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Jey\OneDrive\문서\업무_개발\Calibration Tool Project\MCT v2\Templates\"/>
    </mc:Choice>
  </mc:AlternateContent>
  <bookViews>
    <workbookView xWindow="0" yWindow="90" windowWidth="15225" windowHeight="8550" tabRatio="819"/>
  </bookViews>
  <sheets>
    <sheet name="기본정보" sheetId="13" r:id="rId1"/>
    <sheet name="교정결과" sheetId="11" r:id="rId2"/>
    <sheet name="교정결과-E" sheetId="26" r:id="rId3"/>
    <sheet name="교정결과-HY" sheetId="33" r:id="rId4"/>
    <sheet name="판정결과" sheetId="27" r:id="rId5"/>
    <sheet name="부록" sheetId="23" r:id="rId6"/>
    <sheet name="RAWDATA" sheetId="3" r:id="rId7"/>
    <sheet name="측정불확도추정보고서" sheetId="22" r:id="rId8"/>
    <sheet name="표준압력" sheetId="21" r:id="rId9"/>
    <sheet name="압력교정기" sheetId="40" r:id="rId10"/>
    <sheet name="분동식압력계" sheetId="41" r:id="rId11"/>
    <sheet name="Calcu" sheetId="20" r:id="rId12"/>
    <sheet name="Calcu_ADJ" sheetId="37" r:id="rId13"/>
    <sheet name="STD_Data" sheetId="28" r:id="rId14"/>
    <sheet name="Pressure_1_R1" sheetId="14" r:id="rId15"/>
    <sheet name="Pressure_1_R2" sheetId="30" r:id="rId16"/>
    <sheet name="Pressure_1_R3" sheetId="31" r:id="rId17"/>
    <sheet name="Pressure_1_R4" sheetId="32" r:id="rId18"/>
  </sheets>
  <definedNames>
    <definedName name="_xlnm._FilterDatabase" localSheetId="0" hidden="1">기본정보!#REF!</definedName>
    <definedName name="B_Tag" localSheetId="2">'교정결과-E'!$D$188:$I$188</definedName>
    <definedName name="B_Tag" localSheetId="3">'교정결과-HY'!$B$140:$Q$140</definedName>
    <definedName name="B_Tag">교정결과!$D$180:$I$180</definedName>
    <definedName name="B_Tag_2" localSheetId="4">판정결과!$D$175:$I$175</definedName>
    <definedName name="B_Tag_3">부록!$B$7:$I$7</definedName>
    <definedName name="Pressure_1_R1_CMC">Pressure_1_R1!$G$4:$I$63</definedName>
    <definedName name="Pressure_1_R1_Condition">Pressure_1_R1!$A$4:$F$63</definedName>
    <definedName name="Pressure_1_R1_Resolution">Pressure_1_R1!$J$4:$M$63</definedName>
    <definedName name="Pressure_1_R1_Result">Pressure_1_R1!$Q$4:$S$63</definedName>
    <definedName name="Pressure_1_R1_Result_ADJ">Pressure_1_R1!$U$4:$W$63</definedName>
    <definedName name="Pressure_1_R1_Spec">Pressure_1_R1!$N$4:$P$63</definedName>
    <definedName name="Pressure_1_R1_STD1">Pressure_1_R1!$A$67</definedName>
    <definedName name="Pressure_1_R1_STD2">Pressure_1_R1!$A$130</definedName>
    <definedName name="Pressure_1_R1_STD3">Pressure_1_R1!$A$193</definedName>
    <definedName name="Pressure_1_R2_CMC" localSheetId="15">Pressure_1_R2!$G$4:$I$63</definedName>
    <definedName name="Pressure_1_R2_Condition" localSheetId="15">Pressure_1_R2!$A$4:$F$63</definedName>
    <definedName name="Pressure_1_R2_Resolution" localSheetId="15">Pressure_1_R2!$J$4:$M$63</definedName>
    <definedName name="Pressure_1_R2_Result" localSheetId="15">Pressure_1_R2!$Q$4:$S$63</definedName>
    <definedName name="Pressure_1_R2_Result_ADJ">Pressure_1_R2!$U$4:$W$63</definedName>
    <definedName name="Pressure_1_R2_Spec" localSheetId="15">Pressure_1_R2!$N$4:$P$63</definedName>
    <definedName name="Pressure_1_R2_STD1" localSheetId="15">Pressure_1_R2!$A$67</definedName>
    <definedName name="Pressure_1_R2_STD2">Pressure_1_R2!$A$130</definedName>
    <definedName name="Pressure_1_R2_STD3">Pressure_1_R2!$A$193</definedName>
    <definedName name="Pressure_1_R3_CMC" localSheetId="16">Pressure_1_R3!$G$4:$I$63</definedName>
    <definedName name="Pressure_1_R3_Condition" localSheetId="16">Pressure_1_R3!$A$4:$F$63</definedName>
    <definedName name="Pressure_1_R3_Resolution" localSheetId="16">Pressure_1_R3!$J$4:$M$63</definedName>
    <definedName name="Pressure_1_R3_Result" localSheetId="16">Pressure_1_R3!$Q$4:$S$63</definedName>
    <definedName name="Pressure_1_R3_Result_ADJ">Pressure_1_R3!$U$4:$W$63</definedName>
    <definedName name="Pressure_1_R3_Spec" localSheetId="16">Pressure_1_R3!$N$4:$P$63</definedName>
    <definedName name="Pressure_1_R3_STD1" localSheetId="16">Pressure_1_R3!$A$67</definedName>
    <definedName name="Pressure_1_R3_STD2">Pressure_1_R3!$A$130</definedName>
    <definedName name="Pressure_1_R3_STD3">Pressure_1_R3!$A$193</definedName>
    <definedName name="Pressure_1_R4_CMC" localSheetId="17">Pressure_1_R4!$G$4:$I$63</definedName>
    <definedName name="Pressure_1_R4_Condition" localSheetId="17">Pressure_1_R4!$A$4:$F$63</definedName>
    <definedName name="Pressure_1_R4_Resolution" localSheetId="17">Pressure_1_R4!$J$4:$M$63</definedName>
    <definedName name="Pressure_1_R4_Result" localSheetId="17">Pressure_1_R4!$Q$4:$S$63</definedName>
    <definedName name="Pressure_1_R4_Result_ADJ">Pressure_1_R4!$U$4:$W$63</definedName>
    <definedName name="Pressure_1_R4_Spec" localSheetId="17">Pressure_1_R4!$N$4:$P$63</definedName>
    <definedName name="Pressure_1_R4_STD1" localSheetId="17">Pressure_1_R4!$A$67</definedName>
    <definedName name="Pressure_1_R4_STD2">Pressure_1_R4!$A$130</definedName>
    <definedName name="Pressure_1_R4_STD3">Pressure_1_R4!$A$193</definedName>
    <definedName name="_xlnm.Print_Area" localSheetId="0">기본정보!$A$1:$J$38</definedName>
    <definedName name="_xlnm.Print_Titles" localSheetId="1">교정결과!$1:$5</definedName>
    <definedName name="_xlnm.Print_Titles" localSheetId="2">'교정결과-E'!$1:$5</definedName>
    <definedName name="_xlnm.Print_Titles" localSheetId="3">'교정결과-HY'!$1:$5</definedName>
    <definedName name="_xlnm.Print_Titles" localSheetId="5">부록!$1:$5</definedName>
    <definedName name="_xlnm.Print_Titles" localSheetId="4">판정결과!$1:$5</definedName>
  </definedNames>
  <calcPr calcId="162913"/>
</workbook>
</file>

<file path=xl/calcChain.xml><?xml version="1.0" encoding="utf-8"?>
<calcChain xmlns="http://schemas.openxmlformats.org/spreadsheetml/2006/main">
  <c r="D429" i="37" l="1"/>
  <c r="C429" i="37"/>
  <c r="D287" i="37"/>
  <c r="C287" i="37"/>
  <c r="D145" i="37"/>
  <c r="C145" i="37"/>
  <c r="D3" i="37"/>
  <c r="C3" i="37"/>
  <c r="D429" i="20"/>
  <c r="C429" i="20"/>
  <c r="D287" i="20"/>
  <c r="C287" i="20"/>
  <c r="D145" i="20"/>
  <c r="C145" i="20"/>
  <c r="D3" i="20"/>
  <c r="C3" i="20"/>
  <c r="L415" i="40" l="1"/>
  <c r="L414" i="40"/>
  <c r="L413" i="40"/>
  <c r="L412" i="40"/>
  <c r="L411" i="40"/>
  <c r="L410" i="40"/>
  <c r="L409" i="40"/>
  <c r="L408" i="40"/>
  <c r="L407" i="40"/>
  <c r="L406" i="40"/>
  <c r="L405" i="40"/>
  <c r="L404" i="40"/>
  <c r="L403" i="40"/>
  <c r="L402" i="40"/>
  <c r="L401" i="40"/>
  <c r="L400" i="40"/>
  <c r="L399" i="40"/>
  <c r="L398" i="40"/>
  <c r="L397" i="40"/>
  <c r="L396" i="40"/>
  <c r="L395" i="40"/>
  <c r="L394" i="40"/>
  <c r="L393" i="40"/>
  <c r="L392" i="40"/>
  <c r="L391" i="40"/>
  <c r="L390" i="40"/>
  <c r="L389" i="40"/>
  <c r="L388" i="40"/>
  <c r="L387" i="40"/>
  <c r="L386" i="40"/>
  <c r="L385" i="40"/>
  <c r="L384" i="40"/>
  <c r="L383" i="40"/>
  <c r="L382" i="40"/>
  <c r="L381" i="40"/>
  <c r="L380" i="40"/>
  <c r="L379" i="40"/>
  <c r="L378" i="40"/>
  <c r="L377" i="40"/>
  <c r="L376" i="40"/>
  <c r="L375" i="40"/>
  <c r="L374" i="40"/>
  <c r="L373" i="40"/>
  <c r="L372" i="40"/>
  <c r="L371" i="40"/>
  <c r="L370" i="40"/>
  <c r="L369" i="40"/>
  <c r="L368" i="40"/>
  <c r="L367" i="40"/>
  <c r="L366" i="40"/>
  <c r="L365" i="40"/>
  <c r="L364" i="40"/>
  <c r="L363" i="40"/>
  <c r="L362" i="40"/>
  <c r="L361" i="40"/>
  <c r="L360" i="40"/>
  <c r="L359" i="40"/>
  <c r="L358" i="40"/>
  <c r="L357" i="40"/>
  <c r="L356" i="40"/>
  <c r="L303" i="40"/>
  <c r="L302" i="40"/>
  <c r="L301" i="40"/>
  <c r="L300" i="40"/>
  <c r="L299" i="40"/>
  <c r="L298" i="40"/>
  <c r="L297" i="40"/>
  <c r="L296" i="40"/>
  <c r="L295" i="40"/>
  <c r="L294" i="40"/>
  <c r="L293" i="40"/>
  <c r="L292" i="40"/>
  <c r="L291" i="40"/>
  <c r="L290" i="40"/>
  <c r="L289" i="40"/>
  <c r="L288" i="40"/>
  <c r="L287" i="40"/>
  <c r="L286" i="40"/>
  <c r="L285" i="40"/>
  <c r="L284" i="40"/>
  <c r="L283" i="40"/>
  <c r="L282" i="40"/>
  <c r="L281" i="40"/>
  <c r="L280" i="40"/>
  <c r="L279" i="40"/>
  <c r="L278" i="40"/>
  <c r="L277" i="40"/>
  <c r="L276" i="40"/>
  <c r="L275" i="40"/>
  <c r="L274" i="40"/>
  <c r="L273" i="40"/>
  <c r="L272" i="40"/>
  <c r="L271" i="40"/>
  <c r="L270" i="40"/>
  <c r="L269" i="40"/>
  <c r="L268" i="40"/>
  <c r="L267" i="40"/>
  <c r="L266" i="40"/>
  <c r="L265" i="40"/>
  <c r="L264" i="40"/>
  <c r="L263" i="40"/>
  <c r="L262" i="40"/>
  <c r="L261" i="40"/>
  <c r="L260" i="40"/>
  <c r="L259" i="40"/>
  <c r="L258" i="40"/>
  <c r="L257" i="40"/>
  <c r="L256" i="40"/>
  <c r="L255" i="40"/>
  <c r="L254" i="40"/>
  <c r="L253" i="40"/>
  <c r="L252" i="40"/>
  <c r="L251" i="40"/>
  <c r="L250" i="40"/>
  <c r="L249" i="40"/>
  <c r="L248" i="40"/>
  <c r="L247" i="40"/>
  <c r="L246" i="40"/>
  <c r="L245" i="40"/>
  <c r="L244" i="40"/>
  <c r="L191" i="40"/>
  <c r="L190" i="40"/>
  <c r="L189" i="40"/>
  <c r="L188" i="40"/>
  <c r="L187" i="40"/>
  <c r="L186" i="40"/>
  <c r="L185" i="40"/>
  <c r="L184" i="40"/>
  <c r="L183" i="40"/>
  <c r="L182" i="40"/>
  <c r="L181" i="40"/>
  <c r="L180" i="40"/>
  <c r="L179" i="40"/>
  <c r="L178" i="40"/>
  <c r="L177" i="40"/>
  <c r="L176" i="40"/>
  <c r="L175" i="40"/>
  <c r="L174" i="40"/>
  <c r="L173" i="40"/>
  <c r="L172" i="40"/>
  <c r="L171" i="40"/>
  <c r="L170" i="40"/>
  <c r="L169" i="40"/>
  <c r="L168" i="40"/>
  <c r="L167" i="40"/>
  <c r="L166" i="40"/>
  <c r="L165" i="40"/>
  <c r="L164" i="40"/>
  <c r="L163" i="40"/>
  <c r="L162" i="40"/>
  <c r="L161" i="40"/>
  <c r="L160" i="40"/>
  <c r="L159" i="40"/>
  <c r="L158" i="40"/>
  <c r="L157" i="40"/>
  <c r="L156" i="40"/>
  <c r="L155" i="40"/>
  <c r="L154" i="40"/>
  <c r="L153" i="40"/>
  <c r="L152" i="40"/>
  <c r="L151" i="40"/>
  <c r="L150" i="40"/>
  <c r="L149" i="40"/>
  <c r="L148" i="40"/>
  <c r="L147" i="40"/>
  <c r="L146" i="40"/>
  <c r="L145" i="40"/>
  <c r="L144" i="40"/>
  <c r="L143" i="40"/>
  <c r="L142" i="40"/>
  <c r="L141" i="40"/>
  <c r="L140" i="40"/>
  <c r="L139" i="40"/>
  <c r="L138" i="40"/>
  <c r="L137" i="40"/>
  <c r="L136" i="40"/>
  <c r="L135" i="40"/>
  <c r="L134" i="40"/>
  <c r="L133" i="40"/>
  <c r="L132" i="40"/>
  <c r="L21" i="40"/>
  <c r="L22" i="40"/>
  <c r="L23" i="40"/>
  <c r="L24" i="40"/>
  <c r="L25" i="40"/>
  <c r="L26" i="40"/>
  <c r="L27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55" i="40"/>
  <c r="L56" i="40"/>
  <c r="L57" i="40"/>
  <c r="L58" i="40"/>
  <c r="L59" i="40"/>
  <c r="L60" i="40"/>
  <c r="L61" i="40"/>
  <c r="L62" i="40"/>
  <c r="L63" i="40"/>
  <c r="L64" i="40"/>
  <c r="L65" i="40"/>
  <c r="L66" i="40"/>
  <c r="L67" i="40"/>
  <c r="L68" i="40"/>
  <c r="L69" i="40"/>
  <c r="L70" i="40"/>
  <c r="L71" i="40"/>
  <c r="L72" i="40"/>
  <c r="L73" i="40"/>
  <c r="L74" i="40"/>
  <c r="L75" i="40"/>
  <c r="L76" i="40"/>
  <c r="L77" i="40"/>
  <c r="L78" i="40"/>
  <c r="L79" i="40"/>
  <c r="L20" i="40"/>
  <c r="G5" i="21" l="1"/>
  <c r="O21" i="40" s="1"/>
  <c r="AU21" i="40" s="1"/>
  <c r="G6" i="21"/>
  <c r="O22" i="40" s="1"/>
  <c r="AU22" i="40" s="1"/>
  <c r="G7" i="21"/>
  <c r="O23" i="40" s="1"/>
  <c r="AU23" i="40" s="1"/>
  <c r="G8" i="21"/>
  <c r="O24" i="40" s="1"/>
  <c r="AU24" i="40" s="1"/>
  <c r="G9" i="21"/>
  <c r="O25" i="40" s="1"/>
  <c r="AU25" i="40" s="1"/>
  <c r="G10" i="21"/>
  <c r="O26" i="40" s="1"/>
  <c r="AU26" i="40" s="1"/>
  <c r="G11" i="21"/>
  <c r="O27" i="40" s="1"/>
  <c r="AU27" i="40" s="1"/>
  <c r="G12" i="21"/>
  <c r="O28" i="40" s="1"/>
  <c r="AU28" i="40" s="1"/>
  <c r="G13" i="21"/>
  <c r="O29" i="40" s="1"/>
  <c r="AU29" i="40" s="1"/>
  <c r="G14" i="21"/>
  <c r="O30" i="40" s="1"/>
  <c r="AU30" i="40" s="1"/>
  <c r="G15" i="21"/>
  <c r="O31" i="40" s="1"/>
  <c r="AU31" i="40" s="1"/>
  <c r="G16" i="21"/>
  <c r="O32" i="40" s="1"/>
  <c r="AU32" i="40" s="1"/>
  <c r="G17" i="21"/>
  <c r="O33" i="40" s="1"/>
  <c r="AU33" i="40" s="1"/>
  <c r="G18" i="21"/>
  <c r="O34" i="40" s="1"/>
  <c r="AU34" i="40" s="1"/>
  <c r="G19" i="21"/>
  <c r="O35" i="40" s="1"/>
  <c r="AU35" i="40" s="1"/>
  <c r="G20" i="21"/>
  <c r="O36" i="40" s="1"/>
  <c r="AU36" i="40" s="1"/>
  <c r="G21" i="21"/>
  <c r="O37" i="40" s="1"/>
  <c r="AU37" i="40" s="1"/>
  <c r="G22" i="21"/>
  <c r="O38" i="40" s="1"/>
  <c r="AU38" i="40" s="1"/>
  <c r="G23" i="21"/>
  <c r="O39" i="40" s="1"/>
  <c r="AU39" i="40" s="1"/>
  <c r="G24" i="21"/>
  <c r="O40" i="40" s="1"/>
  <c r="AU40" i="40" s="1"/>
  <c r="G25" i="21"/>
  <c r="O41" i="40" s="1"/>
  <c r="AU41" i="40" s="1"/>
  <c r="G26" i="21"/>
  <c r="O42" i="40" s="1"/>
  <c r="AU42" i="40" s="1"/>
  <c r="G27" i="21"/>
  <c r="O43" i="40" s="1"/>
  <c r="AU43" i="40" s="1"/>
  <c r="G28" i="21"/>
  <c r="O44" i="40" s="1"/>
  <c r="AU44" i="40" s="1"/>
  <c r="G29" i="21"/>
  <c r="O45" i="40" s="1"/>
  <c r="AU45" i="40" s="1"/>
  <c r="G30" i="21"/>
  <c r="O46" i="40" s="1"/>
  <c r="AU46" i="40" s="1"/>
  <c r="G31" i="21"/>
  <c r="O47" i="40" s="1"/>
  <c r="AU47" i="40" s="1"/>
  <c r="G32" i="21"/>
  <c r="O48" i="40" s="1"/>
  <c r="AU48" i="40" s="1"/>
  <c r="G33" i="21"/>
  <c r="O49" i="40" s="1"/>
  <c r="AU49" i="40" s="1"/>
  <c r="G34" i="21"/>
  <c r="O50" i="40" s="1"/>
  <c r="AU50" i="40" s="1"/>
  <c r="G35" i="21"/>
  <c r="O51" i="40" s="1"/>
  <c r="AU51" i="40" s="1"/>
  <c r="G36" i="21"/>
  <c r="O52" i="40" s="1"/>
  <c r="AU52" i="40" s="1"/>
  <c r="G37" i="21"/>
  <c r="O53" i="40" s="1"/>
  <c r="AU53" i="40" s="1"/>
  <c r="G38" i="21"/>
  <c r="O54" i="40" s="1"/>
  <c r="AU54" i="40" s="1"/>
  <c r="G39" i="21"/>
  <c r="O55" i="40" s="1"/>
  <c r="AU55" i="40" s="1"/>
  <c r="G40" i="21"/>
  <c r="O56" i="40" s="1"/>
  <c r="AU56" i="40" s="1"/>
  <c r="G41" i="21"/>
  <c r="O57" i="40" s="1"/>
  <c r="AU57" i="40" s="1"/>
  <c r="G42" i="21"/>
  <c r="O58" i="40" s="1"/>
  <c r="AU58" i="40" s="1"/>
  <c r="G43" i="21"/>
  <c r="O59" i="40" s="1"/>
  <c r="AU59" i="40" s="1"/>
  <c r="G44" i="21"/>
  <c r="O60" i="40" s="1"/>
  <c r="AU60" i="40" s="1"/>
  <c r="G45" i="21"/>
  <c r="O61" i="40" s="1"/>
  <c r="AU61" i="40" s="1"/>
  <c r="G46" i="21"/>
  <c r="O62" i="40" s="1"/>
  <c r="AU62" i="40" s="1"/>
  <c r="G47" i="21"/>
  <c r="O63" i="40" s="1"/>
  <c r="AU63" i="40" s="1"/>
  <c r="G48" i="21"/>
  <c r="O64" i="40" s="1"/>
  <c r="AU64" i="40" s="1"/>
  <c r="G49" i="21"/>
  <c r="O65" i="40" s="1"/>
  <c r="AU65" i="40" s="1"/>
  <c r="G50" i="21"/>
  <c r="O66" i="40" s="1"/>
  <c r="AU66" i="40" s="1"/>
  <c r="G51" i="21"/>
  <c r="O67" i="40" s="1"/>
  <c r="AU67" i="40" s="1"/>
  <c r="G52" i="21"/>
  <c r="O68" i="40" s="1"/>
  <c r="AU68" i="40" s="1"/>
  <c r="G53" i="21"/>
  <c r="O69" i="40" s="1"/>
  <c r="AU69" i="40" s="1"/>
  <c r="G54" i="21"/>
  <c r="O70" i="40" s="1"/>
  <c r="AU70" i="40" s="1"/>
  <c r="G55" i="21"/>
  <c r="O71" i="40" s="1"/>
  <c r="AU71" i="40" s="1"/>
  <c r="G56" i="21"/>
  <c r="O72" i="40" s="1"/>
  <c r="AU72" i="40" s="1"/>
  <c r="G57" i="21"/>
  <c r="O73" i="40" s="1"/>
  <c r="AU73" i="40" s="1"/>
  <c r="G58" i="21"/>
  <c r="O74" i="40" s="1"/>
  <c r="AU74" i="40" s="1"/>
  <c r="G59" i="21"/>
  <c r="O75" i="40" s="1"/>
  <c r="AU75" i="40" s="1"/>
  <c r="G60" i="21"/>
  <c r="O76" i="40" s="1"/>
  <c r="AU76" i="40" s="1"/>
  <c r="G61" i="21"/>
  <c r="O77" i="40" s="1"/>
  <c r="AU77" i="40" s="1"/>
  <c r="G62" i="21"/>
  <c r="O78" i="40" s="1"/>
  <c r="AU78" i="40" s="1"/>
  <c r="G63" i="21"/>
  <c r="O79" i="40" s="1"/>
  <c r="AU79" i="40" s="1"/>
  <c r="J414" i="41" l="1"/>
  <c r="J413" i="41"/>
  <c r="J412" i="41"/>
  <c r="J411" i="41"/>
  <c r="J410" i="41"/>
  <c r="J409" i="41"/>
  <c r="J408" i="41"/>
  <c r="J407" i="41"/>
  <c r="J406" i="41"/>
  <c r="J405" i="41"/>
  <c r="J404" i="41"/>
  <c r="J403" i="41"/>
  <c r="J402" i="41"/>
  <c r="J401" i="41"/>
  <c r="J400" i="41"/>
  <c r="J399" i="41"/>
  <c r="J398" i="41"/>
  <c r="J397" i="41"/>
  <c r="J396" i="41"/>
  <c r="J395" i="41"/>
  <c r="J394" i="41"/>
  <c r="J393" i="41"/>
  <c r="J392" i="41"/>
  <c r="J391" i="41"/>
  <c r="J390" i="41"/>
  <c r="J389" i="41"/>
  <c r="J388" i="41"/>
  <c r="J387" i="41"/>
  <c r="J386" i="41"/>
  <c r="J385" i="41"/>
  <c r="J384" i="41"/>
  <c r="J383" i="41"/>
  <c r="J382" i="41"/>
  <c r="J381" i="41"/>
  <c r="J380" i="41"/>
  <c r="J379" i="41"/>
  <c r="J378" i="41"/>
  <c r="J377" i="41"/>
  <c r="J376" i="41"/>
  <c r="J375" i="41"/>
  <c r="J374" i="41"/>
  <c r="J373" i="41"/>
  <c r="J372" i="41"/>
  <c r="J371" i="41"/>
  <c r="J370" i="41"/>
  <c r="J369" i="41"/>
  <c r="J368" i="41"/>
  <c r="J367" i="41"/>
  <c r="J366" i="41"/>
  <c r="J365" i="41"/>
  <c r="J364" i="41"/>
  <c r="J363" i="41"/>
  <c r="J362" i="41"/>
  <c r="J361" i="41"/>
  <c r="J360" i="41"/>
  <c r="J359" i="41"/>
  <c r="J358" i="41"/>
  <c r="J357" i="41"/>
  <c r="J356" i="41"/>
  <c r="L355" i="41"/>
  <c r="L356" i="41" s="1"/>
  <c r="L357" i="41" s="1"/>
  <c r="L358" i="41" s="1"/>
  <c r="L359" i="41" s="1"/>
  <c r="L360" i="41" s="1"/>
  <c r="L361" i="41" s="1"/>
  <c r="L362" i="41" s="1"/>
  <c r="L363" i="41" s="1"/>
  <c r="L364" i="41" s="1"/>
  <c r="L365" i="41" s="1"/>
  <c r="L366" i="41" s="1"/>
  <c r="L367" i="41" s="1"/>
  <c r="L368" i="41" s="1"/>
  <c r="L369" i="41" s="1"/>
  <c r="L370" i="41" s="1"/>
  <c r="L371" i="41" s="1"/>
  <c r="L372" i="41" s="1"/>
  <c r="L373" i="41" s="1"/>
  <c r="L374" i="41" s="1"/>
  <c r="L375" i="41" s="1"/>
  <c r="L376" i="41" s="1"/>
  <c r="L377" i="41" s="1"/>
  <c r="L378" i="41" s="1"/>
  <c r="L379" i="41" s="1"/>
  <c r="L380" i="41" s="1"/>
  <c r="L381" i="41" s="1"/>
  <c r="L382" i="41" s="1"/>
  <c r="L383" i="41" s="1"/>
  <c r="L384" i="41" s="1"/>
  <c r="L385" i="41" s="1"/>
  <c r="L386" i="41" s="1"/>
  <c r="L387" i="41" s="1"/>
  <c r="L388" i="41" s="1"/>
  <c r="L389" i="41" s="1"/>
  <c r="L390" i="41" s="1"/>
  <c r="L391" i="41" s="1"/>
  <c r="L392" i="41" s="1"/>
  <c r="L393" i="41" s="1"/>
  <c r="L394" i="41" s="1"/>
  <c r="L395" i="41" s="1"/>
  <c r="L396" i="41" s="1"/>
  <c r="L397" i="41" s="1"/>
  <c r="L398" i="41" s="1"/>
  <c r="L399" i="41" s="1"/>
  <c r="L400" i="41" s="1"/>
  <c r="L401" i="41" s="1"/>
  <c r="L402" i="41" s="1"/>
  <c r="L403" i="41" s="1"/>
  <c r="L404" i="41" s="1"/>
  <c r="L405" i="41" s="1"/>
  <c r="L406" i="41" s="1"/>
  <c r="L407" i="41" s="1"/>
  <c r="L408" i="41" s="1"/>
  <c r="L409" i="41" s="1"/>
  <c r="L410" i="41" s="1"/>
  <c r="L411" i="41" s="1"/>
  <c r="L412" i="41" s="1"/>
  <c r="L413" i="41" s="1"/>
  <c r="L414" i="41" s="1"/>
  <c r="J355" i="41"/>
  <c r="J302" i="41"/>
  <c r="J301" i="41"/>
  <c r="J300" i="41"/>
  <c r="J299" i="41"/>
  <c r="J298" i="41"/>
  <c r="J297" i="41"/>
  <c r="J296" i="41"/>
  <c r="J295" i="41"/>
  <c r="J294" i="41"/>
  <c r="J293" i="41"/>
  <c r="J292" i="41"/>
  <c r="J291" i="41"/>
  <c r="J290" i="41"/>
  <c r="J289" i="41"/>
  <c r="J288" i="41"/>
  <c r="J287" i="41"/>
  <c r="J286" i="41"/>
  <c r="J285" i="41"/>
  <c r="J284" i="41"/>
  <c r="J283" i="41"/>
  <c r="J282" i="41"/>
  <c r="J281" i="41"/>
  <c r="J280" i="41"/>
  <c r="J279" i="41"/>
  <c r="J278" i="41"/>
  <c r="J277" i="41"/>
  <c r="J276" i="41"/>
  <c r="J275" i="41"/>
  <c r="J274" i="41"/>
  <c r="J273" i="41"/>
  <c r="J272" i="41"/>
  <c r="J271" i="41"/>
  <c r="J270" i="41"/>
  <c r="J269" i="41"/>
  <c r="J268" i="41"/>
  <c r="J267" i="41"/>
  <c r="J266" i="41"/>
  <c r="J265" i="41"/>
  <c r="J264" i="41"/>
  <c r="J263" i="41"/>
  <c r="J262" i="41"/>
  <c r="J261" i="41"/>
  <c r="J260" i="41"/>
  <c r="J259" i="41"/>
  <c r="J258" i="41"/>
  <c r="J257" i="41"/>
  <c r="J256" i="41"/>
  <c r="J255" i="41"/>
  <c r="J254" i="41"/>
  <c r="J253" i="41"/>
  <c r="J252" i="41"/>
  <c r="J251" i="41"/>
  <c r="J250" i="41"/>
  <c r="J249" i="41"/>
  <c r="J248" i="41"/>
  <c r="J247" i="41"/>
  <c r="J246" i="41"/>
  <c r="J245" i="41"/>
  <c r="J244" i="41"/>
  <c r="L243" i="41"/>
  <c r="L244" i="41" s="1"/>
  <c r="L245" i="41" s="1"/>
  <c r="L246" i="41" s="1"/>
  <c r="L247" i="41" s="1"/>
  <c r="L248" i="41" s="1"/>
  <c r="L249" i="41" s="1"/>
  <c r="L250" i="41" s="1"/>
  <c r="L251" i="41" s="1"/>
  <c r="L252" i="41" s="1"/>
  <c r="L253" i="41" s="1"/>
  <c r="L254" i="41" s="1"/>
  <c r="L255" i="41" s="1"/>
  <c r="L256" i="41" s="1"/>
  <c r="L257" i="41" s="1"/>
  <c r="L258" i="41" s="1"/>
  <c r="L259" i="41" s="1"/>
  <c r="L260" i="41" s="1"/>
  <c r="L261" i="41" s="1"/>
  <c r="L262" i="41" s="1"/>
  <c r="L263" i="41" s="1"/>
  <c r="L264" i="41" s="1"/>
  <c r="L265" i="41" s="1"/>
  <c r="L266" i="41" s="1"/>
  <c r="L267" i="41" s="1"/>
  <c r="L268" i="41" s="1"/>
  <c r="L269" i="41" s="1"/>
  <c r="L270" i="41" s="1"/>
  <c r="L271" i="41" s="1"/>
  <c r="L272" i="41" s="1"/>
  <c r="L273" i="41" s="1"/>
  <c r="L274" i="41" s="1"/>
  <c r="L275" i="41" s="1"/>
  <c r="L276" i="41" s="1"/>
  <c r="L277" i="41" s="1"/>
  <c r="L278" i="41" s="1"/>
  <c r="L279" i="41" s="1"/>
  <c r="L280" i="41" s="1"/>
  <c r="L281" i="41" s="1"/>
  <c r="L282" i="41" s="1"/>
  <c r="L283" i="41" s="1"/>
  <c r="L284" i="41" s="1"/>
  <c r="L285" i="41" s="1"/>
  <c r="L286" i="41" s="1"/>
  <c r="L287" i="41" s="1"/>
  <c r="L288" i="41" s="1"/>
  <c r="L289" i="41" s="1"/>
  <c r="L290" i="41" s="1"/>
  <c r="L291" i="41" s="1"/>
  <c r="L292" i="41" s="1"/>
  <c r="L293" i="41" s="1"/>
  <c r="L294" i="41" s="1"/>
  <c r="L295" i="41" s="1"/>
  <c r="L296" i="41" s="1"/>
  <c r="L297" i="41" s="1"/>
  <c r="L298" i="41" s="1"/>
  <c r="L299" i="41" s="1"/>
  <c r="L300" i="41" s="1"/>
  <c r="L301" i="41" s="1"/>
  <c r="L302" i="41" s="1"/>
  <c r="J243" i="41"/>
  <c r="J190" i="41"/>
  <c r="J189" i="41"/>
  <c r="J188" i="41"/>
  <c r="J187" i="41"/>
  <c r="J186" i="41"/>
  <c r="J185" i="41"/>
  <c r="J184" i="41"/>
  <c r="J183" i="41"/>
  <c r="J182" i="41"/>
  <c r="J181" i="41"/>
  <c r="J180" i="41"/>
  <c r="J179" i="41"/>
  <c r="J178" i="41"/>
  <c r="J177" i="41"/>
  <c r="J176" i="41"/>
  <c r="J175" i="41"/>
  <c r="J174" i="41"/>
  <c r="J173" i="41"/>
  <c r="J172" i="41"/>
  <c r="J171" i="41"/>
  <c r="J170" i="41"/>
  <c r="J169" i="41"/>
  <c r="J168" i="41"/>
  <c r="J167" i="41"/>
  <c r="J166" i="41"/>
  <c r="J165" i="41"/>
  <c r="J164" i="41"/>
  <c r="J163" i="41"/>
  <c r="J162" i="41"/>
  <c r="J161" i="41"/>
  <c r="J160" i="41"/>
  <c r="J159" i="41"/>
  <c r="J158" i="41"/>
  <c r="J157" i="41"/>
  <c r="J156" i="41"/>
  <c r="J155" i="41"/>
  <c r="J154" i="41"/>
  <c r="J153" i="41"/>
  <c r="J152" i="41"/>
  <c r="J151" i="41"/>
  <c r="J150" i="41"/>
  <c r="J149" i="41"/>
  <c r="J148" i="41"/>
  <c r="J147" i="41"/>
  <c r="J146" i="41"/>
  <c r="J145" i="41"/>
  <c r="J144" i="41"/>
  <c r="J143" i="41"/>
  <c r="J142" i="41"/>
  <c r="J141" i="41"/>
  <c r="J140" i="41"/>
  <c r="J139" i="41"/>
  <c r="J138" i="41"/>
  <c r="J137" i="41"/>
  <c r="J136" i="41"/>
  <c r="J135" i="41"/>
  <c r="J134" i="41"/>
  <c r="J133" i="41"/>
  <c r="J132" i="41"/>
  <c r="L131" i="41"/>
  <c r="L132" i="41" s="1"/>
  <c r="L133" i="41" s="1"/>
  <c r="L134" i="41" s="1"/>
  <c r="L135" i="41" s="1"/>
  <c r="L136" i="41" s="1"/>
  <c r="L137" i="41" s="1"/>
  <c r="L138" i="41" s="1"/>
  <c r="L139" i="41" s="1"/>
  <c r="L140" i="41" s="1"/>
  <c r="L141" i="41" s="1"/>
  <c r="L142" i="41" s="1"/>
  <c r="L143" i="41" s="1"/>
  <c r="L144" i="41" s="1"/>
  <c r="L145" i="41" s="1"/>
  <c r="L146" i="41" s="1"/>
  <c r="L147" i="41" s="1"/>
  <c r="L148" i="41" s="1"/>
  <c r="L149" i="41" s="1"/>
  <c r="L150" i="41" s="1"/>
  <c r="L151" i="41" s="1"/>
  <c r="L152" i="41" s="1"/>
  <c r="L153" i="41" s="1"/>
  <c r="L154" i="41" s="1"/>
  <c r="L155" i="41" s="1"/>
  <c r="L156" i="41" s="1"/>
  <c r="L157" i="41" s="1"/>
  <c r="L158" i="41" s="1"/>
  <c r="L159" i="41" s="1"/>
  <c r="L160" i="41" s="1"/>
  <c r="L161" i="41" s="1"/>
  <c r="L162" i="41" s="1"/>
  <c r="L163" i="41" s="1"/>
  <c r="L164" i="41" s="1"/>
  <c r="L165" i="41" s="1"/>
  <c r="L166" i="41" s="1"/>
  <c r="L167" i="41" s="1"/>
  <c r="L168" i="41" s="1"/>
  <c r="L169" i="41" s="1"/>
  <c r="L170" i="41" s="1"/>
  <c r="L171" i="41" s="1"/>
  <c r="L172" i="41" s="1"/>
  <c r="L173" i="41" s="1"/>
  <c r="L174" i="41" s="1"/>
  <c r="L175" i="41" s="1"/>
  <c r="L176" i="41" s="1"/>
  <c r="L177" i="41" s="1"/>
  <c r="L178" i="41" s="1"/>
  <c r="L179" i="41" s="1"/>
  <c r="L180" i="41" s="1"/>
  <c r="L181" i="41" s="1"/>
  <c r="L182" i="41" s="1"/>
  <c r="L183" i="41" s="1"/>
  <c r="L184" i="41" s="1"/>
  <c r="L185" i="41" s="1"/>
  <c r="L186" i="41" s="1"/>
  <c r="L187" i="41" s="1"/>
  <c r="L188" i="41" s="1"/>
  <c r="L189" i="41" s="1"/>
  <c r="L190" i="41" s="1"/>
  <c r="J131" i="41"/>
  <c r="J20" i="41"/>
  <c r="J21" i="41"/>
  <c r="J22" i="41"/>
  <c r="J23" i="41"/>
  <c r="J24" i="41"/>
  <c r="J25" i="41"/>
  <c r="J26" i="41"/>
  <c r="J27" i="41"/>
  <c r="J28" i="41"/>
  <c r="J29" i="41"/>
  <c r="J30" i="41"/>
  <c r="J31" i="41"/>
  <c r="J32" i="41"/>
  <c r="J33" i="41"/>
  <c r="J34" i="41"/>
  <c r="J35" i="41"/>
  <c r="J36" i="41"/>
  <c r="J37" i="41"/>
  <c r="J38" i="41"/>
  <c r="J39" i="41"/>
  <c r="J40" i="41"/>
  <c r="J41" i="41"/>
  <c r="J42" i="41"/>
  <c r="J43" i="41"/>
  <c r="J44" i="41"/>
  <c r="J45" i="41"/>
  <c r="J46" i="41"/>
  <c r="J47" i="41"/>
  <c r="J48" i="41"/>
  <c r="J49" i="41"/>
  <c r="J50" i="41"/>
  <c r="J51" i="41"/>
  <c r="J52" i="41"/>
  <c r="J53" i="41"/>
  <c r="J54" i="41"/>
  <c r="J55" i="41"/>
  <c r="J56" i="41"/>
  <c r="J57" i="41"/>
  <c r="J58" i="41"/>
  <c r="J59" i="41"/>
  <c r="J60" i="41"/>
  <c r="J61" i="41"/>
  <c r="J62" i="41"/>
  <c r="J63" i="41"/>
  <c r="J64" i="41"/>
  <c r="J65" i="41"/>
  <c r="J66" i="41"/>
  <c r="J67" i="41"/>
  <c r="J68" i="41"/>
  <c r="J69" i="41"/>
  <c r="J70" i="41"/>
  <c r="J71" i="41"/>
  <c r="J72" i="41"/>
  <c r="J73" i="41"/>
  <c r="J74" i="41"/>
  <c r="J75" i="41"/>
  <c r="J76" i="41"/>
  <c r="J77" i="41"/>
  <c r="J78" i="41"/>
  <c r="J19" i="41"/>
  <c r="B239" i="3" l="1"/>
  <c r="J239" i="3"/>
  <c r="B240" i="3"/>
  <c r="J240" i="3"/>
  <c r="B241" i="3"/>
  <c r="J241" i="3"/>
  <c r="B242" i="3"/>
  <c r="J242" i="3"/>
  <c r="B243" i="3"/>
  <c r="J243" i="3"/>
  <c r="B244" i="3"/>
  <c r="J244" i="3"/>
  <c r="B245" i="3"/>
  <c r="J245" i="3"/>
  <c r="B246" i="3"/>
  <c r="J246" i="3"/>
  <c r="B247" i="3"/>
  <c r="J247" i="3"/>
  <c r="B248" i="3"/>
  <c r="J248" i="3"/>
  <c r="B249" i="3"/>
  <c r="J249" i="3"/>
  <c r="B250" i="3"/>
  <c r="J250" i="3"/>
  <c r="B251" i="3"/>
  <c r="J251" i="3"/>
  <c r="B252" i="3"/>
  <c r="J252" i="3"/>
  <c r="B253" i="3"/>
  <c r="J253" i="3"/>
  <c r="B254" i="3"/>
  <c r="J254" i="3"/>
  <c r="B255" i="3"/>
  <c r="J255" i="3"/>
  <c r="B256" i="3"/>
  <c r="J256" i="3"/>
  <c r="B257" i="3"/>
  <c r="J257" i="3"/>
  <c r="B258" i="3"/>
  <c r="J258" i="3"/>
  <c r="B259" i="3"/>
  <c r="J259" i="3"/>
  <c r="B260" i="3"/>
  <c r="J260" i="3"/>
  <c r="B261" i="3"/>
  <c r="J261" i="3"/>
  <c r="B262" i="3"/>
  <c r="J262" i="3"/>
  <c r="B263" i="3"/>
  <c r="J263" i="3"/>
  <c r="B264" i="3"/>
  <c r="J264" i="3"/>
  <c r="B265" i="3"/>
  <c r="J265" i="3"/>
  <c r="B266" i="3"/>
  <c r="J266" i="3"/>
  <c r="B267" i="3"/>
  <c r="J267" i="3"/>
  <c r="B268" i="3"/>
  <c r="J268" i="3"/>
  <c r="B269" i="3"/>
  <c r="J269" i="3"/>
  <c r="B173" i="3"/>
  <c r="J173" i="3"/>
  <c r="B174" i="3"/>
  <c r="J174" i="3"/>
  <c r="B175" i="3"/>
  <c r="J175" i="3"/>
  <c r="B176" i="3"/>
  <c r="J176" i="3"/>
  <c r="B177" i="3"/>
  <c r="J177" i="3"/>
  <c r="B178" i="3"/>
  <c r="J178" i="3"/>
  <c r="B179" i="3"/>
  <c r="J179" i="3"/>
  <c r="B180" i="3"/>
  <c r="J180" i="3"/>
  <c r="B181" i="3"/>
  <c r="J181" i="3"/>
  <c r="B182" i="3"/>
  <c r="J182" i="3"/>
  <c r="B183" i="3"/>
  <c r="J183" i="3"/>
  <c r="B184" i="3"/>
  <c r="J184" i="3"/>
  <c r="B185" i="3"/>
  <c r="J185" i="3"/>
  <c r="B186" i="3"/>
  <c r="J186" i="3"/>
  <c r="B187" i="3"/>
  <c r="J187" i="3"/>
  <c r="B188" i="3"/>
  <c r="J188" i="3"/>
  <c r="B189" i="3"/>
  <c r="J189" i="3"/>
  <c r="B190" i="3"/>
  <c r="J190" i="3"/>
  <c r="B191" i="3"/>
  <c r="J191" i="3"/>
  <c r="B192" i="3"/>
  <c r="J192" i="3"/>
  <c r="B193" i="3"/>
  <c r="J193" i="3"/>
  <c r="B194" i="3"/>
  <c r="J194" i="3"/>
  <c r="B195" i="3"/>
  <c r="J195" i="3"/>
  <c r="B196" i="3"/>
  <c r="J196" i="3"/>
  <c r="B197" i="3"/>
  <c r="J197" i="3"/>
  <c r="B198" i="3"/>
  <c r="J198" i="3"/>
  <c r="B199" i="3"/>
  <c r="J199" i="3"/>
  <c r="B200" i="3"/>
  <c r="J200" i="3"/>
  <c r="B201" i="3"/>
  <c r="J201" i="3"/>
  <c r="B202" i="3"/>
  <c r="J202" i="3"/>
  <c r="B203" i="3"/>
  <c r="J203" i="3"/>
  <c r="B107" i="3"/>
  <c r="J107" i="3"/>
  <c r="B108" i="3"/>
  <c r="J108" i="3"/>
  <c r="B109" i="3"/>
  <c r="J109" i="3"/>
  <c r="B110" i="3"/>
  <c r="J110" i="3"/>
  <c r="B111" i="3"/>
  <c r="J111" i="3"/>
  <c r="B112" i="3"/>
  <c r="J112" i="3"/>
  <c r="B113" i="3"/>
  <c r="J113" i="3"/>
  <c r="B114" i="3"/>
  <c r="J114" i="3"/>
  <c r="B115" i="3"/>
  <c r="J115" i="3"/>
  <c r="B116" i="3"/>
  <c r="J116" i="3"/>
  <c r="B117" i="3"/>
  <c r="J117" i="3"/>
  <c r="B118" i="3"/>
  <c r="J118" i="3"/>
  <c r="B119" i="3"/>
  <c r="J119" i="3"/>
  <c r="B120" i="3"/>
  <c r="J120" i="3"/>
  <c r="B121" i="3"/>
  <c r="J121" i="3"/>
  <c r="B122" i="3"/>
  <c r="J122" i="3"/>
  <c r="B123" i="3"/>
  <c r="J123" i="3"/>
  <c r="B124" i="3"/>
  <c r="J124" i="3"/>
  <c r="B125" i="3"/>
  <c r="J125" i="3"/>
  <c r="B126" i="3"/>
  <c r="J126" i="3"/>
  <c r="B127" i="3"/>
  <c r="J127" i="3"/>
  <c r="B128" i="3"/>
  <c r="J128" i="3"/>
  <c r="B129" i="3"/>
  <c r="J129" i="3"/>
  <c r="B130" i="3"/>
  <c r="J130" i="3"/>
  <c r="B131" i="3"/>
  <c r="J131" i="3"/>
  <c r="B132" i="3"/>
  <c r="J132" i="3"/>
  <c r="B133" i="3"/>
  <c r="J133" i="3"/>
  <c r="B134" i="3"/>
  <c r="J134" i="3"/>
  <c r="B135" i="3"/>
  <c r="J135" i="3"/>
  <c r="B136" i="3"/>
  <c r="J136" i="3"/>
  <c r="B137" i="3"/>
  <c r="J137" i="3"/>
  <c r="B41" i="3"/>
  <c r="J41" i="3"/>
  <c r="B42" i="3"/>
  <c r="J42" i="3"/>
  <c r="B43" i="3"/>
  <c r="J43" i="3"/>
  <c r="B44" i="3"/>
  <c r="J44" i="3"/>
  <c r="B45" i="3"/>
  <c r="J45" i="3"/>
  <c r="B46" i="3"/>
  <c r="J46" i="3"/>
  <c r="B47" i="3"/>
  <c r="J47" i="3"/>
  <c r="B48" i="3"/>
  <c r="J48" i="3"/>
  <c r="B49" i="3"/>
  <c r="J49" i="3"/>
  <c r="B50" i="3"/>
  <c r="J50" i="3"/>
  <c r="B51" i="3"/>
  <c r="J51" i="3"/>
  <c r="B52" i="3"/>
  <c r="J52" i="3"/>
  <c r="B53" i="3"/>
  <c r="J53" i="3"/>
  <c r="B54" i="3"/>
  <c r="J54" i="3"/>
  <c r="B55" i="3"/>
  <c r="J55" i="3"/>
  <c r="B56" i="3"/>
  <c r="J56" i="3"/>
  <c r="B57" i="3"/>
  <c r="J57" i="3"/>
  <c r="B58" i="3"/>
  <c r="J58" i="3"/>
  <c r="B59" i="3"/>
  <c r="J59" i="3"/>
  <c r="B60" i="3"/>
  <c r="J60" i="3"/>
  <c r="B61" i="3"/>
  <c r="J61" i="3"/>
  <c r="B62" i="3"/>
  <c r="J62" i="3"/>
  <c r="B63" i="3"/>
  <c r="J63" i="3"/>
  <c r="B64" i="3"/>
  <c r="J64" i="3"/>
  <c r="B65" i="3"/>
  <c r="J65" i="3"/>
  <c r="B66" i="3"/>
  <c r="J66" i="3"/>
  <c r="B67" i="3"/>
  <c r="J67" i="3"/>
  <c r="B68" i="3"/>
  <c r="J68" i="3"/>
  <c r="B69" i="3"/>
  <c r="J69" i="3"/>
  <c r="B70" i="3"/>
  <c r="J70" i="3"/>
  <c r="B71" i="3"/>
  <c r="J71" i="3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515" i="20"/>
  <c r="B550" i="20" s="1"/>
  <c r="B516" i="20"/>
  <c r="B551" i="20" s="1"/>
  <c r="B517" i="20"/>
  <c r="B552" i="20" s="1"/>
  <c r="B518" i="20"/>
  <c r="B553" i="20" s="1"/>
  <c r="B519" i="20"/>
  <c r="B554" i="20" s="1"/>
  <c r="B520" i="20"/>
  <c r="B555" i="20" s="1"/>
  <c r="B521" i="20"/>
  <c r="B556" i="20" s="1"/>
  <c r="B522" i="20"/>
  <c r="B557" i="20" s="1"/>
  <c r="B523" i="20"/>
  <c r="B558" i="20" s="1"/>
  <c r="B524" i="20"/>
  <c r="B559" i="20" s="1"/>
  <c r="B525" i="20"/>
  <c r="B560" i="20" s="1"/>
  <c r="B526" i="20"/>
  <c r="B561" i="20" s="1"/>
  <c r="B527" i="20"/>
  <c r="B562" i="20" s="1"/>
  <c r="B528" i="20"/>
  <c r="B563" i="20" s="1"/>
  <c r="B529" i="20"/>
  <c r="B564" i="20" s="1"/>
  <c r="B530" i="20"/>
  <c r="B565" i="20" s="1"/>
  <c r="B515" i="37"/>
  <c r="B550" i="37" s="1"/>
  <c r="B516" i="37"/>
  <c r="B551" i="37" s="1"/>
  <c r="B517" i="37"/>
  <c r="B552" i="37" s="1"/>
  <c r="B518" i="37"/>
  <c r="B553" i="37" s="1"/>
  <c r="B519" i="37"/>
  <c r="B554" i="37" s="1"/>
  <c r="B520" i="37"/>
  <c r="B555" i="37" s="1"/>
  <c r="B521" i="37"/>
  <c r="B556" i="37" s="1"/>
  <c r="B522" i="37"/>
  <c r="B557" i="37" s="1"/>
  <c r="B523" i="37"/>
  <c r="B558" i="37" s="1"/>
  <c r="B524" i="37"/>
  <c r="B559" i="37" s="1"/>
  <c r="B525" i="37"/>
  <c r="B560" i="37" s="1"/>
  <c r="B526" i="37"/>
  <c r="B561" i="37" s="1"/>
  <c r="B527" i="37"/>
  <c r="B562" i="37" s="1"/>
  <c r="B528" i="37"/>
  <c r="B563" i="37" s="1"/>
  <c r="B529" i="37"/>
  <c r="B564" i="37" s="1"/>
  <c r="B530" i="37"/>
  <c r="B565" i="37" s="1"/>
  <c r="B464" i="20"/>
  <c r="D464" i="20" s="1"/>
  <c r="B465" i="20"/>
  <c r="B466" i="20"/>
  <c r="D466" i="20" s="1"/>
  <c r="B467" i="20"/>
  <c r="B468" i="20"/>
  <c r="G468" i="20" s="1"/>
  <c r="I468" i="20" s="1"/>
  <c r="B469" i="20"/>
  <c r="D469" i="20" s="1"/>
  <c r="B470" i="20"/>
  <c r="D470" i="20" s="1"/>
  <c r="B471" i="20"/>
  <c r="J471" i="20" s="1"/>
  <c r="B472" i="20"/>
  <c r="E472" i="20" s="1"/>
  <c r="C247" i="3" s="1"/>
  <c r="B473" i="20"/>
  <c r="D473" i="20" s="1"/>
  <c r="B474" i="20"/>
  <c r="D474" i="20" s="1"/>
  <c r="B475" i="20"/>
  <c r="E475" i="20" s="1"/>
  <c r="C250" i="3" s="1"/>
  <c r="B476" i="20"/>
  <c r="E476" i="20" s="1"/>
  <c r="C251" i="3" s="1"/>
  <c r="B477" i="20"/>
  <c r="B478" i="20"/>
  <c r="K478" i="20" s="1"/>
  <c r="B479" i="20"/>
  <c r="E479" i="20" s="1"/>
  <c r="C254" i="3" s="1"/>
  <c r="B480" i="20"/>
  <c r="E480" i="20" s="1"/>
  <c r="C255" i="3" s="1"/>
  <c r="B481" i="20"/>
  <c r="G481" i="20" s="1"/>
  <c r="I481" i="20" s="1"/>
  <c r="B482" i="20"/>
  <c r="F482" i="20" s="1"/>
  <c r="B483" i="20"/>
  <c r="G483" i="20" s="1"/>
  <c r="I483" i="20" s="1"/>
  <c r="B484" i="20"/>
  <c r="E484" i="20" s="1"/>
  <c r="C259" i="3" s="1"/>
  <c r="B485" i="20"/>
  <c r="G485" i="20" s="1"/>
  <c r="I485" i="20" s="1"/>
  <c r="B486" i="20"/>
  <c r="F486" i="20" s="1"/>
  <c r="B487" i="20"/>
  <c r="H487" i="20" s="1"/>
  <c r="B488" i="20"/>
  <c r="G488" i="20" s="1"/>
  <c r="I488" i="20" s="1"/>
  <c r="B489" i="20"/>
  <c r="D489" i="20" s="1"/>
  <c r="B490" i="20"/>
  <c r="K490" i="20" s="1"/>
  <c r="B491" i="20"/>
  <c r="G491" i="20" s="1"/>
  <c r="I491" i="20" s="1"/>
  <c r="B492" i="20"/>
  <c r="K492" i="20" s="1"/>
  <c r="B493" i="20"/>
  <c r="F493" i="20" s="1"/>
  <c r="B494" i="20"/>
  <c r="G494" i="20" s="1"/>
  <c r="I494" i="20" s="1"/>
  <c r="B464" i="37"/>
  <c r="E464" i="37" s="1"/>
  <c r="K239" i="3" s="1"/>
  <c r="B465" i="37"/>
  <c r="G465" i="37" s="1"/>
  <c r="I465" i="37" s="1"/>
  <c r="B466" i="37"/>
  <c r="D466" i="37" s="1"/>
  <c r="B467" i="37"/>
  <c r="E467" i="37" s="1"/>
  <c r="K242" i="3" s="1"/>
  <c r="B468" i="37"/>
  <c r="B469" i="37"/>
  <c r="D469" i="37" s="1"/>
  <c r="B470" i="37"/>
  <c r="E470" i="37" s="1"/>
  <c r="K245" i="3" s="1"/>
  <c r="B471" i="37"/>
  <c r="F471" i="37" s="1"/>
  <c r="B472" i="37"/>
  <c r="H472" i="37" s="1"/>
  <c r="B473" i="37"/>
  <c r="E473" i="37" s="1"/>
  <c r="K248" i="3" s="1"/>
  <c r="B474" i="37"/>
  <c r="D474" i="37" s="1"/>
  <c r="B475" i="37"/>
  <c r="K475" i="37" s="1"/>
  <c r="B476" i="37"/>
  <c r="K476" i="37" s="1"/>
  <c r="B477" i="37"/>
  <c r="B478" i="37"/>
  <c r="F478" i="37" s="1"/>
  <c r="B479" i="37"/>
  <c r="B480" i="37"/>
  <c r="F480" i="37" s="1"/>
  <c r="B481" i="37"/>
  <c r="H481" i="37" s="1"/>
  <c r="B482" i="37"/>
  <c r="F482" i="37" s="1"/>
  <c r="B483" i="37"/>
  <c r="F483" i="37" s="1"/>
  <c r="B484" i="37"/>
  <c r="F484" i="37" s="1"/>
  <c r="B485" i="37"/>
  <c r="B486" i="37"/>
  <c r="E486" i="37" s="1"/>
  <c r="K261" i="3" s="1"/>
  <c r="B487" i="37"/>
  <c r="D487" i="37" s="1"/>
  <c r="B488" i="37"/>
  <c r="G488" i="37" s="1"/>
  <c r="I488" i="37" s="1"/>
  <c r="B489" i="37"/>
  <c r="E489" i="37" s="1"/>
  <c r="K264" i="3" s="1"/>
  <c r="B490" i="37"/>
  <c r="L490" i="37" s="1"/>
  <c r="B491" i="37"/>
  <c r="J491" i="37" s="1"/>
  <c r="B492" i="37"/>
  <c r="G492" i="37" s="1"/>
  <c r="I492" i="37" s="1"/>
  <c r="B493" i="37"/>
  <c r="G493" i="37" s="1"/>
  <c r="I493" i="37" s="1"/>
  <c r="B494" i="37"/>
  <c r="E494" i="37" s="1"/>
  <c r="K269" i="3" s="1"/>
  <c r="B373" i="20"/>
  <c r="B408" i="20" s="1"/>
  <c r="B374" i="20"/>
  <c r="B409" i="20" s="1"/>
  <c r="B375" i="20"/>
  <c r="B410" i="20" s="1"/>
  <c r="B376" i="20"/>
  <c r="B411" i="20" s="1"/>
  <c r="B377" i="20"/>
  <c r="B412" i="20" s="1"/>
  <c r="B378" i="20"/>
  <c r="B413" i="20" s="1"/>
  <c r="B379" i="20"/>
  <c r="B414" i="20" s="1"/>
  <c r="B380" i="20"/>
  <c r="B415" i="20" s="1"/>
  <c r="B381" i="20"/>
  <c r="B416" i="20" s="1"/>
  <c r="B382" i="20"/>
  <c r="B417" i="20" s="1"/>
  <c r="B383" i="20"/>
  <c r="B418" i="20" s="1"/>
  <c r="B384" i="20"/>
  <c r="B419" i="20" s="1"/>
  <c r="B385" i="20"/>
  <c r="B420" i="20" s="1"/>
  <c r="B386" i="20"/>
  <c r="B421" i="20" s="1"/>
  <c r="B387" i="20"/>
  <c r="B422" i="20" s="1"/>
  <c r="B388" i="20"/>
  <c r="B423" i="20" s="1"/>
  <c r="B373" i="37"/>
  <c r="B408" i="37" s="1"/>
  <c r="B374" i="37"/>
  <c r="B409" i="37" s="1"/>
  <c r="B375" i="37"/>
  <c r="B410" i="37" s="1"/>
  <c r="B376" i="37"/>
  <c r="B411" i="37" s="1"/>
  <c r="B377" i="37"/>
  <c r="B412" i="37" s="1"/>
  <c r="B378" i="37"/>
  <c r="B413" i="37" s="1"/>
  <c r="B379" i="37"/>
  <c r="B414" i="37" s="1"/>
  <c r="B380" i="37"/>
  <c r="B415" i="37" s="1"/>
  <c r="B381" i="37"/>
  <c r="B416" i="37" s="1"/>
  <c r="B382" i="37"/>
  <c r="B417" i="37" s="1"/>
  <c r="B383" i="37"/>
  <c r="B418" i="37" s="1"/>
  <c r="B384" i="37"/>
  <c r="B419" i="37" s="1"/>
  <c r="B385" i="37"/>
  <c r="B420" i="37" s="1"/>
  <c r="B386" i="37"/>
  <c r="B421" i="37" s="1"/>
  <c r="B387" i="37"/>
  <c r="B422" i="37" s="1"/>
  <c r="B388" i="37"/>
  <c r="B423" i="37" s="1"/>
  <c r="B322" i="20"/>
  <c r="E322" i="20" s="1"/>
  <c r="C173" i="3" s="1"/>
  <c r="B323" i="20"/>
  <c r="B324" i="20"/>
  <c r="G324" i="20" s="1"/>
  <c r="I324" i="20" s="1"/>
  <c r="B325" i="20"/>
  <c r="F325" i="20" s="1"/>
  <c r="B326" i="20"/>
  <c r="H326" i="20" s="1"/>
  <c r="B327" i="20"/>
  <c r="K327" i="20" s="1"/>
  <c r="B328" i="20"/>
  <c r="D328" i="20" s="1"/>
  <c r="B329" i="20"/>
  <c r="K329" i="20" s="1"/>
  <c r="B330" i="20"/>
  <c r="E330" i="20" s="1"/>
  <c r="C181" i="3" s="1"/>
  <c r="B331" i="20"/>
  <c r="E331" i="20" s="1"/>
  <c r="C182" i="3" s="1"/>
  <c r="B332" i="20"/>
  <c r="D332" i="20" s="1"/>
  <c r="B333" i="20"/>
  <c r="B334" i="20"/>
  <c r="D334" i="20" s="1"/>
  <c r="B335" i="20"/>
  <c r="E335" i="20" s="1"/>
  <c r="C186" i="3" s="1"/>
  <c r="B336" i="20"/>
  <c r="D336" i="20" s="1"/>
  <c r="B337" i="20"/>
  <c r="E337" i="20" s="1"/>
  <c r="C188" i="3" s="1"/>
  <c r="B338" i="20"/>
  <c r="L338" i="20" s="1"/>
  <c r="B339" i="20"/>
  <c r="B340" i="20"/>
  <c r="D340" i="20" s="1"/>
  <c r="B341" i="20"/>
  <c r="E341" i="20" s="1"/>
  <c r="C192" i="3" s="1"/>
  <c r="B342" i="20"/>
  <c r="L342" i="20" s="1"/>
  <c r="B343" i="20"/>
  <c r="G343" i="20" s="1"/>
  <c r="I343" i="20" s="1"/>
  <c r="B344" i="20"/>
  <c r="F344" i="20" s="1"/>
  <c r="B345" i="20"/>
  <c r="B346" i="20"/>
  <c r="D346" i="20" s="1"/>
  <c r="B347" i="20"/>
  <c r="F347" i="20" s="1"/>
  <c r="B348" i="20"/>
  <c r="B349" i="20"/>
  <c r="B350" i="20"/>
  <c r="B351" i="20"/>
  <c r="D351" i="20" s="1"/>
  <c r="B352" i="20"/>
  <c r="B322" i="37"/>
  <c r="E322" i="37" s="1"/>
  <c r="K173" i="3" s="1"/>
  <c r="B323" i="37"/>
  <c r="B324" i="37"/>
  <c r="B325" i="37"/>
  <c r="D325" i="37" s="1"/>
  <c r="B326" i="37"/>
  <c r="B327" i="37"/>
  <c r="E327" i="37" s="1"/>
  <c r="K178" i="3" s="1"/>
  <c r="B328" i="37"/>
  <c r="D328" i="37" s="1"/>
  <c r="B329" i="37"/>
  <c r="K329" i="37" s="1"/>
  <c r="B330" i="37"/>
  <c r="G330" i="37" s="1"/>
  <c r="I330" i="37" s="1"/>
  <c r="B331" i="37"/>
  <c r="F331" i="37" s="1"/>
  <c r="B332" i="37"/>
  <c r="B333" i="37"/>
  <c r="D333" i="37" s="1"/>
  <c r="B334" i="37"/>
  <c r="B335" i="37"/>
  <c r="E335" i="37" s="1"/>
  <c r="K186" i="3" s="1"/>
  <c r="B336" i="37"/>
  <c r="D336" i="37" s="1"/>
  <c r="B337" i="37"/>
  <c r="B338" i="37"/>
  <c r="G338" i="37" s="1"/>
  <c r="I338" i="37" s="1"/>
  <c r="B339" i="37"/>
  <c r="F339" i="37" s="1"/>
  <c r="B340" i="37"/>
  <c r="B341" i="37"/>
  <c r="D341" i="37" s="1"/>
  <c r="B342" i="37"/>
  <c r="B343" i="37"/>
  <c r="E343" i="37" s="1"/>
  <c r="K194" i="3" s="1"/>
  <c r="B344" i="37"/>
  <c r="D344" i="37" s="1"/>
  <c r="B345" i="37"/>
  <c r="G345" i="37" s="1"/>
  <c r="I345" i="37" s="1"/>
  <c r="B346" i="37"/>
  <c r="D346" i="37" s="1"/>
  <c r="B347" i="37"/>
  <c r="K347" i="37" s="1"/>
  <c r="B348" i="37"/>
  <c r="D348" i="37" s="1"/>
  <c r="B349" i="37"/>
  <c r="F349" i="37" s="1"/>
  <c r="B350" i="37"/>
  <c r="K350" i="37" s="1"/>
  <c r="B351" i="37"/>
  <c r="D351" i="37" s="1"/>
  <c r="B352" i="37"/>
  <c r="F352" i="37" s="1"/>
  <c r="B231" i="20"/>
  <c r="B266" i="20" s="1"/>
  <c r="B232" i="20"/>
  <c r="B267" i="20" s="1"/>
  <c r="B233" i="20"/>
  <c r="B268" i="20" s="1"/>
  <c r="B234" i="20"/>
  <c r="B269" i="20" s="1"/>
  <c r="B235" i="20"/>
  <c r="B270" i="20" s="1"/>
  <c r="B236" i="20"/>
  <c r="B271" i="20" s="1"/>
  <c r="B237" i="20"/>
  <c r="B272" i="20" s="1"/>
  <c r="B238" i="20"/>
  <c r="B273" i="20" s="1"/>
  <c r="B239" i="20"/>
  <c r="B274" i="20" s="1"/>
  <c r="B240" i="20"/>
  <c r="B275" i="20" s="1"/>
  <c r="B241" i="20"/>
  <c r="B276" i="20" s="1"/>
  <c r="B242" i="20"/>
  <c r="B277" i="20" s="1"/>
  <c r="B243" i="20"/>
  <c r="B278" i="20" s="1"/>
  <c r="B244" i="20"/>
  <c r="B279" i="20" s="1"/>
  <c r="B245" i="20"/>
  <c r="B280" i="20" s="1"/>
  <c r="B246" i="20"/>
  <c r="B281" i="20" s="1"/>
  <c r="D88" i="27" s="1"/>
  <c r="B231" i="37"/>
  <c r="B266" i="37" s="1"/>
  <c r="B232" i="37"/>
  <c r="B267" i="37" s="1"/>
  <c r="B233" i="37"/>
  <c r="B268" i="37" s="1"/>
  <c r="B234" i="37"/>
  <c r="B269" i="37" s="1"/>
  <c r="B235" i="37"/>
  <c r="B270" i="37" s="1"/>
  <c r="B236" i="37"/>
  <c r="B271" i="37" s="1"/>
  <c r="B237" i="37"/>
  <c r="B272" i="37" s="1"/>
  <c r="B238" i="37"/>
  <c r="B273" i="37" s="1"/>
  <c r="B239" i="37"/>
  <c r="B274" i="37" s="1"/>
  <c r="B240" i="37"/>
  <c r="B275" i="37" s="1"/>
  <c r="B241" i="37"/>
  <c r="B276" i="37" s="1"/>
  <c r="B242" i="37"/>
  <c r="B277" i="37" s="1"/>
  <c r="B243" i="37"/>
  <c r="B278" i="37" s="1"/>
  <c r="B244" i="37"/>
  <c r="B279" i="37" s="1"/>
  <c r="B245" i="37"/>
  <c r="B280" i="37" s="1"/>
  <c r="B246" i="37"/>
  <c r="B281" i="37" s="1"/>
  <c r="B180" i="20"/>
  <c r="B181" i="20"/>
  <c r="B182" i="20"/>
  <c r="B183" i="20"/>
  <c r="J183" i="20" s="1"/>
  <c r="B184" i="20"/>
  <c r="K184" i="20" s="1"/>
  <c r="B185" i="20"/>
  <c r="G185" i="20" s="1"/>
  <c r="I185" i="20" s="1"/>
  <c r="B186" i="20"/>
  <c r="D186" i="20" s="1"/>
  <c r="B187" i="20"/>
  <c r="E187" i="20" s="1"/>
  <c r="C114" i="3" s="1"/>
  <c r="B188" i="20"/>
  <c r="B189" i="20"/>
  <c r="B190" i="20"/>
  <c r="B191" i="20"/>
  <c r="D191" i="20" s="1"/>
  <c r="B192" i="20"/>
  <c r="D192" i="20" s="1"/>
  <c r="B193" i="20"/>
  <c r="K193" i="20" s="1"/>
  <c r="B194" i="20"/>
  <c r="G194" i="20" s="1"/>
  <c r="I194" i="20" s="1"/>
  <c r="B195" i="20"/>
  <c r="J195" i="20" s="1"/>
  <c r="B196" i="20"/>
  <c r="E196" i="20" s="1"/>
  <c r="C123" i="3" s="1"/>
  <c r="B197" i="20"/>
  <c r="B198" i="20"/>
  <c r="K198" i="20" s="1"/>
  <c r="B199" i="20"/>
  <c r="B200" i="20"/>
  <c r="H200" i="20" s="1"/>
  <c r="B201" i="20"/>
  <c r="G201" i="20" s="1"/>
  <c r="I201" i="20" s="1"/>
  <c r="B202" i="20"/>
  <c r="B203" i="20"/>
  <c r="L203" i="20" s="1"/>
  <c r="B204" i="20"/>
  <c r="F204" i="20" s="1"/>
  <c r="B205" i="20"/>
  <c r="E205" i="20" s="1"/>
  <c r="C132" i="3" s="1"/>
  <c r="B206" i="20"/>
  <c r="G206" i="20" s="1"/>
  <c r="I206" i="20" s="1"/>
  <c r="B207" i="20"/>
  <c r="B208" i="20"/>
  <c r="F208" i="20" s="1"/>
  <c r="B209" i="20"/>
  <c r="H209" i="20" s="1"/>
  <c r="B210" i="20"/>
  <c r="B180" i="37"/>
  <c r="E180" i="37" s="1"/>
  <c r="K107" i="3" s="1"/>
  <c r="B181" i="37"/>
  <c r="G181" i="37" s="1"/>
  <c r="I181" i="37" s="1"/>
  <c r="B182" i="37"/>
  <c r="H182" i="37" s="1"/>
  <c r="B183" i="37"/>
  <c r="B184" i="37"/>
  <c r="F184" i="37" s="1"/>
  <c r="B185" i="37"/>
  <c r="B186" i="37"/>
  <c r="B187" i="37"/>
  <c r="H187" i="37" s="1"/>
  <c r="B188" i="37"/>
  <c r="F188" i="37" s="1"/>
  <c r="B189" i="37"/>
  <c r="B190" i="37"/>
  <c r="E190" i="37" s="1"/>
  <c r="K117" i="3" s="1"/>
  <c r="B191" i="37"/>
  <c r="E191" i="37" s="1"/>
  <c r="K118" i="3" s="1"/>
  <c r="B192" i="37"/>
  <c r="E192" i="37" s="1"/>
  <c r="K119" i="3" s="1"/>
  <c r="B193" i="37"/>
  <c r="F193" i="37" s="1"/>
  <c r="B194" i="37"/>
  <c r="B195" i="37"/>
  <c r="H195" i="37" s="1"/>
  <c r="B196" i="37"/>
  <c r="E196" i="37" s="1"/>
  <c r="K123" i="3" s="1"/>
  <c r="B197" i="37"/>
  <c r="F197" i="37" s="1"/>
  <c r="B198" i="37"/>
  <c r="B199" i="37"/>
  <c r="B200" i="37"/>
  <c r="B201" i="37"/>
  <c r="F201" i="37" s="1"/>
  <c r="B202" i="37"/>
  <c r="B203" i="37"/>
  <c r="K203" i="37" s="1"/>
  <c r="B204" i="37"/>
  <c r="F204" i="37" s="1"/>
  <c r="B205" i="37"/>
  <c r="K205" i="37" s="1"/>
  <c r="B206" i="37"/>
  <c r="F206" i="37" s="1"/>
  <c r="B207" i="37"/>
  <c r="E207" i="37" s="1"/>
  <c r="K134" i="3" s="1"/>
  <c r="B208" i="37"/>
  <c r="E208" i="37" s="1"/>
  <c r="K135" i="3" s="1"/>
  <c r="B209" i="37"/>
  <c r="F209" i="37" s="1"/>
  <c r="B210" i="37"/>
  <c r="B89" i="20"/>
  <c r="B124" i="20" s="1"/>
  <c r="B90" i="20"/>
  <c r="B125" i="20" s="1"/>
  <c r="B91" i="20"/>
  <c r="B126" i="20" s="1"/>
  <c r="B92" i="20"/>
  <c r="B127" i="20" s="1"/>
  <c r="B93" i="20"/>
  <c r="B128" i="20" s="1"/>
  <c r="B94" i="20"/>
  <c r="B129" i="20" s="1"/>
  <c r="B95" i="20"/>
  <c r="B130" i="20" s="1"/>
  <c r="B96" i="20"/>
  <c r="B131" i="20" s="1"/>
  <c r="B97" i="20"/>
  <c r="B132" i="20" s="1"/>
  <c r="B98" i="20"/>
  <c r="B133" i="20" s="1"/>
  <c r="B99" i="20"/>
  <c r="B134" i="20" s="1"/>
  <c r="B100" i="20"/>
  <c r="B135" i="20" s="1"/>
  <c r="B101" i="20"/>
  <c r="B136" i="20" s="1"/>
  <c r="B102" i="20"/>
  <c r="B137" i="20" s="1"/>
  <c r="B103" i="20"/>
  <c r="B138" i="20" s="1"/>
  <c r="B104" i="20"/>
  <c r="B139" i="20" s="1"/>
  <c r="B89" i="37"/>
  <c r="B124" i="37" s="1"/>
  <c r="B90" i="37"/>
  <c r="B125" i="37" s="1"/>
  <c r="B91" i="37"/>
  <c r="B126" i="37" s="1"/>
  <c r="B92" i="37"/>
  <c r="B127" i="37" s="1"/>
  <c r="B93" i="37"/>
  <c r="B128" i="37" s="1"/>
  <c r="B94" i="37"/>
  <c r="B129" i="37" s="1"/>
  <c r="B95" i="37"/>
  <c r="B130" i="37" s="1"/>
  <c r="B96" i="37"/>
  <c r="B131" i="37" s="1"/>
  <c r="B97" i="37"/>
  <c r="B132" i="37" s="1"/>
  <c r="B98" i="37"/>
  <c r="B133" i="37" s="1"/>
  <c r="B99" i="37"/>
  <c r="B134" i="37" s="1"/>
  <c r="B100" i="37"/>
  <c r="B135" i="37" s="1"/>
  <c r="B101" i="37"/>
  <c r="B136" i="37" s="1"/>
  <c r="B102" i="37"/>
  <c r="B137" i="37" s="1"/>
  <c r="B103" i="37"/>
  <c r="B138" i="37" s="1"/>
  <c r="B104" i="37"/>
  <c r="B139" i="37" s="1"/>
  <c r="B38" i="20"/>
  <c r="D38" i="20" s="1"/>
  <c r="B39" i="20"/>
  <c r="F39" i="20" s="1"/>
  <c r="B40" i="20"/>
  <c r="G40" i="20" s="1"/>
  <c r="B41" i="20"/>
  <c r="D41" i="20" s="1"/>
  <c r="B42" i="20"/>
  <c r="K42" i="20" s="1"/>
  <c r="B43" i="20"/>
  <c r="F43" i="20" s="1"/>
  <c r="B44" i="20"/>
  <c r="H44" i="20" s="1"/>
  <c r="B45" i="20"/>
  <c r="F45" i="20" s="1"/>
  <c r="B46" i="20"/>
  <c r="D46" i="20" s="1"/>
  <c r="B47" i="20"/>
  <c r="F47" i="20" s="1"/>
  <c r="B48" i="20"/>
  <c r="K48" i="20" s="1"/>
  <c r="B49" i="20"/>
  <c r="D49" i="20" s="1"/>
  <c r="B50" i="20"/>
  <c r="D50" i="20" s="1"/>
  <c r="B51" i="20"/>
  <c r="F51" i="20" s="1"/>
  <c r="B52" i="20"/>
  <c r="D52" i="20" s="1"/>
  <c r="B53" i="20"/>
  <c r="E53" i="20" s="1"/>
  <c r="B54" i="20"/>
  <c r="E54" i="20" s="1"/>
  <c r="B55" i="20"/>
  <c r="F55" i="20" s="1"/>
  <c r="B56" i="20"/>
  <c r="D56" i="20" s="1"/>
  <c r="B57" i="20"/>
  <c r="D57" i="20" s="1"/>
  <c r="B58" i="20"/>
  <c r="E58" i="20" s="1"/>
  <c r="B59" i="20"/>
  <c r="B60" i="20"/>
  <c r="H60" i="20" s="1"/>
  <c r="B61" i="20"/>
  <c r="H61" i="20" s="1"/>
  <c r="B62" i="20"/>
  <c r="H62" i="20" s="1"/>
  <c r="B63" i="20"/>
  <c r="D63" i="20" s="1"/>
  <c r="B64" i="20"/>
  <c r="F64" i="20" s="1"/>
  <c r="B65" i="20"/>
  <c r="B66" i="20"/>
  <c r="D66" i="20" s="1"/>
  <c r="B67" i="20"/>
  <c r="D67" i="20" s="1"/>
  <c r="B68" i="20"/>
  <c r="F68" i="20" s="1"/>
  <c r="B38" i="37"/>
  <c r="D38" i="37" s="1"/>
  <c r="B39" i="37"/>
  <c r="F39" i="37" s="1"/>
  <c r="B40" i="37"/>
  <c r="E40" i="37" s="1"/>
  <c r="K43" i="3" s="1"/>
  <c r="B41" i="37"/>
  <c r="E41" i="37" s="1"/>
  <c r="K44" i="3" s="1"/>
  <c r="B42" i="37"/>
  <c r="D42" i="37" s="1"/>
  <c r="B43" i="37"/>
  <c r="G43" i="37" s="1"/>
  <c r="I43" i="37" s="1"/>
  <c r="B44" i="37"/>
  <c r="E44" i="37" s="1"/>
  <c r="K47" i="3" s="1"/>
  <c r="B45" i="37"/>
  <c r="D45" i="37" s="1"/>
  <c r="B46" i="37"/>
  <c r="D46" i="37" s="1"/>
  <c r="B47" i="37"/>
  <c r="B48" i="37"/>
  <c r="E48" i="37" s="1"/>
  <c r="K51" i="3" s="1"/>
  <c r="B49" i="37"/>
  <c r="D49" i="37" s="1"/>
  <c r="B50" i="37"/>
  <c r="D50" i="37" s="1"/>
  <c r="B51" i="37"/>
  <c r="G51" i="37" s="1"/>
  <c r="I51" i="37" s="1"/>
  <c r="B52" i="37"/>
  <c r="E52" i="37" s="1"/>
  <c r="K55" i="3" s="1"/>
  <c r="B53" i="37"/>
  <c r="D53" i="37" s="1"/>
  <c r="B54" i="37"/>
  <c r="D54" i="37" s="1"/>
  <c r="B55" i="37"/>
  <c r="G55" i="37" s="1"/>
  <c r="I55" i="37" s="1"/>
  <c r="B56" i="37"/>
  <c r="E56" i="37" s="1"/>
  <c r="K59" i="3" s="1"/>
  <c r="B57" i="37"/>
  <c r="D57" i="37" s="1"/>
  <c r="B58" i="37"/>
  <c r="D58" i="37" s="1"/>
  <c r="B59" i="37"/>
  <c r="G59" i="37" s="1"/>
  <c r="I59" i="37" s="1"/>
  <c r="B60" i="37"/>
  <c r="E60" i="37" s="1"/>
  <c r="K63" i="3" s="1"/>
  <c r="B61" i="37"/>
  <c r="D61" i="37" s="1"/>
  <c r="B62" i="37"/>
  <c r="D62" i="37" s="1"/>
  <c r="B63" i="37"/>
  <c r="F63" i="37" s="1"/>
  <c r="B64" i="37"/>
  <c r="D64" i="37" s="1"/>
  <c r="B65" i="37"/>
  <c r="D65" i="37" s="1"/>
  <c r="B66" i="37"/>
  <c r="D66" i="37" s="1"/>
  <c r="B67" i="37"/>
  <c r="F67" i="37" s="1"/>
  <c r="B68" i="37"/>
  <c r="G68" i="37" s="1"/>
  <c r="I68" i="37" s="1"/>
  <c r="C384" i="41"/>
  <c r="D384" i="41"/>
  <c r="AI384" i="41" s="1"/>
  <c r="E384" i="41"/>
  <c r="O384" i="41"/>
  <c r="O385" i="41" s="1"/>
  <c r="O386" i="41" s="1"/>
  <c r="P384" i="41"/>
  <c r="Q384" i="41"/>
  <c r="R384" i="41"/>
  <c r="R385" i="41" s="1"/>
  <c r="R386" i="41" s="1"/>
  <c r="R387" i="41" s="1"/>
  <c r="R388" i="41" s="1"/>
  <c r="Y384" i="41"/>
  <c r="AC384" i="41"/>
  <c r="AF384" i="41"/>
  <c r="AG384" i="41"/>
  <c r="AL384" i="41"/>
  <c r="AM384" i="41"/>
  <c r="AN384" i="41"/>
  <c r="AO384" i="41"/>
  <c r="AP384" i="41"/>
  <c r="AQ384" i="41"/>
  <c r="AR384" i="41"/>
  <c r="AS384" i="41"/>
  <c r="AT384" i="41"/>
  <c r="AU384" i="41"/>
  <c r="AV384" i="41"/>
  <c r="AW384" i="41"/>
  <c r="AX384" i="41"/>
  <c r="AY384" i="41"/>
  <c r="AZ384" i="41"/>
  <c r="BA384" i="41"/>
  <c r="C385" i="41"/>
  <c r="D385" i="41"/>
  <c r="AI385" i="41" s="1"/>
  <c r="P385" i="41"/>
  <c r="Q385" i="41"/>
  <c r="Q386" i="41" s="1"/>
  <c r="Q387" i="41" s="1"/>
  <c r="Q388" i="41" s="1"/>
  <c r="Q389" i="41" s="1"/>
  <c r="Q390" i="41" s="1"/>
  <c r="Y385" i="41"/>
  <c r="AC385" i="41"/>
  <c r="AF385" i="41"/>
  <c r="AL385" i="41"/>
  <c r="N385" i="41" s="1"/>
  <c r="AM385" i="41"/>
  <c r="AN385" i="41"/>
  <c r="AO385" i="41"/>
  <c r="AP385" i="41"/>
  <c r="AQ385" i="41"/>
  <c r="AR385" i="41"/>
  <c r="AS385" i="41"/>
  <c r="AT385" i="41"/>
  <c r="AU385" i="41"/>
  <c r="AV385" i="41"/>
  <c r="AW385" i="41"/>
  <c r="AX385" i="41"/>
  <c r="AY385" i="41"/>
  <c r="AZ385" i="41"/>
  <c r="BA385" i="41"/>
  <c r="C386" i="41"/>
  <c r="D386" i="41"/>
  <c r="AI386" i="41" s="1"/>
  <c r="P386" i="41"/>
  <c r="P387" i="41" s="1"/>
  <c r="P388" i="41" s="1"/>
  <c r="P389" i="41" s="1"/>
  <c r="Y386" i="41"/>
  <c r="Y387" i="41" s="1"/>
  <c r="Y388" i="41" s="1"/>
  <c r="Y389" i="41" s="1"/>
  <c r="Y390" i="41" s="1"/>
  <c r="Y391" i="41" s="1"/>
  <c r="Y392" i="41" s="1"/>
  <c r="Y393" i="41" s="1"/>
  <c r="Y394" i="41" s="1"/>
  <c r="Y395" i="41" s="1"/>
  <c r="Y396" i="41" s="1"/>
  <c r="Y397" i="41" s="1"/>
  <c r="Y398" i="41" s="1"/>
  <c r="Y399" i="41" s="1"/>
  <c r="Y400" i="41" s="1"/>
  <c r="Y401" i="41" s="1"/>
  <c r="AC386" i="41"/>
  <c r="AF386" i="41"/>
  <c r="AG386" i="41"/>
  <c r="AL386" i="41"/>
  <c r="AM386" i="41"/>
  <c r="AN386" i="41"/>
  <c r="AO386" i="41"/>
  <c r="AP386" i="41"/>
  <c r="AQ386" i="41"/>
  <c r="AR386" i="41"/>
  <c r="AS386" i="41"/>
  <c r="AT386" i="41"/>
  <c r="AU386" i="41"/>
  <c r="AV386" i="41"/>
  <c r="AW386" i="41"/>
  <c r="AX386" i="41"/>
  <c r="AY386" i="41"/>
  <c r="AZ386" i="41"/>
  <c r="BA386" i="41"/>
  <c r="C387" i="41"/>
  <c r="D387" i="41"/>
  <c r="E387" i="41"/>
  <c r="O387" i="41"/>
  <c r="AC387" i="41"/>
  <c r="AC388" i="41" s="1"/>
  <c r="AF387" i="41"/>
  <c r="AF388" i="41" s="1"/>
  <c r="AF389" i="41" s="1"/>
  <c r="AF390" i="41" s="1"/>
  <c r="AF391" i="41" s="1"/>
  <c r="AF392" i="41" s="1"/>
  <c r="AF393" i="41" s="1"/>
  <c r="AF394" i="41" s="1"/>
  <c r="AF395" i="41" s="1"/>
  <c r="AF396" i="41" s="1"/>
  <c r="AF397" i="41" s="1"/>
  <c r="AF398" i="41" s="1"/>
  <c r="AF399" i="41" s="1"/>
  <c r="AF400" i="41" s="1"/>
  <c r="AF401" i="41" s="1"/>
  <c r="AF402" i="41" s="1"/>
  <c r="AF403" i="41" s="1"/>
  <c r="AF404" i="41" s="1"/>
  <c r="AF405" i="41" s="1"/>
  <c r="AF406" i="41" s="1"/>
  <c r="AF407" i="41" s="1"/>
  <c r="AF408" i="41" s="1"/>
  <c r="AG387" i="41"/>
  <c r="AI387" i="41"/>
  <c r="AL387" i="41"/>
  <c r="AM387" i="41"/>
  <c r="AN387" i="41"/>
  <c r="AO387" i="41"/>
  <c r="AP387" i="41"/>
  <c r="AQ387" i="41"/>
  <c r="AR387" i="41"/>
  <c r="AS387" i="41"/>
  <c r="AT387" i="41"/>
  <c r="AU387" i="41"/>
  <c r="AV387" i="41"/>
  <c r="AW387" i="41"/>
  <c r="AX387" i="41"/>
  <c r="AY387" i="41"/>
  <c r="AZ387" i="41"/>
  <c r="BA387" i="41"/>
  <c r="C388" i="41"/>
  <c r="D388" i="41"/>
  <c r="E388" i="41"/>
  <c r="O388" i="41"/>
  <c r="O389" i="41" s="1"/>
  <c r="O390" i="41" s="1"/>
  <c r="O391" i="41" s="1"/>
  <c r="O392" i="41" s="1"/>
  <c r="O393" i="41" s="1"/>
  <c r="O394" i="41" s="1"/>
  <c r="O395" i="41" s="1"/>
  <c r="O396" i="41" s="1"/>
  <c r="O397" i="41" s="1"/>
  <c r="O398" i="41" s="1"/>
  <c r="O399" i="41" s="1"/>
  <c r="O400" i="41" s="1"/>
  <c r="O401" i="41" s="1"/>
  <c r="O402" i="41" s="1"/>
  <c r="O403" i="41" s="1"/>
  <c r="O404" i="41" s="1"/>
  <c r="O405" i="41" s="1"/>
  <c r="O406" i="41" s="1"/>
  <c r="O407" i="41" s="1"/>
  <c r="O408" i="41" s="1"/>
  <c r="O409" i="41" s="1"/>
  <c r="O410" i="41" s="1"/>
  <c r="O411" i="41" s="1"/>
  <c r="AG388" i="41"/>
  <c r="AI388" i="41"/>
  <c r="AL388" i="41"/>
  <c r="AM388" i="41"/>
  <c r="AN388" i="41"/>
  <c r="AO388" i="41"/>
  <c r="AP388" i="41"/>
  <c r="AQ388" i="41"/>
  <c r="AR388" i="41"/>
  <c r="AS388" i="41"/>
  <c r="AT388" i="41"/>
  <c r="AU388" i="41"/>
  <c r="AV388" i="41"/>
  <c r="AW388" i="41"/>
  <c r="AX388" i="41"/>
  <c r="AY388" i="41"/>
  <c r="AZ388" i="41"/>
  <c r="BA388" i="41"/>
  <c r="C389" i="41"/>
  <c r="D389" i="41"/>
  <c r="AI389" i="41" s="1"/>
  <c r="E389" i="41"/>
  <c r="R389" i="41"/>
  <c r="R390" i="41" s="1"/>
  <c r="R391" i="41" s="1"/>
  <c r="R392" i="41" s="1"/>
  <c r="R393" i="41" s="1"/>
  <c r="R394" i="41" s="1"/>
  <c r="R395" i="41" s="1"/>
  <c r="R396" i="41" s="1"/>
  <c r="R397" i="41" s="1"/>
  <c r="R398" i="41" s="1"/>
  <c r="R399" i="41" s="1"/>
  <c r="R400" i="41" s="1"/>
  <c r="R401" i="41" s="1"/>
  <c r="AC389" i="41"/>
  <c r="AC390" i="41" s="1"/>
  <c r="AC391" i="41" s="1"/>
  <c r="AC392" i="41" s="1"/>
  <c r="AC393" i="41" s="1"/>
  <c r="AC394" i="41" s="1"/>
  <c r="AC395" i="41" s="1"/>
  <c r="AC396" i="41" s="1"/>
  <c r="AC397" i="41" s="1"/>
  <c r="AC398" i="41" s="1"/>
  <c r="AC399" i="41" s="1"/>
  <c r="AG389" i="41"/>
  <c r="AL389" i="41"/>
  <c r="AM389" i="41"/>
  <c r="AN389" i="41"/>
  <c r="AO389" i="41"/>
  <c r="AP389" i="41"/>
  <c r="AQ389" i="41"/>
  <c r="AR389" i="41"/>
  <c r="AS389" i="41"/>
  <c r="AT389" i="41"/>
  <c r="AU389" i="41"/>
  <c r="AV389" i="41"/>
  <c r="AW389" i="41"/>
  <c r="AX389" i="41"/>
  <c r="AY389" i="41"/>
  <c r="AZ389" i="41"/>
  <c r="BA389" i="41"/>
  <c r="C390" i="41"/>
  <c r="D390" i="41"/>
  <c r="AI390" i="41" s="1"/>
  <c r="P390" i="41"/>
  <c r="P391" i="41" s="1"/>
  <c r="P392" i="41" s="1"/>
  <c r="P393" i="41" s="1"/>
  <c r="P394" i="41" s="1"/>
  <c r="P395" i="41" s="1"/>
  <c r="P396" i="41" s="1"/>
  <c r="P397" i="41" s="1"/>
  <c r="P398" i="41" s="1"/>
  <c r="P399" i="41" s="1"/>
  <c r="P400" i="41" s="1"/>
  <c r="P401" i="41" s="1"/>
  <c r="P402" i="41" s="1"/>
  <c r="P403" i="41" s="1"/>
  <c r="P404" i="41" s="1"/>
  <c r="P405" i="41" s="1"/>
  <c r="P406" i="41" s="1"/>
  <c r="P407" i="41" s="1"/>
  <c r="P408" i="41" s="1"/>
  <c r="P409" i="41" s="1"/>
  <c r="P410" i="41" s="1"/>
  <c r="P411" i="41" s="1"/>
  <c r="P412" i="41" s="1"/>
  <c r="P413" i="41" s="1"/>
  <c r="P414" i="41" s="1"/>
  <c r="AL390" i="41"/>
  <c r="AM390" i="41"/>
  <c r="AN390" i="41"/>
  <c r="AO390" i="41"/>
  <c r="AP390" i="41"/>
  <c r="AQ390" i="41"/>
  <c r="AR390" i="41"/>
  <c r="AS390" i="41"/>
  <c r="AT390" i="41"/>
  <c r="AU390" i="41"/>
  <c r="AV390" i="41"/>
  <c r="AW390" i="41"/>
  <c r="AX390" i="41"/>
  <c r="AY390" i="41"/>
  <c r="AZ390" i="41"/>
  <c r="BA390" i="41"/>
  <c r="C391" i="41"/>
  <c r="D391" i="41"/>
  <c r="E391" i="41"/>
  <c r="Q391" i="41"/>
  <c r="Q392" i="41" s="1"/>
  <c r="Q393" i="41" s="1"/>
  <c r="Q394" i="41" s="1"/>
  <c r="Q395" i="41" s="1"/>
  <c r="Q396" i="41" s="1"/>
  <c r="Q397" i="41" s="1"/>
  <c r="Q398" i="41" s="1"/>
  <c r="Q399" i="41" s="1"/>
  <c r="AG391" i="41"/>
  <c r="AI391" i="41"/>
  <c r="AL391" i="41"/>
  <c r="AM391" i="41"/>
  <c r="AN391" i="41"/>
  <c r="AO391" i="41"/>
  <c r="AP391" i="41"/>
  <c r="AQ391" i="41"/>
  <c r="AR391" i="41"/>
  <c r="AS391" i="41"/>
  <c r="AT391" i="41"/>
  <c r="AU391" i="41"/>
  <c r="AV391" i="41"/>
  <c r="AW391" i="41"/>
  <c r="AX391" i="41"/>
  <c r="AY391" i="41"/>
  <c r="AZ391" i="41"/>
  <c r="BA391" i="41"/>
  <c r="C392" i="41"/>
  <c r="D392" i="41"/>
  <c r="E392" i="41" s="1"/>
  <c r="AG392" i="41"/>
  <c r="AI392" i="41"/>
  <c r="AL392" i="41"/>
  <c r="AM392" i="41"/>
  <c r="N392" i="41" s="1"/>
  <c r="AN392" i="41"/>
  <c r="AO392" i="41"/>
  <c r="AP392" i="41"/>
  <c r="AQ392" i="41"/>
  <c r="AR392" i="41"/>
  <c r="AS392" i="41"/>
  <c r="AT392" i="41"/>
  <c r="AU392" i="41"/>
  <c r="AV392" i="41"/>
  <c r="AW392" i="41"/>
  <c r="AX392" i="41"/>
  <c r="AY392" i="41"/>
  <c r="AZ392" i="41"/>
  <c r="BA392" i="41"/>
  <c r="C393" i="41"/>
  <c r="AG393" i="41" s="1"/>
  <c r="D393" i="41"/>
  <c r="E393" i="41"/>
  <c r="AI393" i="41"/>
  <c r="AL393" i="41"/>
  <c r="AM393" i="41"/>
  <c r="AN393" i="41"/>
  <c r="AO393" i="41"/>
  <c r="AP393" i="41"/>
  <c r="AQ393" i="41"/>
  <c r="AR393" i="41"/>
  <c r="AS393" i="41"/>
  <c r="AT393" i="41"/>
  <c r="AU393" i="41"/>
  <c r="AV393" i="41"/>
  <c r="AW393" i="41"/>
  <c r="AX393" i="41"/>
  <c r="AY393" i="41"/>
  <c r="AZ393" i="41"/>
  <c r="BA393" i="41"/>
  <c r="C394" i="41"/>
  <c r="D394" i="41"/>
  <c r="AI394" i="41" s="1"/>
  <c r="AG394" i="41"/>
  <c r="AL394" i="41"/>
  <c r="AM394" i="41"/>
  <c r="AN394" i="41"/>
  <c r="AO394" i="41"/>
  <c r="AP394" i="41"/>
  <c r="AQ394" i="41"/>
  <c r="AR394" i="41"/>
  <c r="AS394" i="41"/>
  <c r="AT394" i="41"/>
  <c r="AU394" i="41"/>
  <c r="AV394" i="41"/>
  <c r="AW394" i="41"/>
  <c r="AX394" i="41"/>
  <c r="AY394" i="41"/>
  <c r="AZ394" i="41"/>
  <c r="BA394" i="41"/>
  <c r="C395" i="41"/>
  <c r="D395" i="41"/>
  <c r="AI395" i="41"/>
  <c r="AL395" i="41"/>
  <c r="AM395" i="41"/>
  <c r="AN395" i="41"/>
  <c r="AO395" i="41"/>
  <c r="AP395" i="41"/>
  <c r="AQ395" i="41"/>
  <c r="AR395" i="41"/>
  <c r="AS395" i="41"/>
  <c r="AT395" i="41"/>
  <c r="AU395" i="41"/>
  <c r="AV395" i="41"/>
  <c r="AW395" i="41"/>
  <c r="AX395" i="41"/>
  <c r="AY395" i="41"/>
  <c r="AZ395" i="41"/>
  <c r="BA395" i="41"/>
  <c r="C396" i="41"/>
  <c r="D396" i="41"/>
  <c r="AG396" i="41"/>
  <c r="AL396" i="41"/>
  <c r="N396" i="41" s="1"/>
  <c r="AM396" i="41"/>
  <c r="AN396" i="41"/>
  <c r="AO396" i="41"/>
  <c r="AP396" i="41"/>
  <c r="AQ396" i="41"/>
  <c r="AR396" i="41"/>
  <c r="AS396" i="41"/>
  <c r="AT396" i="41"/>
  <c r="AU396" i="41"/>
  <c r="AV396" i="41"/>
  <c r="AW396" i="41"/>
  <c r="AX396" i="41"/>
  <c r="AY396" i="41"/>
  <c r="AZ396" i="41"/>
  <c r="BA396" i="41"/>
  <c r="C397" i="41"/>
  <c r="D397" i="41"/>
  <c r="E397" i="41" s="1"/>
  <c r="N397" i="41"/>
  <c r="AG397" i="41"/>
  <c r="AI397" i="41"/>
  <c r="AL397" i="41"/>
  <c r="AM397" i="41"/>
  <c r="AN397" i="41"/>
  <c r="AO397" i="41"/>
  <c r="AP397" i="41"/>
  <c r="AQ397" i="41"/>
  <c r="AR397" i="41"/>
  <c r="AS397" i="41"/>
  <c r="AT397" i="41"/>
  <c r="AU397" i="41"/>
  <c r="AV397" i="41"/>
  <c r="AW397" i="41"/>
  <c r="AX397" i="41"/>
  <c r="AY397" i="41"/>
  <c r="AZ397" i="41"/>
  <c r="BA397" i="41"/>
  <c r="C398" i="41"/>
  <c r="E398" i="41" s="1"/>
  <c r="D398" i="41"/>
  <c r="AI398" i="41" s="1"/>
  <c r="AG398" i="41"/>
  <c r="AL398" i="41"/>
  <c r="AM398" i="41"/>
  <c r="N398" i="41" s="1"/>
  <c r="AN398" i="41"/>
  <c r="AO398" i="41"/>
  <c r="AP398" i="41"/>
  <c r="AQ398" i="41"/>
  <c r="AR398" i="41"/>
  <c r="AS398" i="41"/>
  <c r="AT398" i="41"/>
  <c r="AU398" i="41"/>
  <c r="AV398" i="41"/>
  <c r="AW398" i="41"/>
  <c r="AX398" i="41"/>
  <c r="AY398" i="41"/>
  <c r="AZ398" i="41"/>
  <c r="BA398" i="41"/>
  <c r="C399" i="41"/>
  <c r="D399" i="41"/>
  <c r="AI399" i="41" s="1"/>
  <c r="AL399" i="41"/>
  <c r="AM399" i="41"/>
  <c r="AN399" i="41"/>
  <c r="AO399" i="41"/>
  <c r="AP399" i="41"/>
  <c r="AQ399" i="41"/>
  <c r="AR399" i="41"/>
  <c r="AS399" i="41"/>
  <c r="AT399" i="41"/>
  <c r="AU399" i="41"/>
  <c r="AV399" i="41"/>
  <c r="AW399" i="41"/>
  <c r="AX399" i="41"/>
  <c r="AY399" i="41"/>
  <c r="AZ399" i="41"/>
  <c r="BA399" i="41"/>
  <c r="C400" i="41"/>
  <c r="D400" i="41"/>
  <c r="E400" i="41"/>
  <c r="Q400" i="41"/>
  <c r="Q401" i="41" s="1"/>
  <c r="Q402" i="41" s="1"/>
  <c r="AC400" i="41"/>
  <c r="AC401" i="41" s="1"/>
  <c r="AC402" i="41" s="1"/>
  <c r="AC403" i="41" s="1"/>
  <c r="AG400" i="41"/>
  <c r="AI400" i="41"/>
  <c r="AL400" i="41"/>
  <c r="AM400" i="41"/>
  <c r="AN400" i="41"/>
  <c r="AO400" i="41"/>
  <c r="AP400" i="41"/>
  <c r="AQ400" i="41"/>
  <c r="AR400" i="41"/>
  <c r="AS400" i="41"/>
  <c r="AT400" i="41"/>
  <c r="AU400" i="41"/>
  <c r="AV400" i="41"/>
  <c r="AW400" i="41"/>
  <c r="AX400" i="41"/>
  <c r="AY400" i="41"/>
  <c r="AZ400" i="41"/>
  <c r="BA400" i="41"/>
  <c r="C401" i="41"/>
  <c r="D401" i="41"/>
  <c r="E401" i="41" s="1"/>
  <c r="AG401" i="41"/>
  <c r="AL401" i="41"/>
  <c r="AM401" i="41"/>
  <c r="N401" i="41" s="1"/>
  <c r="AN401" i="41"/>
  <c r="AO401" i="41"/>
  <c r="AP401" i="41"/>
  <c r="AQ401" i="41"/>
  <c r="AR401" i="41"/>
  <c r="AS401" i="41"/>
  <c r="AT401" i="41"/>
  <c r="AU401" i="41"/>
  <c r="AV401" i="41"/>
  <c r="AW401" i="41"/>
  <c r="AX401" i="41"/>
  <c r="AY401" i="41"/>
  <c r="AZ401" i="41"/>
  <c r="BA401" i="41"/>
  <c r="C402" i="41"/>
  <c r="D402" i="41"/>
  <c r="E402" i="41"/>
  <c r="N402" i="41"/>
  <c r="R402" i="41"/>
  <c r="R403" i="41" s="1"/>
  <c r="R404" i="41" s="1"/>
  <c r="Y402" i="41"/>
  <c r="Y403" i="41" s="1"/>
  <c r="Y404" i="41" s="1"/>
  <c r="Y405" i="41" s="1"/>
  <c r="Y406" i="41" s="1"/>
  <c r="Y407" i="41" s="1"/>
  <c r="Y408" i="41" s="1"/>
  <c r="Y409" i="41" s="1"/>
  <c r="Y410" i="41" s="1"/>
  <c r="Y411" i="41" s="1"/>
  <c r="Y412" i="41" s="1"/>
  <c r="Y413" i="41" s="1"/>
  <c r="Y414" i="41" s="1"/>
  <c r="AG402" i="41"/>
  <c r="AI402" i="41"/>
  <c r="AL402" i="41"/>
  <c r="AM402" i="41"/>
  <c r="AN402" i="41"/>
  <c r="AO402" i="41"/>
  <c r="AP402" i="41"/>
  <c r="AQ402" i="41"/>
  <c r="AR402" i="41"/>
  <c r="AS402" i="41"/>
  <c r="AT402" i="41"/>
  <c r="AU402" i="41"/>
  <c r="AV402" i="41"/>
  <c r="AW402" i="41"/>
  <c r="AX402" i="41"/>
  <c r="AY402" i="41"/>
  <c r="AZ402" i="41"/>
  <c r="BA402" i="41"/>
  <c r="C403" i="41"/>
  <c r="D403" i="41"/>
  <c r="AI403" i="41" s="1"/>
  <c r="Q403" i="41"/>
  <c r="Q404" i="41" s="1"/>
  <c r="Q405" i="41" s="1"/>
  <c r="Q406" i="41" s="1"/>
  <c r="AG403" i="41"/>
  <c r="AL403" i="41"/>
  <c r="AM403" i="41"/>
  <c r="AN403" i="41"/>
  <c r="AO403" i="41"/>
  <c r="AP403" i="41"/>
  <c r="AQ403" i="41"/>
  <c r="AR403" i="41"/>
  <c r="AS403" i="41"/>
  <c r="AT403" i="41"/>
  <c r="AU403" i="41"/>
  <c r="AV403" i="41"/>
  <c r="AW403" i="41"/>
  <c r="AX403" i="41"/>
  <c r="AY403" i="41"/>
  <c r="AZ403" i="41"/>
  <c r="BA403" i="41"/>
  <c r="C404" i="41"/>
  <c r="D404" i="41"/>
  <c r="AC404" i="41"/>
  <c r="AC405" i="41" s="1"/>
  <c r="AC406" i="41" s="1"/>
  <c r="AC407" i="41" s="1"/>
  <c r="AC408" i="41" s="1"/>
  <c r="AC409" i="41" s="1"/>
  <c r="AC410" i="41" s="1"/>
  <c r="AC411" i="41" s="1"/>
  <c r="AC412" i="41" s="1"/>
  <c r="AC413" i="41" s="1"/>
  <c r="AC414" i="41" s="1"/>
  <c r="AI404" i="41"/>
  <c r="AL404" i="41"/>
  <c r="AM404" i="41"/>
  <c r="AN404" i="41"/>
  <c r="AO404" i="41"/>
  <c r="AP404" i="41"/>
  <c r="AQ404" i="41"/>
  <c r="AR404" i="41"/>
  <c r="AS404" i="41"/>
  <c r="AT404" i="41"/>
  <c r="AU404" i="41"/>
  <c r="AV404" i="41"/>
  <c r="AW404" i="41"/>
  <c r="AX404" i="41"/>
  <c r="AY404" i="41"/>
  <c r="AZ404" i="41"/>
  <c r="BA404" i="41"/>
  <c r="C405" i="41"/>
  <c r="D405" i="41"/>
  <c r="R405" i="41"/>
  <c r="R406" i="41" s="1"/>
  <c r="AG405" i="41"/>
  <c r="AL405" i="41"/>
  <c r="AM405" i="41"/>
  <c r="AN405" i="41"/>
  <c r="AO405" i="41"/>
  <c r="AP405" i="41"/>
  <c r="AQ405" i="41"/>
  <c r="AR405" i="41"/>
  <c r="AS405" i="41"/>
  <c r="AT405" i="41"/>
  <c r="AU405" i="41"/>
  <c r="AV405" i="41"/>
  <c r="AW405" i="41"/>
  <c r="AX405" i="41"/>
  <c r="AY405" i="41"/>
  <c r="AZ405" i="41"/>
  <c r="BA405" i="41"/>
  <c r="C406" i="41"/>
  <c r="D406" i="41"/>
  <c r="AI406" i="41"/>
  <c r="AL406" i="41"/>
  <c r="AM406" i="41"/>
  <c r="AN406" i="41"/>
  <c r="AO406" i="41"/>
  <c r="AP406" i="41"/>
  <c r="AQ406" i="41"/>
  <c r="AR406" i="41"/>
  <c r="AS406" i="41"/>
  <c r="AT406" i="41"/>
  <c r="AU406" i="41"/>
  <c r="AV406" i="41"/>
  <c r="AW406" i="41"/>
  <c r="AX406" i="41"/>
  <c r="AY406" i="41"/>
  <c r="AZ406" i="41"/>
  <c r="BA406" i="41"/>
  <c r="C407" i="41"/>
  <c r="D407" i="41"/>
  <c r="AI407" i="41" s="1"/>
  <c r="Q407" i="41"/>
  <c r="Q408" i="41" s="1"/>
  <c r="Q409" i="41" s="1"/>
  <c r="Q410" i="41" s="1"/>
  <c r="Q411" i="41" s="1"/>
  <c r="Q412" i="41" s="1"/>
  <c r="Q413" i="41" s="1"/>
  <c r="Q414" i="41" s="1"/>
  <c r="R407" i="41"/>
  <c r="R408" i="41" s="1"/>
  <c r="R409" i="41" s="1"/>
  <c r="AG407" i="41"/>
  <c r="AL407" i="41"/>
  <c r="N407" i="41" s="1"/>
  <c r="AM407" i="41"/>
  <c r="AN407" i="41"/>
  <c r="AO407" i="41"/>
  <c r="AP407" i="41"/>
  <c r="AQ407" i="41"/>
  <c r="AR407" i="41"/>
  <c r="AS407" i="41"/>
  <c r="AT407" i="41"/>
  <c r="AU407" i="41"/>
  <c r="AV407" i="41"/>
  <c r="AW407" i="41"/>
  <c r="AX407" i="41"/>
  <c r="AY407" i="41"/>
  <c r="AZ407" i="41"/>
  <c r="BA407" i="41"/>
  <c r="C408" i="41"/>
  <c r="D408" i="41"/>
  <c r="AI408" i="41"/>
  <c r="AL408" i="41"/>
  <c r="AM408" i="41"/>
  <c r="AN408" i="41"/>
  <c r="AO408" i="41"/>
  <c r="AP408" i="41"/>
  <c r="AQ408" i="41"/>
  <c r="AR408" i="41"/>
  <c r="AS408" i="41"/>
  <c r="AT408" i="41"/>
  <c r="AU408" i="41"/>
  <c r="AV408" i="41"/>
  <c r="AW408" i="41"/>
  <c r="AX408" i="41"/>
  <c r="AY408" i="41"/>
  <c r="AZ408" i="41"/>
  <c r="BA408" i="41"/>
  <c r="C409" i="41"/>
  <c r="D409" i="41"/>
  <c r="E409" i="41"/>
  <c r="N409" i="41"/>
  <c r="AF409" i="41"/>
  <c r="AF410" i="41" s="1"/>
  <c r="AF411" i="41" s="1"/>
  <c r="AF412" i="41" s="1"/>
  <c r="AF413" i="41" s="1"/>
  <c r="AF414" i="41" s="1"/>
  <c r="AG409" i="41"/>
  <c r="AI409" i="41"/>
  <c r="AL409" i="41"/>
  <c r="AM409" i="41"/>
  <c r="AN409" i="41"/>
  <c r="AO409" i="41"/>
  <c r="AP409" i="41"/>
  <c r="AQ409" i="41"/>
  <c r="AR409" i="41"/>
  <c r="AS409" i="41"/>
  <c r="AT409" i="41"/>
  <c r="AU409" i="41"/>
  <c r="AV409" i="41"/>
  <c r="AW409" i="41"/>
  <c r="AX409" i="41"/>
  <c r="AY409" i="41"/>
  <c r="AZ409" i="41"/>
  <c r="BA409" i="41"/>
  <c r="C410" i="41"/>
  <c r="D410" i="41"/>
  <c r="E410" i="41" s="1"/>
  <c r="R410" i="41"/>
  <c r="R411" i="41" s="1"/>
  <c r="R412" i="41" s="1"/>
  <c r="R413" i="41" s="1"/>
  <c r="R414" i="41" s="1"/>
  <c r="AG410" i="41"/>
  <c r="AI410" i="41"/>
  <c r="AL410" i="41"/>
  <c r="AM410" i="41"/>
  <c r="AN410" i="41"/>
  <c r="AO410" i="41"/>
  <c r="AP410" i="41"/>
  <c r="AQ410" i="41"/>
  <c r="AR410" i="41"/>
  <c r="AS410" i="41"/>
  <c r="AT410" i="41"/>
  <c r="AU410" i="41"/>
  <c r="AV410" i="41"/>
  <c r="AW410" i="41"/>
  <c r="AX410" i="41"/>
  <c r="AY410" i="41"/>
  <c r="AZ410" i="41"/>
  <c r="BA410" i="41"/>
  <c r="C411" i="41"/>
  <c r="D411" i="41"/>
  <c r="AI411" i="41" s="1"/>
  <c r="N411" i="41"/>
  <c r="AG411" i="41"/>
  <c r="AL411" i="41"/>
  <c r="AM411" i="41"/>
  <c r="AN411" i="41"/>
  <c r="AO411" i="41"/>
  <c r="AP411" i="41"/>
  <c r="AQ411" i="41"/>
  <c r="AR411" i="41"/>
  <c r="AS411" i="41"/>
  <c r="AT411" i="41"/>
  <c r="AU411" i="41"/>
  <c r="AV411" i="41"/>
  <c r="AW411" i="41"/>
  <c r="AX411" i="41"/>
  <c r="AY411" i="41"/>
  <c r="AZ411" i="41"/>
  <c r="BA411" i="41"/>
  <c r="C412" i="41"/>
  <c r="D412" i="41"/>
  <c r="AG412" i="41"/>
  <c r="AI412" i="41"/>
  <c r="AL412" i="41"/>
  <c r="AM412" i="41"/>
  <c r="AN412" i="41"/>
  <c r="AO412" i="41"/>
  <c r="AP412" i="41"/>
  <c r="AQ412" i="41"/>
  <c r="AR412" i="41"/>
  <c r="AS412" i="41"/>
  <c r="AT412" i="41"/>
  <c r="AU412" i="41"/>
  <c r="AV412" i="41"/>
  <c r="AW412" i="41"/>
  <c r="AX412" i="41"/>
  <c r="AY412" i="41"/>
  <c r="AZ412" i="41"/>
  <c r="BA412" i="41"/>
  <c r="C413" i="41"/>
  <c r="D413" i="41"/>
  <c r="E413" i="41"/>
  <c r="AG413" i="41"/>
  <c r="AI413" i="41"/>
  <c r="AL413" i="41"/>
  <c r="AM413" i="41"/>
  <c r="N413" i="41" s="1"/>
  <c r="AN413" i="41"/>
  <c r="AO413" i="41"/>
  <c r="AP413" i="41"/>
  <c r="AQ413" i="41"/>
  <c r="AR413" i="41"/>
  <c r="AS413" i="41"/>
  <c r="AT413" i="41"/>
  <c r="AU413" i="41"/>
  <c r="AV413" i="41"/>
  <c r="AW413" i="41"/>
  <c r="AX413" i="41"/>
  <c r="AY413" i="41"/>
  <c r="AZ413" i="41"/>
  <c r="BA413" i="41"/>
  <c r="C414" i="41"/>
  <c r="D414" i="41"/>
  <c r="E414" i="41" s="1"/>
  <c r="AG414" i="41"/>
  <c r="AI414" i="41"/>
  <c r="AL414" i="41"/>
  <c r="AM414" i="41"/>
  <c r="AN414" i="41"/>
  <c r="N414" i="41" s="1"/>
  <c r="AO414" i="41"/>
  <c r="AP414" i="41"/>
  <c r="AQ414" i="41"/>
  <c r="AR414" i="41"/>
  <c r="AS414" i="41"/>
  <c r="AT414" i="41"/>
  <c r="AU414" i="41"/>
  <c r="AV414" i="41"/>
  <c r="AW414" i="41"/>
  <c r="AX414" i="41"/>
  <c r="AY414" i="41"/>
  <c r="AZ414" i="41"/>
  <c r="BA414" i="41"/>
  <c r="C272" i="41"/>
  <c r="D272" i="41"/>
  <c r="AI272" i="41" s="1"/>
  <c r="E272" i="41"/>
  <c r="O272" i="41"/>
  <c r="O273" i="41" s="1"/>
  <c r="O274" i="41" s="1"/>
  <c r="P272" i="41"/>
  <c r="Q272" i="41"/>
  <c r="R272" i="41"/>
  <c r="Y272" i="41"/>
  <c r="AC272" i="41"/>
  <c r="AF272" i="41"/>
  <c r="AG272" i="41"/>
  <c r="AL272" i="41"/>
  <c r="AM272" i="41"/>
  <c r="AN272" i="41"/>
  <c r="AO272" i="41"/>
  <c r="AP272" i="41"/>
  <c r="AQ272" i="41"/>
  <c r="AR272" i="41"/>
  <c r="AS272" i="41"/>
  <c r="AT272" i="41"/>
  <c r="AU272" i="41"/>
  <c r="AV272" i="41"/>
  <c r="AW272" i="41"/>
  <c r="AX272" i="41"/>
  <c r="AY272" i="41"/>
  <c r="AZ272" i="41"/>
  <c r="BA272" i="41"/>
  <c r="C273" i="41"/>
  <c r="D273" i="41"/>
  <c r="AI273" i="41" s="1"/>
  <c r="P273" i="41"/>
  <c r="Q273" i="41"/>
  <c r="R273" i="41"/>
  <c r="R274" i="41" s="1"/>
  <c r="R275" i="41" s="1"/>
  <c r="R276" i="41" s="1"/>
  <c r="R277" i="41" s="1"/>
  <c r="R278" i="41" s="1"/>
  <c r="R279" i="41" s="1"/>
  <c r="R280" i="41" s="1"/>
  <c r="R281" i="41" s="1"/>
  <c r="R282" i="41" s="1"/>
  <c r="R283" i="41" s="1"/>
  <c r="R284" i="41" s="1"/>
  <c r="R285" i="41" s="1"/>
  <c r="R286" i="41" s="1"/>
  <c r="R287" i="41" s="1"/>
  <c r="R288" i="41" s="1"/>
  <c r="R289" i="41" s="1"/>
  <c r="Y273" i="41"/>
  <c r="AC273" i="41"/>
  <c r="AF273" i="41"/>
  <c r="AG273" i="41"/>
  <c r="AL273" i="41"/>
  <c r="N273" i="41" s="1"/>
  <c r="AM273" i="41"/>
  <c r="AN273" i="41"/>
  <c r="AO273" i="41"/>
  <c r="AP273" i="41"/>
  <c r="AQ273" i="41"/>
  <c r="AR273" i="41"/>
  <c r="AS273" i="41"/>
  <c r="AT273" i="41"/>
  <c r="AU273" i="41"/>
  <c r="AV273" i="41"/>
  <c r="AW273" i="41"/>
  <c r="AX273" i="41"/>
  <c r="AY273" i="41"/>
  <c r="AZ273" i="41"/>
  <c r="BA273" i="41"/>
  <c r="C274" i="41"/>
  <c r="D274" i="41"/>
  <c r="AI274" i="41" s="1"/>
  <c r="P274" i="41"/>
  <c r="Q274" i="41"/>
  <c r="Q275" i="41" s="1"/>
  <c r="Q276" i="41" s="1"/>
  <c r="Q277" i="41" s="1"/>
  <c r="Q278" i="41" s="1"/>
  <c r="Q279" i="41" s="1"/>
  <c r="Q280" i="41" s="1"/>
  <c r="Q281" i="41" s="1"/>
  <c r="Q282" i="41" s="1"/>
  <c r="Q283" i="41" s="1"/>
  <c r="Q284" i="41" s="1"/>
  <c r="Q285" i="41" s="1"/>
  <c r="Q286" i="41" s="1"/>
  <c r="Q287" i="41" s="1"/>
  <c r="Q288" i="41" s="1"/>
  <c r="Q289" i="41" s="1"/>
  <c r="Q290" i="41" s="1"/>
  <c r="Q291" i="41" s="1"/>
  <c r="Q292" i="41" s="1"/>
  <c r="Q293" i="41" s="1"/>
  <c r="Q294" i="41" s="1"/>
  <c r="Q295" i="41" s="1"/>
  <c r="Q296" i="41" s="1"/>
  <c r="Q297" i="41" s="1"/>
  <c r="Q298" i="41" s="1"/>
  <c r="Q299" i="41" s="1"/>
  <c r="Q300" i="41" s="1"/>
  <c r="Q301" i="41" s="1"/>
  <c r="Q302" i="41" s="1"/>
  <c r="Y274" i="41"/>
  <c r="Y275" i="41" s="1"/>
  <c r="Y276" i="41" s="1"/>
  <c r="Y277" i="41" s="1"/>
  <c r="Y278" i="41" s="1"/>
  <c r="Y279" i="41" s="1"/>
  <c r="Y280" i="41" s="1"/>
  <c r="AC274" i="41"/>
  <c r="AC275" i="41" s="1"/>
  <c r="AC276" i="41" s="1"/>
  <c r="AF274" i="41"/>
  <c r="AG274" i="41"/>
  <c r="AL274" i="41"/>
  <c r="AM274" i="41"/>
  <c r="AN274" i="41"/>
  <c r="AO274" i="41"/>
  <c r="AP274" i="41"/>
  <c r="AQ274" i="41"/>
  <c r="AR274" i="41"/>
  <c r="AS274" i="41"/>
  <c r="AT274" i="41"/>
  <c r="AU274" i="41"/>
  <c r="AV274" i="41"/>
  <c r="AW274" i="41"/>
  <c r="AX274" i="41"/>
  <c r="AY274" i="41"/>
  <c r="AZ274" i="41"/>
  <c r="BA274" i="41"/>
  <c r="C275" i="41"/>
  <c r="D275" i="41"/>
  <c r="E275" i="41"/>
  <c r="O275" i="41"/>
  <c r="O276" i="41" s="1"/>
  <c r="O277" i="41" s="1"/>
  <c r="O278" i="41" s="1"/>
  <c r="O279" i="41" s="1"/>
  <c r="O280" i="41" s="1"/>
  <c r="O281" i="41" s="1"/>
  <c r="O282" i="41" s="1"/>
  <c r="P275" i="41"/>
  <c r="P276" i="41" s="1"/>
  <c r="P277" i="41" s="1"/>
  <c r="AF275" i="41"/>
  <c r="AF276" i="41" s="1"/>
  <c r="AF277" i="41" s="1"/>
  <c r="AG275" i="41"/>
  <c r="AI275" i="41"/>
  <c r="AL275" i="41"/>
  <c r="AM275" i="41"/>
  <c r="AN275" i="41"/>
  <c r="AO275" i="41"/>
  <c r="AP275" i="41"/>
  <c r="AQ275" i="41"/>
  <c r="AR275" i="41"/>
  <c r="AS275" i="41"/>
  <c r="AT275" i="41"/>
  <c r="AU275" i="41"/>
  <c r="AV275" i="41"/>
  <c r="AW275" i="41"/>
  <c r="AX275" i="41"/>
  <c r="AY275" i="41"/>
  <c r="AZ275" i="41"/>
  <c r="BA275" i="41"/>
  <c r="C276" i="41"/>
  <c r="D276" i="41"/>
  <c r="E276" i="41"/>
  <c r="AG276" i="41"/>
  <c r="AI276" i="41"/>
  <c r="AL276" i="41"/>
  <c r="AM276" i="41"/>
  <c r="AN276" i="41"/>
  <c r="AO276" i="41"/>
  <c r="AP276" i="41"/>
  <c r="AQ276" i="41"/>
  <c r="AR276" i="41"/>
  <c r="AS276" i="41"/>
  <c r="AT276" i="41"/>
  <c r="AU276" i="41"/>
  <c r="AV276" i="41"/>
  <c r="AW276" i="41"/>
  <c r="AX276" i="41"/>
  <c r="AY276" i="41"/>
  <c r="AZ276" i="41"/>
  <c r="BA276" i="41"/>
  <c r="C277" i="41"/>
  <c r="D277" i="41"/>
  <c r="AI277" i="41" s="1"/>
  <c r="AC277" i="41"/>
  <c r="AC278" i="41" s="1"/>
  <c r="AC279" i="41" s="1"/>
  <c r="AC280" i="41" s="1"/>
  <c r="AC281" i="41" s="1"/>
  <c r="AC282" i="41" s="1"/>
  <c r="AC283" i="41" s="1"/>
  <c r="AC284" i="41" s="1"/>
  <c r="AC285" i="41" s="1"/>
  <c r="AC286" i="41" s="1"/>
  <c r="AC287" i="41" s="1"/>
  <c r="AC288" i="41" s="1"/>
  <c r="AC289" i="41" s="1"/>
  <c r="AL277" i="41"/>
  <c r="AM277" i="41"/>
  <c r="AN277" i="41"/>
  <c r="AO277" i="41"/>
  <c r="AP277" i="41"/>
  <c r="AQ277" i="41"/>
  <c r="AR277" i="41"/>
  <c r="AS277" i="41"/>
  <c r="AT277" i="41"/>
  <c r="AU277" i="41"/>
  <c r="AV277" i="41"/>
  <c r="AW277" i="41"/>
  <c r="AX277" i="41"/>
  <c r="AY277" i="41"/>
  <c r="AZ277" i="41"/>
  <c r="BA277" i="41"/>
  <c r="C278" i="41"/>
  <c r="D278" i="41"/>
  <c r="AI278" i="41" s="1"/>
  <c r="P278" i="41"/>
  <c r="P279" i="41" s="1"/>
  <c r="P280" i="41" s="1"/>
  <c r="P281" i="41" s="1"/>
  <c r="P282" i="41" s="1"/>
  <c r="AF278" i="41"/>
  <c r="AF279" i="41" s="1"/>
  <c r="AF280" i="41" s="1"/>
  <c r="AF281" i="41" s="1"/>
  <c r="AF282" i="41" s="1"/>
  <c r="AF283" i="41" s="1"/>
  <c r="AF284" i="41" s="1"/>
  <c r="AF285" i="41" s="1"/>
  <c r="AF286" i="41" s="1"/>
  <c r="AF287" i="41" s="1"/>
  <c r="AF288" i="41" s="1"/>
  <c r="AF289" i="41" s="1"/>
  <c r="AF290" i="41" s="1"/>
  <c r="AF291" i="41" s="1"/>
  <c r="AF292" i="41" s="1"/>
  <c r="AF293" i="41" s="1"/>
  <c r="AF294" i="41" s="1"/>
  <c r="AF295" i="41" s="1"/>
  <c r="AF296" i="41" s="1"/>
  <c r="AF297" i="41" s="1"/>
  <c r="AF298" i="41" s="1"/>
  <c r="AF299" i="41" s="1"/>
  <c r="AF300" i="41" s="1"/>
  <c r="AF301" i="41" s="1"/>
  <c r="AF302" i="41" s="1"/>
  <c r="AG278" i="41"/>
  <c r="AL278" i="41"/>
  <c r="AM278" i="41"/>
  <c r="AN278" i="41"/>
  <c r="AO278" i="41"/>
  <c r="AP278" i="41"/>
  <c r="AQ278" i="41"/>
  <c r="AR278" i="41"/>
  <c r="AS278" i="41"/>
  <c r="AT278" i="41"/>
  <c r="AU278" i="41"/>
  <c r="AV278" i="41"/>
  <c r="AW278" i="41"/>
  <c r="AX278" i="41"/>
  <c r="AY278" i="41"/>
  <c r="AZ278" i="41"/>
  <c r="BA278" i="41"/>
  <c r="C279" i="41"/>
  <c r="D279" i="41"/>
  <c r="E279" i="41"/>
  <c r="AG279" i="41"/>
  <c r="AI279" i="41"/>
  <c r="AL279" i="41"/>
  <c r="N279" i="41" s="1"/>
  <c r="AM279" i="41"/>
  <c r="AN279" i="41"/>
  <c r="AO279" i="41"/>
  <c r="AP279" i="41"/>
  <c r="AQ279" i="41"/>
  <c r="AR279" i="41"/>
  <c r="AS279" i="41"/>
  <c r="AT279" i="41"/>
  <c r="AU279" i="41"/>
  <c r="AV279" i="41"/>
  <c r="AW279" i="41"/>
  <c r="AX279" i="41"/>
  <c r="AY279" i="41"/>
  <c r="AZ279" i="41"/>
  <c r="BA279" i="41"/>
  <c r="C280" i="41"/>
  <c r="D280" i="41"/>
  <c r="E280" i="41" s="1"/>
  <c r="N280" i="41"/>
  <c r="AG280" i="41"/>
  <c r="AI280" i="41"/>
  <c r="AL280" i="41"/>
  <c r="AM280" i="41"/>
  <c r="AN280" i="41"/>
  <c r="AO280" i="41"/>
  <c r="AP280" i="41"/>
  <c r="AQ280" i="41"/>
  <c r="AR280" i="41"/>
  <c r="AS280" i="41"/>
  <c r="AT280" i="41"/>
  <c r="AU280" i="41"/>
  <c r="AV280" i="41"/>
  <c r="AW280" i="41"/>
  <c r="AX280" i="41"/>
  <c r="AY280" i="41"/>
  <c r="AZ280" i="41"/>
  <c r="BA280" i="41"/>
  <c r="C281" i="41"/>
  <c r="D281" i="41"/>
  <c r="AI281" i="41" s="1"/>
  <c r="Y281" i="41"/>
  <c r="Y282" i="41" s="1"/>
  <c r="Y283" i="41" s="1"/>
  <c r="Y284" i="41" s="1"/>
  <c r="Y285" i="41" s="1"/>
  <c r="AG281" i="41"/>
  <c r="AL281" i="41"/>
  <c r="AM281" i="41"/>
  <c r="N281" i="41" s="1"/>
  <c r="AN281" i="41"/>
  <c r="AO281" i="41"/>
  <c r="AP281" i="41"/>
  <c r="AQ281" i="41"/>
  <c r="AR281" i="41"/>
  <c r="AS281" i="41"/>
  <c r="AT281" i="41"/>
  <c r="AU281" i="41"/>
  <c r="AV281" i="41"/>
  <c r="AW281" i="41"/>
  <c r="AX281" i="41"/>
  <c r="AY281" i="41"/>
  <c r="AZ281" i="41"/>
  <c r="BA281" i="41"/>
  <c r="C282" i="41"/>
  <c r="D282" i="41"/>
  <c r="AG282" i="41"/>
  <c r="AI282" i="41"/>
  <c r="AL282" i="41"/>
  <c r="AM282" i="41"/>
  <c r="AN282" i="41"/>
  <c r="AO282" i="41"/>
  <c r="AP282" i="41"/>
  <c r="AQ282" i="41"/>
  <c r="AR282" i="41"/>
  <c r="AS282" i="41"/>
  <c r="AT282" i="41"/>
  <c r="AU282" i="41"/>
  <c r="AV282" i="41"/>
  <c r="AW282" i="41"/>
  <c r="AX282" i="41"/>
  <c r="AY282" i="41"/>
  <c r="AZ282" i="41"/>
  <c r="BA282" i="41"/>
  <c r="C283" i="41"/>
  <c r="D283" i="41"/>
  <c r="E283" i="41" s="1"/>
  <c r="O283" i="41"/>
  <c r="P283" i="41"/>
  <c r="AG283" i="41"/>
  <c r="AI283" i="41"/>
  <c r="AL283" i="41"/>
  <c r="AM283" i="41"/>
  <c r="AN283" i="41"/>
  <c r="AO283" i="41"/>
  <c r="AP283" i="41"/>
  <c r="AQ283" i="41"/>
  <c r="AR283" i="41"/>
  <c r="AS283" i="41"/>
  <c r="AT283" i="41"/>
  <c r="AU283" i="41"/>
  <c r="AV283" i="41"/>
  <c r="AW283" i="41"/>
  <c r="AX283" i="41"/>
  <c r="AY283" i="41"/>
  <c r="AZ283" i="41"/>
  <c r="BA283" i="41"/>
  <c r="C284" i="41"/>
  <c r="D284" i="41"/>
  <c r="E284" i="41"/>
  <c r="O284" i="41"/>
  <c r="O285" i="41" s="1"/>
  <c r="O286" i="41" s="1"/>
  <c r="O287" i="41" s="1"/>
  <c r="O288" i="41" s="1"/>
  <c r="O289" i="41" s="1"/>
  <c r="O290" i="41" s="1"/>
  <c r="O291" i="41" s="1"/>
  <c r="O292" i="41" s="1"/>
  <c r="O293" i="41" s="1"/>
  <c r="O294" i="41" s="1"/>
  <c r="O295" i="41" s="1"/>
  <c r="O296" i="41" s="1"/>
  <c r="O297" i="41" s="1"/>
  <c r="O298" i="41" s="1"/>
  <c r="O299" i="41" s="1"/>
  <c r="O300" i="41" s="1"/>
  <c r="O301" i="41" s="1"/>
  <c r="O302" i="41" s="1"/>
  <c r="P284" i="41"/>
  <c r="P285" i="41" s="1"/>
  <c r="P286" i="41" s="1"/>
  <c r="P287" i="41" s="1"/>
  <c r="P288" i="41" s="1"/>
  <c r="P289" i="41" s="1"/>
  <c r="P290" i="41" s="1"/>
  <c r="AG284" i="41"/>
  <c r="AI284" i="41"/>
  <c r="AL284" i="41"/>
  <c r="AM284" i="41"/>
  <c r="N284" i="41" s="1"/>
  <c r="AN284" i="41"/>
  <c r="AO284" i="41"/>
  <c r="AP284" i="41"/>
  <c r="AQ284" i="41"/>
  <c r="AR284" i="41"/>
  <c r="AS284" i="41"/>
  <c r="AT284" i="41"/>
  <c r="AU284" i="41"/>
  <c r="AV284" i="41"/>
  <c r="AW284" i="41"/>
  <c r="AX284" i="41"/>
  <c r="AY284" i="41"/>
  <c r="AZ284" i="41"/>
  <c r="BA284" i="41"/>
  <c r="C285" i="41"/>
  <c r="D285" i="41"/>
  <c r="E285" i="41" s="1"/>
  <c r="AG285" i="41"/>
  <c r="AL285" i="41"/>
  <c r="AM285" i="41"/>
  <c r="AN285" i="41"/>
  <c r="N285" i="41" s="1"/>
  <c r="AO285" i="41"/>
  <c r="AP285" i="41"/>
  <c r="AQ285" i="41"/>
  <c r="AR285" i="41"/>
  <c r="AS285" i="41"/>
  <c r="AT285" i="41"/>
  <c r="AU285" i="41"/>
  <c r="AV285" i="41"/>
  <c r="AW285" i="41"/>
  <c r="AX285" i="41"/>
  <c r="AY285" i="41"/>
  <c r="AZ285" i="41"/>
  <c r="BA285" i="41"/>
  <c r="C286" i="41"/>
  <c r="D286" i="41"/>
  <c r="AI286" i="41" s="1"/>
  <c r="T274" i="21"/>
  <c r="Y286" i="41"/>
  <c r="Y287" i="41" s="1"/>
  <c r="Y288" i="41" s="1"/>
  <c r="Y289" i="41" s="1"/>
  <c r="Y290" i="41" s="1"/>
  <c r="Y291" i="41" s="1"/>
  <c r="Y292" i="41" s="1"/>
  <c r="Y293" i="41" s="1"/>
  <c r="Y294" i="41" s="1"/>
  <c r="Y295" i="41" s="1"/>
  <c r="Y296" i="41" s="1"/>
  <c r="Y297" i="41" s="1"/>
  <c r="Y298" i="41" s="1"/>
  <c r="Y299" i="41" s="1"/>
  <c r="Y300" i="41" s="1"/>
  <c r="Y301" i="41" s="1"/>
  <c r="Y302" i="41" s="1"/>
  <c r="AG286" i="41"/>
  <c r="AL286" i="41"/>
  <c r="AM286" i="41"/>
  <c r="N286" i="41" s="1"/>
  <c r="AN286" i="41"/>
  <c r="AO286" i="41"/>
  <c r="AP286" i="41"/>
  <c r="AQ286" i="41"/>
  <c r="AR286" i="41"/>
  <c r="AS286" i="41"/>
  <c r="AT286" i="41"/>
  <c r="AU286" i="41"/>
  <c r="AV286" i="41"/>
  <c r="AW286" i="41"/>
  <c r="AX286" i="41"/>
  <c r="AY286" i="41"/>
  <c r="AZ286" i="41"/>
  <c r="BA286" i="41"/>
  <c r="C287" i="41"/>
  <c r="D287" i="41"/>
  <c r="AG287" i="41"/>
  <c r="AI287" i="41"/>
  <c r="AL287" i="41"/>
  <c r="AM287" i="41"/>
  <c r="AN287" i="41"/>
  <c r="AO287" i="41"/>
  <c r="AP287" i="41"/>
  <c r="AQ287" i="41"/>
  <c r="AR287" i="41"/>
  <c r="AS287" i="41"/>
  <c r="AT287" i="41"/>
  <c r="AU287" i="41"/>
  <c r="AV287" i="41"/>
  <c r="AW287" i="41"/>
  <c r="AX287" i="41"/>
  <c r="AY287" i="41"/>
  <c r="AZ287" i="41"/>
  <c r="BA287" i="41"/>
  <c r="C288" i="41"/>
  <c r="D288" i="41"/>
  <c r="E288" i="41"/>
  <c r="AG288" i="41"/>
  <c r="AI288" i="41"/>
  <c r="AL288" i="41"/>
  <c r="AM288" i="41"/>
  <c r="N288" i="41" s="1"/>
  <c r="AN288" i="41"/>
  <c r="AO288" i="41"/>
  <c r="AP288" i="41"/>
  <c r="AQ288" i="41"/>
  <c r="AR288" i="41"/>
  <c r="AS288" i="41"/>
  <c r="AT288" i="41"/>
  <c r="AU288" i="41"/>
  <c r="AV288" i="41"/>
  <c r="AW288" i="41"/>
  <c r="AX288" i="41"/>
  <c r="AY288" i="41"/>
  <c r="AZ288" i="41"/>
  <c r="BA288" i="41"/>
  <c r="C289" i="41"/>
  <c r="D289" i="41"/>
  <c r="E289" i="41" s="1"/>
  <c r="AG289" i="41"/>
  <c r="AL289" i="41"/>
  <c r="N289" i="41" s="1"/>
  <c r="AM289" i="41"/>
  <c r="AN289" i="41"/>
  <c r="AO289" i="41"/>
  <c r="AP289" i="41"/>
  <c r="AQ289" i="41"/>
  <c r="AR289" i="41"/>
  <c r="AS289" i="41"/>
  <c r="AT289" i="41"/>
  <c r="AU289" i="41"/>
  <c r="AV289" i="41"/>
  <c r="AW289" i="41"/>
  <c r="AX289" i="41"/>
  <c r="AY289" i="41"/>
  <c r="AZ289" i="41"/>
  <c r="BA289" i="41"/>
  <c r="C290" i="41"/>
  <c r="D290" i="41"/>
  <c r="AI290" i="41" s="1"/>
  <c r="R290" i="41"/>
  <c r="R291" i="41" s="1"/>
  <c r="R292" i="41" s="1"/>
  <c r="R293" i="41" s="1"/>
  <c r="R294" i="41" s="1"/>
  <c r="R295" i="41" s="1"/>
  <c r="R296" i="41" s="1"/>
  <c r="R297" i="41" s="1"/>
  <c r="R298" i="41" s="1"/>
  <c r="R299" i="41" s="1"/>
  <c r="R300" i="41" s="1"/>
  <c r="R301" i="41" s="1"/>
  <c r="R302" i="41" s="1"/>
  <c r="AC290" i="41"/>
  <c r="AC291" i="41" s="1"/>
  <c r="AC292" i="41" s="1"/>
  <c r="AC293" i="41" s="1"/>
  <c r="AC294" i="41" s="1"/>
  <c r="AG290" i="41"/>
  <c r="AL290" i="41"/>
  <c r="N290" i="41" s="1"/>
  <c r="AM290" i="41"/>
  <c r="AN290" i="41"/>
  <c r="AO290" i="41"/>
  <c r="AP290" i="41"/>
  <c r="AQ290" i="41"/>
  <c r="AR290" i="41"/>
  <c r="AS290" i="41"/>
  <c r="AT290" i="41"/>
  <c r="AU290" i="41"/>
  <c r="AV290" i="41"/>
  <c r="AW290" i="41"/>
  <c r="AX290" i="41"/>
  <c r="AY290" i="41"/>
  <c r="AZ290" i="41"/>
  <c r="BA290" i="41"/>
  <c r="C291" i="41"/>
  <c r="D291" i="41"/>
  <c r="P291" i="41"/>
  <c r="P292" i="41" s="1"/>
  <c r="P293" i="41" s="1"/>
  <c r="P294" i="41" s="1"/>
  <c r="P295" i="41" s="1"/>
  <c r="P296" i="41" s="1"/>
  <c r="P297" i="41" s="1"/>
  <c r="P298" i="41" s="1"/>
  <c r="P299" i="41" s="1"/>
  <c r="P300" i="41" s="1"/>
  <c r="P301" i="41" s="1"/>
  <c r="P302" i="41" s="1"/>
  <c r="AI291" i="41"/>
  <c r="AL291" i="41"/>
  <c r="AM291" i="41"/>
  <c r="AN291" i="41"/>
  <c r="AO291" i="41"/>
  <c r="AP291" i="41"/>
  <c r="AQ291" i="41"/>
  <c r="AR291" i="41"/>
  <c r="AS291" i="41"/>
  <c r="AT291" i="41"/>
  <c r="AU291" i="41"/>
  <c r="AV291" i="41"/>
  <c r="AW291" i="41"/>
  <c r="AX291" i="41"/>
  <c r="AY291" i="41"/>
  <c r="AZ291" i="41"/>
  <c r="BA291" i="41"/>
  <c r="C292" i="41"/>
  <c r="D292" i="41"/>
  <c r="AI292" i="41" s="1"/>
  <c r="E292" i="41"/>
  <c r="N292" i="41"/>
  <c r="AG292" i="41"/>
  <c r="AL292" i="41"/>
  <c r="AM292" i="41"/>
  <c r="AN292" i="41"/>
  <c r="AO292" i="41"/>
  <c r="AP292" i="41"/>
  <c r="AQ292" i="41"/>
  <c r="AR292" i="41"/>
  <c r="AS292" i="41"/>
  <c r="AT292" i="41"/>
  <c r="AU292" i="41"/>
  <c r="AV292" i="41"/>
  <c r="AW292" i="41"/>
  <c r="AX292" i="41"/>
  <c r="AY292" i="41"/>
  <c r="AZ292" i="41"/>
  <c r="BA292" i="41"/>
  <c r="C293" i="41"/>
  <c r="D293" i="41"/>
  <c r="AI293" i="41"/>
  <c r="AL293" i="41"/>
  <c r="AM293" i="41"/>
  <c r="AN293" i="41"/>
  <c r="AO293" i="41"/>
  <c r="AP293" i="41"/>
  <c r="AQ293" i="41"/>
  <c r="AR293" i="41"/>
  <c r="AS293" i="41"/>
  <c r="AT293" i="41"/>
  <c r="AU293" i="41"/>
  <c r="AV293" i="41"/>
  <c r="AW293" i="41"/>
  <c r="AX293" i="41"/>
  <c r="AY293" i="41"/>
  <c r="AZ293" i="41"/>
  <c r="BA293" i="41"/>
  <c r="C294" i="41"/>
  <c r="D294" i="41"/>
  <c r="E294" i="41"/>
  <c r="AG294" i="41"/>
  <c r="AI294" i="41"/>
  <c r="AL294" i="41"/>
  <c r="AM294" i="41"/>
  <c r="N294" i="41" s="1"/>
  <c r="AN294" i="41"/>
  <c r="AO294" i="41"/>
  <c r="AP294" i="41"/>
  <c r="AQ294" i="41"/>
  <c r="AR294" i="41"/>
  <c r="AS294" i="41"/>
  <c r="AT294" i="41"/>
  <c r="AU294" i="41"/>
  <c r="AV294" i="41"/>
  <c r="AW294" i="41"/>
  <c r="AX294" i="41"/>
  <c r="AY294" i="41"/>
  <c r="AZ294" i="41"/>
  <c r="BA294" i="41"/>
  <c r="C295" i="41"/>
  <c r="E295" i="41" s="1"/>
  <c r="D295" i="41"/>
  <c r="AI295" i="41" s="1"/>
  <c r="AC295" i="41"/>
  <c r="AL295" i="41"/>
  <c r="N295" i="41" s="1"/>
  <c r="AM295" i="41"/>
  <c r="AN295" i="41"/>
  <c r="AO295" i="41"/>
  <c r="AP295" i="41"/>
  <c r="AQ295" i="41"/>
  <c r="AR295" i="41"/>
  <c r="AS295" i="41"/>
  <c r="AT295" i="41"/>
  <c r="AU295" i="41"/>
  <c r="AV295" i="41"/>
  <c r="AW295" i="41"/>
  <c r="AX295" i="41"/>
  <c r="AY295" i="41"/>
  <c r="AZ295" i="41"/>
  <c r="BA295" i="41"/>
  <c r="C296" i="41"/>
  <c r="D296" i="41"/>
  <c r="AC296" i="41"/>
  <c r="AC297" i="41" s="1"/>
  <c r="AG296" i="41"/>
  <c r="AI296" i="41"/>
  <c r="AL296" i="41"/>
  <c r="AM296" i="41"/>
  <c r="AN296" i="41"/>
  <c r="AO296" i="41"/>
  <c r="AP296" i="41"/>
  <c r="AQ296" i="41"/>
  <c r="AR296" i="41"/>
  <c r="AS296" i="41"/>
  <c r="AT296" i="41"/>
  <c r="AU296" i="41"/>
  <c r="AV296" i="41"/>
  <c r="AW296" i="41"/>
  <c r="AX296" i="41"/>
  <c r="AY296" i="41"/>
  <c r="AZ296" i="41"/>
  <c r="BA296" i="41"/>
  <c r="C297" i="41"/>
  <c r="D297" i="41"/>
  <c r="E297" i="41"/>
  <c r="AG297" i="41"/>
  <c r="AI297" i="41"/>
  <c r="AL297" i="41"/>
  <c r="AM297" i="41"/>
  <c r="AN297" i="41"/>
  <c r="AO297" i="41"/>
  <c r="AP297" i="41"/>
  <c r="AQ297" i="41"/>
  <c r="AR297" i="41"/>
  <c r="AS297" i="41"/>
  <c r="AT297" i="41"/>
  <c r="AU297" i="41"/>
  <c r="AV297" i="41"/>
  <c r="AW297" i="41"/>
  <c r="AX297" i="41"/>
  <c r="AY297" i="41"/>
  <c r="AZ297" i="41"/>
  <c r="BA297" i="41"/>
  <c r="C298" i="41"/>
  <c r="AG298" i="41" s="1"/>
  <c r="D298" i="41"/>
  <c r="E298" i="41"/>
  <c r="AC298" i="41"/>
  <c r="AC299" i="41" s="1"/>
  <c r="AC300" i="41" s="1"/>
  <c r="AC301" i="41" s="1"/>
  <c r="AC302" i="41" s="1"/>
  <c r="AI298" i="41"/>
  <c r="AL298" i="41"/>
  <c r="AM298" i="41"/>
  <c r="AN298" i="41"/>
  <c r="N298" i="41" s="1"/>
  <c r="AO298" i="41"/>
  <c r="AP298" i="41"/>
  <c r="AQ298" i="41"/>
  <c r="AR298" i="41"/>
  <c r="AS298" i="41"/>
  <c r="AT298" i="41"/>
  <c r="AU298" i="41"/>
  <c r="AV298" i="41"/>
  <c r="AW298" i="41"/>
  <c r="AX298" i="41"/>
  <c r="AY298" i="41"/>
  <c r="AZ298" i="41"/>
  <c r="BA298" i="41"/>
  <c r="C299" i="41"/>
  <c r="D299" i="41"/>
  <c r="AI299" i="41" s="1"/>
  <c r="AG299" i="41"/>
  <c r="AL299" i="41"/>
  <c r="N299" i="41" s="1"/>
  <c r="AM299" i="41"/>
  <c r="AN299" i="41"/>
  <c r="AO299" i="41"/>
  <c r="AP299" i="41"/>
  <c r="AQ299" i="41"/>
  <c r="AR299" i="41"/>
  <c r="AS299" i="41"/>
  <c r="AT299" i="41"/>
  <c r="AU299" i="41"/>
  <c r="AV299" i="41"/>
  <c r="AW299" i="41"/>
  <c r="AX299" i="41"/>
  <c r="AY299" i="41"/>
  <c r="AZ299" i="41"/>
  <c r="BA299" i="41"/>
  <c r="C300" i="41"/>
  <c r="D300" i="41"/>
  <c r="AI300" i="41"/>
  <c r="AL300" i="41"/>
  <c r="AM300" i="41"/>
  <c r="AN300" i="41"/>
  <c r="AO300" i="41"/>
  <c r="AP300" i="41"/>
  <c r="AQ300" i="41"/>
  <c r="AR300" i="41"/>
  <c r="AS300" i="41"/>
  <c r="AT300" i="41"/>
  <c r="AU300" i="41"/>
  <c r="AV300" i="41"/>
  <c r="AW300" i="41"/>
  <c r="AX300" i="41"/>
  <c r="AY300" i="41"/>
  <c r="AZ300" i="41"/>
  <c r="BA300" i="41"/>
  <c r="C301" i="41"/>
  <c r="D301" i="41"/>
  <c r="E301" i="41" s="1"/>
  <c r="AG301" i="41"/>
  <c r="AL301" i="41"/>
  <c r="AM301" i="41"/>
  <c r="N301" i="41" s="1"/>
  <c r="AN301" i="41"/>
  <c r="AO301" i="41"/>
  <c r="AP301" i="41"/>
  <c r="AQ301" i="41"/>
  <c r="AR301" i="41"/>
  <c r="AS301" i="41"/>
  <c r="AT301" i="41"/>
  <c r="AU301" i="41"/>
  <c r="AV301" i="41"/>
  <c r="AW301" i="41"/>
  <c r="AX301" i="41"/>
  <c r="AY301" i="41"/>
  <c r="AZ301" i="41"/>
  <c r="BA301" i="41"/>
  <c r="C302" i="41"/>
  <c r="AG302" i="41" s="1"/>
  <c r="D302" i="41"/>
  <c r="N302" i="41"/>
  <c r="AI302" i="41"/>
  <c r="AL302" i="41"/>
  <c r="AM302" i="41"/>
  <c r="AN302" i="41"/>
  <c r="AO302" i="41"/>
  <c r="AP302" i="41"/>
  <c r="AQ302" i="41"/>
  <c r="AR302" i="41"/>
  <c r="AS302" i="41"/>
  <c r="AT302" i="41"/>
  <c r="AU302" i="41"/>
  <c r="AV302" i="41"/>
  <c r="AW302" i="41"/>
  <c r="AX302" i="41"/>
  <c r="AY302" i="41"/>
  <c r="AZ302" i="41"/>
  <c r="BA302" i="41"/>
  <c r="C160" i="41"/>
  <c r="D160" i="41"/>
  <c r="E160" i="41"/>
  <c r="O160" i="41"/>
  <c r="O161" i="41" s="1"/>
  <c r="O162" i="41" s="1"/>
  <c r="O163" i="41" s="1"/>
  <c r="P160" i="41"/>
  <c r="Q160" i="41"/>
  <c r="R160" i="41"/>
  <c r="Y160" i="41"/>
  <c r="AC160" i="41"/>
  <c r="AF160" i="41"/>
  <c r="AG160" i="41"/>
  <c r="AI160" i="41"/>
  <c r="AL160" i="41"/>
  <c r="AM160" i="41"/>
  <c r="AN160" i="41"/>
  <c r="AO160" i="41"/>
  <c r="AP160" i="41"/>
  <c r="AQ160" i="41"/>
  <c r="AR160" i="41"/>
  <c r="AS160" i="41"/>
  <c r="AT160" i="41"/>
  <c r="AU160" i="41"/>
  <c r="AV160" i="41"/>
  <c r="AW160" i="41"/>
  <c r="AX160" i="41"/>
  <c r="AY160" i="41"/>
  <c r="AZ160" i="41"/>
  <c r="BA160" i="41"/>
  <c r="C161" i="41"/>
  <c r="E161" i="41" s="1"/>
  <c r="D161" i="41"/>
  <c r="AI161" i="41" s="1"/>
  <c r="N161" i="41"/>
  <c r="P161" i="41"/>
  <c r="Q161" i="41"/>
  <c r="R161" i="41"/>
  <c r="R162" i="41" s="1"/>
  <c r="R163" i="41" s="1"/>
  <c r="R164" i="41" s="1"/>
  <c r="Y161" i="41"/>
  <c r="AC161" i="41"/>
  <c r="AF161" i="41"/>
  <c r="AG161" i="41"/>
  <c r="AL161" i="41"/>
  <c r="AM161" i="41"/>
  <c r="AN161" i="41"/>
  <c r="AO161" i="41"/>
  <c r="AP161" i="41"/>
  <c r="AQ161" i="41"/>
  <c r="AR161" i="41"/>
  <c r="AS161" i="41"/>
  <c r="AT161" i="41"/>
  <c r="AU161" i="41"/>
  <c r="AV161" i="41"/>
  <c r="AW161" i="41"/>
  <c r="AX161" i="41"/>
  <c r="AY161" i="41"/>
  <c r="AZ161" i="41"/>
  <c r="BA161" i="41"/>
  <c r="C162" i="41"/>
  <c r="D162" i="41"/>
  <c r="AI162" i="41" s="1"/>
  <c r="P162" i="41"/>
  <c r="Q162" i="41"/>
  <c r="Q163" i="41" s="1"/>
  <c r="Q164" i="41" s="1"/>
  <c r="Y162" i="41"/>
  <c r="Y163" i="41" s="1"/>
  <c r="Y164" i="41" s="1"/>
  <c r="AC162" i="41"/>
  <c r="AC163" i="41" s="1"/>
  <c r="AC164" i="41" s="1"/>
  <c r="AC165" i="41" s="1"/>
  <c r="AC166" i="41" s="1"/>
  <c r="AC167" i="41" s="1"/>
  <c r="AC168" i="41" s="1"/>
  <c r="AC169" i="41" s="1"/>
  <c r="AC170" i="41" s="1"/>
  <c r="AC171" i="41" s="1"/>
  <c r="AC172" i="41" s="1"/>
  <c r="AC173" i="41" s="1"/>
  <c r="AC174" i="41" s="1"/>
  <c r="AC175" i="41" s="1"/>
  <c r="AC176" i="41" s="1"/>
  <c r="AC177" i="41" s="1"/>
  <c r="AC178" i="41" s="1"/>
  <c r="AC179" i="41" s="1"/>
  <c r="AC180" i="41" s="1"/>
  <c r="AC181" i="41" s="1"/>
  <c r="AF162" i="41"/>
  <c r="AG162" i="41"/>
  <c r="AL162" i="41"/>
  <c r="AM162" i="41"/>
  <c r="AN162" i="41"/>
  <c r="AO162" i="41"/>
  <c r="AP162" i="41"/>
  <c r="AQ162" i="41"/>
  <c r="AR162" i="41"/>
  <c r="AS162" i="41"/>
  <c r="AT162" i="41"/>
  <c r="AU162" i="41"/>
  <c r="AV162" i="41"/>
  <c r="AW162" i="41"/>
  <c r="AX162" i="41"/>
  <c r="AY162" i="41"/>
  <c r="AZ162" i="41"/>
  <c r="BA162" i="41"/>
  <c r="C163" i="41"/>
  <c r="D163" i="41"/>
  <c r="E163" i="41"/>
  <c r="P163" i="41"/>
  <c r="P164" i="41" s="1"/>
  <c r="P165" i="41" s="1"/>
  <c r="AF163" i="41"/>
  <c r="AF164" i="41" s="1"/>
  <c r="AF165" i="41" s="1"/>
  <c r="AG163" i="41"/>
  <c r="AI163" i="41"/>
  <c r="AL163" i="41"/>
  <c r="N163" i="41" s="1"/>
  <c r="AM163" i="41"/>
  <c r="AN163" i="41"/>
  <c r="AO163" i="41"/>
  <c r="AP163" i="41"/>
  <c r="AQ163" i="41"/>
  <c r="AR163" i="41"/>
  <c r="AS163" i="41"/>
  <c r="AT163" i="41"/>
  <c r="AU163" i="41"/>
  <c r="AV163" i="41"/>
  <c r="AW163" i="41"/>
  <c r="AX163" i="41"/>
  <c r="AY163" i="41"/>
  <c r="AZ163" i="41"/>
  <c r="BA163" i="41"/>
  <c r="C164" i="41"/>
  <c r="D164" i="41"/>
  <c r="E164" i="41"/>
  <c r="O164" i="41"/>
  <c r="O165" i="41" s="1"/>
  <c r="O166" i="41" s="1"/>
  <c r="AG164" i="41"/>
  <c r="AI164" i="41"/>
  <c r="AL164" i="41"/>
  <c r="AM164" i="41"/>
  <c r="N164" i="41" s="1"/>
  <c r="AN164" i="41"/>
  <c r="AO164" i="41"/>
  <c r="AP164" i="41"/>
  <c r="AQ164" i="41"/>
  <c r="AR164" i="41"/>
  <c r="AS164" i="41"/>
  <c r="AT164" i="41"/>
  <c r="AU164" i="41"/>
  <c r="AV164" i="41"/>
  <c r="AW164" i="41"/>
  <c r="AX164" i="41"/>
  <c r="AY164" i="41"/>
  <c r="AZ164" i="41"/>
  <c r="BA164" i="41"/>
  <c r="C165" i="41"/>
  <c r="D165" i="41"/>
  <c r="AI165" i="41" s="1"/>
  <c r="Q165" i="41"/>
  <c r="R165" i="41"/>
  <c r="R166" i="41" s="1"/>
  <c r="R167" i="41" s="1"/>
  <c r="R168" i="41" s="1"/>
  <c r="R169" i="41" s="1"/>
  <c r="R170" i="41" s="1"/>
  <c r="R171" i="41" s="1"/>
  <c r="R172" i="41" s="1"/>
  <c r="Y165" i="41"/>
  <c r="AG165" i="41"/>
  <c r="AL165" i="41"/>
  <c r="AM165" i="41"/>
  <c r="N165" i="41" s="1"/>
  <c r="AN165" i="41"/>
  <c r="AO165" i="41"/>
  <c r="AP165" i="41"/>
  <c r="AQ165" i="41"/>
  <c r="AR165" i="41"/>
  <c r="AS165" i="41"/>
  <c r="AT165" i="41"/>
  <c r="AU165" i="41"/>
  <c r="AV165" i="41"/>
  <c r="AW165" i="41"/>
  <c r="AX165" i="41"/>
  <c r="AY165" i="41"/>
  <c r="AZ165" i="41"/>
  <c r="BA165" i="41"/>
  <c r="C166" i="41"/>
  <c r="D166" i="41"/>
  <c r="AI166" i="41" s="1"/>
  <c r="P166" i="41"/>
  <c r="Q166" i="41"/>
  <c r="Q167" i="41" s="1"/>
  <c r="Q168" i="41" s="1"/>
  <c r="Y166" i="41"/>
  <c r="Y167" i="41" s="1"/>
  <c r="Y168" i="41" s="1"/>
  <c r="AF166" i="41"/>
  <c r="AG166" i="41"/>
  <c r="AL166" i="41"/>
  <c r="AM166" i="41"/>
  <c r="AN166" i="41"/>
  <c r="AO166" i="41"/>
  <c r="AP166" i="41"/>
  <c r="AQ166" i="41"/>
  <c r="AR166" i="41"/>
  <c r="AS166" i="41"/>
  <c r="AT166" i="41"/>
  <c r="AU166" i="41"/>
  <c r="AV166" i="41"/>
  <c r="AW166" i="41"/>
  <c r="AX166" i="41"/>
  <c r="AY166" i="41"/>
  <c r="AZ166" i="41"/>
  <c r="BA166" i="41"/>
  <c r="C167" i="41"/>
  <c r="D167" i="41"/>
  <c r="E167" i="41"/>
  <c r="O167" i="41"/>
  <c r="P167" i="41"/>
  <c r="P168" i="41" s="1"/>
  <c r="P169" i="41" s="1"/>
  <c r="P170" i="41" s="1"/>
  <c r="P171" i="41" s="1"/>
  <c r="P172" i="41" s="1"/>
  <c r="P173" i="41" s="1"/>
  <c r="P174" i="41" s="1"/>
  <c r="AF167" i="41"/>
  <c r="AF168" i="41" s="1"/>
  <c r="AF169" i="41" s="1"/>
  <c r="AF170" i="41" s="1"/>
  <c r="AF171" i="41" s="1"/>
  <c r="AF172" i="41" s="1"/>
  <c r="AF173" i="41" s="1"/>
  <c r="AF174" i="41" s="1"/>
  <c r="AG167" i="41"/>
  <c r="AI167" i="41"/>
  <c r="AL167" i="41"/>
  <c r="N167" i="41" s="1"/>
  <c r="AM167" i="41"/>
  <c r="AN167" i="41"/>
  <c r="AO167" i="41"/>
  <c r="AP167" i="41"/>
  <c r="AQ167" i="41"/>
  <c r="AR167" i="41"/>
  <c r="AS167" i="41"/>
  <c r="AT167" i="41"/>
  <c r="AU167" i="41"/>
  <c r="AV167" i="41"/>
  <c r="AW167" i="41"/>
  <c r="AX167" i="41"/>
  <c r="AY167" i="41"/>
  <c r="AZ167" i="41"/>
  <c r="BA167" i="41"/>
  <c r="C168" i="41"/>
  <c r="D168" i="41"/>
  <c r="E168" i="41"/>
  <c r="O168" i="41"/>
  <c r="O169" i="41" s="1"/>
  <c r="O170" i="41" s="1"/>
  <c r="AG168" i="41"/>
  <c r="AI168" i="41"/>
  <c r="AL168" i="41"/>
  <c r="AM168" i="41"/>
  <c r="AN168" i="41"/>
  <c r="AO168" i="41"/>
  <c r="AP168" i="41"/>
  <c r="AQ168" i="41"/>
  <c r="AR168" i="41"/>
  <c r="AS168" i="41"/>
  <c r="AT168" i="41"/>
  <c r="AU168" i="41"/>
  <c r="AV168" i="41"/>
  <c r="AW168" i="41"/>
  <c r="AX168" i="41"/>
  <c r="AY168" i="41"/>
  <c r="AZ168" i="41"/>
  <c r="BA168" i="41"/>
  <c r="C169" i="41"/>
  <c r="E169" i="41" s="1"/>
  <c r="D169" i="41"/>
  <c r="AI169" i="41" s="1"/>
  <c r="Q169" i="41"/>
  <c r="Y169" i="41"/>
  <c r="AL169" i="41"/>
  <c r="AM169" i="41"/>
  <c r="AN169" i="41"/>
  <c r="AO169" i="41"/>
  <c r="AP169" i="41"/>
  <c r="AQ169" i="41"/>
  <c r="AR169" i="41"/>
  <c r="AS169" i="41"/>
  <c r="AT169" i="41"/>
  <c r="AU169" i="41"/>
  <c r="AV169" i="41"/>
  <c r="AW169" i="41"/>
  <c r="AX169" i="41"/>
  <c r="AY169" i="41"/>
  <c r="AZ169" i="41"/>
  <c r="BA169" i="41"/>
  <c r="C170" i="41"/>
  <c r="D170" i="41"/>
  <c r="Q170" i="41"/>
  <c r="Q171" i="41" s="1"/>
  <c r="Q172" i="41" s="1"/>
  <c r="Q173" i="41" s="1"/>
  <c r="Y170" i="41"/>
  <c r="Y171" i="41" s="1"/>
  <c r="Y172" i="41" s="1"/>
  <c r="Y173" i="41" s="1"/>
  <c r="AG170" i="41"/>
  <c r="AI170" i="41"/>
  <c r="AL170" i="41"/>
  <c r="AM170" i="41"/>
  <c r="AN170" i="41"/>
  <c r="AO170" i="41"/>
  <c r="AP170" i="41"/>
  <c r="AQ170" i="41"/>
  <c r="AR170" i="41"/>
  <c r="AS170" i="41"/>
  <c r="AT170" i="41"/>
  <c r="AU170" i="41"/>
  <c r="AV170" i="41"/>
  <c r="AW170" i="41"/>
  <c r="AX170" i="41"/>
  <c r="AY170" i="41"/>
  <c r="AZ170" i="41"/>
  <c r="BA170" i="41"/>
  <c r="C171" i="41"/>
  <c r="D171" i="41"/>
  <c r="E171" i="41"/>
  <c r="O171" i="41"/>
  <c r="O172" i="41" s="1"/>
  <c r="O173" i="41" s="1"/>
  <c r="O174" i="41" s="1"/>
  <c r="O175" i="41" s="1"/>
  <c r="O176" i="41" s="1"/>
  <c r="O177" i="41" s="1"/>
  <c r="O178" i="41" s="1"/>
  <c r="O179" i="41" s="1"/>
  <c r="AG171" i="41"/>
  <c r="AI171" i="41"/>
  <c r="AL171" i="41"/>
  <c r="AM171" i="41"/>
  <c r="AN171" i="41"/>
  <c r="AO171" i="41"/>
  <c r="AP171" i="41"/>
  <c r="AQ171" i="41"/>
  <c r="AR171" i="41"/>
  <c r="AS171" i="41"/>
  <c r="AT171" i="41"/>
  <c r="AU171" i="41"/>
  <c r="AV171" i="41"/>
  <c r="AW171" i="41"/>
  <c r="AX171" i="41"/>
  <c r="AY171" i="41"/>
  <c r="AZ171" i="41"/>
  <c r="BA171" i="41"/>
  <c r="C172" i="41"/>
  <c r="D172" i="41"/>
  <c r="E172" i="41"/>
  <c r="AG172" i="41"/>
  <c r="AI172" i="41"/>
  <c r="AL172" i="41"/>
  <c r="N172" i="41" s="1"/>
  <c r="AM172" i="41"/>
  <c r="AN172" i="41"/>
  <c r="AO172" i="41"/>
  <c r="AP172" i="41"/>
  <c r="AQ172" i="41"/>
  <c r="AR172" i="41"/>
  <c r="AS172" i="41"/>
  <c r="AT172" i="41"/>
  <c r="AU172" i="41"/>
  <c r="AV172" i="41"/>
  <c r="AW172" i="41"/>
  <c r="AX172" i="41"/>
  <c r="AY172" i="41"/>
  <c r="AZ172" i="41"/>
  <c r="BA172" i="41"/>
  <c r="C173" i="41"/>
  <c r="E173" i="41" s="1"/>
  <c r="D173" i="41"/>
  <c r="AI173" i="41" s="1"/>
  <c r="N173" i="41"/>
  <c r="R173" i="41"/>
  <c r="R174" i="41" s="1"/>
  <c r="R175" i="41" s="1"/>
  <c r="R176" i="41" s="1"/>
  <c r="AG173" i="41"/>
  <c r="AL173" i="41"/>
  <c r="AM173" i="41"/>
  <c r="AN173" i="41"/>
  <c r="AO173" i="41"/>
  <c r="AP173" i="41"/>
  <c r="AQ173" i="41"/>
  <c r="AR173" i="41"/>
  <c r="AS173" i="41"/>
  <c r="AT173" i="41"/>
  <c r="AU173" i="41"/>
  <c r="AV173" i="41"/>
  <c r="AW173" i="41"/>
  <c r="AX173" i="41"/>
  <c r="AY173" i="41"/>
  <c r="AZ173" i="41"/>
  <c r="BA173" i="41"/>
  <c r="C174" i="41"/>
  <c r="D174" i="41"/>
  <c r="Q174" i="41"/>
  <c r="Q175" i="41" s="1"/>
  <c r="Q176" i="41" s="1"/>
  <c r="Q177" i="41" s="1"/>
  <c r="Q178" i="41" s="1"/>
  <c r="Q179" i="41" s="1"/>
  <c r="Q180" i="41" s="1"/>
  <c r="Q181" i="41" s="1"/>
  <c r="Y174" i="41"/>
  <c r="Y175" i="41" s="1"/>
  <c r="Y176" i="41" s="1"/>
  <c r="Y177" i="41" s="1"/>
  <c r="AG174" i="41"/>
  <c r="AI174" i="41"/>
  <c r="AL174" i="41"/>
  <c r="AM174" i="41"/>
  <c r="AN174" i="41"/>
  <c r="AO174" i="41"/>
  <c r="AP174" i="41"/>
  <c r="AQ174" i="41"/>
  <c r="AR174" i="41"/>
  <c r="AS174" i="41"/>
  <c r="AT174" i="41"/>
  <c r="AU174" i="41"/>
  <c r="AV174" i="41"/>
  <c r="AW174" i="41"/>
  <c r="AX174" i="41"/>
  <c r="AY174" i="41"/>
  <c r="AZ174" i="41"/>
  <c r="BA174" i="41"/>
  <c r="C175" i="41"/>
  <c r="D175" i="41"/>
  <c r="E175" i="41" s="1"/>
  <c r="P175" i="41"/>
  <c r="P176" i="41" s="1"/>
  <c r="AF175" i="41"/>
  <c r="AF176" i="41" s="1"/>
  <c r="AG175" i="41"/>
  <c r="AL175" i="41"/>
  <c r="AM175" i="41"/>
  <c r="N175" i="41" s="1"/>
  <c r="AN175" i="41"/>
  <c r="AO175" i="41"/>
  <c r="AP175" i="41"/>
  <c r="AQ175" i="41"/>
  <c r="AR175" i="41"/>
  <c r="AS175" i="41"/>
  <c r="AT175" i="41"/>
  <c r="AU175" i="41"/>
  <c r="AV175" i="41"/>
  <c r="AW175" i="41"/>
  <c r="AX175" i="41"/>
  <c r="AY175" i="41"/>
  <c r="AZ175" i="41"/>
  <c r="BA175" i="41"/>
  <c r="C176" i="41"/>
  <c r="D176" i="41"/>
  <c r="E176" i="41"/>
  <c r="AG176" i="41"/>
  <c r="AI176" i="41"/>
  <c r="AL176" i="41"/>
  <c r="AM176" i="41"/>
  <c r="AN176" i="41"/>
  <c r="AO176" i="41"/>
  <c r="AP176" i="41"/>
  <c r="AQ176" i="41"/>
  <c r="AR176" i="41"/>
  <c r="AS176" i="41"/>
  <c r="AT176" i="41"/>
  <c r="AU176" i="41"/>
  <c r="AV176" i="41"/>
  <c r="AW176" i="41"/>
  <c r="AX176" i="41"/>
  <c r="AY176" i="41"/>
  <c r="AZ176" i="41"/>
  <c r="BA176" i="41"/>
  <c r="C177" i="41"/>
  <c r="D177" i="41"/>
  <c r="AI177" i="41" s="1"/>
  <c r="P177" i="41"/>
  <c r="P178" i="41" s="1"/>
  <c r="P179" i="41" s="1"/>
  <c r="P180" i="41" s="1"/>
  <c r="P181" i="41" s="1"/>
  <c r="P182" i="41" s="1"/>
  <c r="P183" i="41" s="1"/>
  <c r="P184" i="41" s="1"/>
  <c r="P185" i="41" s="1"/>
  <c r="P186" i="41" s="1"/>
  <c r="P187" i="41" s="1"/>
  <c r="P188" i="41" s="1"/>
  <c r="P189" i="41" s="1"/>
  <c r="P190" i="41" s="1"/>
  <c r="R177" i="41"/>
  <c r="R178" i="41" s="1"/>
  <c r="AF177" i="41"/>
  <c r="AF178" i="41" s="1"/>
  <c r="AG177" i="41"/>
  <c r="AL177" i="41"/>
  <c r="AM177" i="41"/>
  <c r="AN177" i="41"/>
  <c r="AO177" i="41"/>
  <c r="N177" i="41" s="1"/>
  <c r="AP177" i="41"/>
  <c r="AQ177" i="41"/>
  <c r="AR177" i="41"/>
  <c r="AS177" i="41"/>
  <c r="AT177" i="41"/>
  <c r="AU177" i="41"/>
  <c r="AV177" i="41"/>
  <c r="AW177" i="41"/>
  <c r="AX177" i="41"/>
  <c r="AY177" i="41"/>
  <c r="AZ177" i="41"/>
  <c r="BA177" i="41"/>
  <c r="C178" i="41"/>
  <c r="D178" i="41"/>
  <c r="Y178" i="41"/>
  <c r="Y179" i="41" s="1"/>
  <c r="Y180" i="41" s="1"/>
  <c r="Y181" i="41" s="1"/>
  <c r="AI178" i="41"/>
  <c r="AL178" i="41"/>
  <c r="AM178" i="41"/>
  <c r="AN178" i="41"/>
  <c r="AO178" i="41"/>
  <c r="AP178" i="41"/>
  <c r="AQ178" i="41"/>
  <c r="AR178" i="41"/>
  <c r="AS178" i="41"/>
  <c r="AT178" i="41"/>
  <c r="AU178" i="41"/>
  <c r="AV178" i="41"/>
  <c r="AW178" i="41"/>
  <c r="AX178" i="41"/>
  <c r="AY178" i="41"/>
  <c r="AZ178" i="41"/>
  <c r="BA178" i="41"/>
  <c r="C179" i="41"/>
  <c r="D179" i="41"/>
  <c r="R179" i="41"/>
  <c r="AF179" i="41"/>
  <c r="AF180" i="41" s="1"/>
  <c r="AF181" i="41" s="1"/>
  <c r="AF182" i="41" s="1"/>
  <c r="AG179" i="41"/>
  <c r="AI179" i="41"/>
  <c r="AL179" i="41"/>
  <c r="N179" i="41" s="1"/>
  <c r="AM179" i="41"/>
  <c r="AN179" i="41"/>
  <c r="AO179" i="41"/>
  <c r="AP179" i="41"/>
  <c r="AQ179" i="41"/>
  <c r="AR179" i="41"/>
  <c r="AS179" i="41"/>
  <c r="AT179" i="41"/>
  <c r="AU179" i="41"/>
  <c r="AV179" i="41"/>
  <c r="AW179" i="41"/>
  <c r="AX179" i="41"/>
  <c r="AY179" i="41"/>
  <c r="AZ179" i="41"/>
  <c r="BA179" i="41"/>
  <c r="C180" i="41"/>
  <c r="D180" i="41"/>
  <c r="E180" i="41"/>
  <c r="O180" i="41"/>
  <c r="O181" i="41" s="1"/>
  <c r="O182" i="41" s="1"/>
  <c r="O183" i="41" s="1"/>
  <c r="R180" i="41"/>
  <c r="AG180" i="41"/>
  <c r="AI180" i="41"/>
  <c r="AL180" i="41"/>
  <c r="AM180" i="41"/>
  <c r="AN180" i="41"/>
  <c r="AO180" i="41"/>
  <c r="AP180" i="41"/>
  <c r="AQ180" i="41"/>
  <c r="AR180" i="41"/>
  <c r="AS180" i="41"/>
  <c r="AT180" i="41"/>
  <c r="AU180" i="41"/>
  <c r="AV180" i="41"/>
  <c r="AW180" i="41"/>
  <c r="AX180" i="41"/>
  <c r="AY180" i="41"/>
  <c r="AZ180" i="41"/>
  <c r="BA180" i="41"/>
  <c r="C181" i="41"/>
  <c r="E181" i="41" s="1"/>
  <c r="D181" i="41"/>
  <c r="AI181" i="41" s="1"/>
  <c r="R181" i="41"/>
  <c r="R182" i="41" s="1"/>
  <c r="R183" i="41" s="1"/>
  <c r="R184" i="41" s="1"/>
  <c r="AG181" i="41"/>
  <c r="AL181" i="41"/>
  <c r="AM181" i="41"/>
  <c r="N181" i="41" s="1"/>
  <c r="AN181" i="41"/>
  <c r="AO181" i="41"/>
  <c r="AP181" i="41"/>
  <c r="AQ181" i="41"/>
  <c r="AR181" i="41"/>
  <c r="AS181" i="41"/>
  <c r="AT181" i="41"/>
  <c r="AU181" i="41"/>
  <c r="AV181" i="41"/>
  <c r="AW181" i="41"/>
  <c r="AX181" i="41"/>
  <c r="AY181" i="41"/>
  <c r="AZ181" i="41"/>
  <c r="BA181" i="41"/>
  <c r="C182" i="41"/>
  <c r="D182" i="41"/>
  <c r="Q182" i="41"/>
  <c r="Q183" i="41" s="1"/>
  <c r="Q184" i="41" s="1"/>
  <c r="Q185" i="41" s="1"/>
  <c r="Y182" i="41"/>
  <c r="Y183" i="41" s="1"/>
  <c r="Y184" i="41" s="1"/>
  <c r="Y185" i="41" s="1"/>
  <c r="Y186" i="41" s="1"/>
  <c r="Y187" i="41" s="1"/>
  <c r="Y188" i="41" s="1"/>
  <c r="Y189" i="41" s="1"/>
  <c r="Y190" i="41" s="1"/>
  <c r="AC182" i="41"/>
  <c r="AC183" i="41" s="1"/>
  <c r="AC184" i="41" s="1"/>
  <c r="AC185" i="41" s="1"/>
  <c r="AG182" i="41"/>
  <c r="AI182" i="41"/>
  <c r="AL182" i="41"/>
  <c r="AM182" i="41"/>
  <c r="AN182" i="41"/>
  <c r="AO182" i="41"/>
  <c r="AP182" i="41"/>
  <c r="AQ182" i="41"/>
  <c r="AR182" i="41"/>
  <c r="AS182" i="41"/>
  <c r="AT182" i="41"/>
  <c r="AU182" i="41"/>
  <c r="AV182" i="41"/>
  <c r="AW182" i="41"/>
  <c r="AX182" i="41"/>
  <c r="AY182" i="41"/>
  <c r="AZ182" i="41"/>
  <c r="BA182" i="41"/>
  <c r="C183" i="41"/>
  <c r="D183" i="41"/>
  <c r="E183" i="41"/>
  <c r="AF183" i="41"/>
  <c r="AF184" i="41" s="1"/>
  <c r="AF185" i="41" s="1"/>
  <c r="AG183" i="41"/>
  <c r="AI183" i="41"/>
  <c r="AL183" i="41"/>
  <c r="AM183" i="41"/>
  <c r="N183" i="41" s="1"/>
  <c r="AN183" i="41"/>
  <c r="AO183" i="41"/>
  <c r="AP183" i="41"/>
  <c r="AQ183" i="41"/>
  <c r="AR183" i="41"/>
  <c r="AS183" i="41"/>
  <c r="AT183" i="41"/>
  <c r="AU183" i="41"/>
  <c r="AV183" i="41"/>
  <c r="AW183" i="41"/>
  <c r="AX183" i="41"/>
  <c r="AY183" i="41"/>
  <c r="AZ183" i="41"/>
  <c r="BA183" i="41"/>
  <c r="C184" i="41"/>
  <c r="D184" i="41"/>
  <c r="E184" i="41"/>
  <c r="O184" i="41"/>
  <c r="O185" i="41" s="1"/>
  <c r="O186" i="41" s="1"/>
  <c r="AG184" i="41"/>
  <c r="AI184" i="41"/>
  <c r="AL184" i="41"/>
  <c r="AM184" i="41"/>
  <c r="AN184" i="41"/>
  <c r="AO184" i="41"/>
  <c r="AP184" i="41"/>
  <c r="AQ184" i="41"/>
  <c r="AR184" i="41"/>
  <c r="AS184" i="41"/>
  <c r="AT184" i="41"/>
  <c r="AU184" i="41"/>
  <c r="AV184" i="41"/>
  <c r="AW184" i="41"/>
  <c r="AX184" i="41"/>
  <c r="AY184" i="41"/>
  <c r="AZ184" i="41"/>
  <c r="BA184" i="41"/>
  <c r="C185" i="41"/>
  <c r="E185" i="41" s="1"/>
  <c r="D185" i="41"/>
  <c r="AI185" i="41" s="1"/>
  <c r="R185" i="41"/>
  <c r="R186" i="41" s="1"/>
  <c r="AG185" i="41"/>
  <c r="AL185" i="41"/>
  <c r="AM185" i="41"/>
  <c r="N185" i="41" s="1"/>
  <c r="AN185" i="41"/>
  <c r="AO185" i="41"/>
  <c r="AP185" i="41"/>
  <c r="AQ185" i="41"/>
  <c r="AR185" i="41"/>
  <c r="AS185" i="41"/>
  <c r="AT185" i="41"/>
  <c r="AU185" i="41"/>
  <c r="AV185" i="41"/>
  <c r="AW185" i="41"/>
  <c r="AX185" i="41"/>
  <c r="AY185" i="41"/>
  <c r="AZ185" i="41"/>
  <c r="BA185" i="41"/>
  <c r="C186" i="41"/>
  <c r="D186" i="41"/>
  <c r="Q186" i="41"/>
  <c r="Q187" i="41" s="1"/>
  <c r="AC186" i="41"/>
  <c r="AC187" i="41" s="1"/>
  <c r="AC188" i="41" s="1"/>
  <c r="AC189" i="41" s="1"/>
  <c r="AC190" i="41" s="1"/>
  <c r="AF186" i="41"/>
  <c r="AG186" i="41"/>
  <c r="AI186" i="41"/>
  <c r="AL186" i="41"/>
  <c r="AM186" i="41"/>
  <c r="AN186" i="41"/>
  <c r="AO186" i="41"/>
  <c r="AP186" i="41"/>
  <c r="AQ186" i="41"/>
  <c r="AR186" i="41"/>
  <c r="AS186" i="41"/>
  <c r="AT186" i="41"/>
  <c r="AU186" i="41"/>
  <c r="AV186" i="41"/>
  <c r="AW186" i="41"/>
  <c r="AX186" i="41"/>
  <c r="AY186" i="41"/>
  <c r="AZ186" i="41"/>
  <c r="BA186" i="41"/>
  <c r="C187" i="41"/>
  <c r="D187" i="41"/>
  <c r="E187" i="41"/>
  <c r="O187" i="41"/>
  <c r="R187" i="41"/>
  <c r="AF187" i="41"/>
  <c r="AG187" i="41"/>
  <c r="AI187" i="41"/>
  <c r="AL187" i="41"/>
  <c r="AM187" i="41"/>
  <c r="N187" i="41" s="1"/>
  <c r="AN187" i="41"/>
  <c r="AO187" i="41"/>
  <c r="AP187" i="41"/>
  <c r="AQ187" i="41"/>
  <c r="AR187" i="41"/>
  <c r="AS187" i="41"/>
  <c r="AT187" i="41"/>
  <c r="AU187" i="41"/>
  <c r="AV187" i="41"/>
  <c r="AW187" i="41"/>
  <c r="AX187" i="41"/>
  <c r="AY187" i="41"/>
  <c r="AZ187" i="41"/>
  <c r="BA187" i="41"/>
  <c r="C188" i="41"/>
  <c r="D188" i="41"/>
  <c r="E188" i="41" s="1"/>
  <c r="O188" i="41"/>
  <c r="O189" i="41" s="1"/>
  <c r="O190" i="41" s="1"/>
  <c r="Q188" i="41"/>
  <c r="Q189" i="41" s="1"/>
  <c r="Q190" i="41" s="1"/>
  <c r="R188" i="41"/>
  <c r="AF188" i="41"/>
  <c r="AG188" i="41"/>
  <c r="AI188" i="41"/>
  <c r="AL188" i="41"/>
  <c r="N188" i="41" s="1"/>
  <c r="AM188" i="41"/>
  <c r="AN188" i="41"/>
  <c r="AO188" i="41"/>
  <c r="AP188" i="41"/>
  <c r="AQ188" i="41"/>
  <c r="AR188" i="41"/>
  <c r="AS188" i="41"/>
  <c r="AT188" i="41"/>
  <c r="AU188" i="41"/>
  <c r="AV188" i="41"/>
  <c r="AW188" i="41"/>
  <c r="AX188" i="41"/>
  <c r="AY188" i="41"/>
  <c r="AZ188" i="41"/>
  <c r="BA188" i="41"/>
  <c r="C189" i="41"/>
  <c r="D189" i="41"/>
  <c r="E189" i="41" s="1"/>
  <c r="R189" i="41"/>
  <c r="R190" i="41" s="1"/>
  <c r="AF189" i="41"/>
  <c r="AF190" i="41" s="1"/>
  <c r="AG189" i="41"/>
  <c r="AL189" i="41"/>
  <c r="AM189" i="41"/>
  <c r="N189" i="41" s="1"/>
  <c r="AN189" i="41"/>
  <c r="AO189" i="41"/>
  <c r="AP189" i="41"/>
  <c r="AQ189" i="41"/>
  <c r="AR189" i="41"/>
  <c r="AS189" i="41"/>
  <c r="AT189" i="41"/>
  <c r="AU189" i="41"/>
  <c r="AV189" i="41"/>
  <c r="AW189" i="41"/>
  <c r="AX189" i="41"/>
  <c r="AY189" i="41"/>
  <c r="AZ189" i="41"/>
  <c r="BA189" i="41"/>
  <c r="C190" i="41"/>
  <c r="D190" i="41"/>
  <c r="AG190" i="41"/>
  <c r="AI190" i="41"/>
  <c r="AL190" i="41"/>
  <c r="N190" i="41" s="1"/>
  <c r="AM190" i="41"/>
  <c r="AN190" i="41"/>
  <c r="AO190" i="41"/>
  <c r="AP190" i="41"/>
  <c r="AQ190" i="41"/>
  <c r="AR190" i="41"/>
  <c r="AS190" i="41"/>
  <c r="AT190" i="41"/>
  <c r="AU190" i="41"/>
  <c r="AV190" i="41"/>
  <c r="AW190" i="41"/>
  <c r="AX190" i="41"/>
  <c r="AY190" i="41"/>
  <c r="AZ190" i="41"/>
  <c r="BA190" i="41"/>
  <c r="O48" i="41"/>
  <c r="O49" i="41" s="1"/>
  <c r="O50" i="41" s="1"/>
  <c r="O51" i="41" s="1"/>
  <c r="P48" i="41"/>
  <c r="Q48" i="41"/>
  <c r="R48" i="41"/>
  <c r="Y48" i="41"/>
  <c r="AC48" i="41"/>
  <c r="AF48" i="41"/>
  <c r="AL48" i="41"/>
  <c r="AM48" i="41"/>
  <c r="AN48" i="41"/>
  <c r="AO48" i="41"/>
  <c r="AP48" i="41"/>
  <c r="AQ48" i="41"/>
  <c r="AR48" i="41"/>
  <c r="AS48" i="41"/>
  <c r="AT48" i="41"/>
  <c r="AU48" i="41"/>
  <c r="AV48" i="41"/>
  <c r="AW48" i="41"/>
  <c r="AX48" i="41"/>
  <c r="AY48" i="41"/>
  <c r="AZ48" i="41"/>
  <c r="BA48" i="41"/>
  <c r="P49" i="41"/>
  <c r="Q49" i="41"/>
  <c r="R49" i="41"/>
  <c r="R50" i="41" s="1"/>
  <c r="R51" i="41" s="1"/>
  <c r="R52" i="41" s="1"/>
  <c r="Y49" i="41"/>
  <c r="AC49" i="41"/>
  <c r="AF49" i="41"/>
  <c r="AL49" i="41"/>
  <c r="AM49" i="41"/>
  <c r="N49" i="41" s="1"/>
  <c r="AN49" i="41"/>
  <c r="AO49" i="41"/>
  <c r="AP49" i="41"/>
  <c r="AQ49" i="41"/>
  <c r="AR49" i="41"/>
  <c r="AS49" i="41"/>
  <c r="AT49" i="41"/>
  <c r="AU49" i="41"/>
  <c r="AV49" i="41"/>
  <c r="AW49" i="41"/>
  <c r="AX49" i="41"/>
  <c r="AY49" i="41"/>
  <c r="AZ49" i="41"/>
  <c r="BA49" i="41"/>
  <c r="P50" i="41"/>
  <c r="Q50" i="41"/>
  <c r="Q51" i="41" s="1"/>
  <c r="Q52" i="41" s="1"/>
  <c r="Q53" i="41" s="1"/>
  <c r="Y50" i="41"/>
  <c r="Y51" i="41" s="1"/>
  <c r="Y52" i="41" s="1"/>
  <c r="Y53" i="41" s="1"/>
  <c r="AC50" i="41"/>
  <c r="AC51" i="41" s="1"/>
  <c r="AC52" i="41" s="1"/>
  <c r="AC53" i="41" s="1"/>
  <c r="AF50" i="41"/>
  <c r="AL50" i="41"/>
  <c r="AM50" i="41"/>
  <c r="AN50" i="41"/>
  <c r="AO50" i="41"/>
  <c r="AP50" i="41"/>
  <c r="AQ50" i="41"/>
  <c r="AR50" i="41"/>
  <c r="AS50" i="41"/>
  <c r="AT50" i="41"/>
  <c r="AU50" i="41"/>
  <c r="AV50" i="41"/>
  <c r="AW50" i="41"/>
  <c r="AX50" i="41"/>
  <c r="AY50" i="41"/>
  <c r="AZ50" i="41"/>
  <c r="BA50" i="41"/>
  <c r="P51" i="41"/>
  <c r="P52" i="41" s="1"/>
  <c r="P53" i="41" s="1"/>
  <c r="P54" i="41" s="1"/>
  <c r="AF51" i="41"/>
  <c r="AF52" i="41" s="1"/>
  <c r="AF53" i="41" s="1"/>
  <c r="AF54" i="41" s="1"/>
  <c r="AL51" i="41"/>
  <c r="N51" i="41" s="1"/>
  <c r="AM51" i="41"/>
  <c r="AN51" i="41"/>
  <c r="AO51" i="41"/>
  <c r="AP51" i="41"/>
  <c r="AQ51" i="41"/>
  <c r="AR51" i="41"/>
  <c r="AS51" i="41"/>
  <c r="AT51" i="41"/>
  <c r="AU51" i="41"/>
  <c r="AV51" i="41"/>
  <c r="AW51" i="41"/>
  <c r="AX51" i="41"/>
  <c r="AY51" i="41"/>
  <c r="AZ51" i="41"/>
  <c r="BA51" i="41"/>
  <c r="O52" i="41"/>
  <c r="O53" i="41" s="1"/>
  <c r="O54" i="41" s="1"/>
  <c r="O55" i="41" s="1"/>
  <c r="AL52" i="41"/>
  <c r="N52" i="41" s="1"/>
  <c r="AM52" i="41"/>
  <c r="AN52" i="41"/>
  <c r="AO52" i="41"/>
  <c r="AP52" i="41"/>
  <c r="AQ52" i="41"/>
  <c r="AR52" i="41"/>
  <c r="AS52" i="41"/>
  <c r="AT52" i="41"/>
  <c r="AU52" i="41"/>
  <c r="AV52" i="41"/>
  <c r="AW52" i="41"/>
  <c r="AX52" i="41"/>
  <c r="AY52" i="41"/>
  <c r="AZ52" i="41"/>
  <c r="BA52" i="41"/>
  <c r="N53" i="41"/>
  <c r="R53" i="41"/>
  <c r="R54" i="41" s="1"/>
  <c r="R55" i="41" s="1"/>
  <c r="R56" i="41" s="1"/>
  <c r="R57" i="41" s="1"/>
  <c r="R58" i="41" s="1"/>
  <c r="R59" i="41" s="1"/>
  <c r="R60" i="41" s="1"/>
  <c r="R61" i="41" s="1"/>
  <c r="R62" i="41" s="1"/>
  <c r="R63" i="41" s="1"/>
  <c r="R64" i="41" s="1"/>
  <c r="R65" i="41" s="1"/>
  <c r="R66" i="41" s="1"/>
  <c r="R67" i="41" s="1"/>
  <c r="R68" i="41" s="1"/>
  <c r="R69" i="41" s="1"/>
  <c r="R70" i="41" s="1"/>
  <c r="R71" i="41" s="1"/>
  <c r="R72" i="41" s="1"/>
  <c r="R73" i="41" s="1"/>
  <c r="R74" i="41" s="1"/>
  <c r="R75" i="41" s="1"/>
  <c r="R76" i="41" s="1"/>
  <c r="R77" i="41" s="1"/>
  <c r="R78" i="41" s="1"/>
  <c r="AL53" i="41"/>
  <c r="AM53" i="41"/>
  <c r="AN53" i="41"/>
  <c r="AO53" i="41"/>
  <c r="AP53" i="41"/>
  <c r="AQ53" i="41"/>
  <c r="AR53" i="41"/>
  <c r="AS53" i="41"/>
  <c r="AT53" i="41"/>
  <c r="AU53" i="41"/>
  <c r="AV53" i="41"/>
  <c r="AW53" i="41"/>
  <c r="AX53" i="41"/>
  <c r="AY53" i="41"/>
  <c r="AZ53" i="41"/>
  <c r="BA53" i="41"/>
  <c r="Q54" i="41"/>
  <c r="Q55" i="41" s="1"/>
  <c r="Q56" i="41" s="1"/>
  <c r="Q57" i="41" s="1"/>
  <c r="Y54" i="41"/>
  <c r="Y55" i="41" s="1"/>
  <c r="Y56" i="41" s="1"/>
  <c r="Y57" i="41" s="1"/>
  <c r="AC54" i="41"/>
  <c r="AC55" i="41" s="1"/>
  <c r="AC56" i="41" s="1"/>
  <c r="AC57" i="41" s="1"/>
  <c r="AC58" i="41" s="1"/>
  <c r="AC59" i="41" s="1"/>
  <c r="AC60" i="41" s="1"/>
  <c r="AC61" i="41" s="1"/>
  <c r="AC62" i="41" s="1"/>
  <c r="AC63" i="41" s="1"/>
  <c r="AC64" i="41" s="1"/>
  <c r="AC65" i="41" s="1"/>
  <c r="AC66" i="41" s="1"/>
  <c r="AC67" i="41" s="1"/>
  <c r="AC68" i="41" s="1"/>
  <c r="AL54" i="41"/>
  <c r="AM54" i="41"/>
  <c r="AN54" i="41"/>
  <c r="AO54" i="41"/>
  <c r="AP54" i="41"/>
  <c r="AQ54" i="41"/>
  <c r="AR54" i="41"/>
  <c r="AS54" i="41"/>
  <c r="AT54" i="41"/>
  <c r="AU54" i="41"/>
  <c r="AV54" i="41"/>
  <c r="AW54" i="41"/>
  <c r="AX54" i="41"/>
  <c r="AY54" i="41"/>
  <c r="AZ54" i="41"/>
  <c r="BA54" i="41"/>
  <c r="P55" i="41"/>
  <c r="P56" i="41" s="1"/>
  <c r="P57" i="41" s="1"/>
  <c r="P58" i="41" s="1"/>
  <c r="AF55" i="41"/>
  <c r="AF56" i="41" s="1"/>
  <c r="AF57" i="41" s="1"/>
  <c r="AF58" i="41" s="1"/>
  <c r="AL55" i="41"/>
  <c r="N55" i="41" s="1"/>
  <c r="AM55" i="41"/>
  <c r="AN55" i="41"/>
  <c r="AO55" i="41"/>
  <c r="AP55" i="41"/>
  <c r="AQ55" i="41"/>
  <c r="AR55" i="41"/>
  <c r="AS55" i="41"/>
  <c r="AT55" i="41"/>
  <c r="AU55" i="41"/>
  <c r="AV55" i="41"/>
  <c r="AW55" i="41"/>
  <c r="AX55" i="41"/>
  <c r="AY55" i="41"/>
  <c r="AZ55" i="41"/>
  <c r="BA55" i="41"/>
  <c r="O56" i="41"/>
  <c r="O57" i="41" s="1"/>
  <c r="O58" i="41" s="1"/>
  <c r="AL56" i="41"/>
  <c r="N56" i="41" s="1"/>
  <c r="AM56" i="41"/>
  <c r="AN56" i="41"/>
  <c r="AO56" i="41"/>
  <c r="AP56" i="41"/>
  <c r="AQ56" i="41"/>
  <c r="AR56" i="41"/>
  <c r="AS56" i="41"/>
  <c r="AT56" i="41"/>
  <c r="AU56" i="41"/>
  <c r="AV56" i="41"/>
  <c r="AW56" i="41"/>
  <c r="AX56" i="41"/>
  <c r="AY56" i="41"/>
  <c r="AZ56" i="41"/>
  <c r="BA56" i="41"/>
  <c r="N57" i="41"/>
  <c r="AL57" i="41"/>
  <c r="AM57" i="41"/>
  <c r="AN57" i="41"/>
  <c r="AO57" i="41"/>
  <c r="AP57" i="41"/>
  <c r="AQ57" i="41"/>
  <c r="AR57" i="41"/>
  <c r="AS57" i="41"/>
  <c r="AT57" i="41"/>
  <c r="AU57" i="41"/>
  <c r="AV57" i="41"/>
  <c r="AW57" i="41"/>
  <c r="AX57" i="41"/>
  <c r="AY57" i="41"/>
  <c r="AZ57" i="41"/>
  <c r="BA57" i="41"/>
  <c r="Q58" i="41"/>
  <c r="Q59" i="41" s="1"/>
  <c r="Q60" i="41" s="1"/>
  <c r="Q61" i="41" s="1"/>
  <c r="Q62" i="41" s="1"/>
  <c r="Q63" i="41" s="1"/>
  <c r="Q64" i="41" s="1"/>
  <c r="Q65" i="41" s="1"/>
  <c r="Q66" i="41" s="1"/>
  <c r="Q67" i="41" s="1"/>
  <c r="Q68" i="41" s="1"/>
  <c r="Q69" i="41" s="1"/>
  <c r="Y58" i="41"/>
  <c r="AL58" i="41"/>
  <c r="AM58" i="41"/>
  <c r="AN58" i="41"/>
  <c r="AO58" i="41"/>
  <c r="AP58" i="41"/>
  <c r="AQ58" i="41"/>
  <c r="AR58" i="41"/>
  <c r="AS58" i="41"/>
  <c r="AT58" i="41"/>
  <c r="AU58" i="41"/>
  <c r="AV58" i="41"/>
  <c r="AW58" i="41"/>
  <c r="AX58" i="41"/>
  <c r="AY58" i="41"/>
  <c r="AZ58" i="41"/>
  <c r="BA58" i="41"/>
  <c r="O59" i="41"/>
  <c r="P59" i="41"/>
  <c r="P60" i="41" s="1"/>
  <c r="P61" i="41" s="1"/>
  <c r="P62" i="41" s="1"/>
  <c r="Y59" i="41"/>
  <c r="Y60" i="41" s="1"/>
  <c r="Y61" i="41" s="1"/>
  <c r="AF59" i="41"/>
  <c r="AF60" i="41" s="1"/>
  <c r="AF61" i="41" s="1"/>
  <c r="AF62" i="41" s="1"/>
  <c r="AF63" i="41" s="1"/>
  <c r="AF64" i="41" s="1"/>
  <c r="AF65" i="41" s="1"/>
  <c r="AF66" i="41" s="1"/>
  <c r="AF67" i="41" s="1"/>
  <c r="AF68" i="41" s="1"/>
  <c r="AF69" i="41" s="1"/>
  <c r="AF70" i="41" s="1"/>
  <c r="AF71" i="41" s="1"/>
  <c r="AF72" i="41" s="1"/>
  <c r="AF73" i="41" s="1"/>
  <c r="AF74" i="41" s="1"/>
  <c r="AF75" i="41" s="1"/>
  <c r="AF76" i="41" s="1"/>
  <c r="AF77" i="41" s="1"/>
  <c r="AF78" i="41" s="1"/>
  <c r="AL59" i="41"/>
  <c r="AM59" i="41"/>
  <c r="AN59" i="41"/>
  <c r="AO59" i="41"/>
  <c r="AP59" i="41"/>
  <c r="AQ59" i="41"/>
  <c r="AR59" i="41"/>
  <c r="AS59" i="41"/>
  <c r="AT59" i="41"/>
  <c r="AU59" i="41"/>
  <c r="AV59" i="41"/>
  <c r="AW59" i="41"/>
  <c r="AX59" i="41"/>
  <c r="AY59" i="41"/>
  <c r="AZ59" i="41"/>
  <c r="BA59" i="41"/>
  <c r="O60" i="41"/>
  <c r="O61" i="41" s="1"/>
  <c r="O62" i="41" s="1"/>
  <c r="O63" i="41" s="1"/>
  <c r="AL60" i="41"/>
  <c r="AM60" i="41"/>
  <c r="AN60" i="41"/>
  <c r="AO60" i="41"/>
  <c r="AP60" i="41"/>
  <c r="AQ60" i="41"/>
  <c r="AR60" i="41"/>
  <c r="AS60" i="41"/>
  <c r="AT60" i="41"/>
  <c r="AU60" i="41"/>
  <c r="AV60" i="41"/>
  <c r="AW60" i="41"/>
  <c r="AX60" i="41"/>
  <c r="AY60" i="41"/>
  <c r="AZ60" i="41"/>
  <c r="BA60" i="41"/>
  <c r="N61" i="41"/>
  <c r="AL61" i="41"/>
  <c r="AM61" i="41"/>
  <c r="AN61" i="41"/>
  <c r="AO61" i="41"/>
  <c r="AP61" i="41"/>
  <c r="AQ61" i="41"/>
  <c r="AR61" i="41"/>
  <c r="AS61" i="41"/>
  <c r="AT61" i="41"/>
  <c r="AU61" i="41"/>
  <c r="AV61" i="41"/>
  <c r="AW61" i="41"/>
  <c r="AX61" i="41"/>
  <c r="AY61" i="41"/>
  <c r="AZ61" i="41"/>
  <c r="BA61" i="41"/>
  <c r="Y62" i="41"/>
  <c r="Y63" i="41" s="1"/>
  <c r="Y64" i="41" s="1"/>
  <c r="Y65" i="41" s="1"/>
  <c r="Y66" i="41" s="1"/>
  <c r="Y67" i="41" s="1"/>
  <c r="Y68" i="41" s="1"/>
  <c r="Y69" i="41" s="1"/>
  <c r="Y70" i="41" s="1"/>
  <c r="Y71" i="41" s="1"/>
  <c r="Y72" i="41" s="1"/>
  <c r="Y73" i="41" s="1"/>
  <c r="Y74" i="41" s="1"/>
  <c r="Y75" i="41" s="1"/>
  <c r="Y76" i="41" s="1"/>
  <c r="Y77" i="41" s="1"/>
  <c r="Y78" i="41" s="1"/>
  <c r="AL62" i="41"/>
  <c r="AM62" i="41"/>
  <c r="N62" i="41" s="1"/>
  <c r="AN62" i="41"/>
  <c r="AO62" i="41"/>
  <c r="AP62" i="41"/>
  <c r="AQ62" i="41"/>
  <c r="AR62" i="41"/>
  <c r="AS62" i="41"/>
  <c r="AT62" i="41"/>
  <c r="AU62" i="41"/>
  <c r="AV62" i="41"/>
  <c r="AW62" i="41"/>
  <c r="AX62" i="41"/>
  <c r="AY62" i="41"/>
  <c r="AZ62" i="41"/>
  <c r="BA62" i="41"/>
  <c r="P63" i="41"/>
  <c r="P64" i="41" s="1"/>
  <c r="P65" i="41" s="1"/>
  <c r="P66" i="41" s="1"/>
  <c r="P67" i="41" s="1"/>
  <c r="P68" i="41" s="1"/>
  <c r="P69" i="41" s="1"/>
  <c r="P70" i="41" s="1"/>
  <c r="P71" i="41" s="1"/>
  <c r="P72" i="41" s="1"/>
  <c r="P73" i="41" s="1"/>
  <c r="P74" i="41" s="1"/>
  <c r="P75" i="41" s="1"/>
  <c r="P76" i="41" s="1"/>
  <c r="P77" i="41" s="1"/>
  <c r="P78" i="41" s="1"/>
  <c r="AL63" i="41"/>
  <c r="AM63" i="41"/>
  <c r="AN63" i="41"/>
  <c r="AO63" i="41"/>
  <c r="AP63" i="41"/>
  <c r="AQ63" i="41"/>
  <c r="AR63" i="41"/>
  <c r="AS63" i="41"/>
  <c r="AT63" i="41"/>
  <c r="AU63" i="41"/>
  <c r="AV63" i="41"/>
  <c r="AW63" i="41"/>
  <c r="AX63" i="41"/>
  <c r="AY63" i="41"/>
  <c r="AZ63" i="41"/>
  <c r="BA63" i="41"/>
  <c r="O64" i="41"/>
  <c r="O65" i="41" s="1"/>
  <c r="O66" i="41" s="1"/>
  <c r="AL64" i="41"/>
  <c r="AM64" i="41"/>
  <c r="AN64" i="41"/>
  <c r="AO64" i="41"/>
  <c r="AP64" i="41"/>
  <c r="AQ64" i="41"/>
  <c r="AR64" i="41"/>
  <c r="AS64" i="41"/>
  <c r="AT64" i="41"/>
  <c r="AU64" i="41"/>
  <c r="AV64" i="41"/>
  <c r="AW64" i="41"/>
  <c r="AX64" i="41"/>
  <c r="AY64" i="41"/>
  <c r="AZ64" i="41"/>
  <c r="BA64" i="41"/>
  <c r="N65" i="41"/>
  <c r="AL65" i="41"/>
  <c r="AM65" i="41"/>
  <c r="AN65" i="41"/>
  <c r="AO65" i="41"/>
  <c r="AP65" i="41"/>
  <c r="AQ65" i="41"/>
  <c r="AR65" i="41"/>
  <c r="AS65" i="41"/>
  <c r="AT65" i="41"/>
  <c r="AU65" i="41"/>
  <c r="AV65" i="41"/>
  <c r="AW65" i="41"/>
  <c r="AX65" i="41"/>
  <c r="AY65" i="41"/>
  <c r="AZ65" i="41"/>
  <c r="BA65" i="41"/>
  <c r="AL66" i="41"/>
  <c r="AM66" i="41"/>
  <c r="N66" i="41" s="1"/>
  <c r="AN66" i="41"/>
  <c r="AO66" i="41"/>
  <c r="AP66" i="41"/>
  <c r="AQ66" i="41"/>
  <c r="AR66" i="41"/>
  <c r="AS66" i="41"/>
  <c r="AT66" i="41"/>
  <c r="AU66" i="41"/>
  <c r="AV66" i="41"/>
  <c r="AW66" i="41"/>
  <c r="AX66" i="41"/>
  <c r="AY66" i="41"/>
  <c r="AZ66" i="41"/>
  <c r="BA66" i="41"/>
  <c r="O67" i="41"/>
  <c r="AL67" i="41"/>
  <c r="AM67" i="41"/>
  <c r="AN67" i="41"/>
  <c r="AO67" i="41"/>
  <c r="AP67" i="41"/>
  <c r="AQ67" i="41"/>
  <c r="AR67" i="41"/>
  <c r="AS67" i="41"/>
  <c r="AT67" i="41"/>
  <c r="AU67" i="41"/>
  <c r="AV67" i="41"/>
  <c r="AW67" i="41"/>
  <c r="AX67" i="41"/>
  <c r="AY67" i="41"/>
  <c r="AZ67" i="41"/>
  <c r="BA67" i="41"/>
  <c r="O68" i="41"/>
  <c r="O69" i="41" s="1"/>
  <c r="O70" i="41" s="1"/>
  <c r="O71" i="41" s="1"/>
  <c r="AL68" i="41"/>
  <c r="AM68" i="41"/>
  <c r="AN68" i="41"/>
  <c r="AO68" i="41"/>
  <c r="AP68" i="41"/>
  <c r="AQ68" i="41"/>
  <c r="AR68" i="41"/>
  <c r="AS68" i="41"/>
  <c r="AT68" i="41"/>
  <c r="AU68" i="41"/>
  <c r="AV68" i="41"/>
  <c r="AW68" i="41"/>
  <c r="AX68" i="41"/>
  <c r="AY68" i="41"/>
  <c r="AZ68" i="41"/>
  <c r="BA68" i="41"/>
  <c r="AC69" i="41"/>
  <c r="AC70" i="41" s="1"/>
  <c r="AC71" i="41" s="1"/>
  <c r="AC72" i="41" s="1"/>
  <c r="AL69" i="41"/>
  <c r="AM69" i="41"/>
  <c r="AN69" i="41"/>
  <c r="AO69" i="41"/>
  <c r="AP69" i="41"/>
  <c r="AQ69" i="41"/>
  <c r="AR69" i="41"/>
  <c r="AS69" i="41"/>
  <c r="AT69" i="41"/>
  <c r="AU69" i="41"/>
  <c r="AV69" i="41"/>
  <c r="AW69" i="41"/>
  <c r="AX69" i="41"/>
  <c r="AY69" i="41"/>
  <c r="AZ69" i="41"/>
  <c r="BA69" i="41"/>
  <c r="Q70" i="41"/>
  <c r="Q71" i="41" s="1"/>
  <c r="Q72" i="41" s="1"/>
  <c r="Q73" i="41" s="1"/>
  <c r="AL70" i="41"/>
  <c r="AM70" i="41"/>
  <c r="AN70" i="41"/>
  <c r="AO70" i="41"/>
  <c r="AP70" i="41"/>
  <c r="AQ70" i="41"/>
  <c r="AR70" i="41"/>
  <c r="AS70" i="41"/>
  <c r="AT70" i="41"/>
  <c r="AU70" i="41"/>
  <c r="AV70" i="41"/>
  <c r="AW70" i="41"/>
  <c r="AX70" i="41"/>
  <c r="AY70" i="41"/>
  <c r="AZ70" i="41"/>
  <c r="BA70" i="41"/>
  <c r="AL71" i="41"/>
  <c r="AM71" i="41"/>
  <c r="N71" i="41" s="1"/>
  <c r="AN71" i="41"/>
  <c r="AO71" i="41"/>
  <c r="AP71" i="41"/>
  <c r="AQ71" i="41"/>
  <c r="AR71" i="41"/>
  <c r="AS71" i="41"/>
  <c r="AT71" i="41"/>
  <c r="AU71" i="41"/>
  <c r="AV71" i="41"/>
  <c r="AW71" i="41"/>
  <c r="AX71" i="41"/>
  <c r="AY71" i="41"/>
  <c r="AZ71" i="41"/>
  <c r="BA71" i="41"/>
  <c r="O72" i="41"/>
  <c r="O73" i="41" s="1"/>
  <c r="O74" i="41" s="1"/>
  <c r="O75" i="41" s="1"/>
  <c r="AL72" i="41"/>
  <c r="AM72" i="41"/>
  <c r="AN72" i="41"/>
  <c r="AO72" i="41"/>
  <c r="AP72" i="41"/>
  <c r="AQ72" i="41"/>
  <c r="AR72" i="41"/>
  <c r="AS72" i="41"/>
  <c r="AT72" i="41"/>
  <c r="AU72" i="41"/>
  <c r="AV72" i="41"/>
  <c r="AW72" i="41"/>
  <c r="AX72" i="41"/>
  <c r="AY72" i="41"/>
  <c r="AZ72" i="41"/>
  <c r="BA72" i="41"/>
  <c r="AC73" i="41"/>
  <c r="AC74" i="41" s="1"/>
  <c r="AC75" i="41" s="1"/>
  <c r="AC76" i="41" s="1"/>
  <c r="AL73" i="41"/>
  <c r="AM73" i="41"/>
  <c r="AN73" i="41"/>
  <c r="AO73" i="41"/>
  <c r="AP73" i="41"/>
  <c r="AQ73" i="41"/>
  <c r="AR73" i="41"/>
  <c r="AS73" i="41"/>
  <c r="AT73" i="41"/>
  <c r="AU73" i="41"/>
  <c r="AV73" i="41"/>
  <c r="AW73" i="41"/>
  <c r="AX73" i="41"/>
  <c r="AY73" i="41"/>
  <c r="AZ73" i="41"/>
  <c r="BA73" i="41"/>
  <c r="Q74" i="41"/>
  <c r="Q75" i="41" s="1"/>
  <c r="Q76" i="41" s="1"/>
  <c r="Q77" i="41" s="1"/>
  <c r="AL74" i="41"/>
  <c r="AM74" i="41"/>
  <c r="AN74" i="41"/>
  <c r="AO74" i="41"/>
  <c r="AP74" i="41"/>
  <c r="AQ74" i="41"/>
  <c r="AR74" i="41"/>
  <c r="AS74" i="41"/>
  <c r="AT74" i="41"/>
  <c r="AU74" i="41"/>
  <c r="AV74" i="41"/>
  <c r="AW74" i="41"/>
  <c r="AX74" i="41"/>
  <c r="AY74" i="41"/>
  <c r="AZ74" i="41"/>
  <c r="BA74" i="41"/>
  <c r="AL75" i="41"/>
  <c r="N75" i="41" s="1"/>
  <c r="AM75" i="41"/>
  <c r="AN75" i="41"/>
  <c r="AO75" i="41"/>
  <c r="AP75" i="41"/>
  <c r="AQ75" i="41"/>
  <c r="AR75" i="41"/>
  <c r="AS75" i="41"/>
  <c r="AT75" i="41"/>
  <c r="AU75" i="41"/>
  <c r="AV75" i="41"/>
  <c r="AW75" i="41"/>
  <c r="AX75" i="41"/>
  <c r="AY75" i="41"/>
  <c r="AZ75" i="41"/>
  <c r="BA75" i="41"/>
  <c r="O76" i="41"/>
  <c r="O77" i="41" s="1"/>
  <c r="O78" i="41" s="1"/>
  <c r="AL76" i="41"/>
  <c r="AM76" i="41"/>
  <c r="AN76" i="41"/>
  <c r="AO76" i="41"/>
  <c r="AP76" i="41"/>
  <c r="AQ76" i="41"/>
  <c r="AR76" i="41"/>
  <c r="AS76" i="41"/>
  <c r="AT76" i="41"/>
  <c r="AU76" i="41"/>
  <c r="AV76" i="41"/>
  <c r="AW76" i="41"/>
  <c r="AX76" i="41"/>
  <c r="AY76" i="41"/>
  <c r="AZ76" i="41"/>
  <c r="BA76" i="41"/>
  <c r="AC77" i="41"/>
  <c r="AC78" i="41" s="1"/>
  <c r="AL77" i="41"/>
  <c r="AM77" i="41"/>
  <c r="AN77" i="41"/>
  <c r="AO77" i="41"/>
  <c r="AP77" i="41"/>
  <c r="AQ77" i="41"/>
  <c r="AR77" i="41"/>
  <c r="AS77" i="41"/>
  <c r="AT77" i="41"/>
  <c r="AU77" i="41"/>
  <c r="AV77" i="41"/>
  <c r="AW77" i="41"/>
  <c r="AX77" i="41"/>
  <c r="AY77" i="41"/>
  <c r="AZ77" i="41"/>
  <c r="BA77" i="41"/>
  <c r="Q78" i="41"/>
  <c r="AL78" i="41"/>
  <c r="AM78" i="41"/>
  <c r="AN78" i="41"/>
  <c r="AO78" i="41"/>
  <c r="AP78" i="41"/>
  <c r="AQ78" i="41"/>
  <c r="AR78" i="41"/>
  <c r="AS78" i="41"/>
  <c r="AT78" i="41"/>
  <c r="AU78" i="41"/>
  <c r="AV78" i="41"/>
  <c r="AW78" i="41"/>
  <c r="AX78" i="41"/>
  <c r="AY78" i="41"/>
  <c r="AZ78" i="41"/>
  <c r="BA78" i="41"/>
  <c r="C385" i="40"/>
  <c r="D385" i="40"/>
  <c r="C386" i="40"/>
  <c r="D386" i="40"/>
  <c r="C387" i="40"/>
  <c r="D387" i="40"/>
  <c r="C388" i="40"/>
  <c r="D388" i="40"/>
  <c r="C389" i="40"/>
  <c r="D389" i="40"/>
  <c r="C390" i="40"/>
  <c r="D390" i="40"/>
  <c r="C391" i="40"/>
  <c r="D391" i="40"/>
  <c r="C392" i="40"/>
  <c r="D392" i="40"/>
  <c r="C393" i="40"/>
  <c r="D393" i="40"/>
  <c r="C394" i="40"/>
  <c r="D394" i="40"/>
  <c r="C395" i="40"/>
  <c r="D395" i="40"/>
  <c r="C396" i="40"/>
  <c r="D396" i="40"/>
  <c r="C397" i="40"/>
  <c r="D397" i="40"/>
  <c r="C398" i="40"/>
  <c r="D398" i="40"/>
  <c r="C399" i="40"/>
  <c r="D399" i="40"/>
  <c r="C400" i="40"/>
  <c r="D400" i="40"/>
  <c r="C401" i="40"/>
  <c r="D401" i="40"/>
  <c r="C402" i="40"/>
  <c r="D402" i="40"/>
  <c r="C403" i="40"/>
  <c r="D403" i="40"/>
  <c r="C404" i="40"/>
  <c r="D404" i="40"/>
  <c r="C405" i="40"/>
  <c r="D405" i="40"/>
  <c r="C406" i="40"/>
  <c r="D406" i="40"/>
  <c r="C407" i="40"/>
  <c r="D407" i="40"/>
  <c r="C408" i="40"/>
  <c r="D408" i="40"/>
  <c r="C409" i="40"/>
  <c r="D409" i="40"/>
  <c r="C410" i="40"/>
  <c r="D410" i="40"/>
  <c r="C411" i="40"/>
  <c r="D411" i="40"/>
  <c r="C412" i="40"/>
  <c r="D412" i="40"/>
  <c r="C413" i="40"/>
  <c r="D413" i="40"/>
  <c r="C414" i="40"/>
  <c r="D414" i="40"/>
  <c r="C415" i="40"/>
  <c r="D415" i="40"/>
  <c r="C273" i="40"/>
  <c r="D273" i="40"/>
  <c r="C274" i="40"/>
  <c r="D274" i="40"/>
  <c r="C275" i="40"/>
  <c r="D275" i="40"/>
  <c r="C276" i="40"/>
  <c r="D276" i="40"/>
  <c r="C277" i="40"/>
  <c r="D277" i="40"/>
  <c r="C278" i="40"/>
  <c r="D278" i="40"/>
  <c r="C279" i="40"/>
  <c r="D279" i="40"/>
  <c r="C280" i="40"/>
  <c r="D280" i="40"/>
  <c r="C281" i="40"/>
  <c r="D281" i="40"/>
  <c r="C282" i="40"/>
  <c r="D282" i="40"/>
  <c r="C283" i="40"/>
  <c r="D283" i="40"/>
  <c r="C284" i="40"/>
  <c r="D284" i="40"/>
  <c r="C285" i="40"/>
  <c r="D285" i="40"/>
  <c r="C286" i="40"/>
  <c r="D286" i="40"/>
  <c r="C287" i="40"/>
  <c r="D287" i="40"/>
  <c r="C288" i="40"/>
  <c r="D288" i="40"/>
  <c r="C289" i="40"/>
  <c r="D289" i="40"/>
  <c r="C290" i="40"/>
  <c r="D290" i="40"/>
  <c r="C291" i="40"/>
  <c r="D291" i="40"/>
  <c r="C292" i="40"/>
  <c r="D292" i="40"/>
  <c r="C293" i="40"/>
  <c r="D293" i="40"/>
  <c r="C294" i="40"/>
  <c r="D294" i="40"/>
  <c r="C295" i="40"/>
  <c r="D295" i="40"/>
  <c r="C296" i="40"/>
  <c r="D296" i="40"/>
  <c r="C297" i="40"/>
  <c r="D297" i="40"/>
  <c r="C298" i="40"/>
  <c r="D298" i="40"/>
  <c r="C299" i="40"/>
  <c r="D299" i="40"/>
  <c r="C300" i="40"/>
  <c r="D300" i="40"/>
  <c r="C301" i="40"/>
  <c r="D301" i="40"/>
  <c r="C302" i="40"/>
  <c r="D302" i="40"/>
  <c r="C303" i="40"/>
  <c r="D303" i="40"/>
  <c r="C161" i="40"/>
  <c r="D161" i="40"/>
  <c r="C162" i="40"/>
  <c r="D162" i="40"/>
  <c r="C163" i="40"/>
  <c r="D163" i="40"/>
  <c r="C164" i="40"/>
  <c r="D164" i="40"/>
  <c r="C165" i="40"/>
  <c r="D165" i="40"/>
  <c r="C166" i="40"/>
  <c r="D166" i="40"/>
  <c r="C167" i="40"/>
  <c r="D167" i="40"/>
  <c r="C168" i="40"/>
  <c r="D168" i="40"/>
  <c r="C169" i="40"/>
  <c r="D169" i="40"/>
  <c r="C170" i="40"/>
  <c r="D170" i="40"/>
  <c r="C171" i="40"/>
  <c r="D171" i="40"/>
  <c r="C172" i="40"/>
  <c r="D172" i="40"/>
  <c r="C173" i="40"/>
  <c r="D173" i="40"/>
  <c r="C174" i="40"/>
  <c r="D174" i="40"/>
  <c r="C175" i="40"/>
  <c r="D175" i="40"/>
  <c r="C176" i="40"/>
  <c r="D176" i="40"/>
  <c r="C177" i="40"/>
  <c r="D177" i="40"/>
  <c r="C178" i="40"/>
  <c r="D178" i="40"/>
  <c r="C179" i="40"/>
  <c r="D179" i="40"/>
  <c r="C180" i="40"/>
  <c r="D180" i="40"/>
  <c r="C181" i="40"/>
  <c r="D181" i="40"/>
  <c r="C182" i="40"/>
  <c r="D182" i="40"/>
  <c r="C183" i="40"/>
  <c r="D183" i="40"/>
  <c r="C184" i="40"/>
  <c r="D184" i="40"/>
  <c r="C185" i="40"/>
  <c r="D185" i="40"/>
  <c r="C186" i="40"/>
  <c r="D186" i="40"/>
  <c r="C187" i="40"/>
  <c r="D187" i="40"/>
  <c r="C188" i="40"/>
  <c r="D188" i="40"/>
  <c r="C189" i="40"/>
  <c r="D189" i="40"/>
  <c r="C190" i="40"/>
  <c r="D190" i="40"/>
  <c r="C191" i="40"/>
  <c r="D191" i="40"/>
  <c r="C49" i="40"/>
  <c r="D49" i="40"/>
  <c r="C50" i="40"/>
  <c r="D50" i="40"/>
  <c r="C51" i="40"/>
  <c r="D51" i="40"/>
  <c r="C52" i="40"/>
  <c r="D52" i="40"/>
  <c r="C53" i="40"/>
  <c r="D53" i="40"/>
  <c r="C54" i="40"/>
  <c r="D54" i="40"/>
  <c r="C55" i="40"/>
  <c r="D55" i="40"/>
  <c r="C56" i="40"/>
  <c r="D56" i="40"/>
  <c r="C57" i="40"/>
  <c r="D57" i="40"/>
  <c r="C58" i="40"/>
  <c r="D58" i="40"/>
  <c r="C59" i="40"/>
  <c r="D59" i="40"/>
  <c r="C60" i="40"/>
  <c r="D60" i="40"/>
  <c r="C61" i="40"/>
  <c r="D61" i="40"/>
  <c r="C62" i="40"/>
  <c r="D62" i="40"/>
  <c r="C63" i="40"/>
  <c r="D63" i="40"/>
  <c r="C64" i="40"/>
  <c r="D64" i="40"/>
  <c r="C65" i="40"/>
  <c r="D65" i="40"/>
  <c r="C66" i="40"/>
  <c r="D66" i="40"/>
  <c r="C67" i="40"/>
  <c r="D67" i="40"/>
  <c r="C68" i="40"/>
  <c r="D68" i="40"/>
  <c r="C69" i="40"/>
  <c r="D69" i="40"/>
  <c r="C70" i="40"/>
  <c r="D70" i="40"/>
  <c r="C71" i="40"/>
  <c r="D71" i="40"/>
  <c r="C72" i="40"/>
  <c r="D72" i="40"/>
  <c r="C73" i="40"/>
  <c r="D73" i="40"/>
  <c r="C74" i="40"/>
  <c r="D74" i="40"/>
  <c r="C75" i="40"/>
  <c r="D75" i="40"/>
  <c r="C76" i="40"/>
  <c r="D76" i="40"/>
  <c r="C77" i="40"/>
  <c r="D77" i="40"/>
  <c r="C78" i="40"/>
  <c r="D78" i="40"/>
  <c r="C79" i="40"/>
  <c r="D79" i="40"/>
  <c r="C369" i="21"/>
  <c r="D369" i="21"/>
  <c r="R369" i="21"/>
  <c r="T369" i="21"/>
  <c r="C370" i="21"/>
  <c r="D370" i="21"/>
  <c r="R370" i="21"/>
  <c r="T370" i="21"/>
  <c r="C371" i="21"/>
  <c r="D371" i="21"/>
  <c r="R371" i="21"/>
  <c r="T371" i="21"/>
  <c r="C372" i="21"/>
  <c r="D372" i="21"/>
  <c r="R372" i="21"/>
  <c r="T372" i="21"/>
  <c r="C373" i="21"/>
  <c r="D373" i="21"/>
  <c r="R373" i="21"/>
  <c r="T373" i="21"/>
  <c r="C374" i="21"/>
  <c r="D374" i="21"/>
  <c r="R374" i="21"/>
  <c r="C375" i="21"/>
  <c r="D375" i="21"/>
  <c r="R375" i="21"/>
  <c r="C376" i="21"/>
  <c r="D376" i="21"/>
  <c r="R376" i="21"/>
  <c r="C377" i="21"/>
  <c r="D377" i="21"/>
  <c r="R377" i="21"/>
  <c r="C378" i="21"/>
  <c r="D378" i="21"/>
  <c r="R378" i="21"/>
  <c r="C379" i="21"/>
  <c r="D379" i="21"/>
  <c r="R379" i="21"/>
  <c r="C380" i="21"/>
  <c r="D380" i="21"/>
  <c r="R380" i="21"/>
  <c r="C381" i="21"/>
  <c r="D381" i="21"/>
  <c r="R381" i="21"/>
  <c r="C382" i="21"/>
  <c r="D382" i="21"/>
  <c r="R382" i="21"/>
  <c r="C383" i="21"/>
  <c r="D383" i="21"/>
  <c r="R383" i="21"/>
  <c r="C384" i="21"/>
  <c r="D384" i="21"/>
  <c r="R384" i="21"/>
  <c r="C385" i="21"/>
  <c r="D385" i="21"/>
  <c r="R385" i="21"/>
  <c r="C386" i="21"/>
  <c r="D386" i="21"/>
  <c r="R386" i="21"/>
  <c r="C387" i="21"/>
  <c r="D387" i="21"/>
  <c r="R387" i="21"/>
  <c r="C388" i="21"/>
  <c r="D388" i="21"/>
  <c r="R388" i="21"/>
  <c r="C389" i="21"/>
  <c r="D389" i="21"/>
  <c r="R389" i="21"/>
  <c r="C390" i="21"/>
  <c r="D390" i="21"/>
  <c r="R390" i="21"/>
  <c r="C391" i="21"/>
  <c r="D391" i="21"/>
  <c r="R391" i="21"/>
  <c r="C392" i="21"/>
  <c r="D392" i="21"/>
  <c r="R392" i="21"/>
  <c r="C393" i="21"/>
  <c r="D393" i="21"/>
  <c r="R393" i="21"/>
  <c r="C394" i="21"/>
  <c r="D394" i="21"/>
  <c r="R394" i="21"/>
  <c r="C395" i="21"/>
  <c r="D395" i="21"/>
  <c r="R395" i="21"/>
  <c r="C396" i="21"/>
  <c r="D396" i="21"/>
  <c r="R396" i="21"/>
  <c r="C397" i="21"/>
  <c r="D397" i="21"/>
  <c r="R397" i="21"/>
  <c r="C398" i="21"/>
  <c r="D398" i="21"/>
  <c r="R398" i="21"/>
  <c r="C399" i="21"/>
  <c r="D399" i="21"/>
  <c r="R399" i="21"/>
  <c r="C257" i="21"/>
  <c r="D257" i="21"/>
  <c r="R257" i="21"/>
  <c r="T257" i="21"/>
  <c r="C258" i="21"/>
  <c r="D258" i="21"/>
  <c r="R258" i="21"/>
  <c r="T258" i="21"/>
  <c r="C259" i="21"/>
  <c r="D259" i="21"/>
  <c r="R259" i="21"/>
  <c r="T259" i="21"/>
  <c r="C260" i="21"/>
  <c r="D260" i="21"/>
  <c r="R260" i="21"/>
  <c r="T260" i="21"/>
  <c r="C261" i="21"/>
  <c r="D261" i="21"/>
  <c r="R261" i="21"/>
  <c r="T261" i="21"/>
  <c r="C262" i="21"/>
  <c r="D262" i="21"/>
  <c r="R262" i="21"/>
  <c r="T262" i="21"/>
  <c r="C263" i="21"/>
  <c r="D263" i="21"/>
  <c r="R263" i="21"/>
  <c r="T263" i="21"/>
  <c r="C264" i="21"/>
  <c r="D264" i="21"/>
  <c r="R264" i="21"/>
  <c r="T264" i="21"/>
  <c r="C265" i="21"/>
  <c r="D265" i="21"/>
  <c r="R265" i="21"/>
  <c r="T265" i="21"/>
  <c r="C266" i="21"/>
  <c r="D266" i="21"/>
  <c r="R266" i="21"/>
  <c r="T266" i="21"/>
  <c r="C267" i="21"/>
  <c r="D267" i="21"/>
  <c r="R267" i="21"/>
  <c r="T267" i="21"/>
  <c r="C268" i="21"/>
  <c r="D268" i="21"/>
  <c r="R268" i="21"/>
  <c r="T268" i="21"/>
  <c r="C269" i="21"/>
  <c r="D269" i="21"/>
  <c r="R269" i="21"/>
  <c r="T269" i="21"/>
  <c r="C270" i="21"/>
  <c r="D270" i="21"/>
  <c r="R270" i="21"/>
  <c r="T270" i="21"/>
  <c r="C271" i="21"/>
  <c r="D271" i="21"/>
  <c r="R271" i="21"/>
  <c r="T271" i="21"/>
  <c r="C272" i="21"/>
  <c r="D272" i="21"/>
  <c r="R272" i="21"/>
  <c r="C273" i="21"/>
  <c r="D273" i="21"/>
  <c r="R273" i="21"/>
  <c r="C274" i="21"/>
  <c r="D274" i="21"/>
  <c r="R274" i="21"/>
  <c r="C275" i="21"/>
  <c r="D275" i="21"/>
  <c r="R275" i="21"/>
  <c r="C276" i="21"/>
  <c r="D276" i="21"/>
  <c r="R276" i="21"/>
  <c r="C277" i="21"/>
  <c r="D277" i="21"/>
  <c r="R277" i="21"/>
  <c r="C278" i="21"/>
  <c r="D278" i="21"/>
  <c r="R278" i="21"/>
  <c r="C279" i="21"/>
  <c r="D279" i="21"/>
  <c r="R279" i="21"/>
  <c r="C280" i="21"/>
  <c r="D280" i="21"/>
  <c r="R280" i="21"/>
  <c r="C281" i="21"/>
  <c r="D281" i="21"/>
  <c r="R281" i="21"/>
  <c r="C282" i="21"/>
  <c r="D282" i="21"/>
  <c r="R282" i="21"/>
  <c r="C283" i="21"/>
  <c r="D283" i="21"/>
  <c r="R283" i="21"/>
  <c r="C284" i="21"/>
  <c r="D284" i="21"/>
  <c r="R284" i="21"/>
  <c r="C285" i="21"/>
  <c r="D285" i="21"/>
  <c r="R285" i="21"/>
  <c r="C286" i="21"/>
  <c r="D286" i="21"/>
  <c r="R286" i="21"/>
  <c r="C287" i="21"/>
  <c r="D287" i="21"/>
  <c r="R287" i="21"/>
  <c r="C145" i="21"/>
  <c r="D145" i="21"/>
  <c r="R145" i="21"/>
  <c r="T145" i="21"/>
  <c r="C146" i="21"/>
  <c r="D146" i="21"/>
  <c r="R146" i="21"/>
  <c r="T146" i="21"/>
  <c r="C147" i="21"/>
  <c r="D147" i="21"/>
  <c r="R147" i="21"/>
  <c r="T147" i="21"/>
  <c r="C148" i="21"/>
  <c r="D148" i="21"/>
  <c r="R148" i="21"/>
  <c r="T148" i="21"/>
  <c r="C149" i="21"/>
  <c r="D149" i="21"/>
  <c r="R149" i="21"/>
  <c r="T149" i="21"/>
  <c r="C150" i="21"/>
  <c r="D150" i="21"/>
  <c r="R150" i="21"/>
  <c r="T150" i="21"/>
  <c r="C151" i="21"/>
  <c r="D151" i="21"/>
  <c r="R151" i="21"/>
  <c r="T151" i="21"/>
  <c r="C152" i="21"/>
  <c r="D152" i="21"/>
  <c r="R152" i="21"/>
  <c r="T152" i="21"/>
  <c r="C153" i="21"/>
  <c r="D153" i="21"/>
  <c r="R153" i="21"/>
  <c r="T153" i="21"/>
  <c r="C154" i="21"/>
  <c r="D154" i="21"/>
  <c r="R154" i="21"/>
  <c r="T154" i="21"/>
  <c r="C155" i="21"/>
  <c r="D155" i="21"/>
  <c r="R155" i="21"/>
  <c r="T155" i="21"/>
  <c r="C156" i="21"/>
  <c r="D156" i="21"/>
  <c r="R156" i="21"/>
  <c r="T156" i="21"/>
  <c r="C157" i="21"/>
  <c r="D157" i="21"/>
  <c r="R157" i="21"/>
  <c r="T157" i="21"/>
  <c r="C158" i="21"/>
  <c r="D158" i="21"/>
  <c r="R158" i="21"/>
  <c r="T158" i="21"/>
  <c r="C159" i="21"/>
  <c r="D159" i="21"/>
  <c r="R159" i="21"/>
  <c r="T159" i="21"/>
  <c r="C160" i="21"/>
  <c r="D160" i="21"/>
  <c r="R160" i="21"/>
  <c r="T160" i="21"/>
  <c r="C161" i="21"/>
  <c r="D161" i="21"/>
  <c r="R161" i="21"/>
  <c r="T161" i="21"/>
  <c r="C162" i="21"/>
  <c r="D162" i="21"/>
  <c r="R162" i="21"/>
  <c r="T162" i="21"/>
  <c r="C163" i="21"/>
  <c r="D163" i="21"/>
  <c r="R163" i="21"/>
  <c r="T163" i="21"/>
  <c r="C164" i="21"/>
  <c r="D164" i="21"/>
  <c r="R164" i="21"/>
  <c r="T164" i="21"/>
  <c r="C165" i="21"/>
  <c r="D165" i="21"/>
  <c r="R165" i="21"/>
  <c r="T165" i="21"/>
  <c r="C166" i="21"/>
  <c r="D166" i="21"/>
  <c r="R166" i="21"/>
  <c r="T166" i="21"/>
  <c r="C167" i="21"/>
  <c r="D167" i="21"/>
  <c r="R167" i="21"/>
  <c r="T167" i="21"/>
  <c r="C168" i="21"/>
  <c r="D168" i="21"/>
  <c r="R168" i="21"/>
  <c r="T168" i="21"/>
  <c r="C169" i="21"/>
  <c r="D169" i="21"/>
  <c r="R169" i="21"/>
  <c r="T169" i="21"/>
  <c r="C170" i="21"/>
  <c r="D170" i="21"/>
  <c r="R170" i="21"/>
  <c r="T170" i="21"/>
  <c r="C171" i="21"/>
  <c r="D171" i="21"/>
  <c r="R171" i="21"/>
  <c r="C172" i="21"/>
  <c r="D172" i="21"/>
  <c r="R172" i="21"/>
  <c r="T172" i="21"/>
  <c r="C173" i="21"/>
  <c r="D173" i="21"/>
  <c r="R173" i="21"/>
  <c r="C174" i="21"/>
  <c r="D174" i="21"/>
  <c r="R174" i="21"/>
  <c r="C175" i="21"/>
  <c r="D175" i="21"/>
  <c r="R175" i="21"/>
  <c r="C33" i="21"/>
  <c r="D33" i="21"/>
  <c r="R33" i="21"/>
  <c r="C34" i="21"/>
  <c r="D34" i="21"/>
  <c r="R34" i="21"/>
  <c r="C35" i="21"/>
  <c r="D35" i="21"/>
  <c r="R35" i="21"/>
  <c r="C36" i="21"/>
  <c r="D36" i="21"/>
  <c r="R36" i="21"/>
  <c r="C37" i="21"/>
  <c r="D37" i="21"/>
  <c r="R37" i="21"/>
  <c r="C38" i="21"/>
  <c r="D38" i="21"/>
  <c r="R38" i="21"/>
  <c r="C39" i="21"/>
  <c r="D39" i="21"/>
  <c r="R39" i="21"/>
  <c r="C40" i="21"/>
  <c r="D40" i="21"/>
  <c r="R40" i="21"/>
  <c r="C41" i="21"/>
  <c r="D41" i="21"/>
  <c r="R41" i="21"/>
  <c r="C42" i="21"/>
  <c r="D42" i="21"/>
  <c r="R42" i="21"/>
  <c r="C43" i="21"/>
  <c r="D43" i="21"/>
  <c r="R43" i="21"/>
  <c r="C44" i="21"/>
  <c r="D44" i="21"/>
  <c r="R44" i="21"/>
  <c r="C45" i="21"/>
  <c r="D45" i="21"/>
  <c r="R45" i="21"/>
  <c r="C46" i="21"/>
  <c r="D46" i="21"/>
  <c r="R46" i="21"/>
  <c r="C47" i="21"/>
  <c r="D47" i="21"/>
  <c r="R47" i="21"/>
  <c r="C48" i="21"/>
  <c r="D48" i="21"/>
  <c r="R48" i="21"/>
  <c r="C49" i="21"/>
  <c r="D49" i="21"/>
  <c r="R49" i="21"/>
  <c r="C50" i="21"/>
  <c r="D50" i="21"/>
  <c r="R50" i="21"/>
  <c r="C51" i="21"/>
  <c r="D51" i="21"/>
  <c r="R51" i="21"/>
  <c r="C52" i="21"/>
  <c r="D52" i="21"/>
  <c r="R52" i="21"/>
  <c r="C53" i="21"/>
  <c r="D53" i="21"/>
  <c r="R53" i="21"/>
  <c r="C54" i="21"/>
  <c r="D54" i="21"/>
  <c r="R54" i="21"/>
  <c r="C55" i="21"/>
  <c r="D55" i="21"/>
  <c r="R55" i="21"/>
  <c r="C56" i="21"/>
  <c r="D56" i="21"/>
  <c r="R56" i="21"/>
  <c r="C57" i="21"/>
  <c r="D57" i="21"/>
  <c r="R57" i="21"/>
  <c r="C58" i="21"/>
  <c r="D58" i="21"/>
  <c r="R58" i="21"/>
  <c r="C59" i="21"/>
  <c r="D59" i="21"/>
  <c r="R59" i="21"/>
  <c r="C60" i="21"/>
  <c r="D60" i="21"/>
  <c r="R60" i="21"/>
  <c r="C61" i="21"/>
  <c r="D61" i="21"/>
  <c r="R61" i="21"/>
  <c r="C62" i="21"/>
  <c r="D62" i="21"/>
  <c r="R62" i="21"/>
  <c r="C63" i="21"/>
  <c r="D63" i="21"/>
  <c r="R63" i="21"/>
  <c r="H327" i="37" l="1"/>
  <c r="K45" i="37"/>
  <c r="J45" i="37"/>
  <c r="L478" i="37"/>
  <c r="K478" i="37"/>
  <c r="H478" i="37"/>
  <c r="L184" i="37"/>
  <c r="K482" i="37"/>
  <c r="E478" i="37"/>
  <c r="K253" i="3" s="1"/>
  <c r="K184" i="37"/>
  <c r="L207" i="37"/>
  <c r="K192" i="37"/>
  <c r="K351" i="37"/>
  <c r="H192" i="37"/>
  <c r="G206" i="37"/>
  <c r="I206" i="37" s="1"/>
  <c r="H203" i="37"/>
  <c r="D196" i="37"/>
  <c r="G192" i="37"/>
  <c r="I192" i="37" s="1"/>
  <c r="D184" i="37"/>
  <c r="K181" i="37"/>
  <c r="J343" i="37"/>
  <c r="J333" i="37"/>
  <c r="D478" i="37"/>
  <c r="L192" i="37"/>
  <c r="D192" i="37"/>
  <c r="D335" i="37"/>
  <c r="G490" i="37"/>
  <c r="I490" i="37" s="1"/>
  <c r="K487" i="37"/>
  <c r="J482" i="37"/>
  <c r="J466" i="37"/>
  <c r="D464" i="37"/>
  <c r="H184" i="37"/>
  <c r="E352" i="37"/>
  <c r="K203" i="3" s="1"/>
  <c r="K344" i="37"/>
  <c r="E339" i="37"/>
  <c r="K190" i="3" s="1"/>
  <c r="K328" i="37"/>
  <c r="G491" i="37"/>
  <c r="I491" i="37" s="1"/>
  <c r="G482" i="37"/>
  <c r="I482" i="37" s="1"/>
  <c r="H480" i="37"/>
  <c r="E466" i="37"/>
  <c r="K241" i="3" s="1"/>
  <c r="H56" i="37"/>
  <c r="K49" i="37"/>
  <c r="J46" i="37"/>
  <c r="H209" i="37"/>
  <c r="K201" i="37"/>
  <c r="D188" i="37"/>
  <c r="E184" i="37"/>
  <c r="K111" i="3" s="1"/>
  <c r="J349" i="37"/>
  <c r="K346" i="37"/>
  <c r="E344" i="37"/>
  <c r="K195" i="3" s="1"/>
  <c r="J335" i="37"/>
  <c r="K333" i="37"/>
  <c r="J328" i="37"/>
  <c r="E491" i="37"/>
  <c r="K266" i="3" s="1"/>
  <c r="E474" i="37"/>
  <c r="K249" i="3" s="1"/>
  <c r="K471" i="37"/>
  <c r="G39" i="37"/>
  <c r="I39" i="37" s="1"/>
  <c r="K207" i="37"/>
  <c r="K44" i="37"/>
  <c r="E39" i="37"/>
  <c r="K42" i="3" s="1"/>
  <c r="G207" i="37"/>
  <c r="I207" i="37" s="1"/>
  <c r="L196" i="37"/>
  <c r="K336" i="37"/>
  <c r="L494" i="37"/>
  <c r="K492" i="37"/>
  <c r="K470" i="37"/>
  <c r="L64" i="37"/>
  <c r="K57" i="37"/>
  <c r="D44" i="37"/>
  <c r="F207" i="37"/>
  <c r="H196" i="37"/>
  <c r="G184" i="37"/>
  <c r="I184" i="37" s="1"/>
  <c r="D180" i="37"/>
  <c r="K348" i="37"/>
  <c r="F341" i="37"/>
  <c r="J336" i="37"/>
  <c r="J327" i="37"/>
  <c r="D494" i="37"/>
  <c r="F492" i="37"/>
  <c r="G478" i="37"/>
  <c r="I478" i="37" s="1"/>
  <c r="J474" i="37"/>
  <c r="D470" i="37"/>
  <c r="F467" i="37"/>
  <c r="K65" i="37"/>
  <c r="J49" i="37"/>
  <c r="L48" i="37"/>
  <c r="L209" i="37"/>
  <c r="G209" i="37"/>
  <c r="I209" i="37" s="1"/>
  <c r="L208" i="37"/>
  <c r="J351" i="37"/>
  <c r="F351" i="37"/>
  <c r="H349" i="37"/>
  <c r="H343" i="37"/>
  <c r="K325" i="37"/>
  <c r="G351" i="37"/>
  <c r="I351" i="37" s="1"/>
  <c r="J65" i="37"/>
  <c r="G49" i="37"/>
  <c r="I49" i="37" s="1"/>
  <c r="K48" i="37"/>
  <c r="K209" i="37"/>
  <c r="E209" i="37"/>
  <c r="K136" i="3" s="1"/>
  <c r="H208" i="37"/>
  <c r="E351" i="37"/>
  <c r="K202" i="3" s="1"/>
  <c r="L349" i="37"/>
  <c r="G349" i="37"/>
  <c r="I349" i="37" s="1"/>
  <c r="F348" i="37"/>
  <c r="H346" i="37"/>
  <c r="J344" i="37"/>
  <c r="L343" i="37"/>
  <c r="F343" i="37"/>
  <c r="K341" i="37"/>
  <c r="E336" i="37"/>
  <c r="K187" i="3" s="1"/>
  <c r="F333" i="37"/>
  <c r="E328" i="37"/>
  <c r="K179" i="3" s="1"/>
  <c r="D327" i="37"/>
  <c r="J325" i="37"/>
  <c r="G487" i="37"/>
  <c r="I487" i="37" s="1"/>
  <c r="J66" i="37"/>
  <c r="G65" i="37"/>
  <c r="I65" i="37" s="1"/>
  <c r="K56" i="37"/>
  <c r="F49" i="37"/>
  <c r="H48" i="37"/>
  <c r="L44" i="37"/>
  <c r="K39" i="37"/>
  <c r="H38" i="37"/>
  <c r="D209" i="37"/>
  <c r="G208" i="37"/>
  <c r="I208" i="37" s="1"/>
  <c r="H207" i="37"/>
  <c r="J206" i="37"/>
  <c r="H204" i="37"/>
  <c r="K196" i="37"/>
  <c r="H188" i="37"/>
  <c r="J184" i="37"/>
  <c r="L180" i="37"/>
  <c r="L351" i="37"/>
  <c r="H351" i="37"/>
  <c r="K349" i="37"/>
  <c r="F344" i="37"/>
  <c r="K343" i="37"/>
  <c r="D343" i="37"/>
  <c r="J341" i="37"/>
  <c r="K339" i="37"/>
  <c r="F325" i="37"/>
  <c r="J488" i="37"/>
  <c r="K481" i="37"/>
  <c r="L470" i="37"/>
  <c r="E469" i="37"/>
  <c r="K244" i="3" s="1"/>
  <c r="E465" i="37"/>
  <c r="K240" i="3" s="1"/>
  <c r="J489" i="37"/>
  <c r="L204" i="37"/>
  <c r="K180" i="37"/>
  <c r="F65" i="37"/>
  <c r="G57" i="37"/>
  <c r="I57" i="37" s="1"/>
  <c r="G56" i="37"/>
  <c r="I56" i="37" s="1"/>
  <c r="D48" i="37"/>
  <c r="F46" i="37"/>
  <c r="F45" i="37"/>
  <c r="H44" i="37"/>
  <c r="D208" i="37"/>
  <c r="J207" i="37"/>
  <c r="D207" i="37"/>
  <c r="E206" i="37"/>
  <c r="K133" i="3" s="1"/>
  <c r="K204" i="37"/>
  <c r="E204" i="37"/>
  <c r="K131" i="3" s="1"/>
  <c r="E203" i="37"/>
  <c r="K130" i="3" s="1"/>
  <c r="J196" i="37"/>
  <c r="F196" i="37"/>
  <c r="K195" i="37"/>
  <c r="K193" i="37"/>
  <c r="H190" i="37"/>
  <c r="L188" i="37"/>
  <c r="G188" i="37"/>
  <c r="I188" i="37" s="1"/>
  <c r="E181" i="37"/>
  <c r="K108" i="3" s="1"/>
  <c r="H180" i="37"/>
  <c r="K352" i="37"/>
  <c r="G336" i="37"/>
  <c r="I336" i="37" s="1"/>
  <c r="L335" i="37"/>
  <c r="G335" i="37"/>
  <c r="I335" i="37" s="1"/>
  <c r="G331" i="37"/>
  <c r="I331" i="37" s="1"/>
  <c r="G328" i="37"/>
  <c r="I328" i="37" s="1"/>
  <c r="L327" i="37"/>
  <c r="G327" i="37"/>
  <c r="I327" i="37" s="1"/>
  <c r="H494" i="37"/>
  <c r="J493" i="37"/>
  <c r="G489" i="37"/>
  <c r="I489" i="37" s="1"/>
  <c r="E487" i="37"/>
  <c r="K262" i="3" s="1"/>
  <c r="G474" i="37"/>
  <c r="I474" i="37" s="1"/>
  <c r="K473" i="37"/>
  <c r="H470" i="37"/>
  <c r="G466" i="37"/>
  <c r="I466" i="37" s="1"/>
  <c r="L465" i="37"/>
  <c r="J464" i="37"/>
  <c r="K331" i="37"/>
  <c r="G204" i="37"/>
  <c r="I204" i="37" s="1"/>
  <c r="G196" i="37"/>
  <c r="I196" i="37" s="1"/>
  <c r="K190" i="37"/>
  <c r="H335" i="37"/>
  <c r="H489" i="37"/>
  <c r="J487" i="37"/>
  <c r="F487" i="37"/>
  <c r="G58" i="37"/>
  <c r="I58" i="37" s="1"/>
  <c r="G44" i="37"/>
  <c r="I44" i="37" s="1"/>
  <c r="K38" i="37"/>
  <c r="D204" i="37"/>
  <c r="E195" i="37"/>
  <c r="K122" i="3" s="1"/>
  <c r="H191" i="37"/>
  <c r="F190" i="37"/>
  <c r="K188" i="37"/>
  <c r="E188" i="37"/>
  <c r="K115" i="3" s="1"/>
  <c r="G180" i="37"/>
  <c r="I180" i="37" s="1"/>
  <c r="J352" i="37"/>
  <c r="G347" i="37"/>
  <c r="I347" i="37" s="1"/>
  <c r="G344" i="37"/>
  <c r="I344" i="37" s="1"/>
  <c r="G343" i="37"/>
  <c r="I343" i="37" s="1"/>
  <c r="G339" i="37"/>
  <c r="I339" i="37" s="1"/>
  <c r="F336" i="37"/>
  <c r="K335" i="37"/>
  <c r="F335" i="37"/>
  <c r="E331" i="37"/>
  <c r="K182" i="3" s="1"/>
  <c r="F328" i="37"/>
  <c r="K327" i="37"/>
  <c r="F327" i="37"/>
  <c r="G494" i="37"/>
  <c r="I494" i="37" s="1"/>
  <c r="L489" i="37"/>
  <c r="D489" i="37"/>
  <c r="L487" i="37"/>
  <c r="H487" i="37"/>
  <c r="J478" i="37"/>
  <c r="K474" i="37"/>
  <c r="F474" i="37"/>
  <c r="H473" i="37"/>
  <c r="G470" i="37"/>
  <c r="I470" i="37" s="1"/>
  <c r="K466" i="37"/>
  <c r="F466" i="37"/>
  <c r="K465" i="37"/>
  <c r="H464" i="37"/>
  <c r="K63" i="37"/>
  <c r="F210" i="37"/>
  <c r="E210" i="37"/>
  <c r="K137" i="3" s="1"/>
  <c r="G210" i="37"/>
  <c r="I210" i="37" s="1"/>
  <c r="J210" i="37"/>
  <c r="D200" i="37"/>
  <c r="H200" i="37"/>
  <c r="L200" i="37"/>
  <c r="E200" i="37"/>
  <c r="K127" i="3" s="1"/>
  <c r="F200" i="37"/>
  <c r="J200" i="37"/>
  <c r="E183" i="37"/>
  <c r="K110" i="3" s="1"/>
  <c r="G183" i="37"/>
  <c r="I183" i="37" s="1"/>
  <c r="D337" i="37"/>
  <c r="F337" i="37"/>
  <c r="G337" i="37"/>
  <c r="I337" i="37" s="1"/>
  <c r="J337" i="37"/>
  <c r="K67" i="37"/>
  <c r="G66" i="37"/>
  <c r="I66" i="37" s="1"/>
  <c r="J63" i="37"/>
  <c r="G61" i="37"/>
  <c r="I61" i="37" s="1"/>
  <c r="F58" i="37"/>
  <c r="G53" i="37"/>
  <c r="I53" i="37" s="1"/>
  <c r="G50" i="37"/>
  <c r="I50" i="37" s="1"/>
  <c r="G48" i="37"/>
  <c r="I48" i="37" s="1"/>
  <c r="K46" i="37"/>
  <c r="E46" i="37"/>
  <c r="K49" i="3" s="1"/>
  <c r="G45" i="37"/>
  <c r="I45" i="37" s="1"/>
  <c r="J41" i="37"/>
  <c r="L39" i="37"/>
  <c r="H39" i="37"/>
  <c r="D39" i="37"/>
  <c r="F194" i="37"/>
  <c r="H194" i="37"/>
  <c r="D332" i="37"/>
  <c r="E332" i="37"/>
  <c r="K183" i="3" s="1"/>
  <c r="J332" i="37"/>
  <c r="F332" i="37"/>
  <c r="K332" i="37"/>
  <c r="G332" i="37"/>
  <c r="I332" i="37" s="1"/>
  <c r="D329" i="37"/>
  <c r="F329" i="37"/>
  <c r="G329" i="37"/>
  <c r="I329" i="37" s="1"/>
  <c r="J329" i="37"/>
  <c r="F479" i="37"/>
  <c r="K479" i="37"/>
  <c r="D340" i="37"/>
  <c r="E340" i="37"/>
  <c r="K191" i="3" s="1"/>
  <c r="J340" i="37"/>
  <c r="F340" i="37"/>
  <c r="K340" i="37"/>
  <c r="G340" i="37"/>
  <c r="I340" i="37" s="1"/>
  <c r="G326" i="37"/>
  <c r="I326" i="37" s="1"/>
  <c r="K326" i="37"/>
  <c r="F66" i="37"/>
  <c r="G63" i="37"/>
  <c r="I63" i="37" s="1"/>
  <c r="K61" i="37"/>
  <c r="F61" i="37"/>
  <c r="K55" i="37"/>
  <c r="K53" i="37"/>
  <c r="F53" i="37"/>
  <c r="F50" i="37"/>
  <c r="K200" i="37"/>
  <c r="H198" i="37"/>
  <c r="F198" i="37"/>
  <c r="K198" i="37"/>
  <c r="E182" i="37"/>
  <c r="K109" i="3" s="1"/>
  <c r="D182" i="37"/>
  <c r="J182" i="37"/>
  <c r="F182" i="37"/>
  <c r="K182" i="37"/>
  <c r="G182" i="37"/>
  <c r="I182" i="37" s="1"/>
  <c r="L182" i="37"/>
  <c r="D350" i="37"/>
  <c r="E350" i="37"/>
  <c r="K201" i="3" s="1"/>
  <c r="H350" i="37"/>
  <c r="G342" i="37"/>
  <c r="I342" i="37" s="1"/>
  <c r="K342" i="37"/>
  <c r="D324" i="37"/>
  <c r="E324" i="37"/>
  <c r="K175" i="3" s="1"/>
  <c r="J324" i="37"/>
  <c r="F324" i="37"/>
  <c r="K324" i="37"/>
  <c r="G324" i="37"/>
  <c r="I324" i="37" s="1"/>
  <c r="J50" i="37"/>
  <c r="E323" i="37"/>
  <c r="K174" i="3" s="1"/>
  <c r="D323" i="37"/>
  <c r="J323" i="37"/>
  <c r="F323" i="37"/>
  <c r="K323" i="37"/>
  <c r="G323" i="37"/>
  <c r="I323" i="37" s="1"/>
  <c r="L323" i="37"/>
  <c r="K66" i="37"/>
  <c r="E66" i="37"/>
  <c r="K69" i="3" s="1"/>
  <c r="J61" i="37"/>
  <c r="E61" i="37"/>
  <c r="K64" i="3" s="1"/>
  <c r="K58" i="37"/>
  <c r="J53" i="37"/>
  <c r="E53" i="37"/>
  <c r="K56" i="3" s="1"/>
  <c r="K50" i="37"/>
  <c r="E50" i="37"/>
  <c r="K53" i="3" s="1"/>
  <c r="G46" i="37"/>
  <c r="I46" i="37" s="1"/>
  <c r="G42" i="37"/>
  <c r="I42" i="37" s="1"/>
  <c r="K40" i="37"/>
  <c r="J39" i="37"/>
  <c r="G200" i="37"/>
  <c r="I200" i="37" s="1"/>
  <c r="E186" i="37"/>
  <c r="K113" i="3" s="1"/>
  <c r="F186" i="37"/>
  <c r="H186" i="37"/>
  <c r="K186" i="37"/>
  <c r="K183" i="37"/>
  <c r="D347" i="37"/>
  <c r="H347" i="37"/>
  <c r="L347" i="37"/>
  <c r="E347" i="37"/>
  <c r="K198" i="3" s="1"/>
  <c r="F347" i="37"/>
  <c r="J347" i="37"/>
  <c r="K337" i="37"/>
  <c r="G334" i="37"/>
  <c r="I334" i="37" s="1"/>
  <c r="K334" i="37"/>
  <c r="H323" i="37"/>
  <c r="J348" i="37"/>
  <c r="E348" i="37"/>
  <c r="K199" i="3" s="1"/>
  <c r="L339" i="37"/>
  <c r="H339" i="37"/>
  <c r="D339" i="37"/>
  <c r="L331" i="37"/>
  <c r="H331" i="37"/>
  <c r="D331" i="37"/>
  <c r="G322" i="37"/>
  <c r="I322" i="37" s="1"/>
  <c r="E493" i="37"/>
  <c r="K268" i="3" s="1"/>
  <c r="D493" i="37"/>
  <c r="L493" i="37"/>
  <c r="E492" i="37"/>
  <c r="K267" i="3" s="1"/>
  <c r="D491" i="37"/>
  <c r="H491" i="37"/>
  <c r="L491" i="37"/>
  <c r="D490" i="37"/>
  <c r="E490" i="37"/>
  <c r="K265" i="3" s="1"/>
  <c r="K490" i="37"/>
  <c r="H484" i="37"/>
  <c r="K484" i="37"/>
  <c r="F476" i="37"/>
  <c r="H476" i="37"/>
  <c r="J192" i="37"/>
  <c r="F192" i="37"/>
  <c r="J180" i="37"/>
  <c r="F180" i="37"/>
  <c r="E488" i="37"/>
  <c r="K263" i="3" s="1"/>
  <c r="K488" i="37"/>
  <c r="F488" i="37"/>
  <c r="G486" i="37"/>
  <c r="I486" i="37" s="1"/>
  <c r="K486" i="37"/>
  <c r="J209" i="37"/>
  <c r="J204" i="37"/>
  <c r="J188" i="37"/>
  <c r="G348" i="37"/>
  <c r="I348" i="37" s="1"/>
  <c r="G341" i="37"/>
  <c r="I341" i="37" s="1"/>
  <c r="J339" i="37"/>
  <c r="G333" i="37"/>
  <c r="I333" i="37" s="1"/>
  <c r="J331" i="37"/>
  <c r="G325" i="37"/>
  <c r="I325" i="37" s="1"/>
  <c r="K494" i="37"/>
  <c r="H493" i="37"/>
  <c r="J492" i="37"/>
  <c r="K491" i="37"/>
  <c r="F491" i="37"/>
  <c r="H490" i="37"/>
  <c r="D482" i="37"/>
  <c r="H482" i="37"/>
  <c r="L482" i="37"/>
  <c r="E482" i="37"/>
  <c r="K257" i="3" s="1"/>
  <c r="E477" i="37"/>
  <c r="K252" i="3" s="1"/>
  <c r="H477" i="37"/>
  <c r="E481" i="37"/>
  <c r="K256" i="3" s="1"/>
  <c r="L474" i="37"/>
  <c r="H474" i="37"/>
  <c r="J470" i="37"/>
  <c r="F470" i="37"/>
  <c r="K469" i="37"/>
  <c r="L466" i="37"/>
  <c r="H466" i="37"/>
  <c r="H465" i="37"/>
  <c r="L464" i="37"/>
  <c r="G464" i="37"/>
  <c r="I464" i="37" s="1"/>
  <c r="H469" i="37"/>
  <c r="K467" i="37"/>
  <c r="K464" i="37"/>
  <c r="F464" i="37"/>
  <c r="K474" i="20"/>
  <c r="L56" i="20"/>
  <c r="L49" i="20"/>
  <c r="K45" i="20"/>
  <c r="W50" i="22" s="1"/>
  <c r="K61" i="20"/>
  <c r="H45" i="20"/>
  <c r="G331" i="20"/>
  <c r="I331" i="20" s="1"/>
  <c r="K63" i="20"/>
  <c r="E63" i="20"/>
  <c r="I68" i="22" s="1"/>
  <c r="J42" i="20"/>
  <c r="P47" i="22" s="1"/>
  <c r="K481" i="20"/>
  <c r="J479" i="20"/>
  <c r="F42" i="20"/>
  <c r="G347" i="20"/>
  <c r="I347" i="20" s="1"/>
  <c r="K341" i="20"/>
  <c r="H481" i="20"/>
  <c r="G479" i="20"/>
  <c r="I479" i="20" s="1"/>
  <c r="K470" i="20"/>
  <c r="K468" i="20"/>
  <c r="F63" i="20"/>
  <c r="L61" i="20"/>
  <c r="K43" i="20"/>
  <c r="G200" i="20"/>
  <c r="I200" i="20" s="1"/>
  <c r="K185" i="20"/>
  <c r="E486" i="20"/>
  <c r="C261" i="3" s="1"/>
  <c r="J472" i="20"/>
  <c r="F470" i="20"/>
  <c r="K67" i="20"/>
  <c r="D61" i="20"/>
  <c r="G45" i="20"/>
  <c r="I45" i="20" s="1"/>
  <c r="K208" i="20"/>
  <c r="J186" i="20"/>
  <c r="K344" i="20"/>
  <c r="G327" i="20"/>
  <c r="I327" i="20" s="1"/>
  <c r="K489" i="20"/>
  <c r="G482" i="20"/>
  <c r="I482" i="20" s="1"/>
  <c r="F479" i="20"/>
  <c r="L473" i="20"/>
  <c r="J68" i="20"/>
  <c r="G55" i="20"/>
  <c r="I55" i="20" s="1"/>
  <c r="L45" i="20"/>
  <c r="E45" i="20"/>
  <c r="C48" i="3" s="1"/>
  <c r="E208" i="20"/>
  <c r="C135" i="3" s="1"/>
  <c r="K205" i="20"/>
  <c r="K196" i="20"/>
  <c r="G186" i="20"/>
  <c r="I186" i="20" s="1"/>
  <c r="H346" i="20"/>
  <c r="J340" i="20"/>
  <c r="H489" i="20"/>
  <c r="H473" i="20"/>
  <c r="G68" i="20"/>
  <c r="I68" i="20" s="1"/>
  <c r="G60" i="20"/>
  <c r="I60" i="20" s="1"/>
  <c r="F205" i="20"/>
  <c r="H351" i="20"/>
  <c r="D326" i="20"/>
  <c r="K488" i="20"/>
  <c r="K482" i="20"/>
  <c r="K58" i="20"/>
  <c r="K191" i="20"/>
  <c r="E340" i="20"/>
  <c r="C191" i="3" s="1"/>
  <c r="G322" i="20"/>
  <c r="I322" i="20" s="1"/>
  <c r="J493" i="20"/>
  <c r="G489" i="20"/>
  <c r="I489" i="20" s="1"/>
  <c r="E482" i="20"/>
  <c r="C257" i="3" s="1"/>
  <c r="E481" i="20"/>
  <c r="C256" i="3" s="1"/>
  <c r="K479" i="20"/>
  <c r="G474" i="20"/>
  <c r="I474" i="20" s="1"/>
  <c r="G473" i="20"/>
  <c r="I473" i="20" s="1"/>
  <c r="K464" i="20"/>
  <c r="K493" i="20"/>
  <c r="K66" i="20"/>
  <c r="H58" i="20"/>
  <c r="K41" i="20"/>
  <c r="H201" i="20"/>
  <c r="K192" i="20"/>
  <c r="J191" i="20"/>
  <c r="E186" i="20"/>
  <c r="C113" i="3" s="1"/>
  <c r="G493" i="20"/>
  <c r="I493" i="20" s="1"/>
  <c r="L489" i="20"/>
  <c r="E489" i="20"/>
  <c r="C264" i="3" s="1"/>
  <c r="D487" i="20"/>
  <c r="G475" i="20"/>
  <c r="I475" i="20" s="1"/>
  <c r="E473" i="20"/>
  <c r="C248" i="3" s="1"/>
  <c r="K469" i="20"/>
  <c r="G464" i="20"/>
  <c r="I464" i="20" s="1"/>
  <c r="G66" i="20"/>
  <c r="I66" i="20" s="1"/>
  <c r="G62" i="20"/>
  <c r="G61" i="20"/>
  <c r="I61" i="20" s="1"/>
  <c r="D58" i="20"/>
  <c r="L53" i="20"/>
  <c r="G41" i="20"/>
  <c r="I41" i="20" s="1"/>
  <c r="J192" i="20"/>
  <c r="K335" i="20"/>
  <c r="G484" i="20"/>
  <c r="I484" i="20" s="1"/>
  <c r="H480" i="20"/>
  <c r="J67" i="20"/>
  <c r="P72" i="22" s="1"/>
  <c r="G53" i="20"/>
  <c r="I53" i="20" s="1"/>
  <c r="J49" i="20"/>
  <c r="P54" i="22" s="1"/>
  <c r="D45" i="20"/>
  <c r="J39" i="20"/>
  <c r="P44" i="22" s="1"/>
  <c r="H205" i="20"/>
  <c r="K203" i="20"/>
  <c r="G198" i="20"/>
  <c r="I198" i="20" s="1"/>
  <c r="G196" i="20"/>
  <c r="I196" i="20" s="1"/>
  <c r="K194" i="20"/>
  <c r="G192" i="20"/>
  <c r="I192" i="20" s="1"/>
  <c r="G191" i="20"/>
  <c r="I191" i="20" s="1"/>
  <c r="J336" i="20"/>
  <c r="H330" i="20"/>
  <c r="J328" i="20"/>
  <c r="F328" i="20"/>
  <c r="J474" i="20"/>
  <c r="F474" i="20"/>
  <c r="J470" i="20"/>
  <c r="K466" i="20"/>
  <c r="F464" i="20"/>
  <c r="K330" i="20"/>
  <c r="K328" i="20"/>
  <c r="F67" i="20"/>
  <c r="G58" i="20"/>
  <c r="I58" i="20" s="1"/>
  <c r="K57" i="20"/>
  <c r="H54" i="20"/>
  <c r="H50" i="20"/>
  <c r="G49" i="20"/>
  <c r="I49" i="20" s="1"/>
  <c r="K40" i="20"/>
  <c r="W45" i="22" s="1"/>
  <c r="G39" i="20"/>
  <c r="I39" i="20" s="1"/>
  <c r="J194" i="20"/>
  <c r="E191" i="20"/>
  <c r="C118" i="3" s="1"/>
  <c r="G336" i="20"/>
  <c r="I336" i="20" s="1"/>
  <c r="K332" i="20"/>
  <c r="G330" i="20"/>
  <c r="I330" i="20" s="1"/>
  <c r="E328" i="20"/>
  <c r="C179" i="3" s="1"/>
  <c r="K325" i="20"/>
  <c r="J487" i="20"/>
  <c r="K486" i="20"/>
  <c r="J476" i="20"/>
  <c r="E474" i="20"/>
  <c r="C249" i="3" s="1"/>
  <c r="K473" i="20"/>
  <c r="J466" i="20"/>
  <c r="G328" i="20"/>
  <c r="I328" i="20" s="1"/>
  <c r="E67" i="20"/>
  <c r="I72" i="22" s="1"/>
  <c r="J63" i="20"/>
  <c r="P68" i="22" s="1"/>
  <c r="L58" i="20"/>
  <c r="H57" i="20"/>
  <c r="F194" i="20"/>
  <c r="K347" i="20"/>
  <c r="G340" i="20"/>
  <c r="I340" i="20" s="1"/>
  <c r="E336" i="20"/>
  <c r="C187" i="3" s="1"/>
  <c r="H334" i="20"/>
  <c r="F332" i="20"/>
  <c r="L330" i="20"/>
  <c r="F330" i="20"/>
  <c r="L328" i="20"/>
  <c r="H328" i="20"/>
  <c r="J326" i="20"/>
  <c r="E325" i="20"/>
  <c r="C176" i="3" s="1"/>
  <c r="K322" i="20"/>
  <c r="G486" i="20"/>
  <c r="I486" i="20" s="1"/>
  <c r="J484" i="20"/>
  <c r="G476" i="20"/>
  <c r="I476" i="20" s="1"/>
  <c r="L474" i="20"/>
  <c r="H474" i="20"/>
  <c r="F466" i="20"/>
  <c r="J464" i="20"/>
  <c r="C56" i="3"/>
  <c r="I58" i="22"/>
  <c r="E197" i="20"/>
  <c r="C124" i="3" s="1"/>
  <c r="G197" i="20"/>
  <c r="I197" i="20" s="1"/>
  <c r="H197" i="20"/>
  <c r="L197" i="20"/>
  <c r="D188" i="20"/>
  <c r="F188" i="20"/>
  <c r="G188" i="20"/>
  <c r="I188" i="20" s="1"/>
  <c r="J188" i="20"/>
  <c r="D182" i="20"/>
  <c r="E182" i="20"/>
  <c r="C109" i="3" s="1"/>
  <c r="J182" i="20"/>
  <c r="F182" i="20"/>
  <c r="K182" i="20"/>
  <c r="G182" i="20"/>
  <c r="I182" i="20" s="1"/>
  <c r="D352" i="20"/>
  <c r="L352" i="20"/>
  <c r="G352" i="20"/>
  <c r="I352" i="20" s="1"/>
  <c r="H352" i="20"/>
  <c r="D477" i="20"/>
  <c r="G477" i="20"/>
  <c r="I477" i="20" s="1"/>
  <c r="H477" i="20"/>
  <c r="L477" i="20"/>
  <c r="D467" i="20"/>
  <c r="E467" i="20"/>
  <c r="C242" i="3" s="1"/>
  <c r="K467" i="20"/>
  <c r="F467" i="20"/>
  <c r="G467" i="20"/>
  <c r="I467" i="20" s="1"/>
  <c r="E62" i="20"/>
  <c r="I67" i="22" s="1"/>
  <c r="D62" i="20"/>
  <c r="L62" i="20"/>
  <c r="AD67" i="22" s="1"/>
  <c r="D60" i="20"/>
  <c r="K60" i="20"/>
  <c r="G57" i="20"/>
  <c r="L54" i="20"/>
  <c r="G54" i="20"/>
  <c r="I54" i="20" s="1"/>
  <c r="F53" i="20"/>
  <c r="D53" i="20"/>
  <c r="K53" i="20"/>
  <c r="G50" i="20"/>
  <c r="I50" i="20" s="1"/>
  <c r="F49" i="20"/>
  <c r="E49" i="20"/>
  <c r="C52" i="3" s="1"/>
  <c r="K49" i="20"/>
  <c r="W54" i="22" s="1"/>
  <c r="H40" i="20"/>
  <c r="D40" i="20"/>
  <c r="J38" i="20"/>
  <c r="P43" i="22" s="1"/>
  <c r="F207" i="20"/>
  <c r="K207" i="20"/>
  <c r="D195" i="20"/>
  <c r="E195" i="20"/>
  <c r="C122" i="3" s="1"/>
  <c r="K195" i="20"/>
  <c r="F195" i="20"/>
  <c r="G195" i="20"/>
  <c r="I195" i="20" s="1"/>
  <c r="D184" i="20"/>
  <c r="F184" i="20"/>
  <c r="G184" i="20"/>
  <c r="I184" i="20" s="1"/>
  <c r="J184" i="20"/>
  <c r="F345" i="20"/>
  <c r="J345" i="20"/>
  <c r="K345" i="20"/>
  <c r="K68" i="20"/>
  <c r="G63" i="20"/>
  <c r="K62" i="20"/>
  <c r="AD66" i="22"/>
  <c r="J59" i="20"/>
  <c r="P64" i="22" s="1"/>
  <c r="K59" i="20"/>
  <c r="F58" i="20"/>
  <c r="J58" i="20"/>
  <c r="P63" i="22" s="1"/>
  <c r="G56" i="20"/>
  <c r="K56" i="20"/>
  <c r="K54" i="20"/>
  <c r="F54" i="20"/>
  <c r="H53" i="20"/>
  <c r="L52" i="20"/>
  <c r="L50" i="20"/>
  <c r="H49" i="20"/>
  <c r="L48" i="20"/>
  <c r="D42" i="20"/>
  <c r="E42" i="20"/>
  <c r="C45" i="3" s="1"/>
  <c r="L40" i="20"/>
  <c r="E38" i="20"/>
  <c r="C41" i="3" s="1"/>
  <c r="F180" i="20"/>
  <c r="K180" i="20"/>
  <c r="E471" i="20"/>
  <c r="C246" i="3" s="1"/>
  <c r="K471" i="20"/>
  <c r="F471" i="20"/>
  <c r="G471" i="20"/>
  <c r="I471" i="20" s="1"/>
  <c r="F57" i="20"/>
  <c r="E57" i="20"/>
  <c r="C60" i="3" s="1"/>
  <c r="L57" i="20"/>
  <c r="J54" i="20"/>
  <c r="P59" i="22" s="1"/>
  <c r="D54" i="20"/>
  <c r="K52" i="20"/>
  <c r="F50" i="20"/>
  <c r="E50" i="20"/>
  <c r="I55" i="22" s="1"/>
  <c r="K50" i="20"/>
  <c r="D48" i="20"/>
  <c r="D198" i="20"/>
  <c r="H198" i="20"/>
  <c r="L198" i="20"/>
  <c r="E198" i="20"/>
  <c r="C125" i="3" s="1"/>
  <c r="F198" i="20"/>
  <c r="J198" i="20"/>
  <c r="K188" i="20"/>
  <c r="K352" i="20"/>
  <c r="D348" i="20"/>
  <c r="E348" i="20"/>
  <c r="C199" i="3" s="1"/>
  <c r="J348" i="20"/>
  <c r="F348" i="20"/>
  <c r="K348" i="20"/>
  <c r="G348" i="20"/>
  <c r="I348" i="20" s="1"/>
  <c r="G323" i="20"/>
  <c r="I323" i="20" s="1"/>
  <c r="K323" i="20"/>
  <c r="D478" i="20"/>
  <c r="F478" i="20"/>
  <c r="G478" i="20"/>
  <c r="I478" i="20" s="1"/>
  <c r="J478" i="20"/>
  <c r="J467" i="20"/>
  <c r="K206" i="20"/>
  <c r="J205" i="20"/>
  <c r="D205" i="20"/>
  <c r="G204" i="20"/>
  <c r="I204" i="20" s="1"/>
  <c r="D203" i="20"/>
  <c r="L196" i="20"/>
  <c r="F196" i="20"/>
  <c r="L347" i="20"/>
  <c r="E347" i="20"/>
  <c r="C198" i="3" s="1"/>
  <c r="J332" i="20"/>
  <c r="E332" i="20"/>
  <c r="C183" i="3" s="1"/>
  <c r="L322" i="20"/>
  <c r="F322" i="20"/>
  <c r="E494" i="20"/>
  <c r="C269" i="3" s="1"/>
  <c r="L484" i="20"/>
  <c r="D484" i="20"/>
  <c r="L482" i="20"/>
  <c r="H482" i="20"/>
  <c r="D482" i="20"/>
  <c r="D481" i="20"/>
  <c r="L476" i="20"/>
  <c r="D476" i="20"/>
  <c r="H472" i="20"/>
  <c r="J468" i="20"/>
  <c r="G208" i="20"/>
  <c r="I208" i="20" s="1"/>
  <c r="L205" i="20"/>
  <c r="G205" i="20"/>
  <c r="I205" i="20" s="1"/>
  <c r="K204" i="20"/>
  <c r="H196" i="20"/>
  <c r="F191" i="20"/>
  <c r="K186" i="20"/>
  <c r="F186" i="20"/>
  <c r="H347" i="20"/>
  <c r="K346" i="20"/>
  <c r="K340" i="20"/>
  <c r="F340" i="20"/>
  <c r="K336" i="20"/>
  <c r="F336" i="20"/>
  <c r="G332" i="20"/>
  <c r="I332" i="20" s="1"/>
  <c r="K331" i="20"/>
  <c r="G325" i="20"/>
  <c r="I325" i="20" s="1"/>
  <c r="H322" i="20"/>
  <c r="J489" i="20"/>
  <c r="F489" i="20"/>
  <c r="H484" i="20"/>
  <c r="J482" i="20"/>
  <c r="L481" i="20"/>
  <c r="J480" i="20"/>
  <c r="H476" i="20"/>
  <c r="J475" i="20"/>
  <c r="G470" i="20"/>
  <c r="I470" i="20" s="1"/>
  <c r="G466" i="20"/>
  <c r="I466" i="20" s="1"/>
  <c r="D82" i="11"/>
  <c r="D84" i="26"/>
  <c r="D81" i="27"/>
  <c r="D74" i="11"/>
  <c r="D76" i="26"/>
  <c r="D73" i="27"/>
  <c r="D132" i="11"/>
  <c r="D136" i="26"/>
  <c r="D130" i="27"/>
  <c r="D124" i="11"/>
  <c r="D128" i="26"/>
  <c r="D122" i="27"/>
  <c r="I56" i="20"/>
  <c r="D42" i="26"/>
  <c r="D42" i="11"/>
  <c r="D42" i="27"/>
  <c r="D38" i="26"/>
  <c r="D38" i="11"/>
  <c r="D38" i="27"/>
  <c r="D34" i="11"/>
  <c r="D34" i="26"/>
  <c r="D34" i="27"/>
  <c r="D30" i="11"/>
  <c r="D30" i="26"/>
  <c r="D30" i="27"/>
  <c r="D167" i="11"/>
  <c r="D173" i="26"/>
  <c r="D164" i="27"/>
  <c r="D83" i="11"/>
  <c r="D85" i="26"/>
  <c r="D82" i="27"/>
  <c r="D75" i="11"/>
  <c r="D77" i="26"/>
  <c r="D74" i="27"/>
  <c r="D129" i="11"/>
  <c r="D133" i="26"/>
  <c r="D127" i="27"/>
  <c r="D125" i="11"/>
  <c r="D129" i="26"/>
  <c r="D123" i="27"/>
  <c r="D121" i="11"/>
  <c r="D125" i="26"/>
  <c r="D119" i="27"/>
  <c r="D85" i="11"/>
  <c r="D87" i="26"/>
  <c r="D84" i="27"/>
  <c r="D79" i="11"/>
  <c r="D81" i="26"/>
  <c r="D78" i="27"/>
  <c r="D122" i="11"/>
  <c r="D126" i="26"/>
  <c r="D120" i="27"/>
  <c r="D170" i="11"/>
  <c r="D176" i="26"/>
  <c r="D167" i="27"/>
  <c r="F199" i="20"/>
  <c r="E199" i="20"/>
  <c r="C126" i="3" s="1"/>
  <c r="G199" i="20"/>
  <c r="I199" i="20" s="1"/>
  <c r="D190" i="20"/>
  <c r="H190" i="20"/>
  <c r="L190" i="20"/>
  <c r="E190" i="20"/>
  <c r="C117" i="3" s="1"/>
  <c r="D77" i="11"/>
  <c r="D79" i="26"/>
  <c r="D76" i="27"/>
  <c r="D350" i="20"/>
  <c r="H350" i="20"/>
  <c r="K350" i="20"/>
  <c r="D339" i="20"/>
  <c r="E339" i="20"/>
  <c r="C190" i="3" s="1"/>
  <c r="D118" i="11"/>
  <c r="D122" i="26"/>
  <c r="D116" i="27"/>
  <c r="K485" i="20"/>
  <c r="D162" i="11"/>
  <c r="D168" i="26"/>
  <c r="D159" i="27"/>
  <c r="J66" i="20"/>
  <c r="P71" i="22" s="1"/>
  <c r="F66" i="20"/>
  <c r="I63" i="22"/>
  <c r="C61" i="3"/>
  <c r="I59" i="22"/>
  <c r="C57" i="3"/>
  <c r="J51" i="20"/>
  <c r="P56" i="22" s="1"/>
  <c r="J47" i="20"/>
  <c r="P52" i="22" s="1"/>
  <c r="L46" i="20"/>
  <c r="G46" i="20"/>
  <c r="J41" i="20"/>
  <c r="P46" i="22" s="1"/>
  <c r="F41" i="20"/>
  <c r="D44" i="11"/>
  <c r="D44" i="26"/>
  <c r="D44" i="27"/>
  <c r="D40" i="11"/>
  <c r="D40" i="26"/>
  <c r="D40" i="27"/>
  <c r="D36" i="11"/>
  <c r="D36" i="26"/>
  <c r="D36" i="27"/>
  <c r="J209" i="20"/>
  <c r="D207" i="20"/>
  <c r="H207" i="20"/>
  <c r="L207" i="20"/>
  <c r="E207" i="20"/>
  <c r="C134" i="3" s="1"/>
  <c r="E203" i="20"/>
  <c r="C130" i="3" s="1"/>
  <c r="F203" i="20"/>
  <c r="J203" i="20"/>
  <c r="J190" i="20"/>
  <c r="D88" i="11"/>
  <c r="D90" i="26"/>
  <c r="D87" i="27"/>
  <c r="D84" i="11"/>
  <c r="D86" i="26"/>
  <c r="D80" i="11"/>
  <c r="D82" i="26"/>
  <c r="D79" i="27"/>
  <c r="D76" i="11"/>
  <c r="D78" i="26"/>
  <c r="D75" i="27"/>
  <c r="D86" i="11"/>
  <c r="D88" i="26"/>
  <c r="D85" i="27"/>
  <c r="D78" i="11"/>
  <c r="D80" i="26"/>
  <c r="D77" i="27"/>
  <c r="D344" i="20"/>
  <c r="H344" i="20"/>
  <c r="L344" i="20"/>
  <c r="E344" i="20"/>
  <c r="C195" i="3" s="1"/>
  <c r="F343" i="20"/>
  <c r="D343" i="20"/>
  <c r="E343" i="20"/>
  <c r="C194" i="3" s="1"/>
  <c r="K343" i="20"/>
  <c r="F337" i="20"/>
  <c r="J337" i="20"/>
  <c r="J324" i="20"/>
  <c r="G492" i="20"/>
  <c r="I492" i="20" s="1"/>
  <c r="E492" i="20"/>
  <c r="C267" i="3" s="1"/>
  <c r="E491" i="20"/>
  <c r="C266" i="3" s="1"/>
  <c r="D491" i="20"/>
  <c r="J491" i="20"/>
  <c r="F491" i="20"/>
  <c r="K491" i="20"/>
  <c r="J485" i="20"/>
  <c r="E483" i="20"/>
  <c r="C258" i="3" s="1"/>
  <c r="K483" i="20"/>
  <c r="F483" i="20"/>
  <c r="D173" i="11"/>
  <c r="D179" i="26"/>
  <c r="D170" i="27"/>
  <c r="D169" i="11"/>
  <c r="D175" i="26"/>
  <c r="D165" i="11"/>
  <c r="D171" i="26"/>
  <c r="D162" i="27"/>
  <c r="D175" i="11"/>
  <c r="D181" i="26"/>
  <c r="D172" i="27"/>
  <c r="D83" i="27"/>
  <c r="K51" i="20"/>
  <c r="I43" i="22"/>
  <c r="G210" i="20"/>
  <c r="I210" i="20" s="1"/>
  <c r="K210" i="20"/>
  <c r="K190" i="20"/>
  <c r="D183" i="20"/>
  <c r="F183" i="20"/>
  <c r="K183" i="20"/>
  <c r="G183" i="20"/>
  <c r="I183" i="20" s="1"/>
  <c r="D87" i="11"/>
  <c r="D89" i="26"/>
  <c r="D86" i="27"/>
  <c r="K324" i="20"/>
  <c r="D130" i="11"/>
  <c r="D134" i="26"/>
  <c r="D128" i="27"/>
  <c r="D128" i="11"/>
  <c r="D132" i="26"/>
  <c r="D126" i="27"/>
  <c r="D166" i="11"/>
  <c r="D172" i="26"/>
  <c r="D163" i="27"/>
  <c r="E66" i="20"/>
  <c r="K64" i="20"/>
  <c r="J62" i="20"/>
  <c r="P67" i="22" s="1"/>
  <c r="F62" i="20"/>
  <c r="H56" i="20"/>
  <c r="AD61" i="22" s="1"/>
  <c r="K55" i="20"/>
  <c r="G51" i="20"/>
  <c r="G47" i="20"/>
  <c r="K46" i="20"/>
  <c r="F46" i="20"/>
  <c r="E41" i="20"/>
  <c r="G38" i="20"/>
  <c r="D32" i="11"/>
  <c r="D32" i="26"/>
  <c r="D32" i="27"/>
  <c r="D41" i="11"/>
  <c r="D41" i="26"/>
  <c r="D41" i="27"/>
  <c r="D33" i="11"/>
  <c r="D33" i="26"/>
  <c r="D33" i="27"/>
  <c r="J207" i="20"/>
  <c r="H203" i="20"/>
  <c r="G202" i="20"/>
  <c r="I202" i="20" s="1"/>
  <c r="K202" i="20"/>
  <c r="E201" i="20"/>
  <c r="C128" i="3" s="1"/>
  <c r="D201" i="20"/>
  <c r="J201" i="20"/>
  <c r="F201" i="20"/>
  <c r="K201" i="20"/>
  <c r="E200" i="20"/>
  <c r="C127" i="3" s="1"/>
  <c r="D200" i="20"/>
  <c r="J200" i="20"/>
  <c r="F200" i="20"/>
  <c r="K200" i="20"/>
  <c r="G190" i="20"/>
  <c r="I190" i="20" s="1"/>
  <c r="D187" i="20"/>
  <c r="F187" i="20"/>
  <c r="K187" i="20"/>
  <c r="G187" i="20"/>
  <c r="I187" i="20" s="1"/>
  <c r="J344" i="20"/>
  <c r="L343" i="20"/>
  <c r="F341" i="20"/>
  <c r="J341" i="20"/>
  <c r="K339" i="20"/>
  <c r="E338" i="20"/>
  <c r="C189" i="3" s="1"/>
  <c r="G338" i="20"/>
  <c r="I338" i="20" s="1"/>
  <c r="H338" i="20"/>
  <c r="E334" i="20"/>
  <c r="C185" i="3" s="1"/>
  <c r="F334" i="20"/>
  <c r="K334" i="20"/>
  <c r="G334" i="20"/>
  <c r="I334" i="20" s="1"/>
  <c r="L334" i="20"/>
  <c r="L491" i="20"/>
  <c r="D176" i="11"/>
  <c r="D182" i="26"/>
  <c r="D173" i="27"/>
  <c r="D172" i="11"/>
  <c r="D178" i="26"/>
  <c r="D169" i="27"/>
  <c r="D168" i="11"/>
  <c r="D174" i="26"/>
  <c r="D165" i="27"/>
  <c r="D164" i="11"/>
  <c r="D170" i="26"/>
  <c r="D161" i="27"/>
  <c r="D171" i="11"/>
  <c r="D177" i="26"/>
  <c r="D168" i="27"/>
  <c r="D166" i="27"/>
  <c r="K47" i="20"/>
  <c r="I40" i="20"/>
  <c r="D37" i="11"/>
  <c r="D37" i="26"/>
  <c r="D37" i="27"/>
  <c r="E209" i="20"/>
  <c r="C136" i="3" s="1"/>
  <c r="F209" i="20"/>
  <c r="K209" i="20"/>
  <c r="G209" i="20"/>
  <c r="I209" i="20" s="1"/>
  <c r="L209" i="20"/>
  <c r="D81" i="11"/>
  <c r="D83" i="26"/>
  <c r="D80" i="27"/>
  <c r="G333" i="20"/>
  <c r="I333" i="20" s="1"/>
  <c r="K333" i="20"/>
  <c r="D324" i="20"/>
  <c r="H324" i="20"/>
  <c r="L324" i="20"/>
  <c r="E324" i="20"/>
  <c r="C175" i="3" s="1"/>
  <c r="D126" i="11"/>
  <c r="D130" i="26"/>
  <c r="D124" i="27"/>
  <c r="D120" i="11"/>
  <c r="D124" i="26"/>
  <c r="D118" i="27"/>
  <c r="F490" i="20"/>
  <c r="G490" i="20"/>
  <c r="I490" i="20" s="1"/>
  <c r="D485" i="20"/>
  <c r="H485" i="20"/>
  <c r="L485" i="20"/>
  <c r="E485" i="20"/>
  <c r="C260" i="3" s="1"/>
  <c r="D174" i="11"/>
  <c r="D180" i="26"/>
  <c r="D171" i="27"/>
  <c r="D163" i="11"/>
  <c r="D169" i="26"/>
  <c r="D160" i="27"/>
  <c r="G67" i="20"/>
  <c r="L66" i="20"/>
  <c r="H66" i="20"/>
  <c r="J55" i="20"/>
  <c r="P60" i="22" s="1"/>
  <c r="AD58" i="22"/>
  <c r="J50" i="20"/>
  <c r="P55" i="22" s="1"/>
  <c r="J46" i="20"/>
  <c r="P51" i="22" s="1"/>
  <c r="E46" i="20"/>
  <c r="J45" i="20"/>
  <c r="P50" i="22" s="1"/>
  <c r="G42" i="20"/>
  <c r="L41" i="20"/>
  <c r="H41" i="20"/>
  <c r="K39" i="20"/>
  <c r="W44" i="22" s="1"/>
  <c r="K38" i="20"/>
  <c r="F38" i="20"/>
  <c r="D43" i="11"/>
  <c r="D43" i="26"/>
  <c r="D43" i="27"/>
  <c r="D39" i="11"/>
  <c r="D39" i="26"/>
  <c r="D39" i="27"/>
  <c r="D35" i="11"/>
  <c r="D35" i="26"/>
  <c r="D35" i="27"/>
  <c r="D31" i="11"/>
  <c r="D31" i="26"/>
  <c r="D31" i="27"/>
  <c r="E210" i="20"/>
  <c r="C137" i="3" s="1"/>
  <c r="D209" i="20"/>
  <c r="G207" i="20"/>
  <c r="I207" i="20" s="1"/>
  <c r="G203" i="20"/>
  <c r="I203" i="20" s="1"/>
  <c r="L201" i="20"/>
  <c r="L200" i="20"/>
  <c r="J199" i="20"/>
  <c r="D194" i="20"/>
  <c r="H194" i="20"/>
  <c r="L194" i="20"/>
  <c r="E194" i="20"/>
  <c r="C121" i="3" s="1"/>
  <c r="F190" i="20"/>
  <c r="J187" i="20"/>
  <c r="E183" i="20"/>
  <c r="C110" i="3" s="1"/>
  <c r="D180" i="20"/>
  <c r="G180" i="20"/>
  <c r="I180" i="20" s="1"/>
  <c r="J180" i="20"/>
  <c r="E352" i="20"/>
  <c r="C203" i="3" s="1"/>
  <c r="F352" i="20"/>
  <c r="J352" i="20"/>
  <c r="F351" i="20"/>
  <c r="E351" i="20"/>
  <c r="C202" i="3" s="1"/>
  <c r="K351" i="20"/>
  <c r="G351" i="20"/>
  <c r="I351" i="20" s="1"/>
  <c r="L351" i="20"/>
  <c r="G344" i="20"/>
  <c r="I344" i="20" s="1"/>
  <c r="H343" i="20"/>
  <c r="E342" i="20"/>
  <c r="C193" i="3" s="1"/>
  <c r="G342" i="20"/>
  <c r="I342" i="20" s="1"/>
  <c r="H342" i="20"/>
  <c r="H339" i="20"/>
  <c r="K337" i="20"/>
  <c r="J334" i="20"/>
  <c r="E333" i="20"/>
  <c r="C184" i="3" s="1"/>
  <c r="F329" i="20"/>
  <c r="E329" i="20"/>
  <c r="C180" i="3" s="1"/>
  <c r="G329" i="20"/>
  <c r="I329" i="20" s="1"/>
  <c r="E326" i="20"/>
  <c r="C177" i="3" s="1"/>
  <c r="F326" i="20"/>
  <c r="K326" i="20"/>
  <c r="G326" i="20"/>
  <c r="I326" i="20" s="1"/>
  <c r="L326" i="20"/>
  <c r="F324" i="20"/>
  <c r="D131" i="11"/>
  <c r="D135" i="26"/>
  <c r="D129" i="27"/>
  <c r="D127" i="11"/>
  <c r="D131" i="26"/>
  <c r="D125" i="27"/>
  <c r="D123" i="11"/>
  <c r="D127" i="26"/>
  <c r="D121" i="27"/>
  <c r="D119" i="11"/>
  <c r="D123" i="26"/>
  <c r="D117" i="27"/>
  <c r="D493" i="20"/>
  <c r="H493" i="20"/>
  <c r="L493" i="20"/>
  <c r="E493" i="20"/>
  <c r="C268" i="3" s="1"/>
  <c r="H491" i="20"/>
  <c r="E490" i="20"/>
  <c r="C265" i="3" s="1"/>
  <c r="E487" i="20"/>
  <c r="C262" i="3" s="1"/>
  <c r="F487" i="20"/>
  <c r="K487" i="20"/>
  <c r="G487" i="20"/>
  <c r="I487" i="20" s="1"/>
  <c r="L487" i="20"/>
  <c r="F485" i="20"/>
  <c r="J483" i="20"/>
  <c r="E204" i="20"/>
  <c r="C131" i="3" s="1"/>
  <c r="D197" i="20"/>
  <c r="J196" i="20"/>
  <c r="D196" i="20"/>
  <c r="F192" i="20"/>
  <c r="L186" i="20"/>
  <c r="H186" i="20"/>
  <c r="L182" i="20"/>
  <c r="H182" i="20"/>
  <c r="L348" i="20"/>
  <c r="H348" i="20"/>
  <c r="D347" i="20"/>
  <c r="G346" i="20"/>
  <c r="I346" i="20" s="1"/>
  <c r="L340" i="20"/>
  <c r="H340" i="20"/>
  <c r="L336" i="20"/>
  <c r="H336" i="20"/>
  <c r="L332" i="20"/>
  <c r="H332" i="20"/>
  <c r="J330" i="20"/>
  <c r="D330" i="20"/>
  <c r="J322" i="20"/>
  <c r="D322" i="20"/>
  <c r="G480" i="20"/>
  <c r="I480" i="20" s="1"/>
  <c r="E478" i="20"/>
  <c r="C253" i="3" s="1"/>
  <c r="K477" i="20"/>
  <c r="E477" i="20"/>
  <c r="C252" i="3" s="1"/>
  <c r="F475" i="20"/>
  <c r="G472" i="20"/>
  <c r="I472" i="20" s="1"/>
  <c r="E470" i="20"/>
  <c r="C245" i="3" s="1"/>
  <c r="G469" i="20"/>
  <c r="I469" i="20" s="1"/>
  <c r="F468" i="20"/>
  <c r="E466" i="20"/>
  <c r="C241" i="3" s="1"/>
  <c r="K494" i="20"/>
  <c r="L480" i="20"/>
  <c r="D480" i="20"/>
  <c r="L478" i="20"/>
  <c r="H478" i="20"/>
  <c r="K475" i="20"/>
  <c r="L472" i="20"/>
  <c r="D472" i="20"/>
  <c r="L470" i="20"/>
  <c r="H470" i="20"/>
  <c r="L466" i="20"/>
  <c r="H466" i="20"/>
  <c r="F485" i="37"/>
  <c r="G485" i="37"/>
  <c r="I485" i="37" s="1"/>
  <c r="K485" i="37"/>
  <c r="D485" i="37"/>
  <c r="F494" i="37"/>
  <c r="J494" i="37"/>
  <c r="K493" i="37"/>
  <c r="F493" i="37"/>
  <c r="D492" i="37"/>
  <c r="H492" i="37"/>
  <c r="L492" i="37"/>
  <c r="F490" i="37"/>
  <c r="J490" i="37"/>
  <c r="K489" i="37"/>
  <c r="F489" i="37"/>
  <c r="D488" i="37"/>
  <c r="H488" i="37"/>
  <c r="L488" i="37"/>
  <c r="J485" i="37"/>
  <c r="D479" i="37"/>
  <c r="H479" i="37"/>
  <c r="L479" i="37"/>
  <c r="G479" i="37"/>
  <c r="I479" i="37" s="1"/>
  <c r="E479" i="37"/>
  <c r="K254" i="3" s="1"/>
  <c r="J479" i="37"/>
  <c r="E476" i="37"/>
  <c r="K251" i="3" s="1"/>
  <c r="D476" i="37"/>
  <c r="J476" i="37"/>
  <c r="G476" i="37"/>
  <c r="I476" i="37" s="1"/>
  <c r="L476" i="37"/>
  <c r="F473" i="37"/>
  <c r="J473" i="37"/>
  <c r="G473" i="37"/>
  <c r="I473" i="37" s="1"/>
  <c r="L473" i="37"/>
  <c r="D473" i="37"/>
  <c r="K472" i="37"/>
  <c r="L485" i="37"/>
  <c r="D475" i="37"/>
  <c r="H475" i="37"/>
  <c r="L475" i="37"/>
  <c r="G475" i="37"/>
  <c r="I475" i="37" s="1"/>
  <c r="E475" i="37"/>
  <c r="K250" i="3" s="1"/>
  <c r="J475" i="37"/>
  <c r="H485" i="37"/>
  <c r="D483" i="37"/>
  <c r="H483" i="37"/>
  <c r="L483" i="37"/>
  <c r="G483" i="37"/>
  <c r="I483" i="37" s="1"/>
  <c r="E483" i="37"/>
  <c r="K258" i="3" s="1"/>
  <c r="J483" i="37"/>
  <c r="E480" i="37"/>
  <c r="K255" i="3" s="1"/>
  <c r="D480" i="37"/>
  <c r="J480" i="37"/>
  <c r="G480" i="37"/>
  <c r="I480" i="37" s="1"/>
  <c r="L480" i="37"/>
  <c r="F477" i="37"/>
  <c r="J477" i="37"/>
  <c r="G477" i="37"/>
  <c r="I477" i="37" s="1"/>
  <c r="L477" i="37"/>
  <c r="D477" i="37"/>
  <c r="E472" i="37"/>
  <c r="K247" i="3" s="1"/>
  <c r="D472" i="37"/>
  <c r="J472" i="37"/>
  <c r="G472" i="37"/>
  <c r="I472" i="37" s="1"/>
  <c r="L472" i="37"/>
  <c r="E468" i="37"/>
  <c r="K243" i="3" s="1"/>
  <c r="D468" i="37"/>
  <c r="J468" i="37"/>
  <c r="F468" i="37"/>
  <c r="K468" i="37"/>
  <c r="G468" i="37"/>
  <c r="I468" i="37" s="1"/>
  <c r="L468" i="37"/>
  <c r="D486" i="37"/>
  <c r="H486" i="37"/>
  <c r="L486" i="37"/>
  <c r="F486" i="37"/>
  <c r="J486" i="37"/>
  <c r="E485" i="37"/>
  <c r="K260" i="3" s="1"/>
  <c r="E484" i="37"/>
  <c r="K259" i="3" s="1"/>
  <c r="D484" i="37"/>
  <c r="J484" i="37"/>
  <c r="G484" i="37"/>
  <c r="I484" i="37" s="1"/>
  <c r="L484" i="37"/>
  <c r="K483" i="37"/>
  <c r="F481" i="37"/>
  <c r="J481" i="37"/>
  <c r="G481" i="37"/>
  <c r="I481" i="37" s="1"/>
  <c r="L481" i="37"/>
  <c r="D481" i="37"/>
  <c r="K480" i="37"/>
  <c r="K477" i="37"/>
  <c r="F475" i="37"/>
  <c r="F472" i="37"/>
  <c r="D471" i="37"/>
  <c r="H471" i="37"/>
  <c r="L471" i="37"/>
  <c r="G471" i="37"/>
  <c r="I471" i="37" s="1"/>
  <c r="E471" i="37"/>
  <c r="K246" i="3" s="1"/>
  <c r="J471" i="37"/>
  <c r="H468" i="37"/>
  <c r="J467" i="37"/>
  <c r="D465" i="37"/>
  <c r="F465" i="37"/>
  <c r="J465" i="37"/>
  <c r="F469" i="37"/>
  <c r="J469" i="37"/>
  <c r="D467" i="37"/>
  <c r="H467" i="37"/>
  <c r="L467" i="37"/>
  <c r="D488" i="20"/>
  <c r="H488" i="20"/>
  <c r="L488" i="20"/>
  <c r="E488" i="20"/>
  <c r="C263" i="3" s="1"/>
  <c r="F488" i="20"/>
  <c r="J488" i="20"/>
  <c r="D465" i="20"/>
  <c r="H465" i="20"/>
  <c r="L465" i="20"/>
  <c r="E465" i="20"/>
  <c r="C240" i="3" s="1"/>
  <c r="F465" i="20"/>
  <c r="J465" i="20"/>
  <c r="G465" i="20"/>
  <c r="I465" i="20" s="1"/>
  <c r="K465" i="20"/>
  <c r="L469" i="37"/>
  <c r="G469" i="37"/>
  <c r="I469" i="37" s="1"/>
  <c r="G467" i="37"/>
  <c r="I467" i="37" s="1"/>
  <c r="F494" i="20"/>
  <c r="J494" i="20"/>
  <c r="D494" i="20"/>
  <c r="H494" i="20"/>
  <c r="L494" i="20"/>
  <c r="D492" i="20"/>
  <c r="H492" i="20"/>
  <c r="L492" i="20"/>
  <c r="F492" i="20"/>
  <c r="J492" i="20"/>
  <c r="L490" i="20"/>
  <c r="H490" i="20"/>
  <c r="D490" i="20"/>
  <c r="L486" i="20"/>
  <c r="H486" i="20"/>
  <c r="D486" i="20"/>
  <c r="K484" i="20"/>
  <c r="F484" i="20"/>
  <c r="D483" i="20"/>
  <c r="H483" i="20"/>
  <c r="L483" i="20"/>
  <c r="F481" i="20"/>
  <c r="J481" i="20"/>
  <c r="K480" i="20"/>
  <c r="F480" i="20"/>
  <c r="D479" i="20"/>
  <c r="H479" i="20"/>
  <c r="L479" i="20"/>
  <c r="F477" i="20"/>
  <c r="J477" i="20"/>
  <c r="K476" i="20"/>
  <c r="F476" i="20"/>
  <c r="D475" i="20"/>
  <c r="H475" i="20"/>
  <c r="L475" i="20"/>
  <c r="F473" i="20"/>
  <c r="J473" i="20"/>
  <c r="K472" i="20"/>
  <c r="F472" i="20"/>
  <c r="D471" i="20"/>
  <c r="H471" i="20"/>
  <c r="L471" i="20"/>
  <c r="L469" i="20"/>
  <c r="E469" i="20"/>
  <c r="C244" i="3" s="1"/>
  <c r="F469" i="20"/>
  <c r="J469" i="20"/>
  <c r="J490" i="20"/>
  <c r="J486" i="20"/>
  <c r="H469" i="20"/>
  <c r="D468" i="20"/>
  <c r="H468" i="20"/>
  <c r="L468" i="20"/>
  <c r="E468" i="20"/>
  <c r="C243" i="3" s="1"/>
  <c r="L467" i="20"/>
  <c r="H467" i="20"/>
  <c r="E464" i="20"/>
  <c r="C239" i="3" s="1"/>
  <c r="L464" i="20"/>
  <c r="H464" i="20"/>
  <c r="D352" i="37"/>
  <c r="H352" i="37"/>
  <c r="L352" i="37"/>
  <c r="F350" i="37"/>
  <c r="J350" i="37"/>
  <c r="G346" i="37"/>
  <c r="I346" i="37" s="1"/>
  <c r="J345" i="37"/>
  <c r="D342" i="37"/>
  <c r="H342" i="37"/>
  <c r="L342" i="37"/>
  <c r="E342" i="37"/>
  <c r="K193" i="3" s="1"/>
  <c r="F342" i="37"/>
  <c r="J342" i="37"/>
  <c r="K338" i="37"/>
  <c r="D334" i="37"/>
  <c r="H334" i="37"/>
  <c r="L334" i="37"/>
  <c r="E334" i="37"/>
  <c r="K185" i="3" s="1"/>
  <c r="F334" i="37"/>
  <c r="J334" i="37"/>
  <c r="K330" i="37"/>
  <c r="D326" i="37"/>
  <c r="H326" i="37"/>
  <c r="L326" i="37"/>
  <c r="E326" i="37"/>
  <c r="K177" i="3" s="1"/>
  <c r="F326" i="37"/>
  <c r="J326" i="37"/>
  <c r="K345" i="37"/>
  <c r="D349" i="20"/>
  <c r="H349" i="20"/>
  <c r="L349" i="20"/>
  <c r="E349" i="20"/>
  <c r="C200" i="3" s="1"/>
  <c r="F349" i="20"/>
  <c r="G349" i="20"/>
  <c r="I349" i="20" s="1"/>
  <c r="J349" i="20"/>
  <c r="G352" i="37"/>
  <c r="I352" i="37" s="1"/>
  <c r="L350" i="37"/>
  <c r="G350" i="37"/>
  <c r="I350" i="37" s="1"/>
  <c r="D349" i="37"/>
  <c r="E349" i="37"/>
  <c r="K200" i="3" s="1"/>
  <c r="L346" i="37"/>
  <c r="D345" i="37"/>
  <c r="H345" i="37"/>
  <c r="L345" i="37"/>
  <c r="E345" i="37"/>
  <c r="K196" i="3" s="1"/>
  <c r="E346" i="37"/>
  <c r="K197" i="3" s="1"/>
  <c r="F346" i="37"/>
  <c r="J346" i="37"/>
  <c r="F345" i="37"/>
  <c r="D338" i="37"/>
  <c r="H338" i="37"/>
  <c r="L338" i="37"/>
  <c r="E338" i="37"/>
  <c r="K189" i="3" s="1"/>
  <c r="F338" i="37"/>
  <c r="J338" i="37"/>
  <c r="D330" i="37"/>
  <c r="H330" i="37"/>
  <c r="L330" i="37"/>
  <c r="E330" i="37"/>
  <c r="K181" i="3" s="1"/>
  <c r="F330" i="37"/>
  <c r="J330" i="37"/>
  <c r="K349" i="20"/>
  <c r="L348" i="37"/>
  <c r="H348" i="37"/>
  <c r="L344" i="37"/>
  <c r="H344" i="37"/>
  <c r="E341" i="37"/>
  <c r="K192" i="3" s="1"/>
  <c r="L340" i="37"/>
  <c r="H340" i="37"/>
  <c r="E337" i="37"/>
  <c r="K188" i="3" s="1"/>
  <c r="L336" i="37"/>
  <c r="H336" i="37"/>
  <c r="E333" i="37"/>
  <c r="K184" i="3" s="1"/>
  <c r="L332" i="37"/>
  <c r="H332" i="37"/>
  <c r="E329" i="37"/>
  <c r="K180" i="3" s="1"/>
  <c r="L328" i="37"/>
  <c r="H328" i="37"/>
  <c r="E325" i="37"/>
  <c r="K176" i="3" s="1"/>
  <c r="L324" i="37"/>
  <c r="H324" i="37"/>
  <c r="K322" i="37"/>
  <c r="F322" i="37"/>
  <c r="G350" i="20"/>
  <c r="I350" i="20" s="1"/>
  <c r="L346" i="20"/>
  <c r="G345" i="20"/>
  <c r="I345" i="20" s="1"/>
  <c r="L341" i="37"/>
  <c r="H341" i="37"/>
  <c r="L337" i="37"/>
  <c r="H337" i="37"/>
  <c r="L333" i="37"/>
  <c r="H333" i="37"/>
  <c r="L329" i="37"/>
  <c r="H329" i="37"/>
  <c r="L325" i="37"/>
  <c r="H325" i="37"/>
  <c r="J322" i="37"/>
  <c r="L350" i="20"/>
  <c r="E346" i="20"/>
  <c r="C197" i="3" s="1"/>
  <c r="F346" i="20"/>
  <c r="J346" i="20"/>
  <c r="D322" i="37"/>
  <c r="H322" i="37"/>
  <c r="L322" i="37"/>
  <c r="E350" i="20"/>
  <c r="C201" i="3" s="1"/>
  <c r="F350" i="20"/>
  <c r="J350" i="20"/>
  <c r="D345" i="20"/>
  <c r="H345" i="20"/>
  <c r="L345" i="20"/>
  <c r="E345" i="20"/>
  <c r="C196" i="3" s="1"/>
  <c r="K342" i="20"/>
  <c r="F342" i="20"/>
  <c r="D341" i="20"/>
  <c r="H341" i="20"/>
  <c r="L341" i="20"/>
  <c r="F339" i="20"/>
  <c r="J339" i="20"/>
  <c r="K338" i="20"/>
  <c r="F338" i="20"/>
  <c r="D337" i="20"/>
  <c r="H337" i="20"/>
  <c r="L337" i="20"/>
  <c r="G335" i="20"/>
  <c r="I335" i="20" s="1"/>
  <c r="F333" i="20"/>
  <c r="J333" i="20"/>
  <c r="D333" i="20"/>
  <c r="H333" i="20"/>
  <c r="L333" i="20"/>
  <c r="D331" i="20"/>
  <c r="H331" i="20"/>
  <c r="L331" i="20"/>
  <c r="F331" i="20"/>
  <c r="J331" i="20"/>
  <c r="D323" i="20"/>
  <c r="H323" i="20"/>
  <c r="L323" i="20"/>
  <c r="E323" i="20"/>
  <c r="C174" i="3" s="1"/>
  <c r="F323" i="20"/>
  <c r="J323" i="20"/>
  <c r="J351" i="20"/>
  <c r="J347" i="20"/>
  <c r="J343" i="20"/>
  <c r="J342" i="20"/>
  <c r="D342" i="20"/>
  <c r="G341" i="20"/>
  <c r="I341" i="20" s="1"/>
  <c r="L339" i="20"/>
  <c r="G339" i="20"/>
  <c r="I339" i="20" s="1"/>
  <c r="J338" i="20"/>
  <c r="D338" i="20"/>
  <c r="G337" i="20"/>
  <c r="I337" i="20" s="1"/>
  <c r="D327" i="20"/>
  <c r="H327" i="20"/>
  <c r="L327" i="20"/>
  <c r="E327" i="20"/>
  <c r="C178" i="3" s="1"/>
  <c r="F327" i="20"/>
  <c r="J327" i="20"/>
  <c r="D335" i="20"/>
  <c r="H335" i="20"/>
  <c r="L335" i="20"/>
  <c r="F335" i="20"/>
  <c r="J335" i="20"/>
  <c r="L329" i="20"/>
  <c r="H329" i="20"/>
  <c r="D329" i="20"/>
  <c r="L325" i="20"/>
  <c r="H325" i="20"/>
  <c r="D325" i="20"/>
  <c r="J329" i="20"/>
  <c r="J325" i="20"/>
  <c r="E202" i="37"/>
  <c r="K129" i="3" s="1"/>
  <c r="G202" i="37"/>
  <c r="I202" i="37" s="1"/>
  <c r="L202" i="37"/>
  <c r="D202" i="37"/>
  <c r="J202" i="37"/>
  <c r="F199" i="37"/>
  <c r="J199" i="37"/>
  <c r="D199" i="37"/>
  <c r="G199" i="37"/>
  <c r="I199" i="37" s="1"/>
  <c r="L199" i="37"/>
  <c r="K210" i="37"/>
  <c r="K208" i="37"/>
  <c r="K206" i="37"/>
  <c r="F203" i="37"/>
  <c r="J203" i="37"/>
  <c r="D203" i="37"/>
  <c r="G203" i="37"/>
  <c r="I203" i="37" s="1"/>
  <c r="L203" i="37"/>
  <c r="K202" i="37"/>
  <c r="K199" i="37"/>
  <c r="D193" i="37"/>
  <c r="H193" i="37"/>
  <c r="L193" i="37"/>
  <c r="E193" i="37"/>
  <c r="K120" i="3" s="1"/>
  <c r="J193" i="37"/>
  <c r="G193" i="37"/>
  <c r="I193" i="37" s="1"/>
  <c r="D205" i="37"/>
  <c r="H205" i="37"/>
  <c r="L205" i="37"/>
  <c r="E205" i="37"/>
  <c r="K132" i="3" s="1"/>
  <c r="J205" i="37"/>
  <c r="G205" i="37"/>
  <c r="I205" i="37" s="1"/>
  <c r="D189" i="37"/>
  <c r="H189" i="37"/>
  <c r="L189" i="37"/>
  <c r="E189" i="37"/>
  <c r="K116" i="3" s="1"/>
  <c r="J189" i="37"/>
  <c r="F189" i="37"/>
  <c r="K189" i="37"/>
  <c r="G189" i="37"/>
  <c r="I189" i="37" s="1"/>
  <c r="H202" i="37"/>
  <c r="H199" i="37"/>
  <c r="D197" i="37"/>
  <c r="H197" i="37"/>
  <c r="L197" i="37"/>
  <c r="E197" i="37"/>
  <c r="K124" i="3" s="1"/>
  <c r="J197" i="37"/>
  <c r="G197" i="37"/>
  <c r="I197" i="37" s="1"/>
  <c r="E194" i="37"/>
  <c r="K121" i="3" s="1"/>
  <c r="G194" i="37"/>
  <c r="I194" i="37" s="1"/>
  <c r="L194" i="37"/>
  <c r="D194" i="37"/>
  <c r="J194" i="37"/>
  <c r="F191" i="37"/>
  <c r="J191" i="37"/>
  <c r="D191" i="37"/>
  <c r="G191" i="37"/>
  <c r="I191" i="37" s="1"/>
  <c r="L191" i="37"/>
  <c r="D185" i="37"/>
  <c r="H185" i="37"/>
  <c r="L185" i="37"/>
  <c r="E185" i="37"/>
  <c r="K112" i="3" s="1"/>
  <c r="J185" i="37"/>
  <c r="F185" i="37"/>
  <c r="K185" i="37"/>
  <c r="G185" i="37"/>
  <c r="I185" i="37" s="1"/>
  <c r="D210" i="37"/>
  <c r="H210" i="37"/>
  <c r="L210" i="37"/>
  <c r="F208" i="37"/>
  <c r="J208" i="37"/>
  <c r="D206" i="37"/>
  <c r="H206" i="37"/>
  <c r="L206" i="37"/>
  <c r="F205" i="37"/>
  <c r="F202" i="37"/>
  <c r="D201" i="37"/>
  <c r="H201" i="37"/>
  <c r="L201" i="37"/>
  <c r="E201" i="37"/>
  <c r="K128" i="3" s="1"/>
  <c r="J201" i="37"/>
  <c r="G201" i="37"/>
  <c r="I201" i="37" s="1"/>
  <c r="E199" i="37"/>
  <c r="K126" i="3" s="1"/>
  <c r="E198" i="37"/>
  <c r="K125" i="3" s="1"/>
  <c r="G198" i="37"/>
  <c r="I198" i="37" s="1"/>
  <c r="L198" i="37"/>
  <c r="D198" i="37"/>
  <c r="J198" i="37"/>
  <c r="K197" i="37"/>
  <c r="F195" i="37"/>
  <c r="J195" i="37"/>
  <c r="D195" i="37"/>
  <c r="G195" i="37"/>
  <c r="I195" i="37" s="1"/>
  <c r="L195" i="37"/>
  <c r="K194" i="37"/>
  <c r="K191" i="37"/>
  <c r="F187" i="37"/>
  <c r="J187" i="37"/>
  <c r="D187" i="37"/>
  <c r="E187" i="37"/>
  <c r="K114" i="3" s="1"/>
  <c r="K187" i="37"/>
  <c r="G187" i="37"/>
  <c r="I187" i="37" s="1"/>
  <c r="L187" i="37"/>
  <c r="J190" i="37"/>
  <c r="D190" i="37"/>
  <c r="J186" i="37"/>
  <c r="D186" i="37"/>
  <c r="D183" i="37"/>
  <c r="H183" i="37"/>
  <c r="L183" i="37"/>
  <c r="F183" i="37"/>
  <c r="J183" i="37"/>
  <c r="D202" i="20"/>
  <c r="H202" i="20"/>
  <c r="L202" i="20"/>
  <c r="E202" i="20"/>
  <c r="C129" i="3" s="1"/>
  <c r="F202" i="20"/>
  <c r="J202" i="20"/>
  <c r="D206" i="20"/>
  <c r="H206" i="20"/>
  <c r="L206" i="20"/>
  <c r="E206" i="20"/>
  <c r="C133" i="3" s="1"/>
  <c r="F206" i="20"/>
  <c r="J206" i="20"/>
  <c r="D189" i="20"/>
  <c r="H189" i="20"/>
  <c r="L189" i="20"/>
  <c r="E189" i="20"/>
  <c r="C116" i="3" s="1"/>
  <c r="F189" i="20"/>
  <c r="J189" i="20"/>
  <c r="G189" i="20"/>
  <c r="I189" i="20" s="1"/>
  <c r="K189" i="20"/>
  <c r="D181" i="20"/>
  <c r="H181" i="20"/>
  <c r="L181" i="20"/>
  <c r="E181" i="20"/>
  <c r="C108" i="3" s="1"/>
  <c r="F181" i="20"/>
  <c r="J181" i="20"/>
  <c r="G181" i="20"/>
  <c r="I181" i="20" s="1"/>
  <c r="K181" i="20"/>
  <c r="L190" i="37"/>
  <c r="G190" i="37"/>
  <c r="I190" i="37" s="1"/>
  <c r="L186" i="37"/>
  <c r="G186" i="37"/>
  <c r="I186" i="37" s="1"/>
  <c r="F181" i="37"/>
  <c r="J181" i="37"/>
  <c r="D181" i="37"/>
  <c r="H181" i="37"/>
  <c r="L181" i="37"/>
  <c r="D210" i="20"/>
  <c r="H210" i="20"/>
  <c r="L210" i="20"/>
  <c r="F210" i="20"/>
  <c r="J210" i="20"/>
  <c r="E193" i="20"/>
  <c r="C120" i="3" s="1"/>
  <c r="F193" i="20"/>
  <c r="J193" i="20"/>
  <c r="D193" i="20"/>
  <c r="L193" i="20"/>
  <c r="G193" i="20"/>
  <c r="I193" i="20" s="1"/>
  <c r="H193" i="20"/>
  <c r="L208" i="20"/>
  <c r="H208" i="20"/>
  <c r="D208" i="20"/>
  <c r="L204" i="20"/>
  <c r="H204" i="20"/>
  <c r="D204" i="20"/>
  <c r="K199" i="20"/>
  <c r="K197" i="20"/>
  <c r="D185" i="20"/>
  <c r="H185" i="20"/>
  <c r="L185" i="20"/>
  <c r="E185" i="20"/>
  <c r="C112" i="3" s="1"/>
  <c r="F185" i="20"/>
  <c r="J185" i="20"/>
  <c r="J208" i="20"/>
  <c r="J204" i="20"/>
  <c r="D199" i="20"/>
  <c r="H199" i="20"/>
  <c r="L199" i="20"/>
  <c r="F197" i="20"/>
  <c r="J197" i="20"/>
  <c r="L195" i="20"/>
  <c r="H195" i="20"/>
  <c r="E192" i="20"/>
  <c r="C119" i="3" s="1"/>
  <c r="L191" i="20"/>
  <c r="H191" i="20"/>
  <c r="E188" i="20"/>
  <c r="C115" i="3" s="1"/>
  <c r="L187" i="20"/>
  <c r="H187" i="20"/>
  <c r="E184" i="20"/>
  <c r="C111" i="3" s="1"/>
  <c r="L183" i="20"/>
  <c r="H183" i="20"/>
  <c r="E180" i="20"/>
  <c r="C107" i="3" s="1"/>
  <c r="L192" i="20"/>
  <c r="H192" i="20"/>
  <c r="L188" i="20"/>
  <c r="H188" i="20"/>
  <c r="L184" i="20"/>
  <c r="H184" i="20"/>
  <c r="L180" i="20"/>
  <c r="H180" i="20"/>
  <c r="E65" i="37"/>
  <c r="K68" i="3" s="1"/>
  <c r="K64" i="37"/>
  <c r="G62" i="37"/>
  <c r="I62" i="37" s="1"/>
  <c r="L61" i="37"/>
  <c r="H61" i="37"/>
  <c r="H60" i="37"/>
  <c r="K59" i="37"/>
  <c r="J58" i="37"/>
  <c r="E58" i="37"/>
  <c r="K61" i="3" s="1"/>
  <c r="J57" i="37"/>
  <c r="F57" i="37"/>
  <c r="L56" i="37"/>
  <c r="D56" i="37"/>
  <c r="G54" i="37"/>
  <c r="I54" i="37" s="1"/>
  <c r="L53" i="37"/>
  <c r="H53" i="37"/>
  <c r="H52" i="37"/>
  <c r="E49" i="37"/>
  <c r="K52" i="3" s="1"/>
  <c r="E45" i="37"/>
  <c r="K48" i="3" s="1"/>
  <c r="K42" i="37"/>
  <c r="F42" i="37"/>
  <c r="H41" i="37"/>
  <c r="G40" i="37"/>
  <c r="I40" i="37" s="1"/>
  <c r="G38" i="37"/>
  <c r="I38" i="37" s="1"/>
  <c r="K60" i="37"/>
  <c r="L65" i="37"/>
  <c r="H65" i="37"/>
  <c r="G64" i="37"/>
  <c r="I64" i="37" s="1"/>
  <c r="K62" i="37"/>
  <c r="F62" i="37"/>
  <c r="G60" i="37"/>
  <c r="I60" i="37" s="1"/>
  <c r="E57" i="37"/>
  <c r="K60" i="3" s="1"/>
  <c r="K54" i="37"/>
  <c r="F54" i="37"/>
  <c r="G52" i="37"/>
  <c r="I52" i="37" s="1"/>
  <c r="L49" i="37"/>
  <c r="H49" i="37"/>
  <c r="L45" i="37"/>
  <c r="H45" i="37"/>
  <c r="K43" i="37"/>
  <c r="J42" i="37"/>
  <c r="E42" i="37"/>
  <c r="K45" i="3" s="1"/>
  <c r="D41" i="37"/>
  <c r="F40" i="37"/>
  <c r="L38" i="37"/>
  <c r="K52" i="37"/>
  <c r="J62" i="37"/>
  <c r="E62" i="37"/>
  <c r="K65" i="3" s="1"/>
  <c r="L60" i="37"/>
  <c r="D60" i="37"/>
  <c r="L57" i="37"/>
  <c r="H57" i="37"/>
  <c r="J54" i="37"/>
  <c r="E54" i="37"/>
  <c r="K57" i="3" s="1"/>
  <c r="L52" i="37"/>
  <c r="D52" i="37"/>
  <c r="E65" i="20"/>
  <c r="F65" i="20"/>
  <c r="J65" i="20"/>
  <c r="P70" i="22" s="1"/>
  <c r="D65" i="20"/>
  <c r="L65" i="20"/>
  <c r="G65" i="20"/>
  <c r="H65" i="20"/>
  <c r="H68" i="37"/>
  <c r="D67" i="37"/>
  <c r="H67" i="37"/>
  <c r="L67" i="37"/>
  <c r="E67" i="37"/>
  <c r="K70" i="3" s="1"/>
  <c r="K68" i="37"/>
  <c r="D47" i="37"/>
  <c r="H47" i="37"/>
  <c r="L47" i="37"/>
  <c r="E47" i="37"/>
  <c r="K50" i="3" s="1"/>
  <c r="F47" i="37"/>
  <c r="J47" i="37"/>
  <c r="J67" i="37"/>
  <c r="E64" i="37"/>
  <c r="K67" i="3" s="1"/>
  <c r="F64" i="37"/>
  <c r="J64" i="37"/>
  <c r="D55" i="37"/>
  <c r="H55" i="37"/>
  <c r="L55" i="37"/>
  <c r="E55" i="37"/>
  <c r="K58" i="3" s="1"/>
  <c r="F55" i="37"/>
  <c r="J55" i="37"/>
  <c r="K47" i="37"/>
  <c r="E68" i="37"/>
  <c r="K71" i="3" s="1"/>
  <c r="F68" i="37"/>
  <c r="J68" i="37"/>
  <c r="D51" i="37"/>
  <c r="H51" i="37"/>
  <c r="L51" i="37"/>
  <c r="E51" i="37"/>
  <c r="K54" i="3" s="1"/>
  <c r="F51" i="37"/>
  <c r="J51" i="37"/>
  <c r="L68" i="37"/>
  <c r="D68" i="37"/>
  <c r="G67" i="37"/>
  <c r="I67" i="37" s="1"/>
  <c r="H64" i="37"/>
  <c r="D63" i="37"/>
  <c r="H63" i="37"/>
  <c r="L63" i="37"/>
  <c r="E63" i="37"/>
  <c r="K66" i="3" s="1"/>
  <c r="D59" i="37"/>
  <c r="H59" i="37"/>
  <c r="L59" i="37"/>
  <c r="E59" i="37"/>
  <c r="K62" i="3" s="1"/>
  <c r="F59" i="37"/>
  <c r="J59" i="37"/>
  <c r="K51" i="37"/>
  <c r="G47" i="37"/>
  <c r="I47" i="37" s="1"/>
  <c r="D43" i="37"/>
  <c r="H43" i="37"/>
  <c r="L43" i="37"/>
  <c r="E43" i="37"/>
  <c r="K46" i="3" s="1"/>
  <c r="F43" i="37"/>
  <c r="J43" i="37"/>
  <c r="K65" i="20"/>
  <c r="D64" i="20"/>
  <c r="H64" i="20"/>
  <c r="L64" i="20"/>
  <c r="E64" i="20"/>
  <c r="E44" i="20"/>
  <c r="F44" i="20"/>
  <c r="J44" i="20"/>
  <c r="P49" i="22" s="1"/>
  <c r="D44" i="20"/>
  <c r="L44" i="20"/>
  <c r="AD49" i="22" s="1"/>
  <c r="G44" i="20"/>
  <c r="L66" i="37"/>
  <c r="H66" i="37"/>
  <c r="L62" i="37"/>
  <c r="H62" i="37"/>
  <c r="J60" i="37"/>
  <c r="F60" i="37"/>
  <c r="L58" i="37"/>
  <c r="H58" i="37"/>
  <c r="J56" i="37"/>
  <c r="F56" i="37"/>
  <c r="L54" i="37"/>
  <c r="H54" i="37"/>
  <c r="J52" i="37"/>
  <c r="F52" i="37"/>
  <c r="L50" i="37"/>
  <c r="H50" i="37"/>
  <c r="J48" i="37"/>
  <c r="F48" i="37"/>
  <c r="L46" i="37"/>
  <c r="H46" i="37"/>
  <c r="J44" i="37"/>
  <c r="F44" i="37"/>
  <c r="L42" i="37"/>
  <c r="H42" i="37"/>
  <c r="L41" i="37"/>
  <c r="G41" i="37"/>
  <c r="I41" i="37" s="1"/>
  <c r="J40" i="37"/>
  <c r="E38" i="37"/>
  <c r="K41" i="3" s="1"/>
  <c r="F38" i="37"/>
  <c r="J38" i="37"/>
  <c r="J64" i="20"/>
  <c r="P69" i="22" s="1"/>
  <c r="E61" i="20"/>
  <c r="F61" i="20"/>
  <c r="J61" i="20"/>
  <c r="P66" i="22" s="1"/>
  <c r="E52" i="20"/>
  <c r="F52" i="20"/>
  <c r="J52" i="20"/>
  <c r="P57" i="22" s="1"/>
  <c r="G52" i="20"/>
  <c r="H52" i="20"/>
  <c r="E48" i="20"/>
  <c r="F48" i="20"/>
  <c r="J48" i="20"/>
  <c r="P53" i="22" s="1"/>
  <c r="G48" i="20"/>
  <c r="H48" i="20"/>
  <c r="D43" i="20"/>
  <c r="H43" i="20"/>
  <c r="L43" i="20"/>
  <c r="E43" i="20"/>
  <c r="G43" i="20"/>
  <c r="J43" i="20"/>
  <c r="P48" i="22" s="1"/>
  <c r="K41" i="37"/>
  <c r="F41" i="37"/>
  <c r="D40" i="37"/>
  <c r="H40" i="37"/>
  <c r="L40" i="37"/>
  <c r="D68" i="20"/>
  <c r="H68" i="20"/>
  <c r="L68" i="20"/>
  <c r="E68" i="20"/>
  <c r="C71" i="3" s="1"/>
  <c r="G64" i="20"/>
  <c r="D59" i="20"/>
  <c r="H59" i="20"/>
  <c r="L59" i="20"/>
  <c r="E59" i="20"/>
  <c r="F59" i="20"/>
  <c r="G59" i="20"/>
  <c r="K44" i="20"/>
  <c r="L67" i="20"/>
  <c r="H67" i="20"/>
  <c r="L63" i="20"/>
  <c r="H63" i="20"/>
  <c r="L60" i="20"/>
  <c r="AD65" i="22" s="1"/>
  <c r="E56" i="20"/>
  <c r="F56" i="20"/>
  <c r="J56" i="20"/>
  <c r="P61" i="22" s="1"/>
  <c r="D51" i="20"/>
  <c r="H51" i="20"/>
  <c r="L51" i="20"/>
  <c r="E51" i="20"/>
  <c r="D47" i="20"/>
  <c r="H47" i="20"/>
  <c r="L47" i="20"/>
  <c r="E47" i="20"/>
  <c r="E40" i="20"/>
  <c r="F40" i="20"/>
  <c r="J40" i="20"/>
  <c r="P45" i="22" s="1"/>
  <c r="E60" i="20"/>
  <c r="F60" i="20"/>
  <c r="J60" i="20"/>
  <c r="P65" i="22" s="1"/>
  <c r="D55" i="20"/>
  <c r="H55" i="20"/>
  <c r="L55" i="20"/>
  <c r="E55" i="20"/>
  <c r="D39" i="20"/>
  <c r="H39" i="20"/>
  <c r="L39" i="20"/>
  <c r="E39" i="20"/>
  <c r="H46" i="20"/>
  <c r="AD51" i="22" s="1"/>
  <c r="L42" i="20"/>
  <c r="H42" i="20"/>
  <c r="L38" i="20"/>
  <c r="H38" i="20"/>
  <c r="J57" i="20"/>
  <c r="P62" i="22" s="1"/>
  <c r="J53" i="20"/>
  <c r="P58" i="22" s="1"/>
  <c r="O412" i="41"/>
  <c r="O413" i="41" s="1"/>
  <c r="O414" i="41" s="1"/>
  <c r="AI405" i="41"/>
  <c r="E405" i="41"/>
  <c r="E385" i="41"/>
  <c r="AG385" i="41"/>
  <c r="N384" i="41"/>
  <c r="N410" i="41"/>
  <c r="N406" i="41"/>
  <c r="AI401" i="41"/>
  <c r="N399" i="41"/>
  <c r="E396" i="41"/>
  <c r="AI396" i="41"/>
  <c r="T374" i="21"/>
  <c r="E412" i="41"/>
  <c r="E404" i="41"/>
  <c r="AG404" i="41"/>
  <c r="N412" i="41"/>
  <c r="E408" i="41"/>
  <c r="AG408" i="41"/>
  <c r="N403" i="41"/>
  <c r="N393" i="41"/>
  <c r="E411" i="41"/>
  <c r="N405" i="41"/>
  <c r="N388" i="41"/>
  <c r="N387" i="41"/>
  <c r="N408" i="41"/>
  <c r="AG406" i="41"/>
  <c r="E406" i="41"/>
  <c r="E395" i="41"/>
  <c r="AG395" i="41"/>
  <c r="N390" i="41"/>
  <c r="E399" i="41"/>
  <c r="N394" i="41"/>
  <c r="E390" i="41"/>
  <c r="AG390" i="41"/>
  <c r="N389" i="41"/>
  <c r="E403" i="41"/>
  <c r="N400" i="41"/>
  <c r="E407" i="41"/>
  <c r="N404" i="41"/>
  <c r="AG399" i="41"/>
  <c r="E386" i="41"/>
  <c r="E394" i="41"/>
  <c r="N391" i="41"/>
  <c r="N395" i="41"/>
  <c r="N386" i="41"/>
  <c r="E302" i="41"/>
  <c r="AI301" i="41"/>
  <c r="AG300" i="41"/>
  <c r="E300" i="41"/>
  <c r="E299" i="41"/>
  <c r="N297" i="41"/>
  <c r="AG295" i="41"/>
  <c r="N293" i="41"/>
  <c r="AI289" i="41"/>
  <c r="E287" i="41"/>
  <c r="N300" i="41"/>
  <c r="E296" i="41"/>
  <c r="E293" i="41"/>
  <c r="AG293" i="41"/>
  <c r="N291" i="41"/>
  <c r="AI285" i="41"/>
  <c r="E282" i="41"/>
  <c r="N276" i="41"/>
  <c r="E291" i="41"/>
  <c r="AG291" i="41"/>
  <c r="T273" i="21"/>
  <c r="T272" i="21"/>
  <c r="N296" i="41"/>
  <c r="N272" i="41"/>
  <c r="N287" i="41"/>
  <c r="E290" i="41"/>
  <c r="E286" i="41"/>
  <c r="N283" i="41"/>
  <c r="N277" i="41"/>
  <c r="N278" i="41"/>
  <c r="E277" i="41"/>
  <c r="E274" i="41"/>
  <c r="E273" i="41"/>
  <c r="N282" i="41"/>
  <c r="AG277" i="41"/>
  <c r="E281" i="41"/>
  <c r="E278" i="41"/>
  <c r="N275" i="41"/>
  <c r="N274" i="41"/>
  <c r="T173" i="21"/>
  <c r="N184" i="41"/>
  <c r="N180" i="41"/>
  <c r="N166" i="41"/>
  <c r="T171" i="21"/>
  <c r="E190" i="41"/>
  <c r="E186" i="41"/>
  <c r="N182" i="41"/>
  <c r="N169" i="41"/>
  <c r="AI189" i="41"/>
  <c r="N186" i="41"/>
  <c r="E182" i="41"/>
  <c r="E178" i="41"/>
  <c r="AG178" i="41"/>
  <c r="E174" i="41"/>
  <c r="E170" i="41"/>
  <c r="N168" i="41"/>
  <c r="E179" i="41"/>
  <c r="E177" i="41"/>
  <c r="N176" i="41"/>
  <c r="N174" i="41"/>
  <c r="N171" i="41"/>
  <c r="N178" i="41"/>
  <c r="AI175" i="41"/>
  <c r="N170" i="41"/>
  <c r="N162" i="41"/>
  <c r="E162" i="41"/>
  <c r="E166" i="41"/>
  <c r="AG169" i="41"/>
  <c r="E165" i="41"/>
  <c r="N160" i="41"/>
  <c r="N77" i="41"/>
  <c r="N76" i="41"/>
  <c r="N73" i="41"/>
  <c r="N72" i="41"/>
  <c r="N69" i="41"/>
  <c r="N68" i="41"/>
  <c r="N78" i="41"/>
  <c r="N74" i="41"/>
  <c r="N70" i="41"/>
  <c r="N63" i="41"/>
  <c r="N59" i="41"/>
  <c r="N67" i="41"/>
  <c r="N64" i="41"/>
  <c r="N60" i="41"/>
  <c r="N58" i="41"/>
  <c r="N54" i="41"/>
  <c r="N50" i="41"/>
  <c r="N48" i="41"/>
  <c r="AD54" i="22" l="1"/>
  <c r="I47" i="22"/>
  <c r="W60" i="22"/>
  <c r="W61" i="22"/>
  <c r="C66" i="3"/>
  <c r="C53" i="3"/>
  <c r="AD62" i="22"/>
  <c r="W68" i="22"/>
  <c r="AD63" i="22"/>
  <c r="W65" i="22"/>
  <c r="W63" i="22"/>
  <c r="W66" i="22"/>
  <c r="AD59" i="22"/>
  <c r="AD53" i="22"/>
  <c r="I50" i="22"/>
  <c r="C65" i="3"/>
  <c r="AD50" i="22"/>
  <c r="W67" i="22"/>
  <c r="I62" i="20"/>
  <c r="W71" i="22"/>
  <c r="W58" i="22"/>
  <c r="AD69" i="22"/>
  <c r="C70" i="3"/>
  <c r="AD70" i="22"/>
  <c r="W59" i="22"/>
  <c r="W55" i="22"/>
  <c r="W62" i="22"/>
  <c r="AD55" i="22"/>
  <c r="W46" i="22"/>
  <c r="AD43" i="22"/>
  <c r="AD57" i="22"/>
  <c r="AD64" i="22"/>
  <c r="AD48" i="22"/>
  <c r="I62" i="22"/>
  <c r="I63" i="20"/>
  <c r="I54" i="22"/>
  <c r="I57" i="20"/>
  <c r="AD47" i="22"/>
  <c r="AD71" i="22"/>
  <c r="AD45" i="22"/>
  <c r="I65" i="20"/>
  <c r="W70" i="22"/>
  <c r="I71" i="22"/>
  <c r="C69" i="3"/>
  <c r="I44" i="22"/>
  <c r="C42" i="3"/>
  <c r="I60" i="22"/>
  <c r="C58" i="3"/>
  <c r="AD52" i="22"/>
  <c r="AD56" i="22"/>
  <c r="I61" i="22"/>
  <c r="C59" i="3"/>
  <c r="AD72" i="22"/>
  <c r="I43" i="20"/>
  <c r="W48" i="22"/>
  <c r="C68" i="3"/>
  <c r="I70" i="22"/>
  <c r="AD46" i="22"/>
  <c r="I51" i="22"/>
  <c r="C49" i="3"/>
  <c r="W43" i="22"/>
  <c r="I38" i="20"/>
  <c r="W51" i="22"/>
  <c r="I46" i="20"/>
  <c r="I59" i="20"/>
  <c r="W64" i="22"/>
  <c r="I45" i="22"/>
  <c r="C43" i="3"/>
  <c r="I64" i="22"/>
  <c r="C62" i="3"/>
  <c r="I48" i="22"/>
  <c r="C46" i="3"/>
  <c r="I53" i="22"/>
  <c r="C51" i="3"/>
  <c r="I44" i="20"/>
  <c r="W49" i="22"/>
  <c r="I67" i="20"/>
  <c r="W72" i="22"/>
  <c r="C44" i="3"/>
  <c r="I46" i="22"/>
  <c r="I51" i="20"/>
  <c r="W56" i="22"/>
  <c r="I52" i="20"/>
  <c r="W57" i="22"/>
  <c r="I69" i="22"/>
  <c r="C67" i="3"/>
  <c r="I64" i="20"/>
  <c r="W69" i="22"/>
  <c r="C64" i="3"/>
  <c r="I66" i="22"/>
  <c r="AD44" i="22"/>
  <c r="AD60" i="22"/>
  <c r="I65" i="22"/>
  <c r="C63" i="3"/>
  <c r="I52" i="22"/>
  <c r="C50" i="3"/>
  <c r="I56" i="22"/>
  <c r="C54" i="3"/>
  <c r="AD68" i="22"/>
  <c r="I48" i="20"/>
  <c r="W53" i="22"/>
  <c r="I57" i="22"/>
  <c r="C55" i="3"/>
  <c r="I49" i="22"/>
  <c r="C47" i="3"/>
  <c r="W47" i="22"/>
  <c r="I42" i="20"/>
  <c r="I47" i="20"/>
  <c r="W52" i="22"/>
  <c r="T375" i="21"/>
  <c r="T275" i="21"/>
  <c r="T174" i="21"/>
  <c r="T175" i="21"/>
  <c r="T376" i="21" l="1"/>
  <c r="T276" i="21"/>
  <c r="T377" i="21" l="1"/>
  <c r="T277" i="21"/>
  <c r="T378" i="21" l="1"/>
  <c r="T278" i="21"/>
  <c r="T379" i="21" l="1"/>
  <c r="T279" i="21"/>
  <c r="T380" i="21" l="1"/>
  <c r="T280" i="21"/>
  <c r="T381" i="21" l="1"/>
  <c r="T281" i="21"/>
  <c r="T382" i="21" l="1"/>
  <c r="T282" i="21"/>
  <c r="T383" i="21" l="1"/>
  <c r="T283" i="21"/>
  <c r="T384" i="21" l="1"/>
  <c r="T284" i="21"/>
  <c r="T385" i="21" l="1"/>
  <c r="T285" i="21"/>
  <c r="T386" i="21" l="1"/>
  <c r="T287" i="21"/>
  <c r="T286" i="21"/>
  <c r="T387" i="21" l="1"/>
  <c r="T388" i="21" l="1"/>
  <c r="T389" i="21" l="1"/>
  <c r="T390" i="21" l="1"/>
  <c r="T391" i="21" l="1"/>
  <c r="T392" i="21" l="1"/>
  <c r="T393" i="21" l="1"/>
  <c r="T394" i="21" l="1"/>
  <c r="T395" i="21" l="1"/>
  <c r="T396" i="21" l="1"/>
  <c r="T397" i="21" l="1"/>
  <c r="T399" i="21" l="1"/>
  <c r="T398" i="21"/>
  <c r="AF356" i="41" l="1"/>
  <c r="AF357" i="41" s="1"/>
  <c r="AF358" i="41" s="1"/>
  <c r="AF359" i="41" s="1"/>
  <c r="AF360" i="41" s="1"/>
  <c r="AF361" i="41" s="1"/>
  <c r="AF362" i="41" s="1"/>
  <c r="AF363" i="41" s="1"/>
  <c r="AF364" i="41" s="1"/>
  <c r="AF365" i="41" s="1"/>
  <c r="AF366" i="41" s="1"/>
  <c r="AF367" i="41" s="1"/>
  <c r="AF368" i="41" s="1"/>
  <c r="AF369" i="41" s="1"/>
  <c r="AF370" i="41" s="1"/>
  <c r="AF371" i="41" s="1"/>
  <c r="AF372" i="41" s="1"/>
  <c r="AF373" i="41" s="1"/>
  <c r="AF374" i="41" s="1"/>
  <c r="AF375" i="41" s="1"/>
  <c r="AF376" i="41" s="1"/>
  <c r="AF377" i="41" s="1"/>
  <c r="AF378" i="41" s="1"/>
  <c r="AF379" i="41" s="1"/>
  <c r="AF380" i="41" s="1"/>
  <c r="AF381" i="41" s="1"/>
  <c r="AF382" i="41" s="1"/>
  <c r="AF383" i="41" s="1"/>
  <c r="Y356" i="41"/>
  <c r="Y357" i="41" s="1"/>
  <c r="Y358" i="41" s="1"/>
  <c r="Y359" i="41" s="1"/>
  <c r="Y360" i="41" s="1"/>
  <c r="Y361" i="41" s="1"/>
  <c r="Y362" i="41" s="1"/>
  <c r="Y363" i="41" s="1"/>
  <c r="Y364" i="41" s="1"/>
  <c r="Y365" i="41" s="1"/>
  <c r="Y366" i="41" s="1"/>
  <c r="Y367" i="41" s="1"/>
  <c r="Y368" i="41" s="1"/>
  <c r="Y369" i="41" s="1"/>
  <c r="Y370" i="41" s="1"/>
  <c r="Y371" i="41" s="1"/>
  <c r="Y372" i="41" s="1"/>
  <c r="Y373" i="41" s="1"/>
  <c r="Y374" i="41" s="1"/>
  <c r="Y375" i="41" s="1"/>
  <c r="Y376" i="41" s="1"/>
  <c r="Y377" i="41" s="1"/>
  <c r="Y378" i="41" s="1"/>
  <c r="Y379" i="41" s="1"/>
  <c r="Y380" i="41" s="1"/>
  <c r="Y381" i="41" s="1"/>
  <c r="Y382" i="41" s="1"/>
  <c r="Y383" i="41" s="1"/>
  <c r="R356" i="41"/>
  <c r="R357" i="41" s="1"/>
  <c r="R358" i="41" s="1"/>
  <c r="R359" i="41" s="1"/>
  <c r="R360" i="41" s="1"/>
  <c r="R361" i="41" s="1"/>
  <c r="R362" i="41" s="1"/>
  <c r="R363" i="41" s="1"/>
  <c r="R364" i="41" s="1"/>
  <c r="R365" i="41" s="1"/>
  <c r="R366" i="41" s="1"/>
  <c r="R367" i="41" s="1"/>
  <c r="R368" i="41" s="1"/>
  <c r="R369" i="41" s="1"/>
  <c r="R370" i="41" s="1"/>
  <c r="R371" i="41" s="1"/>
  <c r="R372" i="41" s="1"/>
  <c r="R373" i="41" s="1"/>
  <c r="R374" i="41" s="1"/>
  <c r="R375" i="41" s="1"/>
  <c r="R376" i="41" s="1"/>
  <c r="R377" i="41" s="1"/>
  <c r="R378" i="41" s="1"/>
  <c r="R379" i="41" s="1"/>
  <c r="R380" i="41" s="1"/>
  <c r="R381" i="41" s="1"/>
  <c r="R382" i="41" s="1"/>
  <c r="R383" i="41" s="1"/>
  <c r="Q356" i="41"/>
  <c r="Q357" i="41" s="1"/>
  <c r="Q358" i="41" s="1"/>
  <c r="Q359" i="41" s="1"/>
  <c r="Q360" i="41" s="1"/>
  <c r="Q361" i="41" s="1"/>
  <c r="Q362" i="41" s="1"/>
  <c r="Q363" i="41" s="1"/>
  <c r="Q364" i="41" s="1"/>
  <c r="Q365" i="41" s="1"/>
  <c r="Q366" i="41" s="1"/>
  <c r="Q367" i="41" s="1"/>
  <c r="Q368" i="41" s="1"/>
  <c r="Q369" i="41" s="1"/>
  <c r="Q370" i="41" s="1"/>
  <c r="Q371" i="41" s="1"/>
  <c r="Q372" i="41" s="1"/>
  <c r="Q373" i="41" s="1"/>
  <c r="Q374" i="41" s="1"/>
  <c r="Q375" i="41" s="1"/>
  <c r="Q376" i="41" s="1"/>
  <c r="Q377" i="41" s="1"/>
  <c r="Q378" i="41" s="1"/>
  <c r="Q379" i="41" s="1"/>
  <c r="Q380" i="41" s="1"/>
  <c r="Q381" i="41" s="1"/>
  <c r="Q382" i="41" s="1"/>
  <c r="Q383" i="41" s="1"/>
  <c r="O356" i="41"/>
  <c r="Y245" i="41"/>
  <c r="Y246" i="41" s="1"/>
  <c r="Y247" i="41" s="1"/>
  <c r="Y248" i="41" s="1"/>
  <c r="Y249" i="41" s="1"/>
  <c r="Y250" i="41" s="1"/>
  <c r="Y251" i="41" s="1"/>
  <c r="Y252" i="41" s="1"/>
  <c r="Y253" i="41" s="1"/>
  <c r="Y254" i="41" s="1"/>
  <c r="Y255" i="41" s="1"/>
  <c r="Y256" i="41" s="1"/>
  <c r="Y257" i="41" s="1"/>
  <c r="Y258" i="41" s="1"/>
  <c r="Y259" i="41" s="1"/>
  <c r="Y260" i="41" s="1"/>
  <c r="Y261" i="41" s="1"/>
  <c r="Y262" i="41" s="1"/>
  <c r="Y263" i="41" s="1"/>
  <c r="Y264" i="41" s="1"/>
  <c r="Y265" i="41" s="1"/>
  <c r="Y266" i="41" s="1"/>
  <c r="Y267" i="41" s="1"/>
  <c r="Y268" i="41" s="1"/>
  <c r="Y269" i="41" s="1"/>
  <c r="Y270" i="41" s="1"/>
  <c r="Y271" i="41" s="1"/>
  <c r="AF244" i="41"/>
  <c r="AF245" i="41" s="1"/>
  <c r="AF246" i="41" s="1"/>
  <c r="AF247" i="41" s="1"/>
  <c r="AF248" i="41" s="1"/>
  <c r="AF249" i="41" s="1"/>
  <c r="AF250" i="41" s="1"/>
  <c r="AF251" i="41" s="1"/>
  <c r="AF252" i="41" s="1"/>
  <c r="AF253" i="41" s="1"/>
  <c r="AF254" i="41" s="1"/>
  <c r="AF255" i="41" s="1"/>
  <c r="AF256" i="41" s="1"/>
  <c r="AF257" i="41" s="1"/>
  <c r="AF258" i="41" s="1"/>
  <c r="AF259" i="41" s="1"/>
  <c r="AF260" i="41" s="1"/>
  <c r="AF261" i="41" s="1"/>
  <c r="AF262" i="41" s="1"/>
  <c r="AF263" i="41" s="1"/>
  <c r="AF264" i="41" s="1"/>
  <c r="AF265" i="41" s="1"/>
  <c r="AF266" i="41" s="1"/>
  <c r="AF267" i="41" s="1"/>
  <c r="AF268" i="41" s="1"/>
  <c r="AF269" i="41" s="1"/>
  <c r="AF270" i="41" s="1"/>
  <c r="AF271" i="41" s="1"/>
  <c r="Y244" i="41"/>
  <c r="R244" i="41"/>
  <c r="R245" i="41" s="1"/>
  <c r="R246" i="41" s="1"/>
  <c r="R247" i="41" s="1"/>
  <c r="R248" i="41" s="1"/>
  <c r="R249" i="41" s="1"/>
  <c r="R250" i="41" s="1"/>
  <c r="R251" i="41" s="1"/>
  <c r="R252" i="41" s="1"/>
  <c r="R253" i="41" s="1"/>
  <c r="R254" i="41" s="1"/>
  <c r="R255" i="41" s="1"/>
  <c r="R256" i="41" s="1"/>
  <c r="R257" i="41" s="1"/>
  <c r="R258" i="41" s="1"/>
  <c r="R259" i="41" s="1"/>
  <c r="R260" i="41" s="1"/>
  <c r="R261" i="41" s="1"/>
  <c r="R262" i="41" s="1"/>
  <c r="R263" i="41" s="1"/>
  <c r="R264" i="41" s="1"/>
  <c r="R265" i="41" s="1"/>
  <c r="R266" i="41" s="1"/>
  <c r="R267" i="41" s="1"/>
  <c r="R268" i="41" s="1"/>
  <c r="R269" i="41" s="1"/>
  <c r="R270" i="41" s="1"/>
  <c r="R271" i="41" s="1"/>
  <c r="Q244" i="41"/>
  <c r="Q245" i="41" s="1"/>
  <c r="Q246" i="41" s="1"/>
  <c r="Q247" i="41" s="1"/>
  <c r="Q248" i="41" s="1"/>
  <c r="Q249" i="41" s="1"/>
  <c r="Q250" i="41" s="1"/>
  <c r="Q251" i="41" s="1"/>
  <c r="Q252" i="41" s="1"/>
  <c r="Q253" i="41" s="1"/>
  <c r="Q254" i="41" s="1"/>
  <c r="Q255" i="41" s="1"/>
  <c r="Q256" i="41" s="1"/>
  <c r="Q257" i="41" s="1"/>
  <c r="Q258" i="41" s="1"/>
  <c r="Q259" i="41" s="1"/>
  <c r="Q260" i="41" s="1"/>
  <c r="Q261" i="41" s="1"/>
  <c r="Q262" i="41" s="1"/>
  <c r="Q263" i="41" s="1"/>
  <c r="Q264" i="41" s="1"/>
  <c r="Q265" i="41" s="1"/>
  <c r="Q266" i="41" s="1"/>
  <c r="Q267" i="41" s="1"/>
  <c r="Q268" i="41" s="1"/>
  <c r="Q269" i="41" s="1"/>
  <c r="Q270" i="41" s="1"/>
  <c r="Q271" i="41" s="1"/>
  <c r="O244" i="41"/>
  <c r="O245" i="41" s="1"/>
  <c r="O246" i="41" s="1"/>
  <c r="O247" i="41" s="1"/>
  <c r="O248" i="41" s="1"/>
  <c r="O249" i="41" s="1"/>
  <c r="AF132" i="41"/>
  <c r="AF133" i="41" s="1"/>
  <c r="AF134" i="41" s="1"/>
  <c r="AF135" i="41" s="1"/>
  <c r="AF136" i="41" s="1"/>
  <c r="AF137" i="41" s="1"/>
  <c r="AF138" i="41" s="1"/>
  <c r="AF139" i="41" s="1"/>
  <c r="AF140" i="41" s="1"/>
  <c r="AF141" i="41" s="1"/>
  <c r="AF142" i="41" s="1"/>
  <c r="AF143" i="41" s="1"/>
  <c r="AF144" i="41" s="1"/>
  <c r="AF145" i="41" s="1"/>
  <c r="AF146" i="41" s="1"/>
  <c r="AF147" i="41" s="1"/>
  <c r="AF148" i="41" s="1"/>
  <c r="AF149" i="41" s="1"/>
  <c r="AF150" i="41" s="1"/>
  <c r="AF151" i="41" s="1"/>
  <c r="AF152" i="41" s="1"/>
  <c r="AF153" i="41" s="1"/>
  <c r="AF154" i="41" s="1"/>
  <c r="AF155" i="41" s="1"/>
  <c r="AF156" i="41" s="1"/>
  <c r="AF157" i="41" s="1"/>
  <c r="AF158" i="41" s="1"/>
  <c r="AF159" i="41" s="1"/>
  <c r="Y132" i="41"/>
  <c r="Y133" i="41" s="1"/>
  <c r="Y134" i="41" s="1"/>
  <c r="Y135" i="41" s="1"/>
  <c r="Y136" i="41" s="1"/>
  <c r="Y137" i="41" s="1"/>
  <c r="Y138" i="41" s="1"/>
  <c r="Y139" i="41" s="1"/>
  <c r="Y140" i="41" s="1"/>
  <c r="Y141" i="41" s="1"/>
  <c r="Y142" i="41" s="1"/>
  <c r="Y143" i="41" s="1"/>
  <c r="Y144" i="41" s="1"/>
  <c r="Y145" i="41" s="1"/>
  <c r="Y146" i="41" s="1"/>
  <c r="Y147" i="41" s="1"/>
  <c r="Y148" i="41" s="1"/>
  <c r="Y149" i="41" s="1"/>
  <c r="Y150" i="41" s="1"/>
  <c r="Y151" i="41" s="1"/>
  <c r="Y152" i="41" s="1"/>
  <c r="Y153" i="41" s="1"/>
  <c r="Y154" i="41" s="1"/>
  <c r="Y155" i="41" s="1"/>
  <c r="Y156" i="41" s="1"/>
  <c r="Y157" i="41" s="1"/>
  <c r="Y158" i="41" s="1"/>
  <c r="Y159" i="41" s="1"/>
  <c r="R132" i="41"/>
  <c r="R133" i="41" s="1"/>
  <c r="R134" i="41" s="1"/>
  <c r="R135" i="41" s="1"/>
  <c r="R136" i="41" s="1"/>
  <c r="R137" i="41" s="1"/>
  <c r="R138" i="41" s="1"/>
  <c r="R139" i="41" s="1"/>
  <c r="R140" i="41" s="1"/>
  <c r="R141" i="41" s="1"/>
  <c r="R142" i="41" s="1"/>
  <c r="R143" i="41" s="1"/>
  <c r="R144" i="41" s="1"/>
  <c r="R145" i="41" s="1"/>
  <c r="R146" i="41" s="1"/>
  <c r="R147" i="41" s="1"/>
  <c r="R148" i="41" s="1"/>
  <c r="R149" i="41" s="1"/>
  <c r="R150" i="41" s="1"/>
  <c r="R151" i="41" s="1"/>
  <c r="R152" i="41" s="1"/>
  <c r="R153" i="41" s="1"/>
  <c r="R154" i="41" s="1"/>
  <c r="R155" i="41" s="1"/>
  <c r="R156" i="41" s="1"/>
  <c r="R157" i="41" s="1"/>
  <c r="R158" i="41" s="1"/>
  <c r="R159" i="41" s="1"/>
  <c r="Q132" i="41"/>
  <c r="Q133" i="41" s="1"/>
  <c r="Q134" i="41" s="1"/>
  <c r="Q135" i="41" s="1"/>
  <c r="Q136" i="41" s="1"/>
  <c r="Q137" i="41" s="1"/>
  <c r="Q138" i="41" s="1"/>
  <c r="Q139" i="41" s="1"/>
  <c r="Q140" i="41" s="1"/>
  <c r="Q141" i="41" s="1"/>
  <c r="Q142" i="41" s="1"/>
  <c r="Q143" i="41" s="1"/>
  <c r="Q144" i="41" s="1"/>
  <c r="Q145" i="41" s="1"/>
  <c r="Q146" i="41" s="1"/>
  <c r="Q147" i="41" s="1"/>
  <c r="Q148" i="41" s="1"/>
  <c r="Q149" i="41" s="1"/>
  <c r="Q150" i="41" s="1"/>
  <c r="Q151" i="41" s="1"/>
  <c r="Q152" i="41" s="1"/>
  <c r="Q153" i="41" s="1"/>
  <c r="Q154" i="41" s="1"/>
  <c r="Q155" i="41" s="1"/>
  <c r="Q156" i="41" s="1"/>
  <c r="Q157" i="41" s="1"/>
  <c r="Q158" i="41" s="1"/>
  <c r="Q159" i="41" s="1"/>
  <c r="O132" i="41"/>
  <c r="O133" i="41" s="1"/>
  <c r="O134" i="41" s="1"/>
  <c r="O135" i="41" s="1"/>
  <c r="O136" i="41" s="1"/>
  <c r="O137" i="41" s="1"/>
  <c r="O138" i="41" s="1"/>
  <c r="O139" i="41" s="1"/>
  <c r="O357" i="41" l="1"/>
  <c r="O358" i="41" s="1"/>
  <c r="O250" i="41"/>
  <c r="O251" i="41" s="1"/>
  <c r="O252" i="41" s="1"/>
  <c r="O140" i="41"/>
  <c r="O141" i="41" s="1"/>
  <c r="O142" i="41" s="1"/>
  <c r="O143" i="41" s="1"/>
  <c r="O144" i="41" s="1"/>
  <c r="O145" i="41" s="1"/>
  <c r="O146" i="41" s="1"/>
  <c r="Q143" i="22"/>
  <c r="M137" i="22"/>
  <c r="R368" i="21"/>
  <c r="R367" i="21"/>
  <c r="R366" i="21"/>
  <c r="R365" i="21"/>
  <c r="R364" i="21"/>
  <c r="R363" i="21"/>
  <c r="R362" i="21"/>
  <c r="R361" i="21"/>
  <c r="R360" i="21"/>
  <c r="R359" i="21"/>
  <c r="R358" i="21"/>
  <c r="R357" i="21"/>
  <c r="R356" i="21"/>
  <c r="R355" i="21"/>
  <c r="R354" i="21"/>
  <c r="R353" i="21"/>
  <c r="R352" i="21"/>
  <c r="R351" i="21"/>
  <c r="R350" i="21"/>
  <c r="R349" i="21"/>
  <c r="R348" i="21"/>
  <c r="R347" i="21"/>
  <c r="R346" i="21"/>
  <c r="R345" i="21"/>
  <c r="R344" i="21"/>
  <c r="R343" i="21"/>
  <c r="R342" i="21"/>
  <c r="R341" i="21"/>
  <c r="R340" i="21"/>
  <c r="R256" i="21"/>
  <c r="R255" i="21"/>
  <c r="R254" i="21"/>
  <c r="R253" i="21"/>
  <c r="R252" i="21"/>
  <c r="R251" i="21"/>
  <c r="R250" i="21"/>
  <c r="R249" i="21"/>
  <c r="R248" i="21"/>
  <c r="R247" i="21"/>
  <c r="R246" i="21"/>
  <c r="R245" i="21"/>
  <c r="R244" i="21"/>
  <c r="R243" i="21"/>
  <c r="R242" i="21"/>
  <c r="R241" i="21"/>
  <c r="R240" i="21"/>
  <c r="R239" i="21"/>
  <c r="R238" i="21"/>
  <c r="R237" i="21"/>
  <c r="R236" i="21"/>
  <c r="R235" i="21"/>
  <c r="R234" i="21"/>
  <c r="R233" i="21"/>
  <c r="R232" i="21"/>
  <c r="R231" i="21"/>
  <c r="R230" i="21"/>
  <c r="R229" i="21"/>
  <c r="R228" i="21"/>
  <c r="R144" i="21"/>
  <c r="R143" i="21"/>
  <c r="R142" i="21"/>
  <c r="R141" i="21"/>
  <c r="R140" i="21"/>
  <c r="R139" i="21"/>
  <c r="R138" i="21"/>
  <c r="R137" i="21"/>
  <c r="R136" i="21"/>
  <c r="R135" i="21"/>
  <c r="R134" i="21"/>
  <c r="R133" i="21"/>
  <c r="R132" i="21"/>
  <c r="R131" i="21"/>
  <c r="R130" i="21"/>
  <c r="R129" i="21"/>
  <c r="R128" i="21"/>
  <c r="R127" i="21"/>
  <c r="R126" i="21"/>
  <c r="R125" i="21"/>
  <c r="R124" i="21"/>
  <c r="R123" i="21"/>
  <c r="R122" i="21"/>
  <c r="R121" i="21"/>
  <c r="R120" i="21"/>
  <c r="R119" i="21"/>
  <c r="R118" i="21"/>
  <c r="R117" i="21"/>
  <c r="R116" i="21"/>
  <c r="R32" i="21"/>
  <c r="R31" i="21"/>
  <c r="R30" i="21"/>
  <c r="R29" i="21"/>
  <c r="R28" i="21"/>
  <c r="R27" i="21"/>
  <c r="R26" i="21"/>
  <c r="R25" i="21"/>
  <c r="R24" i="21"/>
  <c r="R23" i="21"/>
  <c r="R22" i="21"/>
  <c r="R21" i="21"/>
  <c r="R20" i="21"/>
  <c r="R19" i="21"/>
  <c r="R18" i="21"/>
  <c r="R17" i="21"/>
  <c r="R16" i="21"/>
  <c r="R15" i="21"/>
  <c r="R14" i="21"/>
  <c r="R13" i="21"/>
  <c r="R12" i="21"/>
  <c r="R11" i="21"/>
  <c r="R10" i="21"/>
  <c r="R9" i="21"/>
  <c r="R8" i="21"/>
  <c r="R7" i="21"/>
  <c r="R6" i="21"/>
  <c r="R5" i="21"/>
  <c r="R4" i="21"/>
  <c r="O359" i="41" l="1"/>
  <c r="O253" i="41"/>
  <c r="O147" i="41"/>
  <c r="O360" i="41" l="1"/>
  <c r="O254" i="41"/>
  <c r="O148" i="41"/>
  <c r="D368" i="21"/>
  <c r="D384" i="40" s="1"/>
  <c r="C368" i="21"/>
  <c r="C384" i="40" s="1"/>
  <c r="D367" i="21"/>
  <c r="D383" i="40" s="1"/>
  <c r="C367" i="21"/>
  <c r="C383" i="40" s="1"/>
  <c r="D366" i="21"/>
  <c r="D382" i="40" s="1"/>
  <c r="C366" i="21"/>
  <c r="C382" i="40" s="1"/>
  <c r="D365" i="21"/>
  <c r="D381" i="40" s="1"/>
  <c r="C365" i="21"/>
  <c r="C381" i="40" s="1"/>
  <c r="D364" i="21"/>
  <c r="D380" i="40" s="1"/>
  <c r="C364" i="21"/>
  <c r="C380" i="40" s="1"/>
  <c r="D363" i="21"/>
  <c r="D379" i="40" s="1"/>
  <c r="C363" i="21"/>
  <c r="C379" i="40" s="1"/>
  <c r="D362" i="21"/>
  <c r="D378" i="40" s="1"/>
  <c r="C362" i="21"/>
  <c r="C378" i="40" s="1"/>
  <c r="D361" i="21"/>
  <c r="D377" i="40" s="1"/>
  <c r="C361" i="21"/>
  <c r="C377" i="40" s="1"/>
  <c r="D360" i="21"/>
  <c r="D376" i="40" s="1"/>
  <c r="C360" i="21"/>
  <c r="C376" i="40" s="1"/>
  <c r="D359" i="21"/>
  <c r="D375" i="40" s="1"/>
  <c r="C359" i="21"/>
  <c r="C375" i="40" s="1"/>
  <c r="D358" i="21"/>
  <c r="D374" i="40" s="1"/>
  <c r="C358" i="21"/>
  <c r="C374" i="40" s="1"/>
  <c r="D357" i="21"/>
  <c r="D373" i="40" s="1"/>
  <c r="C357" i="21"/>
  <c r="C373" i="40" s="1"/>
  <c r="D356" i="21"/>
  <c r="D372" i="40" s="1"/>
  <c r="C356" i="21"/>
  <c r="C372" i="40" s="1"/>
  <c r="D355" i="21"/>
  <c r="D371" i="40" s="1"/>
  <c r="C355" i="21"/>
  <c r="C371" i="40" s="1"/>
  <c r="D354" i="21"/>
  <c r="D370" i="40" s="1"/>
  <c r="C354" i="21"/>
  <c r="C370" i="40" s="1"/>
  <c r="D353" i="21"/>
  <c r="D369" i="40" s="1"/>
  <c r="C353" i="21"/>
  <c r="C369" i="40" s="1"/>
  <c r="D352" i="21"/>
  <c r="D368" i="40" s="1"/>
  <c r="C352" i="21"/>
  <c r="C368" i="40" s="1"/>
  <c r="D351" i="21"/>
  <c r="D367" i="40" s="1"/>
  <c r="C351" i="21"/>
  <c r="C367" i="40" s="1"/>
  <c r="D350" i="21"/>
  <c r="D366" i="40" s="1"/>
  <c r="C350" i="21"/>
  <c r="C366" i="40" s="1"/>
  <c r="D349" i="21"/>
  <c r="D365" i="40" s="1"/>
  <c r="C349" i="21"/>
  <c r="C365" i="40" s="1"/>
  <c r="D348" i="21"/>
  <c r="D364" i="40" s="1"/>
  <c r="C348" i="21"/>
  <c r="C364" i="40" s="1"/>
  <c r="D347" i="21"/>
  <c r="D363" i="40" s="1"/>
  <c r="C347" i="21"/>
  <c r="C363" i="40" s="1"/>
  <c r="D346" i="21"/>
  <c r="D362" i="40" s="1"/>
  <c r="C346" i="21"/>
  <c r="C362" i="40" s="1"/>
  <c r="D345" i="21"/>
  <c r="D361" i="40" s="1"/>
  <c r="C345" i="21"/>
  <c r="C361" i="40" s="1"/>
  <c r="D344" i="21"/>
  <c r="D360" i="40" s="1"/>
  <c r="C344" i="21"/>
  <c r="C360" i="40" s="1"/>
  <c r="D343" i="21"/>
  <c r="D359" i="40" s="1"/>
  <c r="C343" i="21"/>
  <c r="C359" i="40" s="1"/>
  <c r="D342" i="21"/>
  <c r="D358" i="40" s="1"/>
  <c r="C342" i="21"/>
  <c r="C358" i="40" s="1"/>
  <c r="D341" i="21"/>
  <c r="D357" i="40" s="1"/>
  <c r="C341" i="21"/>
  <c r="C357" i="40" s="1"/>
  <c r="D340" i="21"/>
  <c r="C340" i="21"/>
  <c r="C356" i="40" s="1"/>
  <c r="D256" i="21"/>
  <c r="D272" i="40" s="1"/>
  <c r="C256" i="21"/>
  <c r="C272" i="40" s="1"/>
  <c r="D255" i="21"/>
  <c r="D271" i="40" s="1"/>
  <c r="C255" i="21"/>
  <c r="C271" i="40" s="1"/>
  <c r="D254" i="21"/>
  <c r="D270" i="40" s="1"/>
  <c r="C254" i="21"/>
  <c r="C270" i="40" s="1"/>
  <c r="D253" i="21"/>
  <c r="D269" i="40" s="1"/>
  <c r="C253" i="21"/>
  <c r="C269" i="40" s="1"/>
  <c r="D252" i="21"/>
  <c r="D268" i="40" s="1"/>
  <c r="C252" i="21"/>
  <c r="C268" i="40" s="1"/>
  <c r="D251" i="21"/>
  <c r="D267" i="40" s="1"/>
  <c r="C251" i="21"/>
  <c r="C267" i="40" s="1"/>
  <c r="D250" i="21"/>
  <c r="D266" i="40" s="1"/>
  <c r="C250" i="21"/>
  <c r="C266" i="40" s="1"/>
  <c r="D249" i="21"/>
  <c r="D265" i="40" s="1"/>
  <c r="C249" i="21"/>
  <c r="C265" i="40" s="1"/>
  <c r="D248" i="21"/>
  <c r="D264" i="40" s="1"/>
  <c r="C248" i="21"/>
  <c r="C264" i="40" s="1"/>
  <c r="D247" i="21"/>
  <c r="D263" i="40" s="1"/>
  <c r="C247" i="21"/>
  <c r="C263" i="40" s="1"/>
  <c r="D246" i="21"/>
  <c r="D262" i="40" s="1"/>
  <c r="C246" i="21"/>
  <c r="C262" i="40" s="1"/>
  <c r="D245" i="21"/>
  <c r="D261" i="40" s="1"/>
  <c r="C245" i="21"/>
  <c r="C261" i="40" s="1"/>
  <c r="D244" i="21"/>
  <c r="D260" i="40" s="1"/>
  <c r="C244" i="21"/>
  <c r="C260" i="40" s="1"/>
  <c r="D243" i="21"/>
  <c r="D259" i="40" s="1"/>
  <c r="C243" i="21"/>
  <c r="C259" i="40" s="1"/>
  <c r="D242" i="21"/>
  <c r="D258" i="40" s="1"/>
  <c r="C242" i="21"/>
  <c r="C258" i="40" s="1"/>
  <c r="D241" i="21"/>
  <c r="D257" i="40" s="1"/>
  <c r="C241" i="21"/>
  <c r="C257" i="40" s="1"/>
  <c r="D240" i="21"/>
  <c r="D256" i="40" s="1"/>
  <c r="C240" i="21"/>
  <c r="C256" i="40" s="1"/>
  <c r="D239" i="21"/>
  <c r="D255" i="40" s="1"/>
  <c r="C239" i="21"/>
  <c r="C255" i="40" s="1"/>
  <c r="D238" i="21"/>
  <c r="D254" i="40" s="1"/>
  <c r="C238" i="21"/>
  <c r="C254" i="40" s="1"/>
  <c r="D237" i="21"/>
  <c r="D253" i="40" s="1"/>
  <c r="C237" i="21"/>
  <c r="C253" i="40" s="1"/>
  <c r="D236" i="21"/>
  <c r="D252" i="40" s="1"/>
  <c r="C236" i="21"/>
  <c r="C252" i="40" s="1"/>
  <c r="D235" i="21"/>
  <c r="D251" i="40" s="1"/>
  <c r="C235" i="21"/>
  <c r="C251" i="40" s="1"/>
  <c r="D234" i="21"/>
  <c r="D250" i="40" s="1"/>
  <c r="C234" i="21"/>
  <c r="C250" i="40" s="1"/>
  <c r="D233" i="21"/>
  <c r="D249" i="40" s="1"/>
  <c r="C233" i="21"/>
  <c r="C249" i="40" s="1"/>
  <c r="D232" i="21"/>
  <c r="D248" i="40" s="1"/>
  <c r="C232" i="21"/>
  <c r="C248" i="40" s="1"/>
  <c r="D231" i="21"/>
  <c r="D247" i="40" s="1"/>
  <c r="C231" i="21"/>
  <c r="C247" i="40" s="1"/>
  <c r="D230" i="21"/>
  <c r="D246" i="40" s="1"/>
  <c r="C230" i="21"/>
  <c r="C246" i="40" s="1"/>
  <c r="D229" i="21"/>
  <c r="D245" i="40" s="1"/>
  <c r="C229" i="21"/>
  <c r="C245" i="40" s="1"/>
  <c r="D228" i="21"/>
  <c r="C228" i="21"/>
  <c r="C244" i="40" s="1"/>
  <c r="D144" i="21"/>
  <c r="D160" i="40" s="1"/>
  <c r="C144" i="21"/>
  <c r="C160" i="40" s="1"/>
  <c r="D143" i="21"/>
  <c r="D159" i="40" s="1"/>
  <c r="C143" i="21"/>
  <c r="C159" i="40" s="1"/>
  <c r="D142" i="21"/>
  <c r="D158" i="40" s="1"/>
  <c r="C142" i="21"/>
  <c r="C158" i="40" s="1"/>
  <c r="D141" i="21"/>
  <c r="D157" i="40" s="1"/>
  <c r="C141" i="21"/>
  <c r="C157" i="40" s="1"/>
  <c r="D140" i="21"/>
  <c r="D156" i="40" s="1"/>
  <c r="C140" i="21"/>
  <c r="C156" i="40" s="1"/>
  <c r="D139" i="21"/>
  <c r="D155" i="40" s="1"/>
  <c r="C139" i="21"/>
  <c r="C155" i="40" s="1"/>
  <c r="D138" i="21"/>
  <c r="D154" i="40" s="1"/>
  <c r="C138" i="21"/>
  <c r="C154" i="40" s="1"/>
  <c r="D137" i="21"/>
  <c r="D153" i="40" s="1"/>
  <c r="C137" i="21"/>
  <c r="C153" i="40" s="1"/>
  <c r="D136" i="21"/>
  <c r="D152" i="40" s="1"/>
  <c r="C136" i="21"/>
  <c r="C152" i="40" s="1"/>
  <c r="D135" i="21"/>
  <c r="D151" i="40" s="1"/>
  <c r="C135" i="21"/>
  <c r="C151" i="40" s="1"/>
  <c r="D134" i="21"/>
  <c r="D150" i="40" s="1"/>
  <c r="C134" i="21"/>
  <c r="C150" i="40" s="1"/>
  <c r="D133" i="21"/>
  <c r="D149" i="40" s="1"/>
  <c r="C133" i="21"/>
  <c r="C149" i="40" s="1"/>
  <c r="D132" i="21"/>
  <c r="D148" i="40" s="1"/>
  <c r="C132" i="21"/>
  <c r="C148" i="40" s="1"/>
  <c r="D131" i="21"/>
  <c r="D147" i="40" s="1"/>
  <c r="C131" i="21"/>
  <c r="C147" i="40" s="1"/>
  <c r="D130" i="21"/>
  <c r="D146" i="40" s="1"/>
  <c r="C130" i="21"/>
  <c r="C146" i="40" s="1"/>
  <c r="D129" i="21"/>
  <c r="D145" i="40" s="1"/>
  <c r="C129" i="21"/>
  <c r="C145" i="40" s="1"/>
  <c r="D128" i="21"/>
  <c r="D144" i="40" s="1"/>
  <c r="C128" i="21"/>
  <c r="C144" i="40" s="1"/>
  <c r="D127" i="21"/>
  <c r="D143" i="40" s="1"/>
  <c r="C127" i="21"/>
  <c r="C143" i="40" s="1"/>
  <c r="D126" i="21"/>
  <c r="D142" i="40" s="1"/>
  <c r="C126" i="21"/>
  <c r="C142" i="40" s="1"/>
  <c r="D125" i="21"/>
  <c r="D141" i="40" s="1"/>
  <c r="C125" i="21"/>
  <c r="C141" i="40" s="1"/>
  <c r="D124" i="21"/>
  <c r="D140" i="40" s="1"/>
  <c r="C124" i="21"/>
  <c r="C140" i="40" s="1"/>
  <c r="D123" i="21"/>
  <c r="D139" i="40" s="1"/>
  <c r="C123" i="21"/>
  <c r="C139" i="40" s="1"/>
  <c r="D122" i="21"/>
  <c r="D138" i="40" s="1"/>
  <c r="C122" i="21"/>
  <c r="C138" i="40" s="1"/>
  <c r="D121" i="21"/>
  <c r="D137" i="40" s="1"/>
  <c r="C121" i="21"/>
  <c r="C137" i="40" s="1"/>
  <c r="D120" i="21"/>
  <c r="D136" i="40" s="1"/>
  <c r="C120" i="21"/>
  <c r="C136" i="40" s="1"/>
  <c r="D119" i="21"/>
  <c r="C119" i="21"/>
  <c r="C135" i="40" s="1"/>
  <c r="D118" i="21"/>
  <c r="D134" i="40" s="1"/>
  <c r="C118" i="21"/>
  <c r="C134" i="40" s="1"/>
  <c r="D117" i="21"/>
  <c r="D133" i="40" s="1"/>
  <c r="C117" i="21"/>
  <c r="C133" i="40" s="1"/>
  <c r="D116" i="21"/>
  <c r="C116" i="21"/>
  <c r="C132" i="40" s="1"/>
  <c r="D32" i="21"/>
  <c r="D48" i="40" s="1"/>
  <c r="C32" i="21"/>
  <c r="C48" i="40" s="1"/>
  <c r="D31" i="21"/>
  <c r="D47" i="40" s="1"/>
  <c r="C31" i="21"/>
  <c r="C47" i="40" s="1"/>
  <c r="D30" i="21"/>
  <c r="D46" i="40" s="1"/>
  <c r="C30" i="21"/>
  <c r="C46" i="40" s="1"/>
  <c r="D29" i="21"/>
  <c r="D45" i="40" s="1"/>
  <c r="C29" i="21"/>
  <c r="C45" i="40" s="1"/>
  <c r="D28" i="21"/>
  <c r="D44" i="40" s="1"/>
  <c r="C28" i="21"/>
  <c r="C44" i="40" s="1"/>
  <c r="D27" i="21"/>
  <c r="D43" i="40" s="1"/>
  <c r="C27" i="21"/>
  <c r="C43" i="40" s="1"/>
  <c r="D26" i="21"/>
  <c r="D42" i="40" s="1"/>
  <c r="C26" i="21"/>
  <c r="C42" i="40" s="1"/>
  <c r="D25" i="21"/>
  <c r="D41" i="40" s="1"/>
  <c r="C25" i="21"/>
  <c r="C41" i="40" s="1"/>
  <c r="D24" i="21"/>
  <c r="D40" i="40" s="1"/>
  <c r="C24" i="21"/>
  <c r="C40" i="40" s="1"/>
  <c r="D23" i="21"/>
  <c r="D39" i="40" s="1"/>
  <c r="C23" i="21"/>
  <c r="C39" i="40" s="1"/>
  <c r="D22" i="21"/>
  <c r="D38" i="40" s="1"/>
  <c r="C22" i="21"/>
  <c r="C38" i="40" s="1"/>
  <c r="D21" i="21"/>
  <c r="C21" i="21"/>
  <c r="C37" i="40" s="1"/>
  <c r="D20" i="21"/>
  <c r="D36" i="40" s="1"/>
  <c r="C20" i="21"/>
  <c r="C36" i="40" s="1"/>
  <c r="D19" i="21"/>
  <c r="D35" i="40" s="1"/>
  <c r="C19" i="21"/>
  <c r="C35" i="40" s="1"/>
  <c r="D18" i="21"/>
  <c r="D34" i="40" s="1"/>
  <c r="C18" i="21"/>
  <c r="C34" i="40" s="1"/>
  <c r="D17" i="21"/>
  <c r="C17" i="21"/>
  <c r="C33" i="40" s="1"/>
  <c r="D16" i="21"/>
  <c r="D32" i="40" s="1"/>
  <c r="C16" i="21"/>
  <c r="C32" i="40" s="1"/>
  <c r="D15" i="21"/>
  <c r="D31" i="40" s="1"/>
  <c r="C15" i="21"/>
  <c r="C31" i="40" s="1"/>
  <c r="D14" i="21"/>
  <c r="D30" i="40" s="1"/>
  <c r="C14" i="21"/>
  <c r="C30" i="40" s="1"/>
  <c r="D13" i="21"/>
  <c r="C13" i="21"/>
  <c r="C29" i="40" s="1"/>
  <c r="D12" i="21"/>
  <c r="D28" i="40" s="1"/>
  <c r="C12" i="21"/>
  <c r="C28" i="40" s="1"/>
  <c r="D11" i="21"/>
  <c r="D27" i="40" s="1"/>
  <c r="C11" i="21"/>
  <c r="C27" i="40" s="1"/>
  <c r="D10" i="21"/>
  <c r="D26" i="40" s="1"/>
  <c r="C10" i="21"/>
  <c r="C26" i="40" s="1"/>
  <c r="D9" i="21"/>
  <c r="D25" i="40" s="1"/>
  <c r="C9" i="21"/>
  <c r="C25" i="40" s="1"/>
  <c r="D8" i="21"/>
  <c r="D24" i="40" s="1"/>
  <c r="C8" i="21"/>
  <c r="C24" i="40" s="1"/>
  <c r="D7" i="21"/>
  <c r="D23" i="40" s="1"/>
  <c r="C7" i="21"/>
  <c r="C23" i="40" s="1"/>
  <c r="D6" i="21"/>
  <c r="D22" i="40" s="1"/>
  <c r="C6" i="21"/>
  <c r="C22" i="40" s="1"/>
  <c r="D5" i="21"/>
  <c r="D21" i="40" s="1"/>
  <c r="C5" i="21"/>
  <c r="C21" i="40" s="1"/>
  <c r="D4" i="21"/>
  <c r="C4" i="21"/>
  <c r="C20" i="40" s="1"/>
  <c r="O361" i="41" l="1"/>
  <c r="O255" i="41"/>
  <c r="O149" i="41"/>
  <c r="E244" i="40"/>
  <c r="E245" i="40" s="1"/>
  <c r="E246" i="40" s="1"/>
  <c r="E247" i="40" s="1"/>
  <c r="E248" i="40" s="1"/>
  <c r="E249" i="40" s="1"/>
  <c r="E250" i="40" s="1"/>
  <c r="E251" i="40" s="1"/>
  <c r="E252" i="40" s="1"/>
  <c r="E253" i="40" s="1"/>
  <c r="E254" i="40" s="1"/>
  <c r="E255" i="40" s="1"/>
  <c r="E256" i="40" s="1"/>
  <c r="E257" i="40" s="1"/>
  <c r="E258" i="40" s="1"/>
  <c r="E259" i="40" s="1"/>
  <c r="E260" i="40" s="1"/>
  <c r="E261" i="40" s="1"/>
  <c r="E262" i="40" s="1"/>
  <c r="E263" i="40" s="1"/>
  <c r="E264" i="40" s="1"/>
  <c r="E265" i="40" s="1"/>
  <c r="E266" i="40" s="1"/>
  <c r="E267" i="40" s="1"/>
  <c r="E268" i="40" s="1"/>
  <c r="E269" i="40" s="1"/>
  <c r="E270" i="40" s="1"/>
  <c r="E271" i="40" s="1"/>
  <c r="E272" i="40" s="1"/>
  <c r="E273" i="40" s="1"/>
  <c r="E274" i="40" s="1"/>
  <c r="E275" i="40" s="1"/>
  <c r="E276" i="40" s="1"/>
  <c r="E277" i="40" s="1"/>
  <c r="E278" i="40" s="1"/>
  <c r="E279" i="40" s="1"/>
  <c r="E280" i="40" s="1"/>
  <c r="E281" i="40" s="1"/>
  <c r="E282" i="40" s="1"/>
  <c r="E283" i="40" s="1"/>
  <c r="E284" i="40" s="1"/>
  <c r="E285" i="40" s="1"/>
  <c r="E286" i="40" s="1"/>
  <c r="E287" i="40" s="1"/>
  <c r="E288" i="40" s="1"/>
  <c r="E289" i="40" s="1"/>
  <c r="E290" i="40" s="1"/>
  <c r="E291" i="40" s="1"/>
  <c r="E292" i="40" s="1"/>
  <c r="E293" i="40" s="1"/>
  <c r="E294" i="40" s="1"/>
  <c r="E295" i="40" s="1"/>
  <c r="E296" i="40" s="1"/>
  <c r="E297" i="40" s="1"/>
  <c r="E298" i="40" s="1"/>
  <c r="E299" i="40" s="1"/>
  <c r="E300" i="40" s="1"/>
  <c r="E301" i="40" s="1"/>
  <c r="E302" i="40" s="1"/>
  <c r="E303" i="40" s="1"/>
  <c r="E356" i="40"/>
  <c r="E357" i="40" s="1"/>
  <c r="E358" i="40" s="1"/>
  <c r="E359" i="40" s="1"/>
  <c r="E360" i="40" s="1"/>
  <c r="E361" i="40" s="1"/>
  <c r="E362" i="40" s="1"/>
  <c r="E363" i="40" s="1"/>
  <c r="E364" i="40" s="1"/>
  <c r="E365" i="40" s="1"/>
  <c r="E366" i="40" s="1"/>
  <c r="E367" i="40" s="1"/>
  <c r="E368" i="40" s="1"/>
  <c r="E369" i="40" s="1"/>
  <c r="E370" i="40" s="1"/>
  <c r="E371" i="40" s="1"/>
  <c r="E372" i="40" s="1"/>
  <c r="E373" i="40" s="1"/>
  <c r="E374" i="40" s="1"/>
  <c r="E375" i="40" s="1"/>
  <c r="E376" i="40" s="1"/>
  <c r="E377" i="40" s="1"/>
  <c r="E378" i="40" s="1"/>
  <c r="E379" i="40" s="1"/>
  <c r="E380" i="40" s="1"/>
  <c r="E381" i="40" s="1"/>
  <c r="E382" i="40" s="1"/>
  <c r="E383" i="40" s="1"/>
  <c r="E384" i="40" s="1"/>
  <c r="E385" i="40" s="1"/>
  <c r="E386" i="40" s="1"/>
  <c r="E387" i="40" s="1"/>
  <c r="E388" i="40" s="1"/>
  <c r="E389" i="40" s="1"/>
  <c r="E390" i="40" s="1"/>
  <c r="E391" i="40" s="1"/>
  <c r="E392" i="40" s="1"/>
  <c r="E393" i="40" s="1"/>
  <c r="E394" i="40" s="1"/>
  <c r="E395" i="40" s="1"/>
  <c r="E396" i="40" s="1"/>
  <c r="E397" i="40" s="1"/>
  <c r="E398" i="40" s="1"/>
  <c r="E399" i="40" s="1"/>
  <c r="E400" i="40" s="1"/>
  <c r="E401" i="40" s="1"/>
  <c r="E402" i="40" s="1"/>
  <c r="E403" i="40" s="1"/>
  <c r="E404" i="40" s="1"/>
  <c r="E405" i="40" s="1"/>
  <c r="E406" i="40" s="1"/>
  <c r="E407" i="40" s="1"/>
  <c r="E408" i="40" s="1"/>
  <c r="E409" i="40" s="1"/>
  <c r="E410" i="40" s="1"/>
  <c r="E411" i="40" s="1"/>
  <c r="E412" i="40" s="1"/>
  <c r="E413" i="40" s="1"/>
  <c r="E414" i="40" s="1"/>
  <c r="E415" i="40" s="1"/>
  <c r="E132" i="40"/>
  <c r="E133" i="40" s="1"/>
  <c r="E134" i="40" s="1"/>
  <c r="E135" i="40" s="1"/>
  <c r="E136" i="40" s="1"/>
  <c r="E137" i="40" s="1"/>
  <c r="E138" i="40" s="1"/>
  <c r="E139" i="40" s="1"/>
  <c r="E140" i="40" s="1"/>
  <c r="E141" i="40" s="1"/>
  <c r="E142" i="40" s="1"/>
  <c r="E143" i="40" s="1"/>
  <c r="E144" i="40" s="1"/>
  <c r="E145" i="40" s="1"/>
  <c r="E146" i="40" s="1"/>
  <c r="E147" i="40" s="1"/>
  <c r="E148" i="40" s="1"/>
  <c r="E149" i="40" s="1"/>
  <c r="E150" i="40" s="1"/>
  <c r="E151" i="40" s="1"/>
  <c r="E152" i="40" s="1"/>
  <c r="E153" i="40" s="1"/>
  <c r="E154" i="40" s="1"/>
  <c r="E155" i="40" s="1"/>
  <c r="E156" i="40" s="1"/>
  <c r="E157" i="40" s="1"/>
  <c r="E158" i="40" s="1"/>
  <c r="E159" i="40" s="1"/>
  <c r="E160" i="40" s="1"/>
  <c r="E161" i="40" s="1"/>
  <c r="E162" i="40" s="1"/>
  <c r="E163" i="40" s="1"/>
  <c r="E164" i="40" s="1"/>
  <c r="E165" i="40" s="1"/>
  <c r="E166" i="40" s="1"/>
  <c r="E167" i="40" s="1"/>
  <c r="E168" i="40" s="1"/>
  <c r="E169" i="40" s="1"/>
  <c r="E170" i="40" s="1"/>
  <c r="E171" i="40" s="1"/>
  <c r="E172" i="40" s="1"/>
  <c r="E173" i="40" s="1"/>
  <c r="E174" i="40" s="1"/>
  <c r="E175" i="40" s="1"/>
  <c r="E176" i="40" s="1"/>
  <c r="E177" i="40" s="1"/>
  <c r="E178" i="40" s="1"/>
  <c r="E179" i="40" s="1"/>
  <c r="E180" i="40" s="1"/>
  <c r="E181" i="40" s="1"/>
  <c r="E182" i="40" s="1"/>
  <c r="E183" i="40" s="1"/>
  <c r="E184" i="40" s="1"/>
  <c r="E185" i="40" s="1"/>
  <c r="E186" i="40" s="1"/>
  <c r="E187" i="40" s="1"/>
  <c r="E188" i="40" s="1"/>
  <c r="E189" i="40" s="1"/>
  <c r="E190" i="40" s="1"/>
  <c r="E191" i="40" s="1"/>
  <c r="D37" i="40"/>
  <c r="D135" i="40"/>
  <c r="D244" i="40"/>
  <c r="G228" i="21"/>
  <c r="E20" i="40"/>
  <c r="E21" i="40" s="1"/>
  <c r="E22" i="40" s="1"/>
  <c r="E23" i="40" s="1"/>
  <c r="E24" i="40" s="1"/>
  <c r="E25" i="40" s="1"/>
  <c r="E26" i="40" s="1"/>
  <c r="E27" i="40" s="1"/>
  <c r="E28" i="40" s="1"/>
  <c r="E29" i="40" s="1"/>
  <c r="E30" i="40" s="1"/>
  <c r="E31" i="40" s="1"/>
  <c r="E32" i="40" s="1"/>
  <c r="E33" i="40" s="1"/>
  <c r="E34" i="40" s="1"/>
  <c r="E35" i="40" s="1"/>
  <c r="E36" i="40" s="1"/>
  <c r="E37" i="40" s="1"/>
  <c r="E38" i="40" s="1"/>
  <c r="E39" i="40" s="1"/>
  <c r="E40" i="40" s="1"/>
  <c r="E41" i="40" s="1"/>
  <c r="E42" i="40" s="1"/>
  <c r="E43" i="40" s="1"/>
  <c r="E44" i="40" s="1"/>
  <c r="E45" i="40" s="1"/>
  <c r="E46" i="40" s="1"/>
  <c r="E47" i="40" s="1"/>
  <c r="E48" i="40" s="1"/>
  <c r="E49" i="40" s="1"/>
  <c r="E50" i="40" s="1"/>
  <c r="E51" i="40" s="1"/>
  <c r="E52" i="40" s="1"/>
  <c r="E53" i="40" s="1"/>
  <c r="E54" i="40" s="1"/>
  <c r="E55" i="40" s="1"/>
  <c r="E56" i="40" s="1"/>
  <c r="E57" i="40" s="1"/>
  <c r="E58" i="40" s="1"/>
  <c r="E59" i="40" s="1"/>
  <c r="E60" i="40" s="1"/>
  <c r="E61" i="40" s="1"/>
  <c r="E62" i="40" s="1"/>
  <c r="E63" i="40" s="1"/>
  <c r="E64" i="40" s="1"/>
  <c r="E65" i="40" s="1"/>
  <c r="E66" i="40" s="1"/>
  <c r="E67" i="40" s="1"/>
  <c r="E68" i="40" s="1"/>
  <c r="E69" i="40" s="1"/>
  <c r="E70" i="40" s="1"/>
  <c r="E71" i="40" s="1"/>
  <c r="E72" i="40" s="1"/>
  <c r="E73" i="40" s="1"/>
  <c r="E74" i="40" s="1"/>
  <c r="E75" i="40" s="1"/>
  <c r="E76" i="40" s="1"/>
  <c r="E77" i="40" s="1"/>
  <c r="E78" i="40" s="1"/>
  <c r="E79" i="40" s="1"/>
  <c r="G116" i="21"/>
  <c r="D132" i="40"/>
  <c r="G4" i="21"/>
  <c r="D20" i="40"/>
  <c r="D29" i="40"/>
  <c r="D33" i="40"/>
  <c r="G340" i="21"/>
  <c r="D356" i="40"/>
  <c r="X340" i="21" l="1"/>
  <c r="O356" i="40"/>
  <c r="X228" i="21"/>
  <c r="O244" i="40"/>
  <c r="X116" i="21"/>
  <c r="O132" i="40"/>
  <c r="AU132" i="40" s="1"/>
  <c r="X4" i="21"/>
  <c r="O20" i="40"/>
  <c r="AU20" i="40" s="1"/>
  <c r="E4" i="21"/>
  <c r="F4" i="21" s="1"/>
  <c r="C19" i="41" s="1"/>
  <c r="D19" i="41"/>
  <c r="O362" i="41"/>
  <c r="O256" i="41"/>
  <c r="O150" i="41"/>
  <c r="G229" i="21"/>
  <c r="D292" i="37"/>
  <c r="E292" i="37" s="1"/>
  <c r="D292" i="20"/>
  <c r="E292" i="20" s="1"/>
  <c r="E228" i="21"/>
  <c r="F228" i="21" s="1"/>
  <c r="Y356" i="40"/>
  <c r="Y357" i="40" s="1"/>
  <c r="Y358" i="40" s="1"/>
  <c r="Y359" i="40" s="1"/>
  <c r="Y360" i="40" s="1"/>
  <c r="Y361" i="40" s="1"/>
  <c r="Y362" i="40" s="1"/>
  <c r="Y363" i="40" s="1"/>
  <c r="Y364" i="40" s="1"/>
  <c r="Y365" i="40" s="1"/>
  <c r="Y366" i="40" s="1"/>
  <c r="Y367" i="40" s="1"/>
  <c r="Y368" i="40" s="1"/>
  <c r="Y369" i="40" s="1"/>
  <c r="Y370" i="40" s="1"/>
  <c r="Y371" i="40" s="1"/>
  <c r="Y372" i="40" s="1"/>
  <c r="Y373" i="40" s="1"/>
  <c r="Y374" i="40" s="1"/>
  <c r="Y375" i="40" s="1"/>
  <c r="Y376" i="40" s="1"/>
  <c r="Y377" i="40" s="1"/>
  <c r="Y378" i="40" s="1"/>
  <c r="Y379" i="40" s="1"/>
  <c r="Y380" i="40" s="1"/>
  <c r="Y381" i="40" s="1"/>
  <c r="Y382" i="40" s="1"/>
  <c r="Y383" i="40" s="1"/>
  <c r="Y384" i="40" s="1"/>
  <c r="Y385" i="40" s="1"/>
  <c r="D8" i="37"/>
  <c r="E8" i="37" s="1"/>
  <c r="D8" i="20"/>
  <c r="Y132" i="40"/>
  <c r="Y133" i="40" s="1"/>
  <c r="Y134" i="40" s="1"/>
  <c r="Y135" i="40" s="1"/>
  <c r="Y136" i="40" s="1"/>
  <c r="Y137" i="40" s="1"/>
  <c r="Y138" i="40" s="1"/>
  <c r="Y139" i="40" s="1"/>
  <c r="Y140" i="40" s="1"/>
  <c r="Y141" i="40" s="1"/>
  <c r="Y142" i="40" s="1"/>
  <c r="Y143" i="40" s="1"/>
  <c r="Y144" i="40" s="1"/>
  <c r="Y145" i="40" s="1"/>
  <c r="Y146" i="40" s="1"/>
  <c r="Y147" i="40" s="1"/>
  <c r="Y148" i="40" s="1"/>
  <c r="Y149" i="40" s="1"/>
  <c r="Y150" i="40" s="1"/>
  <c r="Y151" i="40" s="1"/>
  <c r="Y152" i="40" s="1"/>
  <c r="Y153" i="40" s="1"/>
  <c r="Y154" i="40" s="1"/>
  <c r="Y155" i="40" s="1"/>
  <c r="Y156" i="40" s="1"/>
  <c r="Y157" i="40" s="1"/>
  <c r="Y158" i="40" s="1"/>
  <c r="Y159" i="40" s="1"/>
  <c r="Y160" i="40" s="1"/>
  <c r="Y161" i="40" s="1"/>
  <c r="Y244" i="40"/>
  <c r="Y245" i="40" s="1"/>
  <c r="Y246" i="40" s="1"/>
  <c r="Y247" i="40" s="1"/>
  <c r="Y248" i="40" s="1"/>
  <c r="Y249" i="40" s="1"/>
  <c r="Y250" i="40" s="1"/>
  <c r="Y251" i="40" s="1"/>
  <c r="Y252" i="40" s="1"/>
  <c r="Y253" i="40" s="1"/>
  <c r="Y254" i="40" s="1"/>
  <c r="Y255" i="40" s="1"/>
  <c r="Y256" i="40" s="1"/>
  <c r="Y257" i="40" s="1"/>
  <c r="Y258" i="40" s="1"/>
  <c r="Y259" i="40" s="1"/>
  <c r="Y260" i="40" s="1"/>
  <c r="Y261" i="40" s="1"/>
  <c r="Y262" i="40" s="1"/>
  <c r="Y263" i="40" s="1"/>
  <c r="Y264" i="40" s="1"/>
  <c r="Y265" i="40" s="1"/>
  <c r="Y266" i="40" s="1"/>
  <c r="Y267" i="40" s="1"/>
  <c r="Y268" i="40" s="1"/>
  <c r="Y269" i="40" s="1"/>
  <c r="Y270" i="40" s="1"/>
  <c r="Y271" i="40" s="1"/>
  <c r="Y272" i="40" s="1"/>
  <c r="Y273" i="40" s="1"/>
  <c r="G341" i="21"/>
  <c r="D434" i="20"/>
  <c r="E434" i="20" s="1"/>
  <c r="D434" i="37"/>
  <c r="E434" i="37" s="1"/>
  <c r="E340" i="21"/>
  <c r="F340" i="21" s="1"/>
  <c r="G117" i="21"/>
  <c r="D150" i="37"/>
  <c r="E150" i="37" s="1"/>
  <c r="D150" i="20"/>
  <c r="E150" i="20" s="1"/>
  <c r="E116" i="21"/>
  <c r="F116" i="21" s="1"/>
  <c r="R432" i="41"/>
  <c r="J432" i="41"/>
  <c r="R431" i="41"/>
  <c r="J431" i="41"/>
  <c r="R430" i="41"/>
  <c r="J430" i="41"/>
  <c r="D430" i="41"/>
  <c r="R429" i="41"/>
  <c r="J429" i="41"/>
  <c r="R428" i="41"/>
  <c r="J428" i="41"/>
  <c r="D428" i="41"/>
  <c r="R427" i="41"/>
  <c r="G427" i="41"/>
  <c r="K427" i="41" s="1"/>
  <c r="R426" i="41"/>
  <c r="J426" i="41"/>
  <c r="K426" i="41" s="1"/>
  <c r="R425" i="41"/>
  <c r="J425" i="41"/>
  <c r="R424" i="41"/>
  <c r="J424" i="41"/>
  <c r="R423" i="41"/>
  <c r="J423" i="41"/>
  <c r="R422" i="41"/>
  <c r="J422" i="41"/>
  <c r="G422" i="41"/>
  <c r="N422" i="41" s="1"/>
  <c r="R421" i="41"/>
  <c r="N421" i="41"/>
  <c r="G421" i="41"/>
  <c r="K421" i="41" s="1"/>
  <c r="R420" i="41"/>
  <c r="J420" i="41"/>
  <c r="G420" i="41"/>
  <c r="R419" i="41"/>
  <c r="N419" i="41"/>
  <c r="J419" i="41"/>
  <c r="K419" i="41" s="1"/>
  <c r="R418" i="41"/>
  <c r="BA383" i="41"/>
  <c r="AZ383" i="41"/>
  <c r="AY383" i="41"/>
  <c r="AX383" i="41"/>
  <c r="AW383" i="41"/>
  <c r="AV383" i="41"/>
  <c r="AU383" i="41"/>
  <c r="AT383" i="41"/>
  <c r="AS383" i="41"/>
  <c r="AR383" i="41"/>
  <c r="AQ383" i="41"/>
  <c r="AP383" i="41"/>
  <c r="AO383" i="41"/>
  <c r="AN383" i="41"/>
  <c r="AM383" i="41"/>
  <c r="AL383" i="41"/>
  <c r="D383" i="41"/>
  <c r="AI383" i="41" s="1"/>
  <c r="C383" i="41"/>
  <c r="BA382" i="41"/>
  <c r="AZ382" i="41"/>
  <c r="AY382" i="41"/>
  <c r="AX382" i="41"/>
  <c r="AW382" i="41"/>
  <c r="AV382" i="41"/>
  <c r="AU382" i="41"/>
  <c r="AT382" i="41"/>
  <c r="AS382" i="41"/>
  <c r="AR382" i="41"/>
  <c r="AQ382" i="41"/>
  <c r="AP382" i="41"/>
  <c r="AO382" i="41"/>
  <c r="AN382" i="41"/>
  <c r="AM382" i="41"/>
  <c r="AL382" i="41"/>
  <c r="D382" i="41"/>
  <c r="AI382" i="41" s="1"/>
  <c r="C382" i="41"/>
  <c r="BA381" i="41"/>
  <c r="AZ381" i="41"/>
  <c r="AY381" i="41"/>
  <c r="AX381" i="41"/>
  <c r="AW381" i="41"/>
  <c r="AV381" i="41"/>
  <c r="AU381" i="41"/>
  <c r="AT381" i="41"/>
  <c r="AS381" i="41"/>
  <c r="AR381" i="41"/>
  <c r="AQ381" i="41"/>
  <c r="AP381" i="41"/>
  <c r="AO381" i="41"/>
  <c r="AN381" i="41"/>
  <c r="AM381" i="41"/>
  <c r="AL381" i="41"/>
  <c r="D381" i="41"/>
  <c r="AI381" i="41" s="1"/>
  <c r="C381" i="41"/>
  <c r="BA380" i="41"/>
  <c r="AZ380" i="41"/>
  <c r="AY380" i="41"/>
  <c r="AX380" i="41"/>
  <c r="AW380" i="41"/>
  <c r="AV380" i="41"/>
  <c r="AU380" i="41"/>
  <c r="AT380" i="41"/>
  <c r="AS380" i="41"/>
  <c r="AR380" i="41"/>
  <c r="AQ380" i="41"/>
  <c r="AP380" i="41"/>
  <c r="AO380" i="41"/>
  <c r="AN380" i="41"/>
  <c r="AM380" i="41"/>
  <c r="AL380" i="41"/>
  <c r="D380" i="41"/>
  <c r="AI380" i="41" s="1"/>
  <c r="C380" i="41"/>
  <c r="BA379" i="41"/>
  <c r="AZ379" i="41"/>
  <c r="AY379" i="41"/>
  <c r="AX379" i="41"/>
  <c r="AW379" i="41"/>
  <c r="AV379" i="41"/>
  <c r="AU379" i="41"/>
  <c r="AT379" i="41"/>
  <c r="AS379" i="41"/>
  <c r="AR379" i="41"/>
  <c r="AQ379" i="41"/>
  <c r="AP379" i="41"/>
  <c r="AO379" i="41"/>
  <c r="AN379" i="41"/>
  <c r="AM379" i="41"/>
  <c r="AL379" i="41"/>
  <c r="D379" i="41"/>
  <c r="AI379" i="41" s="1"/>
  <c r="C379" i="41"/>
  <c r="BA378" i="41"/>
  <c r="AZ378" i="41"/>
  <c r="AY378" i="41"/>
  <c r="AX378" i="41"/>
  <c r="AW378" i="41"/>
  <c r="AV378" i="41"/>
  <c r="AU378" i="41"/>
  <c r="AT378" i="41"/>
  <c r="AS378" i="41"/>
  <c r="AR378" i="41"/>
  <c r="AQ378" i="41"/>
  <c r="AP378" i="41"/>
  <c r="AO378" i="41"/>
  <c r="AN378" i="41"/>
  <c r="AM378" i="41"/>
  <c r="AL378" i="41"/>
  <c r="D378" i="41"/>
  <c r="AI378" i="41" s="1"/>
  <c r="C378" i="41"/>
  <c r="BA377" i="41"/>
  <c r="AZ377" i="41"/>
  <c r="AY377" i="41"/>
  <c r="AX377" i="41"/>
  <c r="AW377" i="41"/>
  <c r="AV377" i="41"/>
  <c r="AU377" i="41"/>
  <c r="AT377" i="41"/>
  <c r="AS377" i="41"/>
  <c r="AR377" i="41"/>
  <c r="AQ377" i="41"/>
  <c r="AP377" i="41"/>
  <c r="AO377" i="41"/>
  <c r="AN377" i="41"/>
  <c r="AM377" i="41"/>
  <c r="AL377" i="41"/>
  <c r="D377" i="41"/>
  <c r="AI377" i="41" s="1"/>
  <c r="C377" i="41"/>
  <c r="BA376" i="41"/>
  <c r="AZ376" i="41"/>
  <c r="AY376" i="41"/>
  <c r="AX376" i="41"/>
  <c r="AW376" i="41"/>
  <c r="AV376" i="41"/>
  <c r="AU376" i="41"/>
  <c r="AT376" i="41"/>
  <c r="AS376" i="41"/>
  <c r="AR376" i="41"/>
  <c r="AQ376" i="41"/>
  <c r="AP376" i="41"/>
  <c r="AO376" i="41"/>
  <c r="AN376" i="41"/>
  <c r="AM376" i="41"/>
  <c r="AL376" i="41"/>
  <c r="D376" i="41"/>
  <c r="AI376" i="41" s="1"/>
  <c r="C376" i="41"/>
  <c r="BA375" i="41"/>
  <c r="AZ375" i="41"/>
  <c r="AY375" i="41"/>
  <c r="AX375" i="41"/>
  <c r="AW375" i="41"/>
  <c r="AV375" i="41"/>
  <c r="AU375" i="41"/>
  <c r="AT375" i="41"/>
  <c r="AS375" i="41"/>
  <c r="AR375" i="41"/>
  <c r="AQ375" i="41"/>
  <c r="AP375" i="41"/>
  <c r="AO375" i="41"/>
  <c r="AN375" i="41"/>
  <c r="AM375" i="41"/>
  <c r="AL375" i="41"/>
  <c r="D375" i="41"/>
  <c r="AI375" i="41" s="1"/>
  <c r="C375" i="41"/>
  <c r="BA374" i="41"/>
  <c r="AZ374" i="41"/>
  <c r="AY374" i="41"/>
  <c r="AX374" i="41"/>
  <c r="AW374" i="41"/>
  <c r="AV374" i="41"/>
  <c r="AU374" i="41"/>
  <c r="AT374" i="41"/>
  <c r="AS374" i="41"/>
  <c r="AR374" i="41"/>
  <c r="AQ374" i="41"/>
  <c r="AP374" i="41"/>
  <c r="AO374" i="41"/>
  <c r="AN374" i="41"/>
  <c r="AM374" i="41"/>
  <c r="AL374" i="41"/>
  <c r="D374" i="41"/>
  <c r="AI374" i="41" s="1"/>
  <c r="C374" i="41"/>
  <c r="BA373" i="41"/>
  <c r="AZ373" i="41"/>
  <c r="AY373" i="41"/>
  <c r="AX373" i="41"/>
  <c r="AW373" i="41"/>
  <c r="AV373" i="41"/>
  <c r="AU373" i="41"/>
  <c r="AT373" i="41"/>
  <c r="AS373" i="41"/>
  <c r="AR373" i="41"/>
  <c r="AQ373" i="41"/>
  <c r="AP373" i="41"/>
  <c r="AO373" i="41"/>
  <c r="AN373" i="41"/>
  <c r="AM373" i="41"/>
  <c r="AL373" i="41"/>
  <c r="D373" i="41"/>
  <c r="AI373" i="41" s="1"/>
  <c r="C373" i="41"/>
  <c r="BA372" i="41"/>
  <c r="AZ372" i="41"/>
  <c r="AY372" i="41"/>
  <c r="AX372" i="41"/>
  <c r="AW372" i="41"/>
  <c r="AV372" i="41"/>
  <c r="AU372" i="41"/>
  <c r="AT372" i="41"/>
  <c r="AS372" i="41"/>
  <c r="AR372" i="41"/>
  <c r="AQ372" i="41"/>
  <c r="AP372" i="41"/>
  <c r="AO372" i="41"/>
  <c r="AN372" i="41"/>
  <c r="AM372" i="41"/>
  <c r="AL372" i="41"/>
  <c r="D372" i="41"/>
  <c r="AI372" i="41" s="1"/>
  <c r="C372" i="41"/>
  <c r="BA371" i="41"/>
  <c r="AZ371" i="41"/>
  <c r="AY371" i="41"/>
  <c r="AX371" i="41"/>
  <c r="AW371" i="41"/>
  <c r="AV371" i="41"/>
  <c r="AU371" i="41"/>
  <c r="AT371" i="41"/>
  <c r="AS371" i="41"/>
  <c r="AR371" i="41"/>
  <c r="AQ371" i="41"/>
  <c r="AP371" i="41"/>
  <c r="AO371" i="41"/>
  <c r="AN371" i="41"/>
  <c r="AM371" i="41"/>
  <c r="AL371" i="41"/>
  <c r="D371" i="41"/>
  <c r="AI371" i="41" s="1"/>
  <c r="C371" i="41"/>
  <c r="BA370" i="41"/>
  <c r="AZ370" i="41"/>
  <c r="AY370" i="41"/>
  <c r="AX370" i="41"/>
  <c r="AW370" i="41"/>
  <c r="AV370" i="41"/>
  <c r="AU370" i="41"/>
  <c r="AT370" i="41"/>
  <c r="AS370" i="41"/>
  <c r="AR370" i="41"/>
  <c r="AQ370" i="41"/>
  <c r="AP370" i="41"/>
  <c r="AO370" i="41"/>
  <c r="AN370" i="41"/>
  <c r="AM370" i="41"/>
  <c r="AL370" i="41"/>
  <c r="D370" i="41"/>
  <c r="AI370" i="41" s="1"/>
  <c r="C370" i="41"/>
  <c r="BA369" i="41"/>
  <c r="AZ369" i="41"/>
  <c r="AY369" i="41"/>
  <c r="AX369" i="41"/>
  <c r="AW369" i="41"/>
  <c r="AV369" i="41"/>
  <c r="AU369" i="41"/>
  <c r="AT369" i="41"/>
  <c r="AS369" i="41"/>
  <c r="AR369" i="41"/>
  <c r="AQ369" i="41"/>
  <c r="AP369" i="41"/>
  <c r="AO369" i="41"/>
  <c r="AN369" i="41"/>
  <c r="AM369" i="41"/>
  <c r="AL369" i="41"/>
  <c r="D369" i="41"/>
  <c r="AI369" i="41" s="1"/>
  <c r="C369" i="41"/>
  <c r="BA368" i="41"/>
  <c r="AZ368" i="41"/>
  <c r="AY368" i="41"/>
  <c r="AX368" i="41"/>
  <c r="AW368" i="41"/>
  <c r="AV368" i="41"/>
  <c r="AU368" i="41"/>
  <c r="AT368" i="41"/>
  <c r="AS368" i="41"/>
  <c r="AR368" i="41"/>
  <c r="AQ368" i="41"/>
  <c r="AP368" i="41"/>
  <c r="AO368" i="41"/>
  <c r="AN368" i="41"/>
  <c r="AM368" i="41"/>
  <c r="AL368" i="41"/>
  <c r="D368" i="41"/>
  <c r="AI368" i="41" s="1"/>
  <c r="C368" i="41"/>
  <c r="BA367" i="41"/>
  <c r="AZ367" i="41"/>
  <c r="AY367" i="41"/>
  <c r="AX367" i="41"/>
  <c r="AW367" i="41"/>
  <c r="AV367" i="41"/>
  <c r="AU367" i="41"/>
  <c r="AT367" i="41"/>
  <c r="AS367" i="41"/>
  <c r="AR367" i="41"/>
  <c r="AQ367" i="41"/>
  <c r="AP367" i="41"/>
  <c r="AO367" i="41"/>
  <c r="AN367" i="41"/>
  <c r="AM367" i="41"/>
  <c r="AL367" i="41"/>
  <c r="D367" i="41"/>
  <c r="AI367" i="41" s="1"/>
  <c r="C367" i="41"/>
  <c r="BA366" i="41"/>
  <c r="AZ366" i="41"/>
  <c r="AY366" i="41"/>
  <c r="AX366" i="41"/>
  <c r="AW366" i="41"/>
  <c r="AV366" i="41"/>
  <c r="AU366" i="41"/>
  <c r="AT366" i="41"/>
  <c r="AS366" i="41"/>
  <c r="AR366" i="41"/>
  <c r="AQ366" i="41"/>
  <c r="AP366" i="41"/>
  <c r="AO366" i="41"/>
  <c r="AN366" i="41"/>
  <c r="AM366" i="41"/>
  <c r="AL366" i="41"/>
  <c r="D366" i="41"/>
  <c r="AI366" i="41" s="1"/>
  <c r="C366" i="41"/>
  <c r="BA365" i="41"/>
  <c r="AZ365" i="41"/>
  <c r="AY365" i="41"/>
  <c r="AX365" i="41"/>
  <c r="AW365" i="41"/>
  <c r="AV365" i="41"/>
  <c r="AU365" i="41"/>
  <c r="AT365" i="41"/>
  <c r="AS365" i="41"/>
  <c r="AR365" i="41"/>
  <c r="AQ365" i="41"/>
  <c r="AP365" i="41"/>
  <c r="AO365" i="41"/>
  <c r="AN365" i="41"/>
  <c r="AM365" i="41"/>
  <c r="AL365" i="41"/>
  <c r="D365" i="41"/>
  <c r="AI365" i="41" s="1"/>
  <c r="C365" i="41"/>
  <c r="BA364" i="41"/>
  <c r="AZ364" i="41"/>
  <c r="AY364" i="41"/>
  <c r="AX364" i="41"/>
  <c r="AW364" i="41"/>
  <c r="AV364" i="41"/>
  <c r="AU364" i="41"/>
  <c r="AT364" i="41"/>
  <c r="AS364" i="41"/>
  <c r="AR364" i="41"/>
  <c r="AQ364" i="41"/>
  <c r="AP364" i="41"/>
  <c r="AO364" i="41"/>
  <c r="AN364" i="41"/>
  <c r="AM364" i="41"/>
  <c r="AL364" i="41"/>
  <c r="D364" i="41"/>
  <c r="AI364" i="41" s="1"/>
  <c r="C364" i="41"/>
  <c r="BA363" i="41"/>
  <c r="AZ363" i="41"/>
  <c r="AY363" i="41"/>
  <c r="AX363" i="41"/>
  <c r="AW363" i="41"/>
  <c r="AV363" i="41"/>
  <c r="AU363" i="41"/>
  <c r="AT363" i="41"/>
  <c r="AS363" i="41"/>
  <c r="AR363" i="41"/>
  <c r="AQ363" i="41"/>
  <c r="AP363" i="41"/>
  <c r="AO363" i="41"/>
  <c r="AN363" i="41"/>
  <c r="AM363" i="41"/>
  <c r="AL363" i="41"/>
  <c r="D363" i="41"/>
  <c r="AI363" i="41" s="1"/>
  <c r="C363" i="41"/>
  <c r="BA362" i="41"/>
  <c r="AZ362" i="41"/>
  <c r="AY362" i="41"/>
  <c r="AX362" i="41"/>
  <c r="AW362" i="41"/>
  <c r="AV362" i="41"/>
  <c r="AU362" i="41"/>
  <c r="AT362" i="41"/>
  <c r="AS362" i="41"/>
  <c r="AR362" i="41"/>
  <c r="AQ362" i="41"/>
  <c r="AP362" i="41"/>
  <c r="AO362" i="41"/>
  <c r="AN362" i="41"/>
  <c r="AM362" i="41"/>
  <c r="AL362" i="41"/>
  <c r="D362" i="41"/>
  <c r="AI362" i="41" s="1"/>
  <c r="C362" i="41"/>
  <c r="BA361" i="41"/>
  <c r="AZ361" i="41"/>
  <c r="AY361" i="41"/>
  <c r="AX361" i="41"/>
  <c r="AW361" i="41"/>
  <c r="AV361" i="41"/>
  <c r="AU361" i="41"/>
  <c r="AT361" i="41"/>
  <c r="AS361" i="41"/>
  <c r="AR361" i="41"/>
  <c r="AQ361" i="41"/>
  <c r="AP361" i="41"/>
  <c r="AO361" i="41"/>
  <c r="AN361" i="41"/>
  <c r="AM361" i="41"/>
  <c r="AL361" i="41"/>
  <c r="D361" i="41"/>
  <c r="AI361" i="41" s="1"/>
  <c r="C361" i="41"/>
  <c r="BA360" i="41"/>
  <c r="AZ360" i="41"/>
  <c r="AY360" i="41"/>
  <c r="AX360" i="41"/>
  <c r="AW360" i="41"/>
  <c r="AV360" i="41"/>
  <c r="AU360" i="41"/>
  <c r="AT360" i="41"/>
  <c r="AS360" i="41"/>
  <c r="AR360" i="41"/>
  <c r="AQ360" i="41"/>
  <c r="AP360" i="41"/>
  <c r="AO360" i="41"/>
  <c r="AN360" i="41"/>
  <c r="AM360" i="41"/>
  <c r="AL360" i="41"/>
  <c r="D360" i="41"/>
  <c r="AI360" i="41" s="1"/>
  <c r="C360" i="41"/>
  <c r="BA359" i="41"/>
  <c r="AZ359" i="41"/>
  <c r="AY359" i="41"/>
  <c r="AX359" i="41"/>
  <c r="AW359" i="41"/>
  <c r="AV359" i="41"/>
  <c r="AU359" i="41"/>
  <c r="AT359" i="41"/>
  <c r="AS359" i="41"/>
  <c r="AR359" i="41"/>
  <c r="AQ359" i="41"/>
  <c r="AP359" i="41"/>
  <c r="AO359" i="41"/>
  <c r="AN359" i="41"/>
  <c r="AM359" i="41"/>
  <c r="AL359" i="41"/>
  <c r="D359" i="41"/>
  <c r="AI359" i="41" s="1"/>
  <c r="C359" i="41"/>
  <c r="BA358" i="41"/>
  <c r="AZ358" i="41"/>
  <c r="AY358" i="41"/>
  <c r="AX358" i="41"/>
  <c r="AW358" i="41"/>
  <c r="AV358" i="41"/>
  <c r="AU358" i="41"/>
  <c r="AT358" i="41"/>
  <c r="AS358" i="41"/>
  <c r="AR358" i="41"/>
  <c r="AQ358" i="41"/>
  <c r="AP358" i="41"/>
  <c r="AO358" i="41"/>
  <c r="AN358" i="41"/>
  <c r="AM358" i="41"/>
  <c r="AL358" i="41"/>
  <c r="D358" i="41"/>
  <c r="AI358" i="41" s="1"/>
  <c r="C358" i="41"/>
  <c r="BA357" i="41"/>
  <c r="AZ357" i="41"/>
  <c r="AY357" i="41"/>
  <c r="AX357" i="41"/>
  <c r="AW357" i="41"/>
  <c r="AV357" i="41"/>
  <c r="AU357" i="41"/>
  <c r="AT357" i="41"/>
  <c r="AS357" i="41"/>
  <c r="AR357" i="41"/>
  <c r="AQ357" i="41"/>
  <c r="AP357" i="41"/>
  <c r="AO357" i="41"/>
  <c r="AN357" i="41"/>
  <c r="AM357" i="41"/>
  <c r="AL357" i="41"/>
  <c r="D357" i="41"/>
  <c r="AI357" i="41" s="1"/>
  <c r="C357" i="41"/>
  <c r="BA356" i="41"/>
  <c r="AZ356" i="41"/>
  <c r="AY356" i="41"/>
  <c r="AX356" i="41"/>
  <c r="AW356" i="41"/>
  <c r="AV356" i="41"/>
  <c r="AU356" i="41"/>
  <c r="AT356" i="41"/>
  <c r="AS356" i="41"/>
  <c r="AR356" i="41"/>
  <c r="AQ356" i="41"/>
  <c r="AP356" i="41"/>
  <c r="AO356" i="41"/>
  <c r="AN356" i="41"/>
  <c r="AM356" i="41"/>
  <c r="AL356" i="41"/>
  <c r="D356" i="41"/>
  <c r="AI356" i="41" s="1"/>
  <c r="C356" i="41"/>
  <c r="BA355" i="41"/>
  <c r="AZ355" i="41"/>
  <c r="AY355" i="41"/>
  <c r="AX355" i="41"/>
  <c r="AW355" i="41"/>
  <c r="AV355" i="41"/>
  <c r="AU355" i="41"/>
  <c r="AT355" i="41"/>
  <c r="AS355" i="41"/>
  <c r="AR355" i="41"/>
  <c r="AQ355" i="41"/>
  <c r="AP355" i="41"/>
  <c r="AO355" i="41"/>
  <c r="AN355" i="41"/>
  <c r="AM355" i="41"/>
  <c r="AL355" i="41"/>
  <c r="D355" i="41"/>
  <c r="C355" i="41"/>
  <c r="R320" i="41"/>
  <c r="J320" i="41"/>
  <c r="R319" i="41"/>
  <c r="J319" i="41"/>
  <c r="R318" i="41"/>
  <c r="J318" i="41"/>
  <c r="D318" i="41"/>
  <c r="R317" i="41"/>
  <c r="J317" i="41"/>
  <c r="R316" i="41"/>
  <c r="J316" i="41"/>
  <c r="D316" i="41"/>
  <c r="R315" i="41"/>
  <c r="G315" i="41"/>
  <c r="K315" i="41" s="1"/>
  <c r="R314" i="41"/>
  <c r="J314" i="41"/>
  <c r="K314" i="41" s="1"/>
  <c r="R313" i="41"/>
  <c r="J313" i="41"/>
  <c r="R312" i="41"/>
  <c r="J312" i="41"/>
  <c r="R311" i="41"/>
  <c r="J311" i="41"/>
  <c r="R310" i="41"/>
  <c r="J310" i="41"/>
  <c r="G310" i="41"/>
  <c r="R309" i="41"/>
  <c r="N309" i="41"/>
  <c r="G309" i="41"/>
  <c r="K309" i="41" s="1"/>
  <c r="R308" i="41"/>
  <c r="J308" i="41"/>
  <c r="G308" i="41"/>
  <c r="R307" i="41"/>
  <c r="N307" i="41"/>
  <c r="J307" i="41"/>
  <c r="K307" i="41" s="1"/>
  <c r="R306" i="41"/>
  <c r="BA271" i="41"/>
  <c r="AZ271" i="41"/>
  <c r="AY271" i="41"/>
  <c r="AX271" i="41"/>
  <c r="AW271" i="41"/>
  <c r="AV271" i="41"/>
  <c r="AU271" i="41"/>
  <c r="AT271" i="41"/>
  <c r="AS271" i="41"/>
  <c r="AR271" i="41"/>
  <c r="AQ271" i="41"/>
  <c r="AP271" i="41"/>
  <c r="AO271" i="41"/>
  <c r="AN271" i="41"/>
  <c r="AM271" i="41"/>
  <c r="AL271" i="41"/>
  <c r="D271" i="41"/>
  <c r="AI271" i="41" s="1"/>
  <c r="C271" i="41"/>
  <c r="BA270" i="41"/>
  <c r="AZ270" i="41"/>
  <c r="AY270" i="41"/>
  <c r="AX270" i="41"/>
  <c r="AW270" i="41"/>
  <c r="AV270" i="41"/>
  <c r="AU270" i="41"/>
  <c r="AT270" i="41"/>
  <c r="AS270" i="41"/>
  <c r="AR270" i="41"/>
  <c r="AQ270" i="41"/>
  <c r="AP270" i="41"/>
  <c r="AO270" i="41"/>
  <c r="AN270" i="41"/>
  <c r="AM270" i="41"/>
  <c r="AL270" i="41"/>
  <c r="D270" i="41"/>
  <c r="AI270" i="41" s="1"/>
  <c r="C270" i="41"/>
  <c r="BA269" i="41"/>
  <c r="AZ269" i="41"/>
  <c r="AY269" i="41"/>
  <c r="AX269" i="41"/>
  <c r="AW269" i="41"/>
  <c r="AV269" i="41"/>
  <c r="AU269" i="41"/>
  <c r="AT269" i="41"/>
  <c r="AS269" i="41"/>
  <c r="AR269" i="41"/>
  <c r="AQ269" i="41"/>
  <c r="AP269" i="41"/>
  <c r="AO269" i="41"/>
  <c r="AN269" i="41"/>
  <c r="AM269" i="41"/>
  <c r="AL269" i="41"/>
  <c r="D269" i="41"/>
  <c r="AI269" i="41" s="1"/>
  <c r="C269" i="41"/>
  <c r="BA268" i="41"/>
  <c r="AZ268" i="41"/>
  <c r="AY268" i="41"/>
  <c r="AX268" i="41"/>
  <c r="AW268" i="41"/>
  <c r="AV268" i="41"/>
  <c r="AU268" i="41"/>
  <c r="AT268" i="41"/>
  <c r="AS268" i="41"/>
  <c r="AR268" i="41"/>
  <c r="AQ268" i="41"/>
  <c r="AP268" i="41"/>
  <c r="AO268" i="41"/>
  <c r="AN268" i="41"/>
  <c r="AM268" i="41"/>
  <c r="AL268" i="41"/>
  <c r="D268" i="41"/>
  <c r="AI268" i="41" s="1"/>
  <c r="C268" i="41"/>
  <c r="BA267" i="41"/>
  <c r="AZ267" i="41"/>
  <c r="AY267" i="41"/>
  <c r="AX267" i="41"/>
  <c r="AW267" i="41"/>
  <c r="AV267" i="41"/>
  <c r="AU267" i="41"/>
  <c r="AT267" i="41"/>
  <c r="AS267" i="41"/>
  <c r="AR267" i="41"/>
  <c r="AQ267" i="41"/>
  <c r="AP267" i="41"/>
  <c r="AO267" i="41"/>
  <c r="AN267" i="41"/>
  <c r="AM267" i="41"/>
  <c r="AL267" i="41"/>
  <c r="D267" i="41"/>
  <c r="AI267" i="41" s="1"/>
  <c r="C267" i="41"/>
  <c r="BA266" i="41"/>
  <c r="AZ266" i="41"/>
  <c r="AY266" i="41"/>
  <c r="AX266" i="41"/>
  <c r="AW266" i="41"/>
  <c r="AV266" i="41"/>
  <c r="AU266" i="41"/>
  <c r="AT266" i="41"/>
  <c r="AS266" i="41"/>
  <c r="AR266" i="41"/>
  <c r="AQ266" i="41"/>
  <c r="AP266" i="41"/>
  <c r="AO266" i="41"/>
  <c r="AN266" i="41"/>
  <c r="AM266" i="41"/>
  <c r="AL266" i="41"/>
  <c r="D266" i="41"/>
  <c r="AI266" i="41" s="1"/>
  <c r="C266" i="41"/>
  <c r="BA265" i="41"/>
  <c r="AZ265" i="41"/>
  <c r="AY265" i="41"/>
  <c r="AX265" i="41"/>
  <c r="AW265" i="41"/>
  <c r="AV265" i="41"/>
  <c r="AU265" i="41"/>
  <c r="AT265" i="41"/>
  <c r="AS265" i="41"/>
  <c r="AR265" i="41"/>
  <c r="AQ265" i="41"/>
  <c r="AP265" i="41"/>
  <c r="AO265" i="41"/>
  <c r="AN265" i="41"/>
  <c r="AM265" i="41"/>
  <c r="AL265" i="41"/>
  <c r="D265" i="41"/>
  <c r="AI265" i="41" s="1"/>
  <c r="C265" i="41"/>
  <c r="BA264" i="41"/>
  <c r="AZ264" i="41"/>
  <c r="AY264" i="41"/>
  <c r="AX264" i="41"/>
  <c r="AW264" i="41"/>
  <c r="AV264" i="41"/>
  <c r="AU264" i="41"/>
  <c r="AT264" i="41"/>
  <c r="AS264" i="41"/>
  <c r="AR264" i="41"/>
  <c r="AQ264" i="41"/>
  <c r="AP264" i="41"/>
  <c r="AO264" i="41"/>
  <c r="AN264" i="41"/>
  <c r="AM264" i="41"/>
  <c r="AL264" i="41"/>
  <c r="D264" i="41"/>
  <c r="AI264" i="41" s="1"/>
  <c r="C264" i="41"/>
  <c r="BA263" i="41"/>
  <c r="AZ263" i="41"/>
  <c r="AY263" i="41"/>
  <c r="AX263" i="41"/>
  <c r="AW263" i="41"/>
  <c r="AV263" i="41"/>
  <c r="AU263" i="41"/>
  <c r="AT263" i="41"/>
  <c r="AS263" i="41"/>
  <c r="AR263" i="41"/>
  <c r="AQ263" i="41"/>
  <c r="AP263" i="41"/>
  <c r="AO263" i="41"/>
  <c r="AN263" i="41"/>
  <c r="AM263" i="41"/>
  <c r="AL263" i="41"/>
  <c r="D263" i="41"/>
  <c r="AI263" i="41" s="1"/>
  <c r="C263" i="41"/>
  <c r="BA262" i="41"/>
  <c r="AZ262" i="41"/>
  <c r="AY262" i="41"/>
  <c r="AX262" i="41"/>
  <c r="AW262" i="41"/>
  <c r="AV262" i="41"/>
  <c r="AU262" i="41"/>
  <c r="AT262" i="41"/>
  <c r="AS262" i="41"/>
  <c r="AR262" i="41"/>
  <c r="AQ262" i="41"/>
  <c r="AP262" i="41"/>
  <c r="AO262" i="41"/>
  <c r="AN262" i="41"/>
  <c r="AM262" i="41"/>
  <c r="AL262" i="41"/>
  <c r="D262" i="41"/>
  <c r="AI262" i="41" s="1"/>
  <c r="C262" i="41"/>
  <c r="BA261" i="41"/>
  <c r="AZ261" i="41"/>
  <c r="AY261" i="41"/>
  <c r="AX261" i="41"/>
  <c r="AW261" i="41"/>
  <c r="AV261" i="41"/>
  <c r="AU261" i="41"/>
  <c r="AT261" i="41"/>
  <c r="AS261" i="41"/>
  <c r="AR261" i="41"/>
  <c r="AQ261" i="41"/>
  <c r="AP261" i="41"/>
  <c r="AO261" i="41"/>
  <c r="AN261" i="41"/>
  <c r="AM261" i="41"/>
  <c r="AL261" i="41"/>
  <c r="D261" i="41"/>
  <c r="AI261" i="41" s="1"/>
  <c r="C261" i="41"/>
  <c r="BA260" i="41"/>
  <c r="AZ260" i="41"/>
  <c r="AY260" i="41"/>
  <c r="AX260" i="41"/>
  <c r="AW260" i="41"/>
  <c r="AV260" i="41"/>
  <c r="AU260" i="41"/>
  <c r="AT260" i="41"/>
  <c r="AS260" i="41"/>
  <c r="AR260" i="41"/>
  <c r="AQ260" i="41"/>
  <c r="AP260" i="41"/>
  <c r="AO260" i="41"/>
  <c r="AN260" i="41"/>
  <c r="AM260" i="41"/>
  <c r="AL260" i="41"/>
  <c r="D260" i="41"/>
  <c r="AI260" i="41" s="1"/>
  <c r="C260" i="41"/>
  <c r="BA259" i="41"/>
  <c r="AZ259" i="41"/>
  <c r="AY259" i="41"/>
  <c r="AX259" i="41"/>
  <c r="AW259" i="41"/>
  <c r="AV259" i="41"/>
  <c r="AU259" i="41"/>
  <c r="AT259" i="41"/>
  <c r="AS259" i="41"/>
  <c r="AR259" i="41"/>
  <c r="AQ259" i="41"/>
  <c r="AP259" i="41"/>
  <c r="AO259" i="41"/>
  <c r="AN259" i="41"/>
  <c r="AM259" i="41"/>
  <c r="AL259" i="41"/>
  <c r="D259" i="41"/>
  <c r="AI259" i="41" s="1"/>
  <c r="C259" i="41"/>
  <c r="BA258" i="41"/>
  <c r="AZ258" i="41"/>
  <c r="AY258" i="41"/>
  <c r="AX258" i="41"/>
  <c r="AW258" i="41"/>
  <c r="AV258" i="41"/>
  <c r="AU258" i="41"/>
  <c r="AT258" i="41"/>
  <c r="AS258" i="41"/>
  <c r="AR258" i="41"/>
  <c r="AQ258" i="41"/>
  <c r="AP258" i="41"/>
  <c r="AO258" i="41"/>
  <c r="AN258" i="41"/>
  <c r="AM258" i="41"/>
  <c r="AL258" i="41"/>
  <c r="D258" i="41"/>
  <c r="AI258" i="41" s="1"/>
  <c r="C258" i="41"/>
  <c r="BA257" i="41"/>
  <c r="AZ257" i="41"/>
  <c r="AY257" i="41"/>
  <c r="AX257" i="41"/>
  <c r="AW257" i="41"/>
  <c r="AV257" i="41"/>
  <c r="AU257" i="41"/>
  <c r="AT257" i="41"/>
  <c r="AS257" i="41"/>
  <c r="AR257" i="41"/>
  <c r="AQ257" i="41"/>
  <c r="AP257" i="41"/>
  <c r="AO257" i="41"/>
  <c r="AN257" i="41"/>
  <c r="AM257" i="41"/>
  <c r="AL257" i="41"/>
  <c r="D257" i="41"/>
  <c r="AI257" i="41" s="1"/>
  <c r="C257" i="41"/>
  <c r="BA256" i="41"/>
  <c r="AZ256" i="41"/>
  <c r="AY256" i="41"/>
  <c r="AX256" i="41"/>
  <c r="AW256" i="41"/>
  <c r="AV256" i="41"/>
  <c r="AU256" i="41"/>
  <c r="AT256" i="41"/>
  <c r="AS256" i="41"/>
  <c r="AR256" i="41"/>
  <c r="AQ256" i="41"/>
  <c r="AP256" i="41"/>
  <c r="AO256" i="41"/>
  <c r="AN256" i="41"/>
  <c r="AM256" i="41"/>
  <c r="AL256" i="41"/>
  <c r="D256" i="41"/>
  <c r="AI256" i="41" s="1"/>
  <c r="C256" i="41"/>
  <c r="BA255" i="41"/>
  <c r="AZ255" i="41"/>
  <c r="AY255" i="41"/>
  <c r="AX255" i="41"/>
  <c r="AW255" i="41"/>
  <c r="AV255" i="41"/>
  <c r="AU255" i="41"/>
  <c r="AT255" i="41"/>
  <c r="AS255" i="41"/>
  <c r="AR255" i="41"/>
  <c r="AQ255" i="41"/>
  <c r="AP255" i="41"/>
  <c r="AO255" i="41"/>
  <c r="AN255" i="41"/>
  <c r="AM255" i="41"/>
  <c r="AL255" i="41"/>
  <c r="D255" i="41"/>
  <c r="AI255" i="41" s="1"/>
  <c r="C255" i="41"/>
  <c r="BA254" i="41"/>
  <c r="AZ254" i="41"/>
  <c r="AY254" i="41"/>
  <c r="AX254" i="41"/>
  <c r="AW254" i="41"/>
  <c r="AV254" i="41"/>
  <c r="AU254" i="41"/>
  <c r="AT254" i="41"/>
  <c r="AS254" i="41"/>
  <c r="AR254" i="41"/>
  <c r="AQ254" i="41"/>
  <c r="AP254" i="41"/>
  <c r="AO254" i="41"/>
  <c r="AN254" i="41"/>
  <c r="AM254" i="41"/>
  <c r="AL254" i="41"/>
  <c r="D254" i="41"/>
  <c r="AI254" i="41" s="1"/>
  <c r="C254" i="41"/>
  <c r="BA253" i="41"/>
  <c r="AZ253" i="41"/>
  <c r="AY253" i="41"/>
  <c r="AX253" i="41"/>
  <c r="AW253" i="41"/>
  <c r="AV253" i="41"/>
  <c r="AU253" i="41"/>
  <c r="AT253" i="41"/>
  <c r="AS253" i="41"/>
  <c r="AR253" i="41"/>
  <c r="AQ253" i="41"/>
  <c r="AP253" i="41"/>
  <c r="AO253" i="41"/>
  <c r="AN253" i="41"/>
  <c r="AM253" i="41"/>
  <c r="AL253" i="41"/>
  <c r="D253" i="41"/>
  <c r="AI253" i="41" s="1"/>
  <c r="C253" i="41"/>
  <c r="BA252" i="41"/>
  <c r="AZ252" i="41"/>
  <c r="AY252" i="41"/>
  <c r="AX252" i="41"/>
  <c r="AW252" i="41"/>
  <c r="AV252" i="41"/>
  <c r="AU252" i="41"/>
  <c r="AT252" i="41"/>
  <c r="AS252" i="41"/>
  <c r="AR252" i="41"/>
  <c r="AQ252" i="41"/>
  <c r="AP252" i="41"/>
  <c r="AO252" i="41"/>
  <c r="AN252" i="41"/>
  <c r="AM252" i="41"/>
  <c r="AL252" i="41"/>
  <c r="D252" i="41"/>
  <c r="AI252" i="41" s="1"/>
  <c r="C252" i="41"/>
  <c r="BA251" i="41"/>
  <c r="AZ251" i="41"/>
  <c r="AY251" i="41"/>
  <c r="AX251" i="41"/>
  <c r="AW251" i="41"/>
  <c r="AV251" i="41"/>
  <c r="AU251" i="41"/>
  <c r="AT251" i="41"/>
  <c r="AS251" i="41"/>
  <c r="AR251" i="41"/>
  <c r="AQ251" i="41"/>
  <c r="AP251" i="41"/>
  <c r="AO251" i="41"/>
  <c r="AN251" i="41"/>
  <c r="AM251" i="41"/>
  <c r="AL251" i="41"/>
  <c r="D251" i="41"/>
  <c r="AI251" i="41" s="1"/>
  <c r="C251" i="41"/>
  <c r="BA250" i="41"/>
  <c r="AZ250" i="41"/>
  <c r="AY250" i="41"/>
  <c r="AX250" i="41"/>
  <c r="AW250" i="41"/>
  <c r="AV250" i="41"/>
  <c r="AU250" i="41"/>
  <c r="AT250" i="41"/>
  <c r="AS250" i="41"/>
  <c r="AR250" i="41"/>
  <c r="AQ250" i="41"/>
  <c r="AP250" i="41"/>
  <c r="AO250" i="41"/>
  <c r="AN250" i="41"/>
  <c r="AM250" i="41"/>
  <c r="AL250" i="41"/>
  <c r="D250" i="41"/>
  <c r="AI250" i="41" s="1"/>
  <c r="C250" i="41"/>
  <c r="BA249" i="41"/>
  <c r="AZ249" i="41"/>
  <c r="AY249" i="41"/>
  <c r="AX249" i="41"/>
  <c r="AW249" i="41"/>
  <c r="AV249" i="41"/>
  <c r="AU249" i="41"/>
  <c r="AT249" i="41"/>
  <c r="AS249" i="41"/>
  <c r="AR249" i="41"/>
  <c r="AQ249" i="41"/>
  <c r="AP249" i="41"/>
  <c r="AO249" i="41"/>
  <c r="AN249" i="41"/>
  <c r="AM249" i="41"/>
  <c r="AL249" i="41"/>
  <c r="D249" i="41"/>
  <c r="AI249" i="41" s="1"/>
  <c r="C249" i="41"/>
  <c r="BA248" i="41"/>
  <c r="AZ248" i="41"/>
  <c r="AY248" i="41"/>
  <c r="AX248" i="41"/>
  <c r="AW248" i="41"/>
  <c r="AV248" i="41"/>
  <c r="AU248" i="41"/>
  <c r="AT248" i="41"/>
  <c r="AS248" i="41"/>
  <c r="AR248" i="41"/>
  <c r="AQ248" i="41"/>
  <c r="AP248" i="41"/>
  <c r="AO248" i="41"/>
  <c r="AN248" i="41"/>
  <c r="AM248" i="41"/>
  <c r="AL248" i="41"/>
  <c r="D248" i="41"/>
  <c r="AI248" i="41" s="1"/>
  <c r="C248" i="41"/>
  <c r="BA247" i="41"/>
  <c r="AZ247" i="41"/>
  <c r="AY247" i="41"/>
  <c r="AX247" i="41"/>
  <c r="AW247" i="41"/>
  <c r="AV247" i="41"/>
  <c r="AU247" i="41"/>
  <c r="AT247" i="41"/>
  <c r="AS247" i="41"/>
  <c r="AR247" i="41"/>
  <c r="AQ247" i="41"/>
  <c r="AP247" i="41"/>
  <c r="AO247" i="41"/>
  <c r="AN247" i="41"/>
  <c r="AM247" i="41"/>
  <c r="AL247" i="41"/>
  <c r="D247" i="41"/>
  <c r="AI247" i="41" s="1"/>
  <c r="C247" i="41"/>
  <c r="BA246" i="41"/>
  <c r="AZ246" i="41"/>
  <c r="AY246" i="41"/>
  <c r="AX246" i="41"/>
  <c r="AW246" i="41"/>
  <c r="AV246" i="41"/>
  <c r="AU246" i="41"/>
  <c r="AT246" i="41"/>
  <c r="AS246" i="41"/>
  <c r="AR246" i="41"/>
  <c r="AQ246" i="41"/>
  <c r="AP246" i="41"/>
  <c r="AO246" i="41"/>
  <c r="AN246" i="41"/>
  <c r="AM246" i="41"/>
  <c r="AL246" i="41"/>
  <c r="D246" i="41"/>
  <c r="AI246" i="41" s="1"/>
  <c r="C246" i="41"/>
  <c r="BA245" i="41"/>
  <c r="AZ245" i="41"/>
  <c r="AY245" i="41"/>
  <c r="AX245" i="41"/>
  <c r="AW245" i="41"/>
  <c r="AV245" i="41"/>
  <c r="AU245" i="41"/>
  <c r="AT245" i="41"/>
  <c r="AS245" i="41"/>
  <c r="AR245" i="41"/>
  <c r="AQ245" i="41"/>
  <c r="AP245" i="41"/>
  <c r="AO245" i="41"/>
  <c r="AN245" i="41"/>
  <c r="AM245" i="41"/>
  <c r="AL245" i="41"/>
  <c r="D245" i="41"/>
  <c r="AI245" i="41" s="1"/>
  <c r="C245" i="41"/>
  <c r="BA244" i="41"/>
  <c r="AZ244" i="41"/>
  <c r="AY244" i="41"/>
  <c r="AX244" i="41"/>
  <c r="AW244" i="41"/>
  <c r="AV244" i="41"/>
  <c r="AU244" i="41"/>
  <c r="AT244" i="41"/>
  <c r="AS244" i="41"/>
  <c r="AR244" i="41"/>
  <c r="AQ244" i="41"/>
  <c r="AP244" i="41"/>
  <c r="AO244" i="41"/>
  <c r="AN244" i="41"/>
  <c r="AM244" i="41"/>
  <c r="AL244" i="41"/>
  <c r="D244" i="41"/>
  <c r="AI244" i="41" s="1"/>
  <c r="C244" i="41"/>
  <c r="BA243" i="41"/>
  <c r="AZ243" i="41"/>
  <c r="AY243" i="41"/>
  <c r="AX243" i="41"/>
  <c r="AW243" i="41"/>
  <c r="AV243" i="41"/>
  <c r="AU243" i="41"/>
  <c r="AT243" i="41"/>
  <c r="AS243" i="41"/>
  <c r="AR243" i="41"/>
  <c r="AQ243" i="41"/>
  <c r="AP243" i="41"/>
  <c r="AO243" i="41"/>
  <c r="AN243" i="41"/>
  <c r="AM243" i="41"/>
  <c r="AL243" i="41"/>
  <c r="D243" i="41"/>
  <c r="C243" i="41"/>
  <c r="R208" i="41"/>
  <c r="J208" i="41"/>
  <c r="R207" i="41"/>
  <c r="J207" i="41"/>
  <c r="R206" i="41"/>
  <c r="J206" i="41"/>
  <c r="D206" i="41"/>
  <c r="G206" i="41" s="1"/>
  <c r="R205" i="41"/>
  <c r="J205" i="41"/>
  <c r="R204" i="41"/>
  <c r="J204" i="41"/>
  <c r="D204" i="41"/>
  <c r="G204" i="41" s="1"/>
  <c r="R203" i="41"/>
  <c r="G203" i="41"/>
  <c r="K203" i="41" s="1"/>
  <c r="R202" i="41"/>
  <c r="N202" i="41"/>
  <c r="J202" i="41"/>
  <c r="K202" i="41" s="1"/>
  <c r="R201" i="41"/>
  <c r="J201" i="41"/>
  <c r="R200" i="41"/>
  <c r="J200" i="41"/>
  <c r="R199" i="41"/>
  <c r="J199" i="41"/>
  <c r="R198" i="41"/>
  <c r="J198" i="41"/>
  <c r="G198" i="41"/>
  <c r="R197" i="41"/>
  <c r="N197" i="41"/>
  <c r="G197" i="41"/>
  <c r="K197" i="41" s="1"/>
  <c r="R196" i="41"/>
  <c r="J196" i="41"/>
  <c r="G196" i="41"/>
  <c r="R195" i="41"/>
  <c r="N195" i="41"/>
  <c r="J195" i="41"/>
  <c r="K195" i="41" s="1"/>
  <c r="R194" i="41"/>
  <c r="BA159" i="41"/>
  <c r="AZ159" i="41"/>
  <c r="AY159" i="41"/>
  <c r="AX159" i="41"/>
  <c r="AW159" i="41"/>
  <c r="AV159" i="41"/>
  <c r="AU159" i="41"/>
  <c r="AT159" i="41"/>
  <c r="AS159" i="41"/>
  <c r="AR159" i="41"/>
  <c r="AQ159" i="41"/>
  <c r="AP159" i="41"/>
  <c r="AO159" i="41"/>
  <c r="AN159" i="41"/>
  <c r="AM159" i="41"/>
  <c r="AL159" i="41"/>
  <c r="D159" i="41"/>
  <c r="AI159" i="41" s="1"/>
  <c r="C159" i="41"/>
  <c r="BA158" i="41"/>
  <c r="AZ158" i="41"/>
  <c r="AY158" i="41"/>
  <c r="AX158" i="41"/>
  <c r="AW158" i="41"/>
  <c r="AV158" i="41"/>
  <c r="AU158" i="41"/>
  <c r="AT158" i="41"/>
  <c r="AS158" i="41"/>
  <c r="AR158" i="41"/>
  <c r="AQ158" i="41"/>
  <c r="AP158" i="41"/>
  <c r="AO158" i="41"/>
  <c r="AN158" i="41"/>
  <c r="AM158" i="41"/>
  <c r="AL158" i="41"/>
  <c r="D158" i="41"/>
  <c r="AI158" i="41" s="1"/>
  <c r="C158" i="41"/>
  <c r="BA157" i="41"/>
  <c r="AZ157" i="41"/>
  <c r="AY157" i="41"/>
  <c r="AX157" i="41"/>
  <c r="AW157" i="41"/>
  <c r="AV157" i="41"/>
  <c r="AU157" i="41"/>
  <c r="AT157" i="41"/>
  <c r="AS157" i="41"/>
  <c r="AR157" i="41"/>
  <c r="AQ157" i="41"/>
  <c r="AP157" i="41"/>
  <c r="AO157" i="41"/>
  <c r="AN157" i="41"/>
  <c r="AM157" i="41"/>
  <c r="AL157" i="41"/>
  <c r="D157" i="41"/>
  <c r="AI157" i="41" s="1"/>
  <c r="C157" i="41"/>
  <c r="BA156" i="41"/>
  <c r="AZ156" i="41"/>
  <c r="AY156" i="41"/>
  <c r="AX156" i="41"/>
  <c r="AW156" i="41"/>
  <c r="AV156" i="41"/>
  <c r="AU156" i="41"/>
  <c r="AT156" i="41"/>
  <c r="AS156" i="41"/>
  <c r="AR156" i="41"/>
  <c r="AQ156" i="41"/>
  <c r="AP156" i="41"/>
  <c r="AO156" i="41"/>
  <c r="AN156" i="41"/>
  <c r="AM156" i="41"/>
  <c r="AL156" i="41"/>
  <c r="D156" i="41"/>
  <c r="AI156" i="41" s="1"/>
  <c r="C156" i="41"/>
  <c r="BA155" i="41"/>
  <c r="AZ155" i="41"/>
  <c r="AY155" i="41"/>
  <c r="AX155" i="41"/>
  <c r="AW155" i="41"/>
  <c r="AV155" i="41"/>
  <c r="AU155" i="41"/>
  <c r="AT155" i="41"/>
  <c r="AS155" i="41"/>
  <c r="AR155" i="41"/>
  <c r="AQ155" i="41"/>
  <c r="AP155" i="41"/>
  <c r="AO155" i="41"/>
  <c r="AN155" i="41"/>
  <c r="AM155" i="41"/>
  <c r="AL155" i="41"/>
  <c r="D155" i="41"/>
  <c r="AI155" i="41" s="1"/>
  <c r="C155" i="41"/>
  <c r="BA154" i="41"/>
  <c r="AZ154" i="41"/>
  <c r="AY154" i="41"/>
  <c r="AX154" i="41"/>
  <c r="AW154" i="41"/>
  <c r="AV154" i="41"/>
  <c r="AU154" i="41"/>
  <c r="AT154" i="41"/>
  <c r="AS154" i="41"/>
  <c r="AR154" i="41"/>
  <c r="AQ154" i="41"/>
  <c r="AP154" i="41"/>
  <c r="AO154" i="41"/>
  <c r="AN154" i="41"/>
  <c r="AM154" i="41"/>
  <c r="AL154" i="41"/>
  <c r="D154" i="41"/>
  <c r="AI154" i="41" s="1"/>
  <c r="C154" i="41"/>
  <c r="BA153" i="41"/>
  <c r="AZ153" i="41"/>
  <c r="AY153" i="41"/>
  <c r="AX153" i="41"/>
  <c r="AW153" i="41"/>
  <c r="AV153" i="41"/>
  <c r="AU153" i="41"/>
  <c r="AT153" i="41"/>
  <c r="AS153" i="41"/>
  <c r="AR153" i="41"/>
  <c r="AQ153" i="41"/>
  <c r="AP153" i="41"/>
  <c r="AO153" i="41"/>
  <c r="AN153" i="41"/>
  <c r="AM153" i="41"/>
  <c r="AL153" i="41"/>
  <c r="D153" i="41"/>
  <c r="AI153" i="41" s="1"/>
  <c r="C153" i="41"/>
  <c r="BA152" i="41"/>
  <c r="AZ152" i="41"/>
  <c r="AY152" i="41"/>
  <c r="AX152" i="41"/>
  <c r="AW152" i="41"/>
  <c r="AV152" i="41"/>
  <c r="AU152" i="41"/>
  <c r="AT152" i="41"/>
  <c r="AS152" i="41"/>
  <c r="AR152" i="41"/>
  <c r="AQ152" i="41"/>
  <c r="AP152" i="41"/>
  <c r="AO152" i="41"/>
  <c r="AN152" i="41"/>
  <c r="AM152" i="41"/>
  <c r="AL152" i="41"/>
  <c r="D152" i="41"/>
  <c r="AI152" i="41" s="1"/>
  <c r="C152" i="41"/>
  <c r="BA151" i="41"/>
  <c r="AZ151" i="41"/>
  <c r="AY151" i="41"/>
  <c r="AX151" i="41"/>
  <c r="AW151" i="41"/>
  <c r="AV151" i="41"/>
  <c r="AU151" i="41"/>
  <c r="AT151" i="41"/>
  <c r="AS151" i="41"/>
  <c r="AR151" i="41"/>
  <c r="AQ151" i="41"/>
  <c r="AP151" i="41"/>
  <c r="AO151" i="41"/>
  <c r="AN151" i="41"/>
  <c r="AM151" i="41"/>
  <c r="AL151" i="41"/>
  <c r="D151" i="41"/>
  <c r="AI151" i="41" s="1"/>
  <c r="C151" i="41"/>
  <c r="BA150" i="41"/>
  <c r="AZ150" i="41"/>
  <c r="AY150" i="41"/>
  <c r="AX150" i="41"/>
  <c r="AW150" i="41"/>
  <c r="AV150" i="41"/>
  <c r="AU150" i="41"/>
  <c r="AT150" i="41"/>
  <c r="AS150" i="41"/>
  <c r="AR150" i="41"/>
  <c r="AQ150" i="41"/>
  <c r="AP150" i="41"/>
  <c r="AO150" i="41"/>
  <c r="AN150" i="41"/>
  <c r="AM150" i="41"/>
  <c r="AL150" i="41"/>
  <c r="D150" i="41"/>
  <c r="AI150" i="41" s="1"/>
  <c r="C150" i="41"/>
  <c r="BA149" i="41"/>
  <c r="AZ149" i="41"/>
  <c r="AY149" i="41"/>
  <c r="AX149" i="41"/>
  <c r="AW149" i="41"/>
  <c r="AV149" i="41"/>
  <c r="AU149" i="41"/>
  <c r="AT149" i="41"/>
  <c r="AS149" i="41"/>
  <c r="AR149" i="41"/>
  <c r="AQ149" i="41"/>
  <c r="AP149" i="41"/>
  <c r="AO149" i="41"/>
  <c r="AN149" i="41"/>
  <c r="AM149" i="41"/>
  <c r="AL149" i="41"/>
  <c r="D149" i="41"/>
  <c r="AI149" i="41" s="1"/>
  <c r="C149" i="41"/>
  <c r="BA148" i="41"/>
  <c r="AZ148" i="41"/>
  <c r="AY148" i="41"/>
  <c r="AX148" i="41"/>
  <c r="AW148" i="41"/>
  <c r="AV148" i="41"/>
  <c r="AU148" i="41"/>
  <c r="AT148" i="41"/>
  <c r="AS148" i="41"/>
  <c r="AR148" i="41"/>
  <c r="AQ148" i="41"/>
  <c r="AP148" i="41"/>
  <c r="AO148" i="41"/>
  <c r="AN148" i="41"/>
  <c r="AM148" i="41"/>
  <c r="AL148" i="41"/>
  <c r="D148" i="41"/>
  <c r="AI148" i="41" s="1"/>
  <c r="C148" i="41"/>
  <c r="BA147" i="41"/>
  <c r="AZ147" i="41"/>
  <c r="AY147" i="41"/>
  <c r="AX147" i="41"/>
  <c r="AW147" i="41"/>
  <c r="AV147" i="41"/>
  <c r="AU147" i="41"/>
  <c r="AT147" i="41"/>
  <c r="AS147" i="41"/>
  <c r="AR147" i="41"/>
  <c r="AQ147" i="41"/>
  <c r="AP147" i="41"/>
  <c r="AO147" i="41"/>
  <c r="AN147" i="41"/>
  <c r="AM147" i="41"/>
  <c r="AL147" i="41"/>
  <c r="D147" i="41"/>
  <c r="AI147" i="41" s="1"/>
  <c r="C147" i="41"/>
  <c r="BA146" i="41"/>
  <c r="AZ146" i="41"/>
  <c r="AY146" i="41"/>
  <c r="AX146" i="41"/>
  <c r="AW146" i="41"/>
  <c r="AV146" i="41"/>
  <c r="AU146" i="41"/>
  <c r="AT146" i="41"/>
  <c r="AS146" i="41"/>
  <c r="AR146" i="41"/>
  <c r="AQ146" i="41"/>
  <c r="AP146" i="41"/>
  <c r="AO146" i="41"/>
  <c r="AN146" i="41"/>
  <c r="AM146" i="41"/>
  <c r="AL146" i="41"/>
  <c r="D146" i="41"/>
  <c r="AI146" i="41" s="1"/>
  <c r="C146" i="41"/>
  <c r="BA145" i="41"/>
  <c r="AZ145" i="41"/>
  <c r="AY145" i="41"/>
  <c r="AX145" i="41"/>
  <c r="AW145" i="41"/>
  <c r="AV145" i="41"/>
  <c r="AU145" i="41"/>
  <c r="AT145" i="41"/>
  <c r="AS145" i="41"/>
  <c r="AR145" i="41"/>
  <c r="AQ145" i="41"/>
  <c r="AP145" i="41"/>
  <c r="AO145" i="41"/>
  <c r="AN145" i="41"/>
  <c r="AM145" i="41"/>
  <c r="AL145" i="41"/>
  <c r="D145" i="41"/>
  <c r="AI145" i="41" s="1"/>
  <c r="C145" i="41"/>
  <c r="BA144" i="41"/>
  <c r="AZ144" i="41"/>
  <c r="AY144" i="41"/>
  <c r="AX144" i="41"/>
  <c r="AW144" i="41"/>
  <c r="AV144" i="41"/>
  <c r="AU144" i="41"/>
  <c r="AT144" i="41"/>
  <c r="AS144" i="41"/>
  <c r="AR144" i="41"/>
  <c r="AQ144" i="41"/>
  <c r="AP144" i="41"/>
  <c r="AO144" i="41"/>
  <c r="AN144" i="41"/>
  <c r="AM144" i="41"/>
  <c r="AL144" i="41"/>
  <c r="D144" i="41"/>
  <c r="AI144" i="41" s="1"/>
  <c r="C144" i="41"/>
  <c r="BA143" i="41"/>
  <c r="AZ143" i="41"/>
  <c r="AY143" i="41"/>
  <c r="AX143" i="41"/>
  <c r="AW143" i="41"/>
  <c r="AV143" i="41"/>
  <c r="AU143" i="41"/>
  <c r="AT143" i="41"/>
  <c r="AS143" i="41"/>
  <c r="AR143" i="41"/>
  <c r="AQ143" i="41"/>
  <c r="AP143" i="41"/>
  <c r="AO143" i="41"/>
  <c r="AN143" i="41"/>
  <c r="AM143" i="41"/>
  <c r="AL143" i="41"/>
  <c r="D143" i="41"/>
  <c r="AI143" i="41" s="1"/>
  <c r="C143" i="41"/>
  <c r="BA142" i="41"/>
  <c r="AZ142" i="41"/>
  <c r="AY142" i="41"/>
  <c r="AX142" i="41"/>
  <c r="AW142" i="41"/>
  <c r="AV142" i="41"/>
  <c r="AU142" i="41"/>
  <c r="AT142" i="41"/>
  <c r="AS142" i="41"/>
  <c r="AR142" i="41"/>
  <c r="AQ142" i="41"/>
  <c r="AP142" i="41"/>
  <c r="AO142" i="41"/>
  <c r="AN142" i="41"/>
  <c r="AM142" i="41"/>
  <c r="AL142" i="41"/>
  <c r="D142" i="41"/>
  <c r="AI142" i="41" s="1"/>
  <c r="C142" i="41"/>
  <c r="BA141" i="41"/>
  <c r="AZ141" i="41"/>
  <c r="AY141" i="41"/>
  <c r="AX141" i="41"/>
  <c r="AW141" i="41"/>
  <c r="AV141" i="41"/>
  <c r="AU141" i="41"/>
  <c r="AT141" i="41"/>
  <c r="AS141" i="41"/>
  <c r="AR141" i="41"/>
  <c r="AQ141" i="41"/>
  <c r="AP141" i="41"/>
  <c r="AO141" i="41"/>
  <c r="AN141" i="41"/>
  <c r="AM141" i="41"/>
  <c r="AL141" i="41"/>
  <c r="D141" i="41"/>
  <c r="AI141" i="41" s="1"/>
  <c r="C141" i="41"/>
  <c r="BA140" i="41"/>
  <c r="AZ140" i="41"/>
  <c r="AY140" i="41"/>
  <c r="AX140" i="41"/>
  <c r="AW140" i="41"/>
  <c r="AV140" i="41"/>
  <c r="AU140" i="41"/>
  <c r="AT140" i="41"/>
  <c r="AS140" i="41"/>
  <c r="AR140" i="41"/>
  <c r="AQ140" i="41"/>
  <c r="AP140" i="41"/>
  <c r="AO140" i="41"/>
  <c r="AN140" i="41"/>
  <c r="AM140" i="41"/>
  <c r="AL140" i="41"/>
  <c r="D140" i="41"/>
  <c r="AI140" i="41" s="1"/>
  <c r="C140" i="41"/>
  <c r="BA139" i="41"/>
  <c r="AZ139" i="41"/>
  <c r="AY139" i="41"/>
  <c r="AX139" i="41"/>
  <c r="AW139" i="41"/>
  <c r="AV139" i="41"/>
  <c r="AU139" i="41"/>
  <c r="AT139" i="41"/>
  <c r="AS139" i="41"/>
  <c r="AR139" i="41"/>
  <c r="AQ139" i="41"/>
  <c r="AP139" i="41"/>
  <c r="AO139" i="41"/>
  <c r="AN139" i="41"/>
  <c r="AM139" i="41"/>
  <c r="AL139" i="41"/>
  <c r="D139" i="41"/>
  <c r="AI139" i="41" s="1"/>
  <c r="C139" i="41"/>
  <c r="BA138" i="41"/>
  <c r="AZ138" i="41"/>
  <c r="AY138" i="41"/>
  <c r="AX138" i="41"/>
  <c r="AW138" i="41"/>
  <c r="AV138" i="41"/>
  <c r="AU138" i="41"/>
  <c r="AT138" i="41"/>
  <c r="AS138" i="41"/>
  <c r="AR138" i="41"/>
  <c r="AQ138" i="41"/>
  <c r="AP138" i="41"/>
  <c r="AO138" i="41"/>
  <c r="AN138" i="41"/>
  <c r="AM138" i="41"/>
  <c r="AL138" i="41"/>
  <c r="D138" i="41"/>
  <c r="AI138" i="41" s="1"/>
  <c r="C138" i="41"/>
  <c r="BA137" i="41"/>
  <c r="AZ137" i="41"/>
  <c r="AY137" i="41"/>
  <c r="AX137" i="41"/>
  <c r="AW137" i="41"/>
  <c r="AV137" i="41"/>
  <c r="AU137" i="41"/>
  <c r="AT137" i="41"/>
  <c r="AS137" i="41"/>
  <c r="AR137" i="41"/>
  <c r="AQ137" i="41"/>
  <c r="AP137" i="41"/>
  <c r="AO137" i="41"/>
  <c r="AN137" i="41"/>
  <c r="AM137" i="41"/>
  <c r="AL137" i="41"/>
  <c r="D137" i="41"/>
  <c r="AI137" i="41" s="1"/>
  <c r="C137" i="41"/>
  <c r="BA136" i="41"/>
  <c r="AZ136" i="41"/>
  <c r="AY136" i="41"/>
  <c r="AX136" i="41"/>
  <c r="AW136" i="41"/>
  <c r="AV136" i="41"/>
  <c r="AU136" i="41"/>
  <c r="AT136" i="41"/>
  <c r="AS136" i="41"/>
  <c r="AR136" i="41"/>
  <c r="AQ136" i="41"/>
  <c r="AP136" i="41"/>
  <c r="AO136" i="41"/>
  <c r="AN136" i="41"/>
  <c r="AM136" i="41"/>
  <c r="AL136" i="41"/>
  <c r="D136" i="41"/>
  <c r="AI136" i="41" s="1"/>
  <c r="C136" i="41"/>
  <c r="BA135" i="41"/>
  <c r="AZ135" i="41"/>
  <c r="AY135" i="41"/>
  <c r="AX135" i="41"/>
  <c r="AW135" i="41"/>
  <c r="AV135" i="41"/>
  <c r="AU135" i="41"/>
  <c r="AT135" i="41"/>
  <c r="AS135" i="41"/>
  <c r="AR135" i="41"/>
  <c r="AQ135" i="41"/>
  <c r="AP135" i="41"/>
  <c r="AO135" i="41"/>
  <c r="AN135" i="41"/>
  <c r="AM135" i="41"/>
  <c r="AL135" i="41"/>
  <c r="D135" i="41"/>
  <c r="AI135" i="41" s="1"/>
  <c r="C135" i="41"/>
  <c r="BA134" i="41"/>
  <c r="AZ134" i="41"/>
  <c r="AY134" i="41"/>
  <c r="AX134" i="41"/>
  <c r="AW134" i="41"/>
  <c r="AV134" i="41"/>
  <c r="AU134" i="41"/>
  <c r="AT134" i="41"/>
  <c r="AS134" i="41"/>
  <c r="AR134" i="41"/>
  <c r="AQ134" i="41"/>
  <c r="AP134" i="41"/>
  <c r="AO134" i="41"/>
  <c r="AN134" i="41"/>
  <c r="AM134" i="41"/>
  <c r="AL134" i="41"/>
  <c r="D134" i="41"/>
  <c r="AI134" i="41" s="1"/>
  <c r="C134" i="41"/>
  <c r="BA133" i="41"/>
  <c r="AZ133" i="41"/>
  <c r="AY133" i="41"/>
  <c r="AX133" i="41"/>
  <c r="AW133" i="41"/>
  <c r="AV133" i="41"/>
  <c r="AU133" i="41"/>
  <c r="AT133" i="41"/>
  <c r="AS133" i="41"/>
  <c r="AR133" i="41"/>
  <c r="AQ133" i="41"/>
  <c r="AP133" i="41"/>
  <c r="AO133" i="41"/>
  <c r="AN133" i="41"/>
  <c r="AM133" i="41"/>
  <c r="AL133" i="41"/>
  <c r="D133" i="41"/>
  <c r="AI133" i="41" s="1"/>
  <c r="C133" i="41"/>
  <c r="BA132" i="41"/>
  <c r="AZ132" i="41"/>
  <c r="AY132" i="41"/>
  <c r="AX132" i="41"/>
  <c r="AW132" i="41"/>
  <c r="AV132" i="41"/>
  <c r="AU132" i="41"/>
  <c r="AT132" i="41"/>
  <c r="AS132" i="41"/>
  <c r="AR132" i="41"/>
  <c r="AQ132" i="41"/>
  <c r="AP132" i="41"/>
  <c r="AO132" i="41"/>
  <c r="AN132" i="41"/>
  <c r="AM132" i="41"/>
  <c r="AL132" i="41"/>
  <c r="D132" i="41"/>
  <c r="AI132" i="41" s="1"/>
  <c r="C132" i="41"/>
  <c r="BA131" i="41"/>
  <c r="AZ131" i="41"/>
  <c r="AY131" i="41"/>
  <c r="AX131" i="41"/>
  <c r="AW131" i="41"/>
  <c r="AV131" i="41"/>
  <c r="AU131" i="41"/>
  <c r="AT131" i="41"/>
  <c r="AS131" i="41"/>
  <c r="AR131" i="41"/>
  <c r="AQ131" i="41"/>
  <c r="AP131" i="41"/>
  <c r="AO131" i="41"/>
  <c r="AN131" i="41"/>
  <c r="AM131" i="41"/>
  <c r="AL131" i="41"/>
  <c r="D131" i="41"/>
  <c r="C131" i="41"/>
  <c r="R96" i="41"/>
  <c r="J96" i="41"/>
  <c r="R95" i="41"/>
  <c r="J95" i="41"/>
  <c r="R94" i="41"/>
  <c r="J94" i="41"/>
  <c r="D94" i="41"/>
  <c r="G94" i="41" s="1"/>
  <c r="R93" i="41"/>
  <c r="J93" i="41"/>
  <c r="R92" i="41"/>
  <c r="J92" i="41"/>
  <c r="D92" i="41"/>
  <c r="G92" i="41" s="1"/>
  <c r="R91" i="41"/>
  <c r="G91" i="41"/>
  <c r="K91" i="41" s="1"/>
  <c r="R90" i="41"/>
  <c r="J90" i="41"/>
  <c r="K90" i="41" s="1"/>
  <c r="R89" i="41"/>
  <c r="J89" i="41"/>
  <c r="R88" i="41"/>
  <c r="J88" i="41"/>
  <c r="R87" i="41"/>
  <c r="J87" i="41"/>
  <c r="R86" i="41"/>
  <c r="J86" i="41"/>
  <c r="G86" i="41"/>
  <c r="N86" i="41" s="1"/>
  <c r="R85" i="41"/>
  <c r="N85" i="41"/>
  <c r="G85" i="41"/>
  <c r="K85" i="41" s="1"/>
  <c r="R84" i="41"/>
  <c r="J84" i="41"/>
  <c r="G84" i="41"/>
  <c r="R83" i="41"/>
  <c r="N83" i="41"/>
  <c r="J83" i="41"/>
  <c r="K83" i="41" s="1"/>
  <c r="R82" i="41"/>
  <c r="BA47" i="41"/>
  <c r="AZ47" i="41"/>
  <c r="AY47" i="41"/>
  <c r="AX47" i="41"/>
  <c r="AW47" i="41"/>
  <c r="AV47" i="41"/>
  <c r="AU47" i="41"/>
  <c r="AT47" i="41"/>
  <c r="AS47" i="41"/>
  <c r="AR47" i="41"/>
  <c r="AQ47" i="41"/>
  <c r="AP47" i="41"/>
  <c r="AO47" i="41"/>
  <c r="AN47" i="41"/>
  <c r="AM47" i="41"/>
  <c r="AL47" i="41"/>
  <c r="BA46" i="41"/>
  <c r="AZ46" i="41"/>
  <c r="AY46" i="41"/>
  <c r="AX46" i="41"/>
  <c r="AW46" i="41"/>
  <c r="AV46" i="41"/>
  <c r="AU46" i="41"/>
  <c r="AT46" i="41"/>
  <c r="AS46" i="41"/>
  <c r="AR46" i="41"/>
  <c r="AQ46" i="41"/>
  <c r="AP46" i="41"/>
  <c r="AO46" i="41"/>
  <c r="AN46" i="41"/>
  <c r="AM46" i="41"/>
  <c r="AL46" i="41"/>
  <c r="BA45" i="41"/>
  <c r="AZ45" i="41"/>
  <c r="AY45" i="41"/>
  <c r="AX45" i="41"/>
  <c r="AW45" i="41"/>
  <c r="AV45" i="41"/>
  <c r="AU45" i="41"/>
  <c r="AT45" i="41"/>
  <c r="AS45" i="41"/>
  <c r="AR45" i="41"/>
  <c r="AQ45" i="41"/>
  <c r="AP45" i="41"/>
  <c r="AO45" i="41"/>
  <c r="AN45" i="41"/>
  <c r="AM45" i="41"/>
  <c r="AL45" i="41"/>
  <c r="BA44" i="41"/>
  <c r="AZ44" i="41"/>
  <c r="AY44" i="41"/>
  <c r="AX44" i="41"/>
  <c r="AW44" i="41"/>
  <c r="AV44" i="41"/>
  <c r="AU44" i="41"/>
  <c r="AT44" i="41"/>
  <c r="AS44" i="41"/>
  <c r="AR44" i="41"/>
  <c r="AQ44" i="41"/>
  <c r="AP44" i="41"/>
  <c r="AO44" i="41"/>
  <c r="AN44" i="41"/>
  <c r="AM44" i="41"/>
  <c r="AL44" i="41"/>
  <c r="BA43" i="41"/>
  <c r="AZ43" i="41"/>
  <c r="AY43" i="41"/>
  <c r="AX43" i="41"/>
  <c r="AW43" i="41"/>
  <c r="AV43" i="41"/>
  <c r="AU43" i="41"/>
  <c r="AT43" i="41"/>
  <c r="AS43" i="41"/>
  <c r="AR43" i="41"/>
  <c r="AQ43" i="41"/>
  <c r="AP43" i="41"/>
  <c r="AO43" i="41"/>
  <c r="AN43" i="41"/>
  <c r="AM43" i="41"/>
  <c r="AL43" i="41"/>
  <c r="BA42" i="41"/>
  <c r="AZ42" i="41"/>
  <c r="AY42" i="41"/>
  <c r="AX42" i="41"/>
  <c r="AW42" i="41"/>
  <c r="AV42" i="41"/>
  <c r="AU42" i="41"/>
  <c r="AT42" i="41"/>
  <c r="AS42" i="41"/>
  <c r="AR42" i="41"/>
  <c r="AQ42" i="41"/>
  <c r="AP42" i="41"/>
  <c r="AO42" i="41"/>
  <c r="AN42" i="41"/>
  <c r="AM42" i="41"/>
  <c r="AL42" i="41"/>
  <c r="BA41" i="41"/>
  <c r="AZ41" i="41"/>
  <c r="AY41" i="41"/>
  <c r="AX41" i="41"/>
  <c r="AW41" i="41"/>
  <c r="AV41" i="41"/>
  <c r="AU41" i="41"/>
  <c r="AT41" i="41"/>
  <c r="AS41" i="41"/>
  <c r="AR41" i="41"/>
  <c r="AQ41" i="41"/>
  <c r="AP41" i="41"/>
  <c r="AO41" i="41"/>
  <c r="AN41" i="41"/>
  <c r="AM41" i="41"/>
  <c r="AL41" i="41"/>
  <c r="BA40" i="41"/>
  <c r="AZ40" i="41"/>
  <c r="AY40" i="41"/>
  <c r="AX40" i="41"/>
  <c r="AW40" i="41"/>
  <c r="AV40" i="41"/>
  <c r="AU40" i="41"/>
  <c r="AT40" i="41"/>
  <c r="AS40" i="41"/>
  <c r="AR40" i="41"/>
  <c r="AQ40" i="41"/>
  <c r="AP40" i="41"/>
  <c r="AO40" i="41"/>
  <c r="AN40" i="41"/>
  <c r="AM40" i="41"/>
  <c r="AL40" i="41"/>
  <c r="BA39" i="41"/>
  <c r="AZ39" i="41"/>
  <c r="AY39" i="41"/>
  <c r="AX39" i="41"/>
  <c r="AW39" i="41"/>
  <c r="AV39" i="41"/>
  <c r="AU39" i="41"/>
  <c r="AT39" i="41"/>
  <c r="AS39" i="41"/>
  <c r="AR39" i="41"/>
  <c r="AQ39" i="41"/>
  <c r="AP39" i="41"/>
  <c r="AO39" i="41"/>
  <c r="AN39" i="41"/>
  <c r="AM39" i="41"/>
  <c r="AL39" i="41"/>
  <c r="BA38" i="41"/>
  <c r="AZ38" i="41"/>
  <c r="AY38" i="41"/>
  <c r="AX38" i="41"/>
  <c r="AW38" i="41"/>
  <c r="AV38" i="41"/>
  <c r="AU38" i="41"/>
  <c r="AT38" i="41"/>
  <c r="AS38" i="41"/>
  <c r="AR38" i="41"/>
  <c r="AQ38" i="41"/>
  <c r="AP38" i="41"/>
  <c r="AO38" i="41"/>
  <c r="AN38" i="41"/>
  <c r="AM38" i="41"/>
  <c r="AL38" i="41"/>
  <c r="BA37" i="41"/>
  <c r="AZ37" i="41"/>
  <c r="AY37" i="41"/>
  <c r="AX37" i="41"/>
  <c r="AW37" i="41"/>
  <c r="AV37" i="41"/>
  <c r="AU37" i="41"/>
  <c r="AT37" i="41"/>
  <c r="AS37" i="41"/>
  <c r="AR37" i="41"/>
  <c r="AQ37" i="41"/>
  <c r="AP37" i="41"/>
  <c r="AO37" i="41"/>
  <c r="AN37" i="41"/>
  <c r="AM37" i="41"/>
  <c r="AL37" i="41"/>
  <c r="BA36" i="41"/>
  <c r="AZ36" i="41"/>
  <c r="AY36" i="41"/>
  <c r="AX36" i="41"/>
  <c r="AW36" i="41"/>
  <c r="AV36" i="41"/>
  <c r="AU36" i="41"/>
  <c r="AT36" i="41"/>
  <c r="AS36" i="41"/>
  <c r="AR36" i="41"/>
  <c r="AQ36" i="41"/>
  <c r="AP36" i="41"/>
  <c r="AO36" i="41"/>
  <c r="AN36" i="41"/>
  <c r="AM36" i="41"/>
  <c r="AL36" i="41"/>
  <c r="BA35" i="41"/>
  <c r="AZ35" i="41"/>
  <c r="AY35" i="41"/>
  <c r="AX35" i="41"/>
  <c r="AW35" i="41"/>
  <c r="AV35" i="41"/>
  <c r="AU35" i="41"/>
  <c r="AT35" i="41"/>
  <c r="AS35" i="41"/>
  <c r="AR35" i="41"/>
  <c r="AQ35" i="41"/>
  <c r="AP35" i="41"/>
  <c r="AO35" i="41"/>
  <c r="AN35" i="41"/>
  <c r="AM35" i="41"/>
  <c r="AL35" i="41"/>
  <c r="BA34" i="41"/>
  <c r="AZ34" i="41"/>
  <c r="AY34" i="41"/>
  <c r="AX34" i="41"/>
  <c r="AW34" i="41"/>
  <c r="AV34" i="41"/>
  <c r="AU34" i="41"/>
  <c r="AT34" i="41"/>
  <c r="AS34" i="41"/>
  <c r="AR34" i="41"/>
  <c r="AQ34" i="41"/>
  <c r="AP34" i="41"/>
  <c r="AO34" i="41"/>
  <c r="AN34" i="41"/>
  <c r="AM34" i="41"/>
  <c r="AL34" i="41"/>
  <c r="BA33" i="41"/>
  <c r="AZ33" i="41"/>
  <c r="AY33" i="41"/>
  <c r="AX33" i="41"/>
  <c r="AW33" i="41"/>
  <c r="AV33" i="41"/>
  <c r="AU33" i="41"/>
  <c r="AT33" i="41"/>
  <c r="AS33" i="41"/>
  <c r="AR33" i="41"/>
  <c r="AQ33" i="41"/>
  <c r="AP33" i="41"/>
  <c r="AO33" i="41"/>
  <c r="AN33" i="41"/>
  <c r="AM33" i="41"/>
  <c r="AL33" i="41"/>
  <c r="BA32" i="41"/>
  <c r="AZ32" i="41"/>
  <c r="AY32" i="41"/>
  <c r="AX32" i="41"/>
  <c r="AW32" i="41"/>
  <c r="AV32" i="41"/>
  <c r="AU32" i="41"/>
  <c r="AT32" i="41"/>
  <c r="AS32" i="41"/>
  <c r="AR32" i="41"/>
  <c r="AQ32" i="41"/>
  <c r="AP32" i="41"/>
  <c r="AO32" i="41"/>
  <c r="AN32" i="41"/>
  <c r="AM32" i="41"/>
  <c r="AL32" i="41"/>
  <c r="BA31" i="41"/>
  <c r="AZ31" i="41"/>
  <c r="AY31" i="41"/>
  <c r="AX31" i="41"/>
  <c r="AW31" i="41"/>
  <c r="AV31" i="41"/>
  <c r="AU31" i="41"/>
  <c r="AT31" i="41"/>
  <c r="AS31" i="41"/>
  <c r="AR31" i="41"/>
  <c r="AQ31" i="41"/>
  <c r="AP31" i="41"/>
  <c r="AO31" i="41"/>
  <c r="AN31" i="41"/>
  <c r="AM31" i="41"/>
  <c r="AL31" i="41"/>
  <c r="BA30" i="41"/>
  <c r="AZ30" i="41"/>
  <c r="AY30" i="41"/>
  <c r="AX30" i="41"/>
  <c r="AW30" i="41"/>
  <c r="AV30" i="41"/>
  <c r="AU30" i="41"/>
  <c r="AT30" i="41"/>
  <c r="AS30" i="41"/>
  <c r="AR30" i="41"/>
  <c r="AQ30" i="41"/>
  <c r="AP30" i="41"/>
  <c r="AO30" i="41"/>
  <c r="AN30" i="41"/>
  <c r="AM30" i="41"/>
  <c r="AL30" i="41"/>
  <c r="BA29" i="41"/>
  <c r="AZ29" i="41"/>
  <c r="AY29" i="41"/>
  <c r="AX29" i="41"/>
  <c r="AW29" i="41"/>
  <c r="AV29" i="41"/>
  <c r="AU29" i="41"/>
  <c r="AT29" i="41"/>
  <c r="AS29" i="41"/>
  <c r="AR29" i="41"/>
  <c r="AQ29" i="41"/>
  <c r="AP29" i="41"/>
  <c r="AO29" i="41"/>
  <c r="AN29" i="41"/>
  <c r="AM29" i="41"/>
  <c r="AL29" i="41"/>
  <c r="BA28" i="41"/>
  <c r="AZ28" i="41"/>
  <c r="AY28" i="41"/>
  <c r="AX28" i="41"/>
  <c r="AW28" i="41"/>
  <c r="AV28" i="41"/>
  <c r="AU28" i="41"/>
  <c r="AT28" i="41"/>
  <c r="AS28" i="41"/>
  <c r="AR28" i="41"/>
  <c r="AQ28" i="41"/>
  <c r="AP28" i="41"/>
  <c r="AO28" i="41"/>
  <c r="AN28" i="41"/>
  <c r="AM28" i="41"/>
  <c r="AL28" i="41"/>
  <c r="BA27" i="41"/>
  <c r="AZ27" i="41"/>
  <c r="AY27" i="41"/>
  <c r="AX27" i="41"/>
  <c r="AW27" i="41"/>
  <c r="AV27" i="41"/>
  <c r="AU27" i="41"/>
  <c r="AT27" i="41"/>
  <c r="AS27" i="41"/>
  <c r="AR27" i="41"/>
  <c r="AQ27" i="41"/>
  <c r="AP27" i="41"/>
  <c r="AO27" i="41"/>
  <c r="AN27" i="41"/>
  <c r="AM27" i="41"/>
  <c r="AL27" i="41"/>
  <c r="BA26" i="41"/>
  <c r="AZ26" i="41"/>
  <c r="AY26" i="41"/>
  <c r="AX26" i="41"/>
  <c r="AW26" i="41"/>
  <c r="AV26" i="41"/>
  <c r="AU26" i="41"/>
  <c r="AT26" i="41"/>
  <c r="AS26" i="41"/>
  <c r="AR26" i="41"/>
  <c r="AQ26" i="41"/>
  <c r="AP26" i="41"/>
  <c r="AO26" i="41"/>
  <c r="AN26" i="41"/>
  <c r="AM26" i="41"/>
  <c r="AL26" i="41"/>
  <c r="BA25" i="41"/>
  <c r="AZ25" i="41"/>
  <c r="AY25" i="41"/>
  <c r="AX25" i="41"/>
  <c r="AW25" i="41"/>
  <c r="AV25" i="41"/>
  <c r="AU25" i="41"/>
  <c r="AT25" i="41"/>
  <c r="AS25" i="41"/>
  <c r="AR25" i="41"/>
  <c r="AQ25" i="41"/>
  <c r="AP25" i="41"/>
  <c r="AO25" i="41"/>
  <c r="AN25" i="41"/>
  <c r="AM25" i="41"/>
  <c r="AL25" i="41"/>
  <c r="BA24" i="41"/>
  <c r="AZ24" i="41"/>
  <c r="AY24" i="41"/>
  <c r="AX24" i="41"/>
  <c r="AW24" i="41"/>
  <c r="AV24" i="41"/>
  <c r="AU24" i="41"/>
  <c r="AT24" i="41"/>
  <c r="AS24" i="41"/>
  <c r="AR24" i="41"/>
  <c r="AQ24" i="41"/>
  <c r="AP24" i="41"/>
  <c r="AO24" i="41"/>
  <c r="AN24" i="41"/>
  <c r="AM24" i="41"/>
  <c r="AL24" i="41"/>
  <c r="BA23" i="41"/>
  <c r="AZ23" i="41"/>
  <c r="AY23" i="41"/>
  <c r="AX23" i="41"/>
  <c r="AW23" i="41"/>
  <c r="AV23" i="41"/>
  <c r="AU23" i="41"/>
  <c r="AT23" i="41"/>
  <c r="AS23" i="41"/>
  <c r="AR23" i="41"/>
  <c r="AQ23" i="41"/>
  <c r="AP23" i="41"/>
  <c r="AO23" i="41"/>
  <c r="AN23" i="41"/>
  <c r="AM23" i="41"/>
  <c r="AL23" i="41"/>
  <c r="BA22" i="41"/>
  <c r="AZ22" i="41"/>
  <c r="AY22" i="41"/>
  <c r="AX22" i="41"/>
  <c r="AW22" i="41"/>
  <c r="AV22" i="41"/>
  <c r="AU22" i="41"/>
  <c r="AT22" i="41"/>
  <c r="AS22" i="41"/>
  <c r="AR22" i="41"/>
  <c r="AQ22" i="41"/>
  <c r="AP22" i="41"/>
  <c r="AO22" i="41"/>
  <c r="AN22" i="41"/>
  <c r="AM22" i="41"/>
  <c r="AL22" i="41"/>
  <c r="BA21" i="41"/>
  <c r="AZ21" i="41"/>
  <c r="AY21" i="41"/>
  <c r="AX21" i="41"/>
  <c r="AW21" i="41"/>
  <c r="AV21" i="41"/>
  <c r="AU21" i="41"/>
  <c r="AT21" i="41"/>
  <c r="AS21" i="41"/>
  <c r="AR21" i="41"/>
  <c r="AQ21" i="41"/>
  <c r="AP21" i="41"/>
  <c r="AO21" i="41"/>
  <c r="AN21" i="41"/>
  <c r="AM21" i="41"/>
  <c r="AL21" i="41"/>
  <c r="BA20" i="41"/>
  <c r="AZ20" i="41"/>
  <c r="AY20" i="41"/>
  <c r="AX20" i="41"/>
  <c r="AW20" i="41"/>
  <c r="AV20" i="41"/>
  <c r="AU20" i="41"/>
  <c r="AT20" i="41"/>
  <c r="AS20" i="41"/>
  <c r="AR20" i="41"/>
  <c r="AQ20" i="41"/>
  <c r="AP20" i="41"/>
  <c r="AO20" i="41"/>
  <c r="AN20" i="41"/>
  <c r="AM20" i="41"/>
  <c r="AL20" i="41"/>
  <c r="AF20" i="41"/>
  <c r="AF21" i="41" s="1"/>
  <c r="AF22" i="41" s="1"/>
  <c r="AF23" i="41" s="1"/>
  <c r="AF24" i="41" s="1"/>
  <c r="AF25" i="41" s="1"/>
  <c r="AF26" i="41" s="1"/>
  <c r="AF27" i="41" s="1"/>
  <c r="AF28" i="41" s="1"/>
  <c r="AF29" i="41" s="1"/>
  <c r="AF30" i="41" s="1"/>
  <c r="AF31" i="41" s="1"/>
  <c r="AF32" i="41" s="1"/>
  <c r="AF33" i="41" s="1"/>
  <c r="AF34" i="41" s="1"/>
  <c r="AF35" i="41" s="1"/>
  <c r="AF36" i="41" s="1"/>
  <c r="AF37" i="41" s="1"/>
  <c r="AF38" i="41" s="1"/>
  <c r="AF39" i="41" s="1"/>
  <c r="AF40" i="41" s="1"/>
  <c r="AF41" i="41" s="1"/>
  <c r="AF42" i="41" s="1"/>
  <c r="AF43" i="41" s="1"/>
  <c r="AF44" i="41" s="1"/>
  <c r="AF45" i="41" s="1"/>
  <c r="AF46" i="41" s="1"/>
  <c r="AF47" i="41" s="1"/>
  <c r="Y20" i="41"/>
  <c r="Y21" i="41" s="1"/>
  <c r="Y22" i="41" s="1"/>
  <c r="Y23" i="41" s="1"/>
  <c r="Y24" i="41" s="1"/>
  <c r="Y25" i="41" s="1"/>
  <c r="Y26" i="41" s="1"/>
  <c r="Y27" i="41" s="1"/>
  <c r="Y28" i="41" s="1"/>
  <c r="Y29" i="41" s="1"/>
  <c r="Y30" i="41" s="1"/>
  <c r="Y31" i="41" s="1"/>
  <c r="Y32" i="41" s="1"/>
  <c r="Y33" i="41" s="1"/>
  <c r="Y34" i="41" s="1"/>
  <c r="Y35" i="41" s="1"/>
  <c r="Y36" i="41" s="1"/>
  <c r="Y37" i="41" s="1"/>
  <c r="Y38" i="41" s="1"/>
  <c r="Y39" i="41" s="1"/>
  <c r="Y40" i="41" s="1"/>
  <c r="Y41" i="41" s="1"/>
  <c r="Y42" i="41" s="1"/>
  <c r="Y43" i="41" s="1"/>
  <c r="Y44" i="41" s="1"/>
  <c r="Y45" i="41" s="1"/>
  <c r="Y46" i="41" s="1"/>
  <c r="Y47" i="41" s="1"/>
  <c r="R20" i="41"/>
  <c r="R21" i="41" s="1"/>
  <c r="R22" i="41" s="1"/>
  <c r="R23" i="41" s="1"/>
  <c r="R24" i="41" s="1"/>
  <c r="R25" i="41" s="1"/>
  <c r="R26" i="41" s="1"/>
  <c r="R27" i="41" s="1"/>
  <c r="R28" i="41" s="1"/>
  <c r="R29" i="41" s="1"/>
  <c r="R30" i="41" s="1"/>
  <c r="R31" i="41" s="1"/>
  <c r="R32" i="41" s="1"/>
  <c r="R33" i="41" s="1"/>
  <c r="R34" i="41" s="1"/>
  <c r="R35" i="41" s="1"/>
  <c r="R36" i="41" s="1"/>
  <c r="R37" i="41" s="1"/>
  <c r="R38" i="41" s="1"/>
  <c r="R39" i="41" s="1"/>
  <c r="R40" i="41" s="1"/>
  <c r="R41" i="41" s="1"/>
  <c r="R42" i="41" s="1"/>
  <c r="R43" i="41" s="1"/>
  <c r="R44" i="41" s="1"/>
  <c r="R45" i="41" s="1"/>
  <c r="R46" i="41" s="1"/>
  <c r="R47" i="41" s="1"/>
  <c r="Q20" i="41"/>
  <c r="Q21" i="41" s="1"/>
  <c r="Q22" i="41" s="1"/>
  <c r="Q23" i="41" s="1"/>
  <c r="Q24" i="41" s="1"/>
  <c r="Q25" i="41" s="1"/>
  <c r="Q26" i="41" s="1"/>
  <c r="Q27" i="41" s="1"/>
  <c r="Q28" i="41" s="1"/>
  <c r="Q29" i="41" s="1"/>
  <c r="Q30" i="41" s="1"/>
  <c r="Q31" i="41" s="1"/>
  <c r="Q32" i="41" s="1"/>
  <c r="Q33" i="41" s="1"/>
  <c r="Q34" i="41" s="1"/>
  <c r="Q35" i="41" s="1"/>
  <c r="Q36" i="41" s="1"/>
  <c r="Q37" i="41" s="1"/>
  <c r="Q38" i="41" s="1"/>
  <c r="Q39" i="41" s="1"/>
  <c r="Q40" i="41" s="1"/>
  <c r="Q41" i="41" s="1"/>
  <c r="Q42" i="41" s="1"/>
  <c r="Q43" i="41" s="1"/>
  <c r="Q44" i="41" s="1"/>
  <c r="Q45" i="41" s="1"/>
  <c r="Q46" i="41" s="1"/>
  <c r="Q47" i="41" s="1"/>
  <c r="O20" i="41"/>
  <c r="O21" i="41" s="1"/>
  <c r="O22" i="41" s="1"/>
  <c r="O23" i="41" s="1"/>
  <c r="O24" i="41" s="1"/>
  <c r="O25" i="41" s="1"/>
  <c r="O26" i="41" s="1"/>
  <c r="O27" i="41" s="1"/>
  <c r="O28" i="41" s="1"/>
  <c r="O29" i="41" s="1"/>
  <c r="O30" i="41" s="1"/>
  <c r="O31" i="41" s="1"/>
  <c r="O32" i="41" s="1"/>
  <c r="O33" i="41" s="1"/>
  <c r="O34" i="41" s="1"/>
  <c r="O35" i="41" s="1"/>
  <c r="O36" i="41" s="1"/>
  <c r="BA19" i="41"/>
  <c r="AZ19" i="41"/>
  <c r="AY19" i="41"/>
  <c r="AX19" i="41"/>
  <c r="AW19" i="41"/>
  <c r="AV19" i="41"/>
  <c r="AU19" i="41"/>
  <c r="AT19" i="41"/>
  <c r="AS19" i="41"/>
  <c r="AR19" i="41"/>
  <c r="AQ19" i="41"/>
  <c r="AP19" i="41"/>
  <c r="AO19" i="41"/>
  <c r="AN19" i="41"/>
  <c r="AM19" i="41"/>
  <c r="AL19" i="41"/>
  <c r="I10" i="41"/>
  <c r="H10" i="41" s="1"/>
  <c r="E10" i="41"/>
  <c r="C10" i="41" s="1"/>
  <c r="I9" i="41"/>
  <c r="H9" i="41" s="1"/>
  <c r="E9" i="41"/>
  <c r="D9" i="41" s="1"/>
  <c r="I8" i="41"/>
  <c r="H8" i="41" s="1"/>
  <c r="E8" i="41"/>
  <c r="C8" i="41" s="1"/>
  <c r="I7" i="41"/>
  <c r="H7" i="41" s="1"/>
  <c r="E7" i="41"/>
  <c r="C7" i="41" s="1"/>
  <c r="I6" i="41"/>
  <c r="H6" i="41" s="1"/>
  <c r="E6" i="41"/>
  <c r="C6" i="41" s="1"/>
  <c r="I5" i="41"/>
  <c r="G5" i="41" s="1"/>
  <c r="E5" i="41"/>
  <c r="D5" i="41" s="1"/>
  <c r="O4" i="41"/>
  <c r="I4" i="41"/>
  <c r="H4" i="41" s="1"/>
  <c r="E4" i="41"/>
  <c r="C4" i="41" s="1"/>
  <c r="O3" i="41"/>
  <c r="I3" i="41"/>
  <c r="G3" i="41" s="1"/>
  <c r="E3" i="41"/>
  <c r="O2" i="41"/>
  <c r="I10" i="40"/>
  <c r="E10" i="40"/>
  <c r="D10" i="40" s="1"/>
  <c r="I9" i="40"/>
  <c r="H9" i="40" s="1"/>
  <c r="E9" i="40"/>
  <c r="D9" i="40" s="1"/>
  <c r="I8" i="40"/>
  <c r="G8" i="40" s="1"/>
  <c r="E8" i="40"/>
  <c r="D8" i="40" s="1"/>
  <c r="I7" i="40"/>
  <c r="H7" i="40" s="1"/>
  <c r="E7" i="40"/>
  <c r="D7" i="40" s="1"/>
  <c r="I6" i="40"/>
  <c r="G6" i="40" s="1"/>
  <c r="E6" i="40"/>
  <c r="D6" i="40" s="1"/>
  <c r="I5" i="40"/>
  <c r="H5" i="40" s="1"/>
  <c r="E5" i="40"/>
  <c r="D5" i="40" s="1"/>
  <c r="I4" i="40"/>
  <c r="H4" i="40" s="1"/>
  <c r="E4" i="40"/>
  <c r="D4" i="40" s="1"/>
  <c r="I3" i="40"/>
  <c r="H3" i="40" s="1"/>
  <c r="E3" i="40"/>
  <c r="C3" i="40" s="1"/>
  <c r="M356" i="40" l="1"/>
  <c r="N356" i="40" s="1"/>
  <c r="J340" i="21" s="1"/>
  <c r="AU356" i="40"/>
  <c r="AA340" i="21" s="1"/>
  <c r="M244" i="40"/>
  <c r="N244" i="40" s="1"/>
  <c r="AU244" i="40"/>
  <c r="AA228" i="21" s="1"/>
  <c r="M132" i="40"/>
  <c r="N132" i="40" s="1"/>
  <c r="J116" i="21" s="1"/>
  <c r="X341" i="21"/>
  <c r="O357" i="40"/>
  <c r="X229" i="21"/>
  <c r="O245" i="40"/>
  <c r="X117" i="21"/>
  <c r="O133" i="40"/>
  <c r="AU133" i="40" s="1"/>
  <c r="Y274" i="40"/>
  <c r="P257" i="21"/>
  <c r="P145" i="21"/>
  <c r="Y162" i="40"/>
  <c r="Y386" i="40"/>
  <c r="P369" i="21"/>
  <c r="AI19" i="41"/>
  <c r="L19" i="41"/>
  <c r="L20" i="41" s="1"/>
  <c r="L21" i="41" s="1"/>
  <c r="L22" i="41" s="1"/>
  <c r="L23" i="41" s="1"/>
  <c r="L24" i="41" s="1"/>
  <c r="L25" i="41" s="1"/>
  <c r="L26" i="41" s="1"/>
  <c r="L27" i="41" s="1"/>
  <c r="L28" i="41" s="1"/>
  <c r="L29" i="41" s="1"/>
  <c r="L30" i="41" s="1"/>
  <c r="L31" i="41" s="1"/>
  <c r="L32" i="41" s="1"/>
  <c r="L33" i="41" s="1"/>
  <c r="L34" i="41" s="1"/>
  <c r="L35" i="41" s="1"/>
  <c r="L36" i="41" s="1"/>
  <c r="L37" i="41" s="1"/>
  <c r="L38" i="41" s="1"/>
  <c r="L39" i="41" s="1"/>
  <c r="L40" i="41" s="1"/>
  <c r="L41" i="41" s="1"/>
  <c r="L42" i="41" s="1"/>
  <c r="L43" i="41" s="1"/>
  <c r="L44" i="41" s="1"/>
  <c r="L45" i="41" s="1"/>
  <c r="L46" i="41" s="1"/>
  <c r="L47" i="41" s="1"/>
  <c r="L48" i="41" s="1"/>
  <c r="AI355" i="41"/>
  <c r="AI131" i="41"/>
  <c r="AI243" i="41"/>
  <c r="D20" i="41"/>
  <c r="AI20" i="41" s="1"/>
  <c r="X5" i="21"/>
  <c r="N355" i="41"/>
  <c r="N357" i="41"/>
  <c r="N359" i="41"/>
  <c r="N361" i="41"/>
  <c r="N363" i="41"/>
  <c r="N365" i="41"/>
  <c r="N367" i="41"/>
  <c r="N369" i="41"/>
  <c r="N373" i="41"/>
  <c r="N377" i="41"/>
  <c r="N379" i="41"/>
  <c r="N381" i="41"/>
  <c r="N383" i="41"/>
  <c r="E364" i="41"/>
  <c r="AG364" i="41"/>
  <c r="E370" i="41"/>
  <c r="AG370" i="41"/>
  <c r="N131" i="41"/>
  <c r="N139" i="41"/>
  <c r="AG146" i="41"/>
  <c r="E146" i="41"/>
  <c r="N153" i="41"/>
  <c r="E156" i="41"/>
  <c r="AG156" i="41"/>
  <c r="E244" i="41"/>
  <c r="AG244" i="41"/>
  <c r="E358" i="41"/>
  <c r="AG358" i="41"/>
  <c r="E360" i="41"/>
  <c r="AG360" i="41"/>
  <c r="E362" i="41"/>
  <c r="AG362" i="41"/>
  <c r="E374" i="41"/>
  <c r="AG374" i="41"/>
  <c r="E376" i="41"/>
  <c r="AG376" i="41"/>
  <c r="E382" i="41"/>
  <c r="AG382" i="41"/>
  <c r="E132" i="41"/>
  <c r="AG132" i="41"/>
  <c r="N133" i="41"/>
  <c r="E134" i="41"/>
  <c r="AG134" i="41"/>
  <c r="E136" i="41"/>
  <c r="AG136" i="41"/>
  <c r="N137" i="41"/>
  <c r="AG142" i="41"/>
  <c r="E142" i="41"/>
  <c r="N143" i="41"/>
  <c r="E144" i="41"/>
  <c r="AG144" i="41"/>
  <c r="N145" i="41"/>
  <c r="AG150" i="41"/>
  <c r="E150" i="41"/>
  <c r="N155" i="41"/>
  <c r="N245" i="41"/>
  <c r="E246" i="41"/>
  <c r="AG246" i="41"/>
  <c r="E248" i="41"/>
  <c r="AG248" i="41"/>
  <c r="N251" i="41"/>
  <c r="N257" i="41"/>
  <c r="E262" i="41"/>
  <c r="AG262" i="41"/>
  <c r="E264" i="41"/>
  <c r="AG264" i="41"/>
  <c r="E270" i="41"/>
  <c r="AG270" i="41"/>
  <c r="N271" i="41"/>
  <c r="E355" i="41"/>
  <c r="AG355" i="41"/>
  <c r="N356" i="41"/>
  <c r="AG357" i="41"/>
  <c r="E357" i="41"/>
  <c r="N358" i="41"/>
  <c r="AG359" i="41"/>
  <c r="E359" i="41"/>
  <c r="N360" i="41"/>
  <c r="AG361" i="41"/>
  <c r="E361" i="41"/>
  <c r="N362" i="41"/>
  <c r="AG363" i="41"/>
  <c r="E363" i="41"/>
  <c r="N364" i="41"/>
  <c r="AG365" i="41"/>
  <c r="E365" i="41"/>
  <c r="N366" i="41"/>
  <c r="AG367" i="41"/>
  <c r="E367" i="41"/>
  <c r="N368" i="41"/>
  <c r="AG369" i="41"/>
  <c r="E369" i="41"/>
  <c r="N370" i="41"/>
  <c r="AG371" i="41"/>
  <c r="E371" i="41"/>
  <c r="N372" i="41"/>
  <c r="AG373" i="41"/>
  <c r="E373" i="41"/>
  <c r="N374" i="41"/>
  <c r="AG375" i="41"/>
  <c r="E375" i="41"/>
  <c r="N376" i="41"/>
  <c r="AG377" i="41"/>
  <c r="E377" i="41"/>
  <c r="N378" i="41"/>
  <c r="AG379" i="41"/>
  <c r="E379" i="41"/>
  <c r="N380" i="41"/>
  <c r="AG381" i="41"/>
  <c r="E381" i="41"/>
  <c r="N382" i="41"/>
  <c r="AG383" i="41"/>
  <c r="E383" i="41"/>
  <c r="E356" i="41"/>
  <c r="AG356" i="41"/>
  <c r="E366" i="41"/>
  <c r="AG366" i="41"/>
  <c r="E368" i="41"/>
  <c r="AG368" i="41"/>
  <c r="N371" i="41"/>
  <c r="E372" i="41"/>
  <c r="AG372" i="41"/>
  <c r="N375" i="41"/>
  <c r="E378" i="41"/>
  <c r="AG378" i="41"/>
  <c r="E380" i="41"/>
  <c r="AG380" i="41"/>
  <c r="N135" i="41"/>
  <c r="AG138" i="41"/>
  <c r="E138" i="41"/>
  <c r="E140" i="41"/>
  <c r="AG140" i="41"/>
  <c r="N141" i="41"/>
  <c r="N147" i="41"/>
  <c r="E148" i="41"/>
  <c r="AG148" i="41"/>
  <c r="N149" i="41"/>
  <c r="N151" i="41"/>
  <c r="E152" i="41"/>
  <c r="AG152" i="41"/>
  <c r="AG154" i="41"/>
  <c r="E154" i="41"/>
  <c r="N157" i="41"/>
  <c r="AG158" i="41"/>
  <c r="E158" i="41"/>
  <c r="N159" i="41"/>
  <c r="N243" i="41"/>
  <c r="N247" i="41"/>
  <c r="N249" i="41"/>
  <c r="E250" i="41"/>
  <c r="AG250" i="41"/>
  <c r="E252" i="41"/>
  <c r="AG252" i="41"/>
  <c r="N253" i="41"/>
  <c r="E254" i="41"/>
  <c r="AG254" i="41"/>
  <c r="N255" i="41"/>
  <c r="E256" i="41"/>
  <c r="AG256" i="41"/>
  <c r="E258" i="41"/>
  <c r="AG258" i="41"/>
  <c r="N259" i="41"/>
  <c r="E260" i="41"/>
  <c r="AG260" i="41"/>
  <c r="N261" i="41"/>
  <c r="N263" i="41"/>
  <c r="N265" i="41"/>
  <c r="E266" i="41"/>
  <c r="AG266" i="41"/>
  <c r="N267" i="41"/>
  <c r="E268" i="41"/>
  <c r="AG268" i="41"/>
  <c r="N269" i="41"/>
  <c r="AC19" i="41"/>
  <c r="AC20" i="41" s="1"/>
  <c r="AC21" i="41" s="1"/>
  <c r="AC22" i="41" s="1"/>
  <c r="AC23" i="41" s="1"/>
  <c r="AC24" i="41" s="1"/>
  <c r="AC25" i="41" s="1"/>
  <c r="AC26" i="41" s="1"/>
  <c r="AC27" i="41" s="1"/>
  <c r="AC28" i="41" s="1"/>
  <c r="AC29" i="41" s="1"/>
  <c r="AC30" i="41" s="1"/>
  <c r="AC31" i="41" s="1"/>
  <c r="AC32" i="41" s="1"/>
  <c r="AC33" i="41" s="1"/>
  <c r="AC34" i="41" s="1"/>
  <c r="AC35" i="41" s="1"/>
  <c r="AC36" i="41" s="1"/>
  <c r="AC37" i="41" s="1"/>
  <c r="AC38" i="41" s="1"/>
  <c r="AC39" i="41" s="1"/>
  <c r="AC40" i="41" s="1"/>
  <c r="AC41" i="41" s="1"/>
  <c r="AC42" i="41" s="1"/>
  <c r="AC43" i="41" s="1"/>
  <c r="AC44" i="41" s="1"/>
  <c r="AC45" i="41" s="1"/>
  <c r="AC46" i="41" s="1"/>
  <c r="AC47" i="41" s="1"/>
  <c r="AC243" i="41"/>
  <c r="AC244" i="41" s="1"/>
  <c r="AC245" i="41" s="1"/>
  <c r="AC246" i="41" s="1"/>
  <c r="AC247" i="41" s="1"/>
  <c r="AC248" i="41" s="1"/>
  <c r="AC249" i="41" s="1"/>
  <c r="AC250" i="41" s="1"/>
  <c r="AC251" i="41" s="1"/>
  <c r="AC252" i="41" s="1"/>
  <c r="AC253" i="41" s="1"/>
  <c r="AC254" i="41" s="1"/>
  <c r="AC255" i="41" s="1"/>
  <c r="AC256" i="41" s="1"/>
  <c r="AC257" i="41" s="1"/>
  <c r="AC258" i="41" s="1"/>
  <c r="AC259" i="41" s="1"/>
  <c r="AC260" i="41" s="1"/>
  <c r="AC261" i="41" s="1"/>
  <c r="AC262" i="41" s="1"/>
  <c r="AC263" i="41" s="1"/>
  <c r="AC264" i="41" s="1"/>
  <c r="AC265" i="41" s="1"/>
  <c r="AC266" i="41" s="1"/>
  <c r="AC267" i="41" s="1"/>
  <c r="AC268" i="41" s="1"/>
  <c r="AC269" i="41" s="1"/>
  <c r="AC270" i="41" s="1"/>
  <c r="AC271" i="41" s="1"/>
  <c r="AC131" i="41"/>
  <c r="AC132" i="41" s="1"/>
  <c r="AC133" i="41" s="1"/>
  <c r="AC134" i="41" s="1"/>
  <c r="AC135" i="41" s="1"/>
  <c r="AC136" i="41" s="1"/>
  <c r="AC137" i="41" s="1"/>
  <c r="AC138" i="41" s="1"/>
  <c r="AC139" i="41" s="1"/>
  <c r="AC140" i="41" s="1"/>
  <c r="AC141" i="41" s="1"/>
  <c r="AC142" i="41" s="1"/>
  <c r="AC143" i="41" s="1"/>
  <c r="AC144" i="41" s="1"/>
  <c r="AC145" i="41" s="1"/>
  <c r="AC146" i="41" s="1"/>
  <c r="AC147" i="41" s="1"/>
  <c r="AC148" i="41" s="1"/>
  <c r="AC149" i="41" s="1"/>
  <c r="AC150" i="41" s="1"/>
  <c r="AC151" i="41" s="1"/>
  <c r="AC152" i="41" s="1"/>
  <c r="AC153" i="41" s="1"/>
  <c r="AC154" i="41" s="1"/>
  <c r="AC155" i="41" s="1"/>
  <c r="AC156" i="41" s="1"/>
  <c r="AC157" i="41" s="1"/>
  <c r="AC158" i="41" s="1"/>
  <c r="AC159" i="41" s="1"/>
  <c r="AC355" i="41"/>
  <c r="AC356" i="41" s="1"/>
  <c r="AC357" i="41" s="1"/>
  <c r="AC358" i="41" s="1"/>
  <c r="AC359" i="41" s="1"/>
  <c r="AC360" i="41" s="1"/>
  <c r="AC361" i="41" s="1"/>
  <c r="AC362" i="41" s="1"/>
  <c r="AC363" i="41" s="1"/>
  <c r="AC364" i="41" s="1"/>
  <c r="AC365" i="41" s="1"/>
  <c r="AC366" i="41" s="1"/>
  <c r="AC367" i="41" s="1"/>
  <c r="AC368" i="41" s="1"/>
  <c r="AC369" i="41" s="1"/>
  <c r="AC370" i="41" s="1"/>
  <c r="AC371" i="41" s="1"/>
  <c r="AC372" i="41" s="1"/>
  <c r="AC373" i="41" s="1"/>
  <c r="AC374" i="41" s="1"/>
  <c r="AC375" i="41" s="1"/>
  <c r="AC376" i="41" s="1"/>
  <c r="AC377" i="41" s="1"/>
  <c r="AC378" i="41" s="1"/>
  <c r="AC379" i="41" s="1"/>
  <c r="AC380" i="41" s="1"/>
  <c r="AC381" i="41" s="1"/>
  <c r="AC382" i="41" s="1"/>
  <c r="AC383" i="41" s="1"/>
  <c r="E131" i="41"/>
  <c r="AG131" i="41"/>
  <c r="N132" i="41"/>
  <c r="AG133" i="41"/>
  <c r="E133" i="41"/>
  <c r="N134" i="41"/>
  <c r="E135" i="41"/>
  <c r="AG135" i="41"/>
  <c r="N136" i="41"/>
  <c r="E137" i="41"/>
  <c r="AG137" i="41"/>
  <c r="N138" i="41"/>
  <c r="E139" i="41"/>
  <c r="AG139" i="41"/>
  <c r="N140" i="41"/>
  <c r="E141" i="41"/>
  <c r="AG141" i="41"/>
  <c r="N142" i="41"/>
  <c r="E143" i="41"/>
  <c r="AG143" i="41"/>
  <c r="N144" i="41"/>
  <c r="E145" i="41"/>
  <c r="AG145" i="41"/>
  <c r="N146" i="41"/>
  <c r="E147" i="41"/>
  <c r="AG147" i="41"/>
  <c r="N148" i="41"/>
  <c r="E149" i="41"/>
  <c r="AG149" i="41"/>
  <c r="N150" i="41"/>
  <c r="E151" i="41"/>
  <c r="AG151" i="41"/>
  <c r="N152" i="41"/>
  <c r="E153" i="41"/>
  <c r="AG153" i="41"/>
  <c r="N154" i="41"/>
  <c r="E155" i="41"/>
  <c r="AG155" i="41"/>
  <c r="N156" i="41"/>
  <c r="AG157" i="41"/>
  <c r="E157" i="41"/>
  <c r="N158" i="41"/>
  <c r="E159" i="41"/>
  <c r="AG159" i="41"/>
  <c r="E243" i="41"/>
  <c r="AG243" i="41"/>
  <c r="N244" i="41"/>
  <c r="E245" i="41"/>
  <c r="AG245" i="41"/>
  <c r="N246" i="41"/>
  <c r="AG247" i="41"/>
  <c r="E247" i="41"/>
  <c r="N248" i="41"/>
  <c r="AG249" i="41"/>
  <c r="E249" i="41"/>
  <c r="N250" i="41"/>
  <c r="AG251" i="41"/>
  <c r="E251" i="41"/>
  <c r="N252" i="41"/>
  <c r="AG253" i="41"/>
  <c r="E253" i="41"/>
  <c r="N254" i="41"/>
  <c r="AG255" i="41"/>
  <c r="E255" i="41"/>
  <c r="N256" i="41"/>
  <c r="AG257" i="41"/>
  <c r="E257" i="41"/>
  <c r="N258" i="41"/>
  <c r="AG259" i="41"/>
  <c r="E259" i="41"/>
  <c r="N260" i="41"/>
  <c r="AG261" i="41"/>
  <c r="E261" i="41"/>
  <c r="N262" i="41"/>
  <c r="AG263" i="41"/>
  <c r="E263" i="41"/>
  <c r="N264" i="41"/>
  <c r="AG265" i="41"/>
  <c r="E265" i="41"/>
  <c r="N266" i="41"/>
  <c r="AG267" i="41"/>
  <c r="E267" i="41"/>
  <c r="N268" i="41"/>
  <c r="AG269" i="41"/>
  <c r="E269" i="41"/>
  <c r="N270" i="41"/>
  <c r="AG271" i="41"/>
  <c r="E271" i="41"/>
  <c r="O363" i="41"/>
  <c r="O257" i="41"/>
  <c r="O151" i="41"/>
  <c r="T240" i="21"/>
  <c r="T354" i="21"/>
  <c r="T126" i="21"/>
  <c r="T142" i="21"/>
  <c r="T256" i="21"/>
  <c r="T130" i="21"/>
  <c r="T228" i="21"/>
  <c r="T244" i="21"/>
  <c r="T342" i="21"/>
  <c r="T358" i="21"/>
  <c r="T118" i="21"/>
  <c r="T134" i="21"/>
  <c r="T232" i="21"/>
  <c r="T248" i="21"/>
  <c r="T346" i="21"/>
  <c r="T362" i="21"/>
  <c r="T122" i="21"/>
  <c r="T138" i="21"/>
  <c r="T236" i="21"/>
  <c r="T252" i="21"/>
  <c r="T350" i="21"/>
  <c r="T366" i="21"/>
  <c r="T4" i="21"/>
  <c r="T119" i="21"/>
  <c r="T123" i="21"/>
  <c r="T127" i="21"/>
  <c r="T131" i="21"/>
  <c r="T135" i="21"/>
  <c r="T139" i="21"/>
  <c r="T143" i="21"/>
  <c r="T229" i="21"/>
  <c r="T233" i="21"/>
  <c r="T237" i="21"/>
  <c r="T241" i="21"/>
  <c r="T245" i="21"/>
  <c r="T249" i="21"/>
  <c r="T253" i="21"/>
  <c r="T343" i="21"/>
  <c r="T347" i="21"/>
  <c r="T351" i="21"/>
  <c r="T355" i="21"/>
  <c r="T359" i="21"/>
  <c r="T363" i="21"/>
  <c r="T367" i="21"/>
  <c r="T116" i="21"/>
  <c r="T120" i="21"/>
  <c r="T124" i="21"/>
  <c r="T128" i="21"/>
  <c r="T132" i="21"/>
  <c r="T136" i="21"/>
  <c r="T140" i="21"/>
  <c r="T144" i="21"/>
  <c r="T230" i="21"/>
  <c r="T234" i="21"/>
  <c r="T238" i="21"/>
  <c r="T242" i="21"/>
  <c r="T246" i="21"/>
  <c r="T250" i="21"/>
  <c r="T254" i="21"/>
  <c r="T340" i="21"/>
  <c r="T344" i="21"/>
  <c r="T348" i="21"/>
  <c r="T352" i="21"/>
  <c r="T356" i="21"/>
  <c r="T360" i="21"/>
  <c r="T364" i="21"/>
  <c r="T368" i="21"/>
  <c r="T117" i="21"/>
  <c r="T121" i="21"/>
  <c r="T125" i="21"/>
  <c r="T129" i="21"/>
  <c r="T133" i="21"/>
  <c r="T137" i="21"/>
  <c r="T141" i="21"/>
  <c r="T231" i="21"/>
  <c r="T235" i="21"/>
  <c r="T239" i="21"/>
  <c r="T243" i="21"/>
  <c r="T247" i="21"/>
  <c r="T251" i="21"/>
  <c r="T255" i="21"/>
  <c r="T341" i="21"/>
  <c r="T345" i="21"/>
  <c r="T349" i="21"/>
  <c r="T353" i="21"/>
  <c r="T357" i="21"/>
  <c r="T361" i="21"/>
  <c r="T365" i="21"/>
  <c r="AA116" i="21"/>
  <c r="G118" i="21"/>
  <c r="E117" i="21"/>
  <c r="F117" i="21" s="1"/>
  <c r="E5" i="21"/>
  <c r="F5" i="21" s="1"/>
  <c r="C20" i="41" s="1"/>
  <c r="G342" i="21"/>
  <c r="E341" i="21"/>
  <c r="F341" i="21" s="1"/>
  <c r="G230" i="21"/>
  <c r="E229" i="21"/>
  <c r="F229" i="21" s="1"/>
  <c r="P341" i="21"/>
  <c r="P353" i="21"/>
  <c r="P357" i="21"/>
  <c r="P239" i="21"/>
  <c r="P231" i="21"/>
  <c r="P247" i="21"/>
  <c r="P345" i="21"/>
  <c r="P361" i="21"/>
  <c r="P255" i="21"/>
  <c r="P243" i="21"/>
  <c r="P235" i="21"/>
  <c r="P251" i="21"/>
  <c r="P349" i="21"/>
  <c r="P365" i="21"/>
  <c r="P116" i="21"/>
  <c r="P228" i="21"/>
  <c r="P232" i="21"/>
  <c r="P236" i="21"/>
  <c r="P240" i="21"/>
  <c r="P244" i="21"/>
  <c r="P248" i="21"/>
  <c r="P252" i="21"/>
  <c r="P256" i="21"/>
  <c r="P342" i="21"/>
  <c r="P346" i="21"/>
  <c r="P350" i="21"/>
  <c r="P354" i="21"/>
  <c r="P358" i="21"/>
  <c r="P362" i="21"/>
  <c r="P366" i="21"/>
  <c r="P229" i="21"/>
  <c r="P233" i="21"/>
  <c r="P237" i="21"/>
  <c r="P241" i="21"/>
  <c r="P245" i="21"/>
  <c r="P249" i="21"/>
  <c r="P253" i="21"/>
  <c r="P343" i="21"/>
  <c r="P347" i="21"/>
  <c r="P351" i="21"/>
  <c r="P355" i="21"/>
  <c r="P359" i="21"/>
  <c r="P363" i="21"/>
  <c r="P367" i="21"/>
  <c r="P230" i="21"/>
  <c r="P234" i="21"/>
  <c r="P238" i="21"/>
  <c r="P242" i="21"/>
  <c r="P246" i="21"/>
  <c r="P250" i="21"/>
  <c r="P254" i="21"/>
  <c r="P340" i="21"/>
  <c r="P344" i="21"/>
  <c r="P348" i="21"/>
  <c r="P352" i="21"/>
  <c r="P356" i="21"/>
  <c r="P360" i="21"/>
  <c r="P364" i="21"/>
  <c r="P368" i="21"/>
  <c r="H8" i="40"/>
  <c r="C10" i="40"/>
  <c r="C6" i="40"/>
  <c r="H6" i="40"/>
  <c r="C8" i="40"/>
  <c r="D3" i="40"/>
  <c r="G5" i="40"/>
  <c r="H10" i="40"/>
  <c r="G10" i="40"/>
  <c r="P309" i="41"/>
  <c r="S309" i="41" s="1"/>
  <c r="N90" i="41"/>
  <c r="P90" i="41" s="1"/>
  <c r="S90" i="41" s="1"/>
  <c r="P421" i="41"/>
  <c r="S421" i="41" s="1"/>
  <c r="K92" i="41"/>
  <c r="D10" i="41"/>
  <c r="D7" i="41"/>
  <c r="P85" i="41"/>
  <c r="S85" i="41" s="1"/>
  <c r="K206" i="41"/>
  <c r="K204" i="41"/>
  <c r="P307" i="41"/>
  <c r="S307" i="41" s="1"/>
  <c r="N25" i="41"/>
  <c r="C9" i="41"/>
  <c r="K94" i="41"/>
  <c r="K308" i="41"/>
  <c r="N21" i="41"/>
  <c r="N23" i="41"/>
  <c r="N26" i="41"/>
  <c r="N29" i="41"/>
  <c r="N31" i="41"/>
  <c r="P197" i="41"/>
  <c r="S197" i="41" s="1"/>
  <c r="O5" i="41"/>
  <c r="N24" i="41"/>
  <c r="N34" i="41"/>
  <c r="N30" i="41"/>
  <c r="N32" i="41"/>
  <c r="D4" i="41"/>
  <c r="N22" i="41"/>
  <c r="N27" i="41"/>
  <c r="N35" i="41"/>
  <c r="N36" i="41"/>
  <c r="N43" i="41"/>
  <c r="K86" i="41"/>
  <c r="P86" i="41" s="1"/>
  <c r="S86" i="41" s="1"/>
  <c r="H3" i="41"/>
  <c r="H5" i="41"/>
  <c r="N19" i="41"/>
  <c r="N28" i="41"/>
  <c r="N33" i="41"/>
  <c r="D205" i="41"/>
  <c r="D8" i="41"/>
  <c r="N20" i="41"/>
  <c r="N39" i="41"/>
  <c r="D3" i="41"/>
  <c r="C3" i="41"/>
  <c r="D6" i="41"/>
  <c r="G6" i="41"/>
  <c r="G8" i="41"/>
  <c r="G10" i="41"/>
  <c r="N38" i="41"/>
  <c r="N41" i="41"/>
  <c r="N45" i="41"/>
  <c r="N37" i="41"/>
  <c r="P83" i="41"/>
  <c r="S83" i="41" s="1"/>
  <c r="K196" i="41"/>
  <c r="P202" i="41"/>
  <c r="S202" i="41" s="1"/>
  <c r="K420" i="41"/>
  <c r="O37" i="41"/>
  <c r="N42" i="41"/>
  <c r="N46" i="41"/>
  <c r="N47" i="41"/>
  <c r="G4" i="41"/>
  <c r="C5" i="41"/>
  <c r="G7" i="41"/>
  <c r="G9" i="41"/>
  <c r="N40" i="41"/>
  <c r="N44" i="41"/>
  <c r="K84" i="41"/>
  <c r="N198" i="41"/>
  <c r="K198" i="41"/>
  <c r="P195" i="41"/>
  <c r="S195" i="41" s="1"/>
  <c r="G316" i="41"/>
  <c r="K316" i="41" s="1"/>
  <c r="N314" i="41"/>
  <c r="P314" i="41" s="1"/>
  <c r="S314" i="41" s="1"/>
  <c r="G318" i="41"/>
  <c r="K318" i="41" s="1"/>
  <c r="N310" i="41"/>
  <c r="K310" i="41"/>
  <c r="G428" i="41"/>
  <c r="K428" i="41" s="1"/>
  <c r="N426" i="41"/>
  <c r="P426" i="41" s="1"/>
  <c r="S426" i="41" s="1"/>
  <c r="P419" i="41"/>
  <c r="S419" i="41" s="1"/>
  <c r="G430" i="41"/>
  <c r="K430" i="41" s="1"/>
  <c r="K422" i="41"/>
  <c r="P422" i="41" s="1"/>
  <c r="S422" i="41" s="1"/>
  <c r="G4" i="40"/>
  <c r="C5" i="40"/>
  <c r="G7" i="40"/>
  <c r="G9" i="40"/>
  <c r="G3" i="40"/>
  <c r="C4" i="40"/>
  <c r="C7" i="40"/>
  <c r="C9" i="40"/>
  <c r="M357" i="40" l="1"/>
  <c r="N357" i="40" s="1"/>
  <c r="J341" i="21" s="1"/>
  <c r="AU357" i="40"/>
  <c r="M245" i="40"/>
  <c r="N245" i="40" s="1"/>
  <c r="J229" i="21" s="1"/>
  <c r="AU245" i="40"/>
  <c r="M133" i="40"/>
  <c r="N133" i="40" s="1"/>
  <c r="J117" i="21" s="1"/>
  <c r="X342" i="21"/>
  <c r="O358" i="40"/>
  <c r="X230" i="21"/>
  <c r="O246" i="40"/>
  <c r="X118" i="21"/>
  <c r="O134" i="40"/>
  <c r="AU134" i="40" s="1"/>
  <c r="T27" i="21"/>
  <c r="T24" i="21"/>
  <c r="T31" i="21"/>
  <c r="T21" i="21"/>
  <c r="T16" i="21"/>
  <c r="T22" i="21"/>
  <c r="T15" i="21"/>
  <c r="T18" i="21"/>
  <c r="T17" i="21"/>
  <c r="T11" i="21"/>
  <c r="T6" i="21"/>
  <c r="T5" i="21"/>
  <c r="Y387" i="40"/>
  <c r="P370" i="21"/>
  <c r="Y275" i="40"/>
  <c r="P258" i="21"/>
  <c r="Y163" i="40"/>
  <c r="P146" i="21"/>
  <c r="T32" i="21"/>
  <c r="T23" i="21"/>
  <c r="T7" i="21"/>
  <c r="T8" i="21"/>
  <c r="T30" i="21"/>
  <c r="T14" i="21"/>
  <c r="T29" i="21"/>
  <c r="T13" i="21"/>
  <c r="T20" i="21"/>
  <c r="T19" i="21"/>
  <c r="T28" i="21"/>
  <c r="T26" i="21"/>
  <c r="T10" i="21"/>
  <c r="T25" i="21"/>
  <c r="T9" i="21"/>
  <c r="T12" i="21"/>
  <c r="T33" i="21"/>
  <c r="L49" i="41"/>
  <c r="D21" i="41"/>
  <c r="AI21" i="41" s="1"/>
  <c r="X6" i="21"/>
  <c r="AD131" i="41"/>
  <c r="AD132" i="41" s="1"/>
  <c r="AD133" i="41" s="1"/>
  <c r="AD134" i="41" s="1"/>
  <c r="AD135" i="41" s="1"/>
  <c r="AD136" i="41" s="1"/>
  <c r="AD137" i="41" s="1"/>
  <c r="S131" i="41"/>
  <c r="S132" i="41" s="1"/>
  <c r="S133" i="41" s="1"/>
  <c r="S134" i="41" s="1"/>
  <c r="S135" i="41" s="1"/>
  <c r="S136" i="41" s="1"/>
  <c r="S137" i="41" s="1"/>
  <c r="S138" i="41" s="1"/>
  <c r="S139" i="41" s="1"/>
  <c r="S140" i="41" s="1"/>
  <c r="S141" i="41" s="1"/>
  <c r="S142" i="41" s="1"/>
  <c r="S143" i="41" s="1"/>
  <c r="S144" i="41" s="1"/>
  <c r="S145" i="41" s="1"/>
  <c r="S146" i="41" s="1"/>
  <c r="S147" i="41" s="1"/>
  <c r="S148" i="41" s="1"/>
  <c r="S149" i="41" s="1"/>
  <c r="S150" i="41" s="1"/>
  <c r="S151" i="41" s="1"/>
  <c r="S152" i="41" s="1"/>
  <c r="S153" i="41" s="1"/>
  <c r="S154" i="41" s="1"/>
  <c r="S155" i="41" s="1"/>
  <c r="S156" i="41" s="1"/>
  <c r="S157" i="41" s="1"/>
  <c r="S158" i="41" s="1"/>
  <c r="S159" i="41" s="1"/>
  <c r="S160" i="41" s="1"/>
  <c r="S355" i="41"/>
  <c r="S356" i="41" s="1"/>
  <c r="S357" i="41" s="1"/>
  <c r="S358" i="41" s="1"/>
  <c r="S359" i="41" s="1"/>
  <c r="S360" i="41" s="1"/>
  <c r="S361" i="41" s="1"/>
  <c r="S362" i="41" s="1"/>
  <c r="S363" i="41" s="1"/>
  <c r="S364" i="41" s="1"/>
  <c r="S365" i="41" s="1"/>
  <c r="S366" i="41" s="1"/>
  <c r="S367" i="41" s="1"/>
  <c r="S368" i="41" s="1"/>
  <c r="S369" i="41" s="1"/>
  <c r="S370" i="41" s="1"/>
  <c r="S371" i="41" s="1"/>
  <c r="S372" i="41" s="1"/>
  <c r="S373" i="41" s="1"/>
  <c r="S374" i="41" s="1"/>
  <c r="S375" i="41" s="1"/>
  <c r="S376" i="41" s="1"/>
  <c r="S377" i="41" s="1"/>
  <c r="S378" i="41" s="1"/>
  <c r="S379" i="41" s="1"/>
  <c r="S380" i="41" s="1"/>
  <c r="S381" i="41" s="1"/>
  <c r="S382" i="41" s="1"/>
  <c r="S383" i="41" s="1"/>
  <c r="S384" i="41" s="1"/>
  <c r="AD355" i="41"/>
  <c r="AD356" i="41" s="1"/>
  <c r="AD357" i="41" s="1"/>
  <c r="AD358" i="41" s="1"/>
  <c r="AD359" i="41" s="1"/>
  <c r="AD360" i="41" s="1"/>
  <c r="AD361" i="41" s="1"/>
  <c r="AD362" i="41" s="1"/>
  <c r="AD363" i="41" s="1"/>
  <c r="P355" i="41"/>
  <c r="P356" i="41" s="1"/>
  <c r="P357" i="41" s="1"/>
  <c r="P358" i="41" s="1"/>
  <c r="P359" i="41" s="1"/>
  <c r="P360" i="41" s="1"/>
  <c r="P361" i="41" s="1"/>
  <c r="P362" i="41" s="1"/>
  <c r="P363" i="41" s="1"/>
  <c r="P364" i="41" s="1"/>
  <c r="P365" i="41" s="1"/>
  <c r="P366" i="41" s="1"/>
  <c r="P367" i="41" s="1"/>
  <c r="P368" i="41" s="1"/>
  <c r="P369" i="41" s="1"/>
  <c r="P370" i="41" s="1"/>
  <c r="P371" i="41" s="1"/>
  <c r="P372" i="41" s="1"/>
  <c r="P373" i="41" s="1"/>
  <c r="P374" i="41" s="1"/>
  <c r="P375" i="41" s="1"/>
  <c r="P376" i="41" s="1"/>
  <c r="P377" i="41" s="1"/>
  <c r="P378" i="41" s="1"/>
  <c r="P379" i="41" s="1"/>
  <c r="P380" i="41" s="1"/>
  <c r="P381" i="41" s="1"/>
  <c r="P382" i="41" s="1"/>
  <c r="P383" i="41" s="1"/>
  <c r="P131" i="41"/>
  <c r="P132" i="41" s="1"/>
  <c r="P133" i="41" s="1"/>
  <c r="P134" i="41" s="1"/>
  <c r="P135" i="41" s="1"/>
  <c r="P136" i="41" s="1"/>
  <c r="P137" i="41" s="1"/>
  <c r="P138" i="41" s="1"/>
  <c r="P139" i="41" s="1"/>
  <c r="P140" i="41" s="1"/>
  <c r="P141" i="41" s="1"/>
  <c r="P142" i="41" s="1"/>
  <c r="P143" i="41" s="1"/>
  <c r="P144" i="41" s="1"/>
  <c r="P145" i="41" s="1"/>
  <c r="P146" i="41" s="1"/>
  <c r="P147" i="41" s="1"/>
  <c r="P148" i="41" s="1"/>
  <c r="P149" i="41" s="1"/>
  <c r="P150" i="41" s="1"/>
  <c r="P151" i="41" s="1"/>
  <c r="P152" i="41" s="1"/>
  <c r="P153" i="41" s="1"/>
  <c r="P154" i="41" s="1"/>
  <c r="P155" i="41" s="1"/>
  <c r="P156" i="41" s="1"/>
  <c r="P157" i="41" s="1"/>
  <c r="P158" i="41" s="1"/>
  <c r="P159" i="41" s="1"/>
  <c r="P243" i="41"/>
  <c r="P244" i="41" s="1"/>
  <c r="P245" i="41" s="1"/>
  <c r="P246" i="41" s="1"/>
  <c r="P247" i="41" s="1"/>
  <c r="P248" i="41" s="1"/>
  <c r="P249" i="41" s="1"/>
  <c r="P250" i="41" s="1"/>
  <c r="P251" i="41" s="1"/>
  <c r="P252" i="41" s="1"/>
  <c r="P253" i="41" s="1"/>
  <c r="P254" i="41" s="1"/>
  <c r="P255" i="41" s="1"/>
  <c r="P256" i="41" s="1"/>
  <c r="P257" i="41" s="1"/>
  <c r="P258" i="41" s="1"/>
  <c r="P259" i="41" s="1"/>
  <c r="P260" i="41" s="1"/>
  <c r="P261" i="41" s="1"/>
  <c r="P262" i="41" s="1"/>
  <c r="P263" i="41" s="1"/>
  <c r="P264" i="41" s="1"/>
  <c r="P265" i="41" s="1"/>
  <c r="P266" i="41" s="1"/>
  <c r="P267" i="41" s="1"/>
  <c r="P268" i="41" s="1"/>
  <c r="P269" i="41" s="1"/>
  <c r="P270" i="41" s="1"/>
  <c r="P271" i="41" s="1"/>
  <c r="AD243" i="41"/>
  <c r="AD244" i="41" s="1"/>
  <c r="AD245" i="41" s="1"/>
  <c r="AD246" i="41" s="1"/>
  <c r="AD247" i="41" s="1"/>
  <c r="AD248" i="41" s="1"/>
  <c r="AD249" i="41" s="1"/>
  <c r="AD250" i="41" s="1"/>
  <c r="S243" i="41"/>
  <c r="S244" i="41" s="1"/>
  <c r="S245" i="41" s="1"/>
  <c r="S246" i="41" s="1"/>
  <c r="S247" i="41" s="1"/>
  <c r="S248" i="41" s="1"/>
  <c r="S249" i="41" s="1"/>
  <c r="S250" i="41" s="1"/>
  <c r="S251" i="41" s="1"/>
  <c r="S252" i="41" s="1"/>
  <c r="S253" i="41" s="1"/>
  <c r="S254" i="41" s="1"/>
  <c r="S255" i="41" s="1"/>
  <c r="S256" i="41" s="1"/>
  <c r="S257" i="41" s="1"/>
  <c r="S258" i="41" s="1"/>
  <c r="S259" i="41" s="1"/>
  <c r="S260" i="41" s="1"/>
  <c r="S261" i="41" s="1"/>
  <c r="S262" i="41" s="1"/>
  <c r="S263" i="41" s="1"/>
  <c r="S264" i="41" s="1"/>
  <c r="S265" i="41" s="1"/>
  <c r="S266" i="41" s="1"/>
  <c r="S267" i="41" s="1"/>
  <c r="S268" i="41" s="1"/>
  <c r="S269" i="41" s="1"/>
  <c r="S270" i="41" s="1"/>
  <c r="S271" i="41" s="1"/>
  <c r="S272" i="41" s="1"/>
  <c r="O364" i="41"/>
  <c r="O258" i="41"/>
  <c r="O152" i="41"/>
  <c r="AD138" i="41"/>
  <c r="D208" i="41"/>
  <c r="G208" i="41" s="1"/>
  <c r="K208" i="41" s="1"/>
  <c r="E6" i="21"/>
  <c r="F6" i="21" s="1"/>
  <c r="C21" i="41" s="1"/>
  <c r="G343" i="21"/>
  <c r="E342" i="21"/>
  <c r="F342" i="21" s="1"/>
  <c r="G231" i="21"/>
  <c r="E230" i="21"/>
  <c r="F230" i="21" s="1"/>
  <c r="G119" i="21"/>
  <c r="E118" i="21"/>
  <c r="F118" i="21" s="1"/>
  <c r="P117" i="21"/>
  <c r="D314" i="41"/>
  <c r="N316" i="41" s="1"/>
  <c r="P316" i="41" s="1"/>
  <c r="S316" i="41" s="1"/>
  <c r="D426" i="41"/>
  <c r="N428" i="41" s="1"/>
  <c r="P428" i="41" s="1"/>
  <c r="S428" i="41" s="1"/>
  <c r="P19" i="41"/>
  <c r="P20" i="41" s="1"/>
  <c r="P21" i="41" s="1"/>
  <c r="P22" i="41" s="1"/>
  <c r="P23" i="41" s="1"/>
  <c r="P24" i="41" s="1"/>
  <c r="P25" i="41" s="1"/>
  <c r="P26" i="41" s="1"/>
  <c r="P27" i="41" s="1"/>
  <c r="P28" i="41" s="1"/>
  <c r="P29" i="41" s="1"/>
  <c r="P30" i="41" s="1"/>
  <c r="P31" i="41" s="1"/>
  <c r="P32" i="41" s="1"/>
  <c r="P33" i="41" s="1"/>
  <c r="P34" i="41" s="1"/>
  <c r="P35" i="41" s="1"/>
  <c r="P36" i="41" s="1"/>
  <c r="P37" i="41" s="1"/>
  <c r="P38" i="41" s="1"/>
  <c r="P39" i="41" s="1"/>
  <c r="P40" i="41" s="1"/>
  <c r="P41" i="41" s="1"/>
  <c r="P42" i="41" s="1"/>
  <c r="P43" i="41" s="1"/>
  <c r="P44" i="41" s="1"/>
  <c r="P45" i="41" s="1"/>
  <c r="P46" i="41" s="1"/>
  <c r="P47" i="41" s="1"/>
  <c r="D202" i="41"/>
  <c r="N204" i="41" s="1"/>
  <c r="P204" i="41" s="1"/>
  <c r="S204" i="41" s="1"/>
  <c r="D90" i="41"/>
  <c r="N92" i="41" s="1"/>
  <c r="P92" i="41" s="1"/>
  <c r="S92" i="41" s="1"/>
  <c r="D432" i="41"/>
  <c r="G432" i="41" s="1"/>
  <c r="K432" i="41" s="1"/>
  <c r="P198" i="41"/>
  <c r="S198" i="41" s="1"/>
  <c r="D203" i="41"/>
  <c r="P310" i="41"/>
  <c r="S310" i="41" s="1"/>
  <c r="D91" i="41"/>
  <c r="N91" i="41" s="1"/>
  <c r="P91" i="41" s="1"/>
  <c r="S91" i="41" s="1"/>
  <c r="D423" i="41"/>
  <c r="G423" i="41" s="1"/>
  <c r="K423" i="41" s="1"/>
  <c r="P423" i="41" s="1"/>
  <c r="S423" i="41" s="1"/>
  <c r="D429" i="41"/>
  <c r="D317" i="41"/>
  <c r="D315" i="41"/>
  <c r="D199" i="41"/>
  <c r="G199" i="41" s="1"/>
  <c r="K199" i="41" s="1"/>
  <c r="P199" i="41" s="1"/>
  <c r="S199" i="41" s="1"/>
  <c r="G205" i="41"/>
  <c r="K205" i="41" s="1"/>
  <c r="D427" i="41"/>
  <c r="D311" i="41"/>
  <c r="G311" i="41" s="1"/>
  <c r="K311" i="41" s="1"/>
  <c r="P311" i="41" s="1"/>
  <c r="S311" i="41" s="1"/>
  <c r="O38" i="41"/>
  <c r="J228" i="21"/>
  <c r="M358" i="40" l="1"/>
  <c r="N358" i="40" s="1"/>
  <c r="J342" i="21" s="1"/>
  <c r="AU358" i="40"/>
  <c r="M246" i="40"/>
  <c r="N246" i="40" s="1"/>
  <c r="J230" i="21" s="1"/>
  <c r="AU246" i="40"/>
  <c r="M134" i="40"/>
  <c r="N134" i="40" s="1"/>
  <c r="J118" i="21" s="1"/>
  <c r="X343" i="21"/>
  <c r="O359" i="40"/>
  <c r="X231" i="21"/>
  <c r="O247" i="40"/>
  <c r="X119" i="21"/>
  <c r="O135" i="40"/>
  <c r="AU135" i="40" s="1"/>
  <c r="X7" i="21"/>
  <c r="Y276" i="40"/>
  <c r="P259" i="21"/>
  <c r="Y164" i="40"/>
  <c r="P147" i="21"/>
  <c r="Y388" i="40"/>
  <c r="P371" i="21"/>
  <c r="T34" i="21"/>
  <c r="L50" i="41"/>
  <c r="S385" i="41"/>
  <c r="S273" i="41"/>
  <c r="S161" i="41"/>
  <c r="D320" i="41"/>
  <c r="D22" i="41"/>
  <c r="AI22" i="41" s="1"/>
  <c r="AD364" i="41"/>
  <c r="O365" i="41"/>
  <c r="O259" i="41"/>
  <c r="AD251" i="41"/>
  <c r="AD139" i="41"/>
  <c r="O153" i="41"/>
  <c r="N207" i="41"/>
  <c r="G344" i="21"/>
  <c r="E343" i="21"/>
  <c r="F343" i="21" s="1"/>
  <c r="G232" i="21"/>
  <c r="E231" i="21"/>
  <c r="F231" i="21" s="1"/>
  <c r="G120" i="21"/>
  <c r="E119" i="21"/>
  <c r="F119" i="21" s="1"/>
  <c r="E7" i="21"/>
  <c r="F7" i="21" s="1"/>
  <c r="C22" i="41" s="1"/>
  <c r="P118" i="21"/>
  <c r="N431" i="41"/>
  <c r="N203" i="41"/>
  <c r="P203" i="41" s="1"/>
  <c r="S203" i="41" s="1"/>
  <c r="G320" i="41"/>
  <c r="K320" i="41" s="1"/>
  <c r="N319" i="41"/>
  <c r="O39" i="41"/>
  <c r="G429" i="41"/>
  <c r="K429" i="41" s="1"/>
  <c r="N427" i="41"/>
  <c r="P427" i="41" s="1"/>
  <c r="S427" i="41" s="1"/>
  <c r="N315" i="41"/>
  <c r="P315" i="41" s="1"/>
  <c r="S315" i="41" s="1"/>
  <c r="G317" i="41"/>
  <c r="K317" i="41" s="1"/>
  <c r="M359" i="40" l="1"/>
  <c r="N359" i="40" s="1"/>
  <c r="J343" i="21" s="1"/>
  <c r="AU359" i="40"/>
  <c r="M247" i="40"/>
  <c r="N247" i="40" s="1"/>
  <c r="J231" i="21" s="1"/>
  <c r="AU247" i="40"/>
  <c r="M135" i="40"/>
  <c r="N135" i="40" s="1"/>
  <c r="J119" i="21" s="1"/>
  <c r="X344" i="21"/>
  <c r="O360" i="40"/>
  <c r="X232" i="21"/>
  <c r="O248" i="40"/>
  <c r="X120" i="21"/>
  <c r="O136" i="40"/>
  <c r="AU136" i="40" s="1"/>
  <c r="Y165" i="40"/>
  <c r="P148" i="21"/>
  <c r="Y389" i="40"/>
  <c r="P372" i="21"/>
  <c r="Y277" i="40"/>
  <c r="P260" i="21"/>
  <c r="L51" i="41"/>
  <c r="T35" i="21"/>
  <c r="S386" i="41"/>
  <c r="S274" i="41"/>
  <c r="S162" i="41"/>
  <c r="D23" i="41"/>
  <c r="AI23" i="41" s="1"/>
  <c r="X8" i="21"/>
  <c r="AD365" i="41"/>
  <c r="O366" i="41"/>
  <c r="AD252" i="41"/>
  <c r="O260" i="41"/>
  <c r="O154" i="41"/>
  <c r="AD140" i="41"/>
  <c r="G233" i="21"/>
  <c r="E232" i="21"/>
  <c r="F232" i="21" s="1"/>
  <c r="G121" i="21"/>
  <c r="E120" i="21"/>
  <c r="F120" i="21" s="1"/>
  <c r="E8" i="21"/>
  <c r="F8" i="21" s="1"/>
  <c r="C23" i="41" s="1"/>
  <c r="G345" i="21"/>
  <c r="E344" i="21"/>
  <c r="F344" i="21" s="1"/>
  <c r="P119" i="21"/>
  <c r="O40" i="41"/>
  <c r="M360" i="40" l="1"/>
  <c r="N360" i="40" s="1"/>
  <c r="J344" i="21" s="1"/>
  <c r="AU360" i="40"/>
  <c r="M248" i="40"/>
  <c r="N248" i="40" s="1"/>
  <c r="J232" i="21" s="1"/>
  <c r="AU248" i="40"/>
  <c r="M136" i="40"/>
  <c r="N136" i="40" s="1"/>
  <c r="J120" i="21" s="1"/>
  <c r="X345" i="21"/>
  <c r="O361" i="40"/>
  <c r="X233" i="21"/>
  <c r="O249" i="40"/>
  <c r="X121" i="21"/>
  <c r="O137" i="40"/>
  <c r="AU137" i="40" s="1"/>
  <c r="Y278" i="40"/>
  <c r="P261" i="21"/>
  <c r="Y166" i="40"/>
  <c r="P149" i="21"/>
  <c r="Y390" i="40"/>
  <c r="P373" i="21"/>
  <c r="L52" i="41"/>
  <c r="T36" i="21"/>
  <c r="S387" i="41"/>
  <c r="S275" i="41"/>
  <c r="S163" i="41"/>
  <c r="D24" i="41"/>
  <c r="AI24" i="41" s="1"/>
  <c r="X9" i="21"/>
  <c r="O367" i="41"/>
  <c r="AD366" i="41"/>
  <c r="AD253" i="41"/>
  <c r="O261" i="41"/>
  <c r="AD141" i="41"/>
  <c r="O155" i="41"/>
  <c r="G346" i="21"/>
  <c r="E345" i="21"/>
  <c r="F345" i="21" s="1"/>
  <c r="E9" i="21"/>
  <c r="F9" i="21" s="1"/>
  <c r="C24" i="41" s="1"/>
  <c r="G122" i="21"/>
  <c r="E121" i="21"/>
  <c r="F121" i="21" s="1"/>
  <c r="G234" i="21"/>
  <c r="E233" i="21"/>
  <c r="F233" i="21" s="1"/>
  <c r="P120" i="21"/>
  <c r="O41" i="41"/>
  <c r="B701" i="22"/>
  <c r="B702" i="22"/>
  <c r="B703" i="22"/>
  <c r="B704" i="22"/>
  <c r="B705" i="22"/>
  <c r="B706" i="22"/>
  <c r="B707" i="22"/>
  <c r="B708" i="22"/>
  <c r="B709" i="22"/>
  <c r="B710" i="22"/>
  <c r="B711" i="22"/>
  <c r="B712" i="22"/>
  <c r="B713" i="22"/>
  <c r="B714" i="22"/>
  <c r="B715" i="22"/>
  <c r="B716" i="22"/>
  <c r="B717" i="22"/>
  <c r="B718" i="22"/>
  <c r="B719" i="22"/>
  <c r="B720" i="22"/>
  <c r="B721" i="22"/>
  <c r="B722" i="22"/>
  <c r="B723" i="22"/>
  <c r="B724" i="22"/>
  <c r="B725" i="22"/>
  <c r="B726" i="22"/>
  <c r="B727" i="22"/>
  <c r="B728" i="22"/>
  <c r="B729" i="22"/>
  <c r="B700" i="22"/>
  <c r="B628" i="22"/>
  <c r="B629" i="22"/>
  <c r="B630" i="22"/>
  <c r="B631" i="22"/>
  <c r="B632" i="22"/>
  <c r="B633" i="22"/>
  <c r="B634" i="22"/>
  <c r="B635" i="22"/>
  <c r="B636" i="22"/>
  <c r="B637" i="22"/>
  <c r="B638" i="22"/>
  <c r="B639" i="22"/>
  <c r="B640" i="22"/>
  <c r="B641" i="22"/>
  <c r="B642" i="22"/>
  <c r="B643" i="22"/>
  <c r="B644" i="22"/>
  <c r="B645" i="22"/>
  <c r="B646" i="22"/>
  <c r="B647" i="22"/>
  <c r="B648" i="22"/>
  <c r="B649" i="22"/>
  <c r="B650" i="22"/>
  <c r="B651" i="22"/>
  <c r="B652" i="22"/>
  <c r="B653" i="22"/>
  <c r="B654" i="22"/>
  <c r="B655" i="22"/>
  <c r="B656" i="22"/>
  <c r="B627" i="22"/>
  <c r="B555" i="22"/>
  <c r="B556" i="22"/>
  <c r="B557" i="22"/>
  <c r="B558" i="22"/>
  <c r="B559" i="22"/>
  <c r="B560" i="22"/>
  <c r="B561" i="22"/>
  <c r="B562" i="22"/>
  <c r="B563" i="22"/>
  <c r="B564" i="22"/>
  <c r="B565" i="22"/>
  <c r="B566" i="22"/>
  <c r="B567" i="22"/>
  <c r="B568" i="22"/>
  <c r="B569" i="22"/>
  <c r="B570" i="22"/>
  <c r="B571" i="22"/>
  <c r="B572" i="22"/>
  <c r="B573" i="22"/>
  <c r="B574" i="22"/>
  <c r="B575" i="22"/>
  <c r="B576" i="22"/>
  <c r="B577" i="22"/>
  <c r="B578" i="22"/>
  <c r="B579" i="22"/>
  <c r="B580" i="22"/>
  <c r="B581" i="22"/>
  <c r="B582" i="22"/>
  <c r="B583" i="22"/>
  <c r="B554" i="22"/>
  <c r="B482" i="22"/>
  <c r="B483" i="22"/>
  <c r="B484" i="22"/>
  <c r="B485" i="22"/>
  <c r="B486" i="22"/>
  <c r="B487" i="22"/>
  <c r="B488" i="22"/>
  <c r="B489" i="22"/>
  <c r="B490" i="22"/>
  <c r="B491" i="22"/>
  <c r="B492" i="22"/>
  <c r="B493" i="22"/>
  <c r="B494" i="22"/>
  <c r="B495" i="22"/>
  <c r="B496" i="22"/>
  <c r="B497" i="22"/>
  <c r="B498" i="22"/>
  <c r="B499" i="22"/>
  <c r="B500" i="22"/>
  <c r="B501" i="22"/>
  <c r="B502" i="22"/>
  <c r="B503" i="22"/>
  <c r="B504" i="22"/>
  <c r="B505" i="22"/>
  <c r="B506" i="22"/>
  <c r="B507" i="22"/>
  <c r="B508" i="22"/>
  <c r="B509" i="22"/>
  <c r="B510" i="22"/>
  <c r="B481" i="22"/>
  <c r="B404" i="22"/>
  <c r="B405" i="22"/>
  <c r="B406" i="22"/>
  <c r="B407" i="22"/>
  <c r="B408" i="22"/>
  <c r="B409" i="22"/>
  <c r="B410" i="22"/>
  <c r="B411" i="22"/>
  <c r="B412" i="22"/>
  <c r="B413" i="22"/>
  <c r="B414" i="22"/>
  <c r="B415" i="22"/>
  <c r="B416" i="22"/>
  <c r="B417" i="22"/>
  <c r="B418" i="22"/>
  <c r="B419" i="22"/>
  <c r="B420" i="22"/>
  <c r="B421" i="22"/>
  <c r="B422" i="22"/>
  <c r="B423" i="22"/>
  <c r="B424" i="22"/>
  <c r="B425" i="22"/>
  <c r="B426" i="22"/>
  <c r="B427" i="22"/>
  <c r="B428" i="22"/>
  <c r="B429" i="22"/>
  <c r="B430" i="22"/>
  <c r="B431" i="22"/>
  <c r="B432" i="22"/>
  <c r="B403" i="22"/>
  <c r="B331" i="22"/>
  <c r="B332" i="22"/>
  <c r="B333" i="22"/>
  <c r="B334" i="22"/>
  <c r="B335" i="22"/>
  <c r="B336" i="22"/>
  <c r="B337" i="22"/>
  <c r="B338" i="22"/>
  <c r="B339" i="22"/>
  <c r="B340" i="22"/>
  <c r="B341" i="22"/>
  <c r="B342" i="22"/>
  <c r="B343" i="22"/>
  <c r="B344" i="22"/>
  <c r="B345" i="22"/>
  <c r="B346" i="22"/>
  <c r="B347" i="22"/>
  <c r="B348" i="22"/>
  <c r="B349" i="22"/>
  <c r="B350" i="22"/>
  <c r="B351" i="22"/>
  <c r="B352" i="22"/>
  <c r="B353" i="22"/>
  <c r="B354" i="22"/>
  <c r="B355" i="22"/>
  <c r="B356" i="22"/>
  <c r="B357" i="22"/>
  <c r="B358" i="22"/>
  <c r="B359" i="22"/>
  <c r="B330" i="22"/>
  <c r="B258" i="22"/>
  <c r="B259" i="22"/>
  <c r="B260" i="22"/>
  <c r="B261" i="22"/>
  <c r="B262" i="22"/>
  <c r="B263" i="22"/>
  <c r="B264" i="22"/>
  <c r="B265" i="22"/>
  <c r="B266" i="22"/>
  <c r="B267" i="22"/>
  <c r="B268" i="22"/>
  <c r="B269" i="22"/>
  <c r="B270" i="22"/>
  <c r="B271" i="22"/>
  <c r="B272" i="22"/>
  <c r="B273" i="22"/>
  <c r="B274" i="22"/>
  <c r="B275" i="22"/>
  <c r="B276" i="22"/>
  <c r="B277" i="22"/>
  <c r="B278" i="22"/>
  <c r="B279" i="22"/>
  <c r="B280" i="22"/>
  <c r="B281" i="22"/>
  <c r="B282" i="22"/>
  <c r="B283" i="22"/>
  <c r="B284" i="22"/>
  <c r="B285" i="22"/>
  <c r="B286" i="22"/>
  <c r="B257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73" i="22"/>
  <c r="B14" i="22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10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44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78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2" i="3"/>
  <c r="M361" i="40" l="1"/>
  <c r="N361" i="40" s="1"/>
  <c r="J345" i="21" s="1"/>
  <c r="AU361" i="40"/>
  <c r="M249" i="40"/>
  <c r="N249" i="40" s="1"/>
  <c r="J233" i="21" s="1"/>
  <c r="AU249" i="40"/>
  <c r="M137" i="40"/>
  <c r="N137" i="40" s="1"/>
  <c r="J121" i="21" s="1"/>
  <c r="X346" i="21"/>
  <c r="O362" i="40"/>
  <c r="X234" i="21"/>
  <c r="O250" i="40"/>
  <c r="X122" i="21"/>
  <c r="O138" i="40"/>
  <c r="AU138" i="40" s="1"/>
  <c r="Y167" i="40"/>
  <c r="P150" i="21"/>
  <c r="Y391" i="40"/>
  <c r="P374" i="21"/>
  <c r="Y279" i="40"/>
  <c r="P262" i="21"/>
  <c r="L53" i="41"/>
  <c r="T37" i="21"/>
  <c r="S388" i="41"/>
  <c r="S276" i="41"/>
  <c r="S164" i="41"/>
  <c r="D25" i="41"/>
  <c r="AI25" i="41" s="1"/>
  <c r="X10" i="21"/>
  <c r="AD367" i="41"/>
  <c r="O368" i="41"/>
  <c r="O262" i="41"/>
  <c r="AD254" i="41"/>
  <c r="O156" i="41"/>
  <c r="AD142" i="41"/>
  <c r="G235" i="21"/>
  <c r="E234" i="21"/>
  <c r="F234" i="21" s="1"/>
  <c r="G123" i="21"/>
  <c r="E122" i="21"/>
  <c r="F122" i="21" s="1"/>
  <c r="E10" i="21"/>
  <c r="F10" i="21" s="1"/>
  <c r="C25" i="41" s="1"/>
  <c r="G347" i="21"/>
  <c r="E346" i="21"/>
  <c r="F346" i="21" s="1"/>
  <c r="P121" i="21"/>
  <c r="O42" i="41"/>
  <c r="Z249" i="22"/>
  <c r="Z546" i="22"/>
  <c r="Z692" i="22"/>
  <c r="Z395" i="22"/>
  <c r="Z322" i="22"/>
  <c r="Z619" i="22"/>
  <c r="AP754" i="22"/>
  <c r="AP753" i="22"/>
  <c r="AP752" i="22"/>
  <c r="AP681" i="22"/>
  <c r="AP680" i="22"/>
  <c r="AP679" i="22"/>
  <c r="AP608" i="22"/>
  <c r="AP607" i="22"/>
  <c r="AP606" i="22"/>
  <c r="M362" i="40" l="1"/>
  <c r="N362" i="40" s="1"/>
  <c r="J346" i="21" s="1"/>
  <c r="AU362" i="40"/>
  <c r="M250" i="40"/>
  <c r="N250" i="40" s="1"/>
  <c r="J234" i="21" s="1"/>
  <c r="AU250" i="40"/>
  <c r="M138" i="40"/>
  <c r="N138" i="40" s="1"/>
  <c r="J122" i="21" s="1"/>
  <c r="X347" i="21"/>
  <c r="O363" i="40"/>
  <c r="X235" i="21"/>
  <c r="O251" i="40"/>
  <c r="X123" i="21"/>
  <c r="O139" i="40"/>
  <c r="AU139" i="40" s="1"/>
  <c r="Y280" i="40"/>
  <c r="P263" i="21"/>
  <c r="Y168" i="40"/>
  <c r="P151" i="21"/>
  <c r="Y392" i="40"/>
  <c r="P375" i="21"/>
  <c r="L54" i="41"/>
  <c r="T38" i="21"/>
  <c r="S389" i="41"/>
  <c r="S277" i="41"/>
  <c r="S165" i="41"/>
  <c r="D26" i="41"/>
  <c r="AI26" i="41" s="1"/>
  <c r="X11" i="21"/>
  <c r="O369" i="41"/>
  <c r="AD368" i="41"/>
  <c r="AD255" i="41"/>
  <c r="O263" i="41"/>
  <c r="AD143" i="41"/>
  <c r="O157" i="41"/>
  <c r="G348" i="21"/>
  <c r="E347" i="21"/>
  <c r="F347" i="21" s="1"/>
  <c r="E11" i="21"/>
  <c r="F11" i="21" s="1"/>
  <c r="C26" i="41" s="1"/>
  <c r="G124" i="21"/>
  <c r="E123" i="21"/>
  <c r="F123" i="21" s="1"/>
  <c r="G236" i="21"/>
  <c r="E235" i="21"/>
  <c r="F235" i="21" s="1"/>
  <c r="P122" i="21"/>
  <c r="O43" i="41"/>
  <c r="AP535" i="22"/>
  <c r="AP534" i="22"/>
  <c r="AP533" i="22"/>
  <c r="AP457" i="22"/>
  <c r="AP456" i="22"/>
  <c r="AP455" i="22"/>
  <c r="AP384" i="22"/>
  <c r="AP383" i="22"/>
  <c r="AP382" i="22"/>
  <c r="AP311" i="22"/>
  <c r="AP310" i="22"/>
  <c r="AP309" i="22"/>
  <c r="M363" i="40" l="1"/>
  <c r="N363" i="40" s="1"/>
  <c r="J347" i="21" s="1"/>
  <c r="AU363" i="40"/>
  <c r="M251" i="40"/>
  <c r="N251" i="40" s="1"/>
  <c r="J235" i="21" s="1"/>
  <c r="AU251" i="40"/>
  <c r="M139" i="40"/>
  <c r="N139" i="40" s="1"/>
  <c r="J123" i="21" s="1"/>
  <c r="X348" i="21"/>
  <c r="O364" i="40"/>
  <c r="X236" i="21"/>
  <c r="O252" i="40"/>
  <c r="X124" i="21"/>
  <c r="O140" i="40"/>
  <c r="AU140" i="40" s="1"/>
  <c r="Y169" i="40"/>
  <c r="P152" i="21"/>
  <c r="Y393" i="40"/>
  <c r="P376" i="21"/>
  <c r="Y281" i="40"/>
  <c r="P264" i="21"/>
  <c r="L55" i="41"/>
  <c r="T39" i="21"/>
  <c r="S390" i="41"/>
  <c r="S278" i="41"/>
  <c r="S166" i="41"/>
  <c r="D27" i="41"/>
  <c r="AI27" i="41" s="1"/>
  <c r="X12" i="21"/>
  <c r="AD369" i="41"/>
  <c r="O370" i="41"/>
  <c r="O264" i="41"/>
  <c r="AD256" i="41"/>
  <c r="O158" i="41"/>
  <c r="AD144" i="41"/>
  <c r="E348" i="21"/>
  <c r="F348" i="21" s="1"/>
  <c r="G349" i="21"/>
  <c r="G237" i="21"/>
  <c r="E236" i="21"/>
  <c r="F236" i="21" s="1"/>
  <c r="G125" i="21"/>
  <c r="E124" i="21"/>
  <c r="F124" i="21" s="1"/>
  <c r="E12" i="21"/>
  <c r="F12" i="21" s="1"/>
  <c r="C27" i="41" s="1"/>
  <c r="P123" i="21"/>
  <c r="O44" i="41"/>
  <c r="AP115" i="22"/>
  <c r="AG167" i="22" s="1"/>
  <c r="AP114" i="22"/>
  <c r="AA167" i="22" s="1"/>
  <c r="AP113" i="22"/>
  <c r="U167" i="22" s="1"/>
  <c r="O167" i="22"/>
  <c r="M364" i="40" l="1"/>
  <c r="N364" i="40" s="1"/>
  <c r="J348" i="21" s="1"/>
  <c r="AU364" i="40"/>
  <c r="M252" i="40"/>
  <c r="N252" i="40" s="1"/>
  <c r="J236" i="21" s="1"/>
  <c r="AU252" i="40"/>
  <c r="M140" i="40"/>
  <c r="N140" i="40" s="1"/>
  <c r="J124" i="21" s="1"/>
  <c r="X349" i="21"/>
  <c r="O365" i="40"/>
  <c r="X237" i="21"/>
  <c r="O253" i="40"/>
  <c r="X125" i="21"/>
  <c r="O141" i="40"/>
  <c r="AU141" i="40" s="1"/>
  <c r="Y282" i="40"/>
  <c r="P265" i="21"/>
  <c r="Y170" i="40"/>
  <c r="P153" i="21"/>
  <c r="P377" i="21"/>
  <c r="Y394" i="40"/>
  <c r="L56" i="41"/>
  <c r="T40" i="21"/>
  <c r="S391" i="41"/>
  <c r="S279" i="41"/>
  <c r="S167" i="41"/>
  <c r="D28" i="41"/>
  <c r="AI28" i="41" s="1"/>
  <c r="X13" i="21"/>
  <c r="O371" i="41"/>
  <c r="AD370" i="41"/>
  <c r="AD257" i="41"/>
  <c r="O265" i="41"/>
  <c r="AD145" i="41"/>
  <c r="O159" i="41"/>
  <c r="G350" i="21"/>
  <c r="E349" i="21"/>
  <c r="F349" i="21" s="1"/>
  <c r="E13" i="21"/>
  <c r="F13" i="21" s="1"/>
  <c r="C28" i="41" s="1"/>
  <c r="G126" i="21"/>
  <c r="E125" i="21"/>
  <c r="F125" i="21" s="1"/>
  <c r="G238" i="21"/>
  <c r="E237" i="21"/>
  <c r="F237" i="21" s="1"/>
  <c r="P124" i="21"/>
  <c r="O45" i="41"/>
  <c r="M365" i="40" l="1"/>
  <c r="N365" i="40" s="1"/>
  <c r="J349" i="21" s="1"/>
  <c r="AU365" i="40"/>
  <c r="M253" i="40"/>
  <c r="N253" i="40" s="1"/>
  <c r="AU253" i="40"/>
  <c r="M141" i="40"/>
  <c r="N141" i="40" s="1"/>
  <c r="J125" i="21" s="1"/>
  <c r="X350" i="21"/>
  <c r="O366" i="40"/>
  <c r="X238" i="21"/>
  <c r="O254" i="40"/>
  <c r="X126" i="21"/>
  <c r="O142" i="40"/>
  <c r="AU142" i="40" s="1"/>
  <c r="Y171" i="40"/>
  <c r="P154" i="21"/>
  <c r="Y395" i="40"/>
  <c r="P378" i="21"/>
  <c r="Y283" i="40"/>
  <c r="P266" i="21"/>
  <c r="L57" i="41"/>
  <c r="T41" i="21"/>
  <c r="S392" i="41"/>
  <c r="S280" i="41"/>
  <c r="S168" i="41"/>
  <c r="D29" i="41"/>
  <c r="AI29" i="41" s="1"/>
  <c r="X14" i="21"/>
  <c r="AD371" i="41"/>
  <c r="O372" i="41"/>
  <c r="AD258" i="41"/>
  <c r="O266" i="41"/>
  <c r="AD146" i="41"/>
  <c r="G239" i="21"/>
  <c r="E238" i="21"/>
  <c r="F238" i="21" s="1"/>
  <c r="G127" i="21"/>
  <c r="E126" i="21"/>
  <c r="F126" i="21" s="1"/>
  <c r="E14" i="21"/>
  <c r="F14" i="21" s="1"/>
  <c r="C29" i="41" s="1"/>
  <c r="G351" i="21"/>
  <c r="E350" i="21"/>
  <c r="F350" i="21" s="1"/>
  <c r="P125" i="21"/>
  <c r="O46" i="41"/>
  <c r="J237" i="21"/>
  <c r="M366" i="40" l="1"/>
  <c r="N366" i="40" s="1"/>
  <c r="J350" i="21" s="1"/>
  <c r="AU366" i="40"/>
  <c r="M254" i="40"/>
  <c r="N254" i="40" s="1"/>
  <c r="J238" i="21" s="1"/>
  <c r="AU254" i="40"/>
  <c r="M142" i="40"/>
  <c r="N142" i="40" s="1"/>
  <c r="J126" i="21" s="1"/>
  <c r="X351" i="21"/>
  <c r="O367" i="40"/>
  <c r="X239" i="21"/>
  <c r="O255" i="40"/>
  <c r="X127" i="21"/>
  <c r="O143" i="40"/>
  <c r="AU143" i="40" s="1"/>
  <c r="Y284" i="40"/>
  <c r="P267" i="21"/>
  <c r="Y172" i="40"/>
  <c r="P155" i="21"/>
  <c r="Y396" i="40"/>
  <c r="P379" i="21"/>
  <c r="L58" i="41"/>
  <c r="T42" i="21"/>
  <c r="S393" i="41"/>
  <c r="S281" i="41"/>
  <c r="S169" i="41"/>
  <c r="D30" i="41"/>
  <c r="AI30" i="41" s="1"/>
  <c r="X15" i="21"/>
  <c r="O373" i="41"/>
  <c r="AD372" i="41"/>
  <c r="AD259" i="41"/>
  <c r="O267" i="41"/>
  <c r="AD147" i="41"/>
  <c r="E351" i="21"/>
  <c r="F351" i="21" s="1"/>
  <c r="G352" i="21"/>
  <c r="E15" i="21"/>
  <c r="F15" i="21" s="1"/>
  <c r="C30" i="41" s="1"/>
  <c r="G128" i="21"/>
  <c r="E127" i="21"/>
  <c r="F127" i="21" s="1"/>
  <c r="G240" i="21"/>
  <c r="E239" i="21"/>
  <c r="F239" i="21" s="1"/>
  <c r="P126" i="21"/>
  <c r="O47" i="41"/>
  <c r="O3" i="37"/>
  <c r="P3" i="37" s="1"/>
  <c r="M367" i="40" l="1"/>
  <c r="N367" i="40" s="1"/>
  <c r="J351" i="21" s="1"/>
  <c r="AU367" i="40"/>
  <c r="M255" i="40"/>
  <c r="N255" i="40" s="1"/>
  <c r="J239" i="21" s="1"/>
  <c r="AU255" i="40"/>
  <c r="M143" i="40"/>
  <c r="N143" i="40" s="1"/>
  <c r="J127" i="21" s="1"/>
  <c r="X352" i="21"/>
  <c r="O368" i="40"/>
  <c r="X240" i="21"/>
  <c r="O256" i="40"/>
  <c r="X128" i="21"/>
  <c r="O144" i="40"/>
  <c r="AU144" i="40" s="1"/>
  <c r="Y173" i="40"/>
  <c r="P156" i="21"/>
  <c r="Y397" i="40"/>
  <c r="P380" i="21"/>
  <c r="Y285" i="40"/>
  <c r="P268" i="21"/>
  <c r="L59" i="41"/>
  <c r="T43" i="21"/>
  <c r="S394" i="41"/>
  <c r="S282" i="41"/>
  <c r="S170" i="41"/>
  <c r="D31" i="41"/>
  <c r="AI31" i="41" s="1"/>
  <c r="X16" i="21"/>
  <c r="AD373" i="41"/>
  <c r="O374" i="41"/>
  <c r="O268" i="41"/>
  <c r="AD260" i="41"/>
  <c r="AD148" i="41"/>
  <c r="G353" i="21"/>
  <c r="E352" i="21"/>
  <c r="F352" i="21" s="1"/>
  <c r="G241" i="21"/>
  <c r="E240" i="21"/>
  <c r="F240" i="21" s="1"/>
  <c r="G129" i="21"/>
  <c r="E128" i="21"/>
  <c r="F128" i="21" s="1"/>
  <c r="E16" i="21"/>
  <c r="F16" i="21" s="1"/>
  <c r="C31" i="41" s="1"/>
  <c r="P127" i="21"/>
  <c r="O3" i="20"/>
  <c r="P3" i="20" s="1"/>
  <c r="M368" i="40" l="1"/>
  <c r="N368" i="40" s="1"/>
  <c r="J352" i="21" s="1"/>
  <c r="AU368" i="40"/>
  <c r="M256" i="40"/>
  <c r="N256" i="40" s="1"/>
  <c r="J240" i="21" s="1"/>
  <c r="AU256" i="40"/>
  <c r="M144" i="40"/>
  <c r="N144" i="40" s="1"/>
  <c r="J128" i="21" s="1"/>
  <c r="X353" i="21"/>
  <c r="O369" i="40"/>
  <c r="X241" i="21"/>
  <c r="O257" i="40"/>
  <c r="X129" i="21"/>
  <c r="O145" i="40"/>
  <c r="AU145" i="40" s="1"/>
  <c r="Y286" i="40"/>
  <c r="P269" i="21"/>
  <c r="Y174" i="40"/>
  <c r="P157" i="21"/>
  <c r="Y398" i="40"/>
  <c r="P381" i="21"/>
  <c r="L60" i="41"/>
  <c r="T44" i="21"/>
  <c r="S395" i="41"/>
  <c r="S283" i="41"/>
  <c r="S171" i="41"/>
  <c r="D32" i="41"/>
  <c r="AI32" i="41" s="1"/>
  <c r="X17" i="21"/>
  <c r="O375" i="41"/>
  <c r="AD374" i="41"/>
  <c r="AD261" i="41"/>
  <c r="O269" i="41"/>
  <c r="AD149" i="41"/>
  <c r="E17" i="21"/>
  <c r="F17" i="21" s="1"/>
  <c r="C32" i="41" s="1"/>
  <c r="G130" i="21"/>
  <c r="E129" i="21"/>
  <c r="F129" i="21" s="1"/>
  <c r="G242" i="21"/>
  <c r="E241" i="21"/>
  <c r="F241" i="21" s="1"/>
  <c r="E353" i="21"/>
  <c r="F353" i="21" s="1"/>
  <c r="G354" i="21"/>
  <c r="P128" i="21"/>
  <c r="E429" i="20"/>
  <c r="E429" i="37"/>
  <c r="E287" i="20"/>
  <c r="E287" i="37"/>
  <c r="E145" i="20"/>
  <c r="E145" i="37"/>
  <c r="E3" i="37"/>
  <c r="E3" i="20"/>
  <c r="M369" i="40" l="1"/>
  <c r="N369" i="40" s="1"/>
  <c r="J353" i="21" s="1"/>
  <c r="AU369" i="40"/>
  <c r="M257" i="40"/>
  <c r="N257" i="40" s="1"/>
  <c r="J241" i="21" s="1"/>
  <c r="AU257" i="40"/>
  <c r="M145" i="40"/>
  <c r="N145" i="40" s="1"/>
  <c r="J129" i="21" s="1"/>
  <c r="X354" i="21"/>
  <c r="O370" i="40"/>
  <c r="X242" i="21"/>
  <c r="O258" i="40"/>
  <c r="X130" i="21"/>
  <c r="O146" i="40"/>
  <c r="AU146" i="40" s="1"/>
  <c r="Y175" i="40"/>
  <c r="P158" i="21"/>
  <c r="Y399" i="40"/>
  <c r="P382" i="21"/>
  <c r="Y287" i="40"/>
  <c r="P270" i="21"/>
  <c r="L61" i="41"/>
  <c r="T45" i="21"/>
  <c r="S396" i="41"/>
  <c r="S284" i="41"/>
  <c r="S172" i="41"/>
  <c r="D33" i="41"/>
  <c r="AI33" i="41" s="1"/>
  <c r="X18" i="21"/>
  <c r="AD375" i="41"/>
  <c r="O376" i="41"/>
  <c r="AD262" i="41"/>
  <c r="O270" i="41"/>
  <c r="AD150" i="41"/>
  <c r="G243" i="21"/>
  <c r="E242" i="21"/>
  <c r="F242" i="21" s="1"/>
  <c r="G131" i="21"/>
  <c r="E130" i="21"/>
  <c r="F130" i="21" s="1"/>
  <c r="E18" i="21"/>
  <c r="F18" i="21" s="1"/>
  <c r="C33" i="41" s="1"/>
  <c r="G355" i="21"/>
  <c r="E354" i="21"/>
  <c r="F354" i="21" s="1"/>
  <c r="P129" i="21"/>
  <c r="G429" i="37"/>
  <c r="F434" i="37" s="1"/>
  <c r="H429" i="37" s="1"/>
  <c r="G287" i="37"/>
  <c r="F292" i="37" s="1"/>
  <c r="H287" i="37" s="1"/>
  <c r="G145" i="37"/>
  <c r="F150" i="37" s="1"/>
  <c r="H145" i="37" s="1"/>
  <c r="G3" i="37"/>
  <c r="F8" i="37" s="1"/>
  <c r="H3" i="37" s="1"/>
  <c r="G429" i="20"/>
  <c r="F434" i="20" s="1"/>
  <c r="H429" i="20" s="1"/>
  <c r="G287" i="20"/>
  <c r="F292" i="20" s="1"/>
  <c r="H287" i="20" s="1"/>
  <c r="G145" i="20"/>
  <c r="F150" i="20" s="1"/>
  <c r="H145" i="20" s="1"/>
  <c r="G3" i="20"/>
  <c r="F8" i="20" s="1"/>
  <c r="M370" i="40" l="1"/>
  <c r="N370" i="40" s="1"/>
  <c r="J354" i="21" s="1"/>
  <c r="AU370" i="40"/>
  <c r="M258" i="40"/>
  <c r="N258" i="40" s="1"/>
  <c r="J242" i="21" s="1"/>
  <c r="AU258" i="40"/>
  <c r="M146" i="40"/>
  <c r="N146" i="40" s="1"/>
  <c r="J130" i="21" s="1"/>
  <c r="X355" i="21"/>
  <c r="O371" i="40"/>
  <c r="X243" i="21"/>
  <c r="O259" i="40"/>
  <c r="X131" i="21"/>
  <c r="O147" i="40"/>
  <c r="AU147" i="40" s="1"/>
  <c r="P271" i="21"/>
  <c r="Y288" i="40"/>
  <c r="Y176" i="40"/>
  <c r="P159" i="21"/>
  <c r="Y400" i="40"/>
  <c r="P383" i="21"/>
  <c r="L62" i="41"/>
  <c r="T46" i="21"/>
  <c r="S397" i="41"/>
  <c r="S285" i="41"/>
  <c r="S173" i="41"/>
  <c r="D34" i="41"/>
  <c r="AI34" i="41" s="1"/>
  <c r="X19" i="21"/>
  <c r="O377" i="41"/>
  <c r="AD376" i="41"/>
  <c r="O271" i="41"/>
  <c r="AD263" i="41"/>
  <c r="AD151" i="41"/>
  <c r="G356" i="21"/>
  <c r="E355" i="21"/>
  <c r="F355" i="21" s="1"/>
  <c r="E19" i="21"/>
  <c r="F19" i="21" s="1"/>
  <c r="C34" i="41" s="1"/>
  <c r="G132" i="21"/>
  <c r="E131" i="21"/>
  <c r="F131" i="21" s="1"/>
  <c r="G244" i="21"/>
  <c r="E243" i="21"/>
  <c r="F243" i="21" s="1"/>
  <c r="P130" i="21"/>
  <c r="B436" i="37"/>
  <c r="K436" i="37" s="1"/>
  <c r="B437" i="37"/>
  <c r="D437" i="37" s="1"/>
  <c r="B438" i="37"/>
  <c r="B439" i="37"/>
  <c r="D439" i="37" s="1"/>
  <c r="B440" i="37"/>
  <c r="B441" i="37"/>
  <c r="D441" i="37" s="1"/>
  <c r="B442" i="37"/>
  <c r="K442" i="37" s="1"/>
  <c r="B443" i="37"/>
  <c r="D443" i="37" s="1"/>
  <c r="B444" i="37"/>
  <c r="K444" i="37" s="1"/>
  <c r="B445" i="37"/>
  <c r="D445" i="37" s="1"/>
  <c r="B446" i="37"/>
  <c r="B447" i="37"/>
  <c r="B448" i="37"/>
  <c r="B449" i="37"/>
  <c r="D449" i="37" s="1"/>
  <c r="B450" i="37"/>
  <c r="B451" i="37"/>
  <c r="D451" i="37" s="1"/>
  <c r="B452" i="37"/>
  <c r="B453" i="37"/>
  <c r="D453" i="37" s="1"/>
  <c r="B454" i="37"/>
  <c r="E454" i="37" s="1"/>
  <c r="B455" i="37"/>
  <c r="B456" i="37"/>
  <c r="L456" i="37" s="1"/>
  <c r="B457" i="37"/>
  <c r="B458" i="37"/>
  <c r="B459" i="37"/>
  <c r="B460" i="37"/>
  <c r="B461" i="37"/>
  <c r="D461" i="37" s="1"/>
  <c r="B462" i="37"/>
  <c r="B463" i="37"/>
  <c r="D463" i="37" s="1"/>
  <c r="B435" i="37"/>
  <c r="D435" i="37" s="1"/>
  <c r="B294" i="37"/>
  <c r="B295" i="37"/>
  <c r="B296" i="37"/>
  <c r="B297" i="37"/>
  <c r="D297" i="37" s="1"/>
  <c r="B298" i="37"/>
  <c r="D298" i="37" s="1"/>
  <c r="B299" i="37"/>
  <c r="B300" i="37"/>
  <c r="B301" i="37"/>
  <c r="B302" i="37"/>
  <c r="B303" i="37"/>
  <c r="B304" i="37"/>
  <c r="B305" i="37"/>
  <c r="D305" i="37" s="1"/>
  <c r="B306" i="37"/>
  <c r="B307" i="37"/>
  <c r="B308" i="37"/>
  <c r="B309" i="37"/>
  <c r="D309" i="37" s="1"/>
  <c r="B310" i="37"/>
  <c r="B311" i="37"/>
  <c r="B312" i="37"/>
  <c r="D312" i="37" s="1"/>
  <c r="B313" i="37"/>
  <c r="B314" i="37"/>
  <c r="B315" i="37"/>
  <c r="B316" i="37"/>
  <c r="B317" i="37"/>
  <c r="D317" i="37" s="1"/>
  <c r="B318" i="37"/>
  <c r="B319" i="37"/>
  <c r="B320" i="37"/>
  <c r="B321" i="37"/>
  <c r="D321" i="37" s="1"/>
  <c r="B293" i="37"/>
  <c r="B152" i="37"/>
  <c r="D152" i="37" s="1"/>
  <c r="B153" i="37"/>
  <c r="B154" i="37"/>
  <c r="B155" i="37"/>
  <c r="B156" i="37"/>
  <c r="B157" i="37"/>
  <c r="B158" i="37"/>
  <c r="B159" i="37"/>
  <c r="B160" i="37"/>
  <c r="J160" i="37" s="1"/>
  <c r="P563" i="22" s="1"/>
  <c r="B161" i="37"/>
  <c r="B162" i="37"/>
  <c r="B163" i="37"/>
  <c r="B164" i="37"/>
  <c r="L164" i="37" s="1"/>
  <c r="B165" i="37"/>
  <c r="D165" i="37" s="1"/>
  <c r="B166" i="37"/>
  <c r="B167" i="37"/>
  <c r="D167" i="37" s="1"/>
  <c r="B168" i="37"/>
  <c r="E168" i="37" s="1"/>
  <c r="I571" i="22" s="1"/>
  <c r="B169" i="37"/>
  <c r="D169" i="37" s="1"/>
  <c r="B170" i="37"/>
  <c r="B171" i="37"/>
  <c r="D171" i="37" s="1"/>
  <c r="B172" i="37"/>
  <c r="J172" i="37" s="1"/>
  <c r="P575" i="22" s="1"/>
  <c r="B173" i="37"/>
  <c r="D173" i="37" s="1"/>
  <c r="B174" i="37"/>
  <c r="B175" i="37"/>
  <c r="D175" i="37" s="1"/>
  <c r="B176" i="37"/>
  <c r="D176" i="37" s="1"/>
  <c r="B177" i="37"/>
  <c r="B178" i="37"/>
  <c r="B179" i="37"/>
  <c r="B151" i="37"/>
  <c r="B10" i="37"/>
  <c r="B11" i="37"/>
  <c r="B12" i="37"/>
  <c r="B13" i="37"/>
  <c r="B14" i="37"/>
  <c r="B15" i="37"/>
  <c r="B16" i="37"/>
  <c r="J16" i="37" s="1"/>
  <c r="P488" i="22" s="1"/>
  <c r="B17" i="37"/>
  <c r="K17" i="37" s="1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9" i="37"/>
  <c r="L11" i="3"/>
  <c r="L77" i="3"/>
  <c r="B514" i="37"/>
  <c r="B549" i="37" s="1"/>
  <c r="B513" i="37"/>
  <c r="B548" i="37" s="1"/>
  <c r="B512" i="37"/>
  <c r="B547" i="37" s="1"/>
  <c r="B511" i="37"/>
  <c r="B546" i="37" s="1"/>
  <c r="B510" i="37"/>
  <c r="B545" i="37" s="1"/>
  <c r="B509" i="37"/>
  <c r="B544" i="37" s="1"/>
  <c r="B508" i="37"/>
  <c r="B543" i="37" s="1"/>
  <c r="B507" i="37"/>
  <c r="B542" i="37" s="1"/>
  <c r="B506" i="37"/>
  <c r="B541" i="37" s="1"/>
  <c r="B505" i="37"/>
  <c r="B540" i="37" s="1"/>
  <c r="B504" i="37"/>
  <c r="B539" i="37" s="1"/>
  <c r="B503" i="37"/>
  <c r="B538" i="37" s="1"/>
  <c r="B502" i="37"/>
  <c r="B537" i="37" s="1"/>
  <c r="B501" i="37"/>
  <c r="B536" i="37" s="1"/>
  <c r="K437" i="37"/>
  <c r="L209" i="3"/>
  <c r="L429" i="37"/>
  <c r="F429" i="37"/>
  <c r="B372" i="37"/>
  <c r="B407" i="37" s="1"/>
  <c r="B371" i="37"/>
  <c r="B406" i="37" s="1"/>
  <c r="B370" i="37"/>
  <c r="B405" i="37" s="1"/>
  <c r="B369" i="37"/>
  <c r="B404" i="37" s="1"/>
  <c r="B368" i="37"/>
  <c r="B403" i="37" s="1"/>
  <c r="B367" i="37"/>
  <c r="B402" i="37" s="1"/>
  <c r="B366" i="37"/>
  <c r="B401" i="37" s="1"/>
  <c r="B365" i="37"/>
  <c r="B400" i="37" s="1"/>
  <c r="B364" i="37"/>
  <c r="B399" i="37" s="1"/>
  <c r="B363" i="37"/>
  <c r="B398" i="37" s="1"/>
  <c r="B362" i="37"/>
  <c r="B397" i="37" s="1"/>
  <c r="B361" i="37"/>
  <c r="B396" i="37" s="1"/>
  <c r="B360" i="37"/>
  <c r="B395" i="37" s="1"/>
  <c r="B359" i="37"/>
  <c r="B394" i="37" s="1"/>
  <c r="L143" i="3"/>
  <c r="L287" i="37"/>
  <c r="F287" i="37"/>
  <c r="B230" i="37"/>
  <c r="B265" i="37" s="1"/>
  <c r="B229" i="37"/>
  <c r="B264" i="37" s="1"/>
  <c r="B228" i="37"/>
  <c r="B263" i="37" s="1"/>
  <c r="B227" i="37"/>
  <c r="B262" i="37" s="1"/>
  <c r="B226" i="37"/>
  <c r="B261" i="37" s="1"/>
  <c r="B225" i="37"/>
  <c r="B260" i="37" s="1"/>
  <c r="B224" i="37"/>
  <c r="B259" i="37" s="1"/>
  <c r="B223" i="37"/>
  <c r="B258" i="37" s="1"/>
  <c r="B222" i="37"/>
  <c r="B257" i="37" s="1"/>
  <c r="B221" i="37"/>
  <c r="B256" i="37" s="1"/>
  <c r="B220" i="37"/>
  <c r="B255" i="37" s="1"/>
  <c r="B219" i="37"/>
  <c r="B254" i="37" s="1"/>
  <c r="B218" i="37"/>
  <c r="B253" i="37" s="1"/>
  <c r="B217" i="37"/>
  <c r="B252" i="37" s="1"/>
  <c r="K157" i="37"/>
  <c r="G150" i="37"/>
  <c r="H150" i="37" s="1"/>
  <c r="N77" i="3" s="1"/>
  <c r="L145" i="37"/>
  <c r="F145" i="37"/>
  <c r="B88" i="37"/>
  <c r="B123" i="37" s="1"/>
  <c r="B87" i="37"/>
  <c r="B122" i="37" s="1"/>
  <c r="B86" i="37"/>
  <c r="B121" i="37" s="1"/>
  <c r="B85" i="37"/>
  <c r="B120" i="37" s="1"/>
  <c r="B84" i="37"/>
  <c r="B119" i="37" s="1"/>
  <c r="B83" i="37"/>
  <c r="B118" i="37" s="1"/>
  <c r="B82" i="37"/>
  <c r="B117" i="37" s="1"/>
  <c r="B81" i="37"/>
  <c r="B116" i="37" s="1"/>
  <c r="B80" i="37"/>
  <c r="B115" i="37" s="1"/>
  <c r="B79" i="37"/>
  <c r="B114" i="37" s="1"/>
  <c r="B78" i="37"/>
  <c r="B113" i="37" s="1"/>
  <c r="B77" i="37"/>
  <c r="B112" i="37" s="1"/>
  <c r="B76" i="37"/>
  <c r="B111" i="37" s="1"/>
  <c r="B75" i="37"/>
  <c r="B110" i="37" s="1"/>
  <c r="AG31" i="37"/>
  <c r="AC31" i="37"/>
  <c r="AB31" i="37" s="1"/>
  <c r="AG30" i="37"/>
  <c r="AE30" i="37" s="1"/>
  <c r="AC30" i="37"/>
  <c r="AG29" i="37"/>
  <c r="AE29" i="37" s="1"/>
  <c r="AC29" i="37"/>
  <c r="AA29" i="37" s="1"/>
  <c r="AG28" i="37"/>
  <c r="AE28" i="37" s="1"/>
  <c r="AC28" i="37"/>
  <c r="AA28" i="37" s="1"/>
  <c r="AG27" i="37"/>
  <c r="AE27" i="37" s="1"/>
  <c r="AC27" i="37"/>
  <c r="AG26" i="37"/>
  <c r="AE26" i="37" s="1"/>
  <c r="AC26" i="37"/>
  <c r="AA26" i="37" s="1"/>
  <c r="AG25" i="37"/>
  <c r="AC25" i="37"/>
  <c r="AA25" i="37" s="1"/>
  <c r="AG24" i="37"/>
  <c r="AF24" i="37" s="1"/>
  <c r="AC24" i="37"/>
  <c r="AA24" i="37" s="1"/>
  <c r="AG23" i="37"/>
  <c r="AC23" i="37"/>
  <c r="AA23" i="37" s="1"/>
  <c r="AF22" i="37"/>
  <c r="AB22" i="37"/>
  <c r="AG21" i="37"/>
  <c r="AF21" i="37" s="1"/>
  <c r="AC21" i="37"/>
  <c r="AA21" i="37" s="1"/>
  <c r="AG20" i="37"/>
  <c r="AF20" i="37" s="1"/>
  <c r="AC20" i="37"/>
  <c r="AA20" i="37" s="1"/>
  <c r="AG19" i="37"/>
  <c r="AE19" i="37" s="1"/>
  <c r="AC19" i="37"/>
  <c r="AA19" i="37" s="1"/>
  <c r="AG18" i="37"/>
  <c r="AC18" i="37"/>
  <c r="AA18" i="37" s="1"/>
  <c r="AG17" i="37"/>
  <c r="AE17" i="37" s="1"/>
  <c r="AC17" i="37"/>
  <c r="AG16" i="37"/>
  <c r="AF16" i="37" s="1"/>
  <c r="AC16" i="37"/>
  <c r="AG15" i="37"/>
  <c r="AE15" i="37" s="1"/>
  <c r="AC15" i="37"/>
  <c r="AB15" i="37" s="1"/>
  <c r="AG14" i="37"/>
  <c r="AC14" i="37"/>
  <c r="AA14" i="37" s="1"/>
  <c r="AG13" i="37"/>
  <c r="AF13" i="37" s="1"/>
  <c r="AC13" i="37"/>
  <c r="AG12" i="37"/>
  <c r="AE12" i="37" s="1"/>
  <c r="AC12" i="37"/>
  <c r="AA12" i="37" s="1"/>
  <c r="AG11" i="37"/>
  <c r="AE11" i="37" s="1"/>
  <c r="AC11" i="37"/>
  <c r="AB11" i="37" s="1"/>
  <c r="AG10" i="37"/>
  <c r="AC10" i="37"/>
  <c r="AA10" i="37" s="1"/>
  <c r="AG9" i="37"/>
  <c r="AF9" i="37" s="1"/>
  <c r="AC9" i="37"/>
  <c r="AG8" i="37"/>
  <c r="AE8" i="37" s="1"/>
  <c r="AC8" i="37"/>
  <c r="AB8" i="37" s="1"/>
  <c r="G8" i="37"/>
  <c r="AG7" i="37"/>
  <c r="AC7" i="37"/>
  <c r="AA7" i="37" s="1"/>
  <c r="L3" i="37"/>
  <c r="F3" i="37"/>
  <c r="M371" i="40" l="1"/>
  <c r="N371" i="40" s="1"/>
  <c r="J355" i="21" s="1"/>
  <c r="AU371" i="40"/>
  <c r="M259" i="40"/>
  <c r="N259" i="40" s="1"/>
  <c r="AU259" i="40"/>
  <c r="M147" i="40"/>
  <c r="N147" i="40" s="1"/>
  <c r="J131" i="21" s="1"/>
  <c r="X356" i="21"/>
  <c r="O372" i="40"/>
  <c r="X244" i="21"/>
  <c r="O260" i="40"/>
  <c r="X132" i="21"/>
  <c r="O148" i="40"/>
  <c r="AU148" i="40" s="1"/>
  <c r="Y177" i="40"/>
  <c r="P160" i="21"/>
  <c r="P272" i="21"/>
  <c r="Y289" i="40"/>
  <c r="Y401" i="40"/>
  <c r="P384" i="21"/>
  <c r="L63" i="41"/>
  <c r="T47" i="21"/>
  <c r="S398" i="41"/>
  <c r="S286" i="41"/>
  <c r="S174" i="41"/>
  <c r="K441" i="37"/>
  <c r="K445" i="37"/>
  <c r="D35" i="41"/>
  <c r="AI35" i="41" s="1"/>
  <c r="X20" i="21"/>
  <c r="AD377" i="41"/>
  <c r="O378" i="41"/>
  <c r="AD264" i="41"/>
  <c r="AD152" i="41"/>
  <c r="L152" i="37"/>
  <c r="D36" i="37"/>
  <c r="E36" i="37"/>
  <c r="I508" i="22" s="1"/>
  <c r="J24" i="37"/>
  <c r="P496" i="22" s="1"/>
  <c r="D24" i="37"/>
  <c r="E24" i="37"/>
  <c r="K27" i="3" s="1"/>
  <c r="F16" i="37"/>
  <c r="D16" i="37"/>
  <c r="E16" i="37"/>
  <c r="K19" i="3" s="1"/>
  <c r="E172" i="37"/>
  <c r="I575" i="22" s="1"/>
  <c r="D172" i="37"/>
  <c r="E164" i="37"/>
  <c r="I567" i="22" s="1"/>
  <c r="D164" i="37"/>
  <c r="E156" i="37"/>
  <c r="I559" i="22" s="1"/>
  <c r="D156" i="37"/>
  <c r="E320" i="37"/>
  <c r="I654" i="22" s="1"/>
  <c r="D320" i="37"/>
  <c r="H452" i="37"/>
  <c r="D452" i="37"/>
  <c r="H440" i="37"/>
  <c r="D440" i="37"/>
  <c r="K156" i="37"/>
  <c r="E160" i="37"/>
  <c r="I563" i="22" s="1"/>
  <c r="L172" i="37"/>
  <c r="K456" i="37"/>
  <c r="H9" i="37"/>
  <c r="D9" i="37"/>
  <c r="E9" i="37"/>
  <c r="K12" i="3" s="1"/>
  <c r="F35" i="37"/>
  <c r="D35" i="37"/>
  <c r="E35" i="37"/>
  <c r="K38" i="3" s="1"/>
  <c r="G31" i="37"/>
  <c r="D31" i="37"/>
  <c r="E31" i="37"/>
  <c r="H27" i="37"/>
  <c r="D27" i="37"/>
  <c r="E27" i="37"/>
  <c r="G23" i="37"/>
  <c r="D23" i="37"/>
  <c r="E23" i="37"/>
  <c r="G19" i="37"/>
  <c r="D19" i="37"/>
  <c r="E19" i="37"/>
  <c r="G15" i="37"/>
  <c r="D15" i="37"/>
  <c r="E15" i="37"/>
  <c r="G11" i="37"/>
  <c r="D11" i="37"/>
  <c r="E11" i="37"/>
  <c r="E179" i="37"/>
  <c r="I582" i="22" s="1"/>
  <c r="D179" i="37"/>
  <c r="G163" i="37"/>
  <c r="I163" i="37" s="1"/>
  <c r="D163" i="37"/>
  <c r="K159" i="37"/>
  <c r="D159" i="37"/>
  <c r="G155" i="37"/>
  <c r="D155" i="37"/>
  <c r="H293" i="37"/>
  <c r="D293" i="37"/>
  <c r="G319" i="37"/>
  <c r="D319" i="37"/>
  <c r="G315" i="37"/>
  <c r="D315" i="37"/>
  <c r="G311" i="37"/>
  <c r="D311" i="37"/>
  <c r="G307" i="37"/>
  <c r="D307" i="37"/>
  <c r="G303" i="37"/>
  <c r="D303" i="37"/>
  <c r="G299" i="37"/>
  <c r="D299" i="37"/>
  <c r="G295" i="37"/>
  <c r="D295" i="37"/>
  <c r="F459" i="37"/>
  <c r="D459" i="37"/>
  <c r="E455" i="37"/>
  <c r="K230" i="3" s="1"/>
  <c r="D455" i="37"/>
  <c r="E447" i="37"/>
  <c r="K222" i="3" s="1"/>
  <c r="D447" i="37"/>
  <c r="K32" i="37"/>
  <c r="D32" i="37"/>
  <c r="E32" i="37"/>
  <c r="K35" i="3" s="1"/>
  <c r="J20" i="37"/>
  <c r="P492" i="22" s="1"/>
  <c r="D20" i="37"/>
  <c r="E20" i="37"/>
  <c r="K23" i="3" s="1"/>
  <c r="K12" i="37"/>
  <c r="D12" i="37"/>
  <c r="E12" i="37"/>
  <c r="K15" i="3" s="1"/>
  <c r="F168" i="37"/>
  <c r="D168" i="37"/>
  <c r="F316" i="37"/>
  <c r="D316" i="37"/>
  <c r="E308" i="37"/>
  <c r="K159" i="3" s="1"/>
  <c r="D308" i="37"/>
  <c r="F300" i="37"/>
  <c r="D300" i="37"/>
  <c r="H460" i="37"/>
  <c r="D460" i="37"/>
  <c r="H448" i="37"/>
  <c r="D448" i="37"/>
  <c r="H436" i="37"/>
  <c r="D436" i="37"/>
  <c r="K152" i="37"/>
  <c r="J156" i="37"/>
  <c r="P559" i="22" s="1"/>
  <c r="J168" i="37"/>
  <c r="P571" i="22" s="1"/>
  <c r="E176" i="37"/>
  <c r="I579" i="22" s="1"/>
  <c r="J436" i="37"/>
  <c r="P701" i="22" s="1"/>
  <c r="E452" i="37"/>
  <c r="I717" i="22" s="1"/>
  <c r="I510" i="22"/>
  <c r="H34" i="37"/>
  <c r="D34" i="37"/>
  <c r="E34" i="37"/>
  <c r="K37" i="3" s="1"/>
  <c r="D30" i="37"/>
  <c r="E30" i="37"/>
  <c r="K33" i="3" s="1"/>
  <c r="D26" i="37"/>
  <c r="E26" i="37"/>
  <c r="I498" i="22" s="1"/>
  <c r="D22" i="37"/>
  <c r="E22" i="37"/>
  <c r="I494" i="22" s="1"/>
  <c r="G18" i="37"/>
  <c r="D18" i="37"/>
  <c r="E18" i="37"/>
  <c r="D14" i="37"/>
  <c r="E14" i="37"/>
  <c r="H10" i="37"/>
  <c r="D10" i="37"/>
  <c r="E10" i="37"/>
  <c r="K178" i="37"/>
  <c r="D178" i="37"/>
  <c r="K174" i="37"/>
  <c r="D174" i="37"/>
  <c r="G170" i="37"/>
  <c r="D170" i="37"/>
  <c r="L166" i="37"/>
  <c r="D166" i="37"/>
  <c r="H162" i="37"/>
  <c r="D162" i="37"/>
  <c r="E158" i="37"/>
  <c r="K85" i="3" s="1"/>
  <c r="D158" i="37"/>
  <c r="H154" i="37"/>
  <c r="D154" i="37"/>
  <c r="G318" i="37"/>
  <c r="I318" i="37" s="1"/>
  <c r="D318" i="37"/>
  <c r="G314" i="37"/>
  <c r="D314" i="37"/>
  <c r="H310" i="37"/>
  <c r="D310" i="37"/>
  <c r="K306" i="37"/>
  <c r="D306" i="37"/>
  <c r="G302" i="37"/>
  <c r="D302" i="37"/>
  <c r="H294" i="37"/>
  <c r="D294" i="37"/>
  <c r="G462" i="37"/>
  <c r="D462" i="37"/>
  <c r="G458" i="37"/>
  <c r="D458" i="37"/>
  <c r="G454" i="37"/>
  <c r="D454" i="37"/>
  <c r="G450" i="37"/>
  <c r="D450" i="37"/>
  <c r="G446" i="37"/>
  <c r="D446" i="37"/>
  <c r="G442" i="37"/>
  <c r="D442" i="37"/>
  <c r="G438" i="37"/>
  <c r="D438" i="37"/>
  <c r="D28" i="37"/>
  <c r="E28" i="37"/>
  <c r="K31" i="3" s="1"/>
  <c r="F160" i="37"/>
  <c r="D160" i="37"/>
  <c r="H304" i="37"/>
  <c r="D304" i="37"/>
  <c r="G296" i="37"/>
  <c r="D296" i="37"/>
  <c r="H456" i="37"/>
  <c r="AD721" i="22" s="1"/>
  <c r="D456" i="37"/>
  <c r="H444" i="37"/>
  <c r="D444" i="37"/>
  <c r="E152" i="37"/>
  <c r="K79" i="3" s="1"/>
  <c r="L156" i="37"/>
  <c r="J164" i="37"/>
  <c r="P567" i="22" s="1"/>
  <c r="K172" i="37"/>
  <c r="L436" i="37"/>
  <c r="E444" i="37"/>
  <c r="I709" i="22" s="1"/>
  <c r="J452" i="37"/>
  <c r="P717" i="22" s="1"/>
  <c r="G37" i="37"/>
  <c r="D37" i="37"/>
  <c r="E37" i="37"/>
  <c r="H33" i="37"/>
  <c r="D33" i="37"/>
  <c r="E33" i="37"/>
  <c r="D29" i="37"/>
  <c r="E29" i="37"/>
  <c r="H25" i="37"/>
  <c r="D25" i="37"/>
  <c r="E25" i="37"/>
  <c r="F21" i="37"/>
  <c r="D21" i="37"/>
  <c r="E21" i="37"/>
  <c r="D17" i="37"/>
  <c r="E17" i="37"/>
  <c r="H13" i="37"/>
  <c r="D13" i="37"/>
  <c r="E13" i="37"/>
  <c r="I485" i="22" s="1"/>
  <c r="H151" i="37"/>
  <c r="D151" i="37"/>
  <c r="G177" i="37"/>
  <c r="D177" i="37"/>
  <c r="H161" i="37"/>
  <c r="D161" i="37"/>
  <c r="G157" i="37"/>
  <c r="W560" i="22" s="1"/>
  <c r="D157" i="37"/>
  <c r="K153" i="37"/>
  <c r="D153" i="37"/>
  <c r="L313" i="37"/>
  <c r="D313" i="37"/>
  <c r="F301" i="37"/>
  <c r="D301" i="37"/>
  <c r="E457" i="37"/>
  <c r="I722" i="22" s="1"/>
  <c r="D457" i="37"/>
  <c r="G245" i="21"/>
  <c r="E244" i="21"/>
  <c r="F244" i="21" s="1"/>
  <c r="G133" i="21"/>
  <c r="E132" i="21"/>
  <c r="F132" i="21" s="1"/>
  <c r="E20" i="21"/>
  <c r="F20" i="21" s="1"/>
  <c r="C35" i="41" s="1"/>
  <c r="E356" i="21"/>
  <c r="F356" i="21" s="1"/>
  <c r="G357" i="21"/>
  <c r="P131" i="21"/>
  <c r="J243" i="21"/>
  <c r="K151" i="37"/>
  <c r="J152" i="37"/>
  <c r="P555" i="22" s="1"/>
  <c r="K164" i="37"/>
  <c r="L176" i="37"/>
  <c r="AD583" i="22"/>
  <c r="L320" i="37"/>
  <c r="E436" i="37"/>
  <c r="I701" i="22" s="1"/>
  <c r="L452" i="37"/>
  <c r="J456" i="37"/>
  <c r="P721" i="22" s="1"/>
  <c r="J166" i="37"/>
  <c r="P569" i="22" s="1"/>
  <c r="J170" i="37"/>
  <c r="P573" i="22" s="1"/>
  <c r="K460" i="37"/>
  <c r="L442" i="37"/>
  <c r="J446" i="37"/>
  <c r="P711" i="22" s="1"/>
  <c r="K459" i="37"/>
  <c r="AF27" i="37"/>
  <c r="E311" i="37"/>
  <c r="I645" i="22" s="1"/>
  <c r="E303" i="37"/>
  <c r="I637" i="22" s="1"/>
  <c r="J438" i="37"/>
  <c r="P703" i="22" s="1"/>
  <c r="K458" i="37"/>
  <c r="L19" i="37"/>
  <c r="L9" i="37"/>
  <c r="L10" i="37"/>
  <c r="L158" i="37"/>
  <c r="J162" i="37"/>
  <c r="P565" i="22" s="1"/>
  <c r="E302" i="37"/>
  <c r="K153" i="3" s="1"/>
  <c r="K318" i="37"/>
  <c r="L458" i="37"/>
  <c r="L15" i="37"/>
  <c r="E295" i="37"/>
  <c r="I629" i="22" s="1"/>
  <c r="L311" i="37"/>
  <c r="J27" i="37"/>
  <c r="P499" i="22" s="1"/>
  <c r="AB28" i="37"/>
  <c r="AF29" i="37"/>
  <c r="J155" i="37"/>
  <c r="P558" i="22" s="1"/>
  <c r="J295" i="37"/>
  <c r="P629" i="22" s="1"/>
  <c r="J299" i="37"/>
  <c r="P633" i="22" s="1"/>
  <c r="E307" i="37"/>
  <c r="I641" i="22" s="1"/>
  <c r="K315" i="37"/>
  <c r="J11" i="37"/>
  <c r="P483" i="22" s="1"/>
  <c r="J31" i="37"/>
  <c r="P503" i="22" s="1"/>
  <c r="K295" i="37"/>
  <c r="L295" i="37"/>
  <c r="K311" i="37"/>
  <c r="L315" i="37"/>
  <c r="E319" i="37"/>
  <c r="I653" i="22" s="1"/>
  <c r="F152" i="37"/>
  <c r="J23" i="37"/>
  <c r="P495" i="22" s="1"/>
  <c r="J35" i="37"/>
  <c r="P507" i="22" s="1"/>
  <c r="K9" i="37"/>
  <c r="K160" i="37"/>
  <c r="L160" i="37"/>
  <c r="K168" i="37"/>
  <c r="L168" i="37"/>
  <c r="K176" i="37"/>
  <c r="AF11" i="37"/>
  <c r="AF19" i="37"/>
  <c r="AB24" i="37"/>
  <c r="K438" i="37"/>
  <c r="L438" i="37"/>
  <c r="K446" i="37"/>
  <c r="L446" i="37"/>
  <c r="E450" i="37"/>
  <c r="I715" i="22" s="1"/>
  <c r="J454" i="37"/>
  <c r="P719" i="22" s="1"/>
  <c r="E462" i="37"/>
  <c r="I727" i="22" s="1"/>
  <c r="F13" i="37"/>
  <c r="E442" i="37"/>
  <c r="I707" i="22" s="1"/>
  <c r="J450" i="37"/>
  <c r="P715" i="22" s="1"/>
  <c r="K454" i="37"/>
  <c r="L454" i="37"/>
  <c r="E458" i="37"/>
  <c r="I723" i="22" s="1"/>
  <c r="J462" i="37"/>
  <c r="P727" i="22" s="1"/>
  <c r="AA15" i="37"/>
  <c r="AB19" i="37"/>
  <c r="AB20" i="37"/>
  <c r="AB26" i="37"/>
  <c r="E438" i="37"/>
  <c r="K213" i="3" s="1"/>
  <c r="J442" i="37"/>
  <c r="P707" i="22" s="1"/>
  <c r="E446" i="37"/>
  <c r="I711" i="22" s="1"/>
  <c r="K450" i="37"/>
  <c r="L450" i="37"/>
  <c r="J458" i="37"/>
  <c r="P723" i="22" s="1"/>
  <c r="K462" i="37"/>
  <c r="L462" i="37"/>
  <c r="G21" i="37"/>
  <c r="F448" i="37"/>
  <c r="H35" i="37"/>
  <c r="AA8" i="37"/>
  <c r="J19" i="37"/>
  <c r="P491" i="22" s="1"/>
  <c r="AB23" i="37"/>
  <c r="L27" i="37"/>
  <c r="AD499" i="22" s="1"/>
  <c r="AA31" i="37"/>
  <c r="K35" i="37"/>
  <c r="L35" i="37"/>
  <c r="K158" i="37"/>
  <c r="K162" i="37"/>
  <c r="K170" i="37"/>
  <c r="J174" i="37"/>
  <c r="P577" i="22" s="1"/>
  <c r="J176" i="37"/>
  <c r="P579" i="22" s="1"/>
  <c r="J178" i="37"/>
  <c r="P581" i="22" s="1"/>
  <c r="L293" i="37"/>
  <c r="E299" i="37"/>
  <c r="I633" i="22" s="1"/>
  <c r="J303" i="37"/>
  <c r="P637" i="22" s="1"/>
  <c r="J307" i="37"/>
  <c r="P641" i="22" s="1"/>
  <c r="H15" i="37"/>
  <c r="F27" i="37"/>
  <c r="G154" i="37"/>
  <c r="F174" i="37"/>
  <c r="F444" i="37"/>
  <c r="J319" i="37"/>
  <c r="P653" i="22" s="1"/>
  <c r="G9" i="37"/>
  <c r="H31" i="37"/>
  <c r="G293" i="37"/>
  <c r="I293" i="37" s="1"/>
  <c r="F303" i="37"/>
  <c r="H315" i="37"/>
  <c r="AE9" i="37"/>
  <c r="AE21" i="37"/>
  <c r="L178" i="37"/>
  <c r="K303" i="37"/>
  <c r="L303" i="37"/>
  <c r="K307" i="37"/>
  <c r="L307" i="37"/>
  <c r="E315" i="37"/>
  <c r="I649" i="22" s="1"/>
  <c r="J9" i="37"/>
  <c r="P481" i="22" s="1"/>
  <c r="AB10" i="37"/>
  <c r="AF12" i="37"/>
  <c r="J15" i="37"/>
  <c r="P487" i="22" s="1"/>
  <c r="L23" i="37"/>
  <c r="L31" i="37"/>
  <c r="L162" i="37"/>
  <c r="L170" i="37"/>
  <c r="P583" i="22"/>
  <c r="K299" i="37"/>
  <c r="L299" i="37"/>
  <c r="J311" i="37"/>
  <c r="P645" i="22" s="1"/>
  <c r="J315" i="37"/>
  <c r="P649" i="22" s="1"/>
  <c r="H19" i="37"/>
  <c r="F34" i="37"/>
  <c r="F307" i="37"/>
  <c r="H450" i="37"/>
  <c r="H299" i="37"/>
  <c r="F319" i="37"/>
  <c r="F436" i="37"/>
  <c r="H454" i="37"/>
  <c r="K171" i="37"/>
  <c r="E171" i="37"/>
  <c r="I574" i="22" s="1"/>
  <c r="AA27" i="37"/>
  <c r="AB27" i="37"/>
  <c r="AA30" i="37"/>
  <c r="AB30" i="37"/>
  <c r="G28" i="37"/>
  <c r="F24" i="37"/>
  <c r="F179" i="37"/>
  <c r="G179" i="37"/>
  <c r="F175" i="37"/>
  <c r="G175" i="37"/>
  <c r="E167" i="37"/>
  <c r="K94" i="3" s="1"/>
  <c r="H167" i="37"/>
  <c r="G159" i="37"/>
  <c r="H159" i="37"/>
  <c r="AF25" i="37"/>
  <c r="AE25" i="37"/>
  <c r="E175" i="37"/>
  <c r="I578" i="22" s="1"/>
  <c r="H171" i="37"/>
  <c r="G312" i="37"/>
  <c r="L312" i="37"/>
  <c r="G308" i="37"/>
  <c r="H435" i="37"/>
  <c r="G435" i="37"/>
  <c r="I435" i="37" s="1"/>
  <c r="F461" i="37"/>
  <c r="G461" i="37"/>
  <c r="H461" i="37"/>
  <c r="F457" i="37"/>
  <c r="G457" i="37"/>
  <c r="I457" i="37" s="1"/>
  <c r="J457" i="37"/>
  <c r="P722" i="22" s="1"/>
  <c r="K457" i="37"/>
  <c r="F453" i="37"/>
  <c r="H453" i="37"/>
  <c r="G453" i="37"/>
  <c r="I453" i="37" s="1"/>
  <c r="F449" i="37"/>
  <c r="H449" i="37"/>
  <c r="G449" i="37"/>
  <c r="F445" i="37"/>
  <c r="J445" i="37"/>
  <c r="P710" i="22" s="1"/>
  <c r="H445" i="37"/>
  <c r="G445" i="37"/>
  <c r="I445" i="37" s="1"/>
  <c r="E445" i="37"/>
  <c r="I710" i="22" s="1"/>
  <c r="F441" i="37"/>
  <c r="J441" i="37"/>
  <c r="P706" i="22" s="1"/>
  <c r="H441" i="37"/>
  <c r="E441" i="37"/>
  <c r="I706" i="22" s="1"/>
  <c r="F437" i="37"/>
  <c r="G437" i="37"/>
  <c r="I437" i="37" s="1"/>
  <c r="J437" i="37"/>
  <c r="P702" i="22" s="1"/>
  <c r="H437" i="37"/>
  <c r="AF8" i="37"/>
  <c r="AB14" i="37"/>
  <c r="AF15" i="37"/>
  <c r="AB18" i="37"/>
  <c r="AE23" i="37"/>
  <c r="AF23" i="37"/>
  <c r="AE24" i="37"/>
  <c r="AF28" i="37"/>
  <c r="AE31" i="37"/>
  <c r="AF31" i="37"/>
  <c r="K312" i="37"/>
  <c r="K453" i="37"/>
  <c r="H30" i="37"/>
  <c r="G30" i="37"/>
  <c r="H26" i="37"/>
  <c r="G26" i="37"/>
  <c r="F22" i="37"/>
  <c r="G22" i="37"/>
  <c r="F18" i="37"/>
  <c r="H18" i="37"/>
  <c r="F14" i="37"/>
  <c r="H14" i="37"/>
  <c r="K14" i="37"/>
  <c r="F10" i="37"/>
  <c r="G10" i="37"/>
  <c r="I10" i="37" s="1"/>
  <c r="G14" i="37"/>
  <c r="I14" i="37" s="1"/>
  <c r="F30" i="37"/>
  <c r="H177" i="37"/>
  <c r="E177" i="37"/>
  <c r="K104" i="3" s="1"/>
  <c r="F177" i="37"/>
  <c r="G173" i="37"/>
  <c r="I173" i="37" s="1"/>
  <c r="K173" i="37"/>
  <c r="H169" i="37"/>
  <c r="K169" i="37"/>
  <c r="H165" i="37"/>
  <c r="F165" i="37"/>
  <c r="H157" i="37"/>
  <c r="E157" i="37"/>
  <c r="K84" i="3" s="1"/>
  <c r="F157" i="37"/>
  <c r="H153" i="37"/>
  <c r="L153" i="37"/>
  <c r="H163" i="37"/>
  <c r="F296" i="37"/>
  <c r="G441" i="37"/>
  <c r="I441" i="37" s="1"/>
  <c r="AA16" i="37"/>
  <c r="AB16" i="37"/>
  <c r="AA11" i="37"/>
  <c r="AB12" i="37"/>
  <c r="K177" i="37"/>
  <c r="K435" i="37"/>
  <c r="E437" i="37"/>
  <c r="I702" i="22" s="1"/>
  <c r="H22" i="37"/>
  <c r="H155" i="37"/>
  <c r="G165" i="37"/>
  <c r="I165" i="37" s="1"/>
  <c r="H175" i="37"/>
  <c r="P656" i="22"/>
  <c r="F318" i="37"/>
  <c r="E318" i="37"/>
  <c r="I652" i="22" s="1"/>
  <c r="H318" i="37"/>
  <c r="J318" i="37"/>
  <c r="P652" i="22" s="1"/>
  <c r="F314" i="37"/>
  <c r="H314" i="37"/>
  <c r="F310" i="37"/>
  <c r="G310" i="37"/>
  <c r="I310" i="37" s="1"/>
  <c r="F306" i="37"/>
  <c r="H306" i="37"/>
  <c r="F302" i="37"/>
  <c r="H302" i="37"/>
  <c r="K302" i="37"/>
  <c r="F298" i="37"/>
  <c r="H298" i="37"/>
  <c r="K298" i="37"/>
  <c r="F294" i="37"/>
  <c r="G294" i="37"/>
  <c r="G298" i="37"/>
  <c r="G306" i="37"/>
  <c r="I306" i="37" s="1"/>
  <c r="F312" i="37"/>
  <c r="F443" i="37"/>
  <c r="F435" i="37"/>
  <c r="H457" i="37"/>
  <c r="G13" i="37"/>
  <c r="H23" i="37"/>
  <c r="F37" i="37"/>
  <c r="H303" i="37"/>
  <c r="H307" i="37"/>
  <c r="F311" i="37"/>
  <c r="H438" i="37"/>
  <c r="G448" i="37"/>
  <c r="F452" i="37"/>
  <c r="F456" i="37"/>
  <c r="H458" i="37"/>
  <c r="H462" i="37"/>
  <c r="F440" i="37"/>
  <c r="H442" i="37"/>
  <c r="G456" i="37"/>
  <c r="F9" i="37"/>
  <c r="H11" i="37"/>
  <c r="G35" i="37"/>
  <c r="F293" i="37"/>
  <c r="F295" i="37"/>
  <c r="H319" i="37"/>
  <c r="G440" i="37"/>
  <c r="H446" i="37"/>
  <c r="L321" i="37"/>
  <c r="H321" i="37"/>
  <c r="G321" i="37"/>
  <c r="F321" i="37"/>
  <c r="G313" i="37"/>
  <c r="F313" i="37"/>
  <c r="H313" i="37"/>
  <c r="L305" i="37"/>
  <c r="H305" i="37"/>
  <c r="G305" i="37"/>
  <c r="F305" i="37"/>
  <c r="K297" i="37"/>
  <c r="G297" i="37"/>
  <c r="F297" i="37"/>
  <c r="H297" i="37"/>
  <c r="L317" i="37"/>
  <c r="F317" i="37"/>
  <c r="H309" i="37"/>
  <c r="G309" i="37"/>
  <c r="H301" i="37"/>
  <c r="G317" i="37"/>
  <c r="L297" i="37"/>
  <c r="I719" i="22"/>
  <c r="K229" i="3"/>
  <c r="H37" i="37"/>
  <c r="H317" i="37"/>
  <c r="H8" i="37"/>
  <c r="N11" i="3" s="1"/>
  <c r="M11" i="3"/>
  <c r="AE13" i="37"/>
  <c r="AE20" i="37"/>
  <c r="G33" i="37"/>
  <c r="F33" i="37"/>
  <c r="G29" i="37"/>
  <c r="H29" i="37"/>
  <c r="F29" i="37"/>
  <c r="H21" i="37"/>
  <c r="H17" i="37"/>
  <c r="F17" i="37"/>
  <c r="F25" i="37"/>
  <c r="F309" i="37"/>
  <c r="K95" i="3"/>
  <c r="AE16" i="37"/>
  <c r="AF17" i="37"/>
  <c r="I583" i="22"/>
  <c r="M77" i="3"/>
  <c r="K36" i="37"/>
  <c r="F36" i="37"/>
  <c r="H36" i="37"/>
  <c r="G36" i="37"/>
  <c r="J32" i="37"/>
  <c r="P504" i="22" s="1"/>
  <c r="F32" i="37"/>
  <c r="H32" i="37"/>
  <c r="K28" i="37"/>
  <c r="F28" i="37"/>
  <c r="H24" i="37"/>
  <c r="G24" i="37"/>
  <c r="H20" i="37"/>
  <c r="G20" i="37"/>
  <c r="H16" i="37"/>
  <c r="G16" i="37"/>
  <c r="J12" i="37"/>
  <c r="P484" i="22" s="1"/>
  <c r="H12" i="37"/>
  <c r="G12" i="37"/>
  <c r="F12" i="37"/>
  <c r="G17" i="37"/>
  <c r="W489" i="22" s="1"/>
  <c r="F20" i="37"/>
  <c r="G25" i="37"/>
  <c r="H28" i="37"/>
  <c r="G32" i="37"/>
  <c r="G178" i="37"/>
  <c r="F178" i="37"/>
  <c r="H178" i="37"/>
  <c r="H174" i="37"/>
  <c r="G174" i="37"/>
  <c r="L174" i="37"/>
  <c r="F170" i="37"/>
  <c r="F166" i="37"/>
  <c r="H166" i="37"/>
  <c r="G166" i="37"/>
  <c r="K166" i="37"/>
  <c r="F162" i="37"/>
  <c r="F158" i="37"/>
  <c r="H158" i="37"/>
  <c r="G158" i="37"/>
  <c r="I158" i="37" s="1"/>
  <c r="J158" i="37"/>
  <c r="P561" i="22" s="1"/>
  <c r="F154" i="37"/>
  <c r="E154" i="37"/>
  <c r="K81" i="3" s="1"/>
  <c r="G162" i="37"/>
  <c r="H170" i="37"/>
  <c r="G301" i="37"/>
  <c r="I301" i="37" s="1"/>
  <c r="H463" i="37"/>
  <c r="G463" i="37"/>
  <c r="F463" i="37"/>
  <c r="H459" i="37"/>
  <c r="G459" i="37"/>
  <c r="L455" i="37"/>
  <c r="H455" i="37"/>
  <c r="G455" i="37"/>
  <c r="F455" i="37"/>
  <c r="H451" i="37"/>
  <c r="G451" i="37"/>
  <c r="L447" i="37"/>
  <c r="H447" i="37"/>
  <c r="G447" i="37"/>
  <c r="F447" i="37"/>
  <c r="L443" i="37"/>
  <c r="H443" i="37"/>
  <c r="G443" i="37"/>
  <c r="E439" i="37"/>
  <c r="K214" i="3" s="1"/>
  <c r="H439" i="37"/>
  <c r="G439" i="37"/>
  <c r="I439" i="37" s="1"/>
  <c r="F439" i="37"/>
  <c r="K463" i="37"/>
  <c r="F11" i="37"/>
  <c r="F15" i="37"/>
  <c r="F19" i="37"/>
  <c r="F23" i="37"/>
  <c r="G27" i="37"/>
  <c r="F31" i="37"/>
  <c r="G34" i="37"/>
  <c r="G151" i="37"/>
  <c r="I151" i="37" s="1"/>
  <c r="F151" i="37"/>
  <c r="H173" i="37"/>
  <c r="F173" i="37"/>
  <c r="F153" i="37"/>
  <c r="F161" i="37"/>
  <c r="F169" i="37"/>
  <c r="F451" i="37"/>
  <c r="F26" i="37"/>
  <c r="G176" i="37"/>
  <c r="H176" i="37"/>
  <c r="F176" i="37"/>
  <c r="G172" i="37"/>
  <c r="H172" i="37"/>
  <c r="AD575" i="22" s="1"/>
  <c r="H168" i="37"/>
  <c r="G168" i="37"/>
  <c r="H164" i="37"/>
  <c r="AD567" i="22" s="1"/>
  <c r="G164" i="37"/>
  <c r="H160" i="37"/>
  <c r="G160" i="37"/>
  <c r="H156" i="37"/>
  <c r="G156" i="37"/>
  <c r="H152" i="37"/>
  <c r="G152" i="37"/>
  <c r="G153" i="37"/>
  <c r="I153" i="37" s="1"/>
  <c r="F156" i="37"/>
  <c r="G161" i="37"/>
  <c r="I161" i="37" s="1"/>
  <c r="F164" i="37"/>
  <c r="G169" i="37"/>
  <c r="I169" i="37" s="1"/>
  <c r="F172" i="37"/>
  <c r="F155" i="37"/>
  <c r="F159" i="37"/>
  <c r="F163" i="37"/>
  <c r="F167" i="37"/>
  <c r="F171" i="37"/>
  <c r="H179" i="37"/>
  <c r="K320" i="37"/>
  <c r="H320" i="37"/>
  <c r="AD654" i="22" s="1"/>
  <c r="L316" i="37"/>
  <c r="H316" i="37"/>
  <c r="E312" i="37"/>
  <c r="K163" i="3" s="1"/>
  <c r="H312" i="37"/>
  <c r="H308" i="37"/>
  <c r="K300" i="37"/>
  <c r="H300" i="37"/>
  <c r="E296" i="37"/>
  <c r="I630" i="22" s="1"/>
  <c r="H296" i="37"/>
  <c r="G300" i="37"/>
  <c r="W634" i="22" s="1"/>
  <c r="F304" i="37"/>
  <c r="G316" i="37"/>
  <c r="F320" i="37"/>
  <c r="F460" i="37"/>
  <c r="G167" i="37"/>
  <c r="G171" i="37"/>
  <c r="H295" i="37"/>
  <c r="F299" i="37"/>
  <c r="G304" i="37"/>
  <c r="F308" i="37"/>
  <c r="H311" i="37"/>
  <c r="F315" i="37"/>
  <c r="G320" i="37"/>
  <c r="G436" i="37"/>
  <c r="G444" i="37"/>
  <c r="G452" i="37"/>
  <c r="I452" i="37" s="1"/>
  <c r="G460" i="37"/>
  <c r="F438" i="37"/>
  <c r="F442" i="37"/>
  <c r="F446" i="37"/>
  <c r="F450" i="37"/>
  <c r="F454" i="37"/>
  <c r="F458" i="37"/>
  <c r="F462" i="37"/>
  <c r="K439" i="37"/>
  <c r="K455" i="37"/>
  <c r="L439" i="37"/>
  <c r="K447" i="37"/>
  <c r="K443" i="37"/>
  <c r="L309" i="37"/>
  <c r="K313" i="37"/>
  <c r="K171" i="3"/>
  <c r="K296" i="37"/>
  <c r="E297" i="37"/>
  <c r="J297" i="37"/>
  <c r="P631" i="22" s="1"/>
  <c r="K308" i="37"/>
  <c r="L308" i="37"/>
  <c r="K309" i="37"/>
  <c r="J317" i="37"/>
  <c r="P651" i="22" s="1"/>
  <c r="J321" i="37"/>
  <c r="P655" i="22" s="1"/>
  <c r="K317" i="37"/>
  <c r="K321" i="37"/>
  <c r="E317" i="37"/>
  <c r="E321" i="37"/>
  <c r="I159" i="37"/>
  <c r="K91" i="3"/>
  <c r="K155" i="37"/>
  <c r="E155" i="37"/>
  <c r="K167" i="37"/>
  <c r="L37" i="37"/>
  <c r="J37" i="37"/>
  <c r="P509" i="22" s="1"/>
  <c r="J33" i="37"/>
  <c r="P505" i="22" s="1"/>
  <c r="L29" i="37"/>
  <c r="J29" i="37"/>
  <c r="P501" i="22" s="1"/>
  <c r="K29" i="37"/>
  <c r="L25" i="37"/>
  <c r="J25" i="37"/>
  <c r="P497" i="22" s="1"/>
  <c r="J13" i="37"/>
  <c r="P485" i="22" s="1"/>
  <c r="K13" i="37"/>
  <c r="L21" i="37"/>
  <c r="K25" i="37"/>
  <c r="W497" i="22" s="1"/>
  <c r="L17" i="37"/>
  <c r="L13" i="37"/>
  <c r="J21" i="37"/>
  <c r="P493" i="22" s="1"/>
  <c r="J17" i="37"/>
  <c r="P489" i="22" s="1"/>
  <c r="K21" i="37"/>
  <c r="L33" i="37"/>
  <c r="K16" i="37"/>
  <c r="W488" i="22" s="1"/>
  <c r="K20" i="37"/>
  <c r="K24" i="37"/>
  <c r="J28" i="37"/>
  <c r="P500" i="22" s="1"/>
  <c r="J36" i="37"/>
  <c r="P508" i="22" s="1"/>
  <c r="AB7" i="37"/>
  <c r="AA9" i="37"/>
  <c r="AB9" i="37"/>
  <c r="B3" i="37"/>
  <c r="J10" i="37"/>
  <c r="P482" i="22" s="1"/>
  <c r="K10" i="37"/>
  <c r="AE10" i="37"/>
  <c r="AF10" i="37"/>
  <c r="AA13" i="37"/>
  <c r="AB13" i="37"/>
  <c r="L14" i="37"/>
  <c r="J14" i="37"/>
  <c r="P486" i="22" s="1"/>
  <c r="AE18" i="37"/>
  <c r="AF18" i="37"/>
  <c r="L11" i="37"/>
  <c r="K11" i="37"/>
  <c r="AA17" i="37"/>
  <c r="AB17" i="37"/>
  <c r="L18" i="37"/>
  <c r="J18" i="37"/>
  <c r="P490" i="22" s="1"/>
  <c r="AE7" i="37"/>
  <c r="AF7" i="37"/>
  <c r="AE14" i="37"/>
  <c r="AF14" i="37"/>
  <c r="K18" i="37"/>
  <c r="L12" i="37"/>
  <c r="L16" i="37"/>
  <c r="L20" i="37"/>
  <c r="AB21" i="37"/>
  <c r="J22" i="37"/>
  <c r="P494" i="22" s="1"/>
  <c r="L24" i="37"/>
  <c r="AB25" i="37"/>
  <c r="J26" i="37"/>
  <c r="P498" i="22" s="1"/>
  <c r="AF26" i="37"/>
  <c r="L28" i="37"/>
  <c r="AB29" i="37"/>
  <c r="J30" i="37"/>
  <c r="P502" i="22" s="1"/>
  <c r="AF30" i="37"/>
  <c r="L32" i="37"/>
  <c r="J34" i="37"/>
  <c r="P506" i="22" s="1"/>
  <c r="L36" i="37"/>
  <c r="P510" i="22"/>
  <c r="E153" i="37"/>
  <c r="L154" i="37"/>
  <c r="L155" i="37"/>
  <c r="J157" i="37"/>
  <c r="P560" i="22" s="1"/>
  <c r="E169" i="37"/>
  <c r="L169" i="37"/>
  <c r="J169" i="37"/>
  <c r="P572" i="22" s="1"/>
  <c r="E173" i="37"/>
  <c r="L173" i="37"/>
  <c r="J173" i="37"/>
  <c r="P576" i="22" s="1"/>
  <c r="K22" i="37"/>
  <c r="K26" i="37"/>
  <c r="K30" i="37"/>
  <c r="K34" i="37"/>
  <c r="K15" i="37"/>
  <c r="K19" i="37"/>
  <c r="L22" i="37"/>
  <c r="K23" i="37"/>
  <c r="L26" i="37"/>
  <c r="K27" i="37"/>
  <c r="L30" i="37"/>
  <c r="K31" i="37"/>
  <c r="K33" i="37"/>
  <c r="L34" i="37"/>
  <c r="K37" i="37"/>
  <c r="L151" i="37"/>
  <c r="J153" i="37"/>
  <c r="P556" i="22" s="1"/>
  <c r="J154" i="37"/>
  <c r="P557" i="22" s="1"/>
  <c r="L159" i="37"/>
  <c r="L161" i="37"/>
  <c r="J161" i="37"/>
  <c r="P564" i="22" s="1"/>
  <c r="K161" i="37"/>
  <c r="J163" i="37"/>
  <c r="P566" i="22" s="1"/>
  <c r="L163" i="37"/>
  <c r="K163" i="37"/>
  <c r="L165" i="37"/>
  <c r="J165" i="37"/>
  <c r="P568" i="22" s="1"/>
  <c r="K165" i="37"/>
  <c r="B145" i="37"/>
  <c r="E151" i="37"/>
  <c r="J151" i="37"/>
  <c r="P554" i="22" s="1"/>
  <c r="K154" i="37"/>
  <c r="L157" i="37"/>
  <c r="E159" i="37"/>
  <c r="J159" i="37"/>
  <c r="P562" i="22" s="1"/>
  <c r="E161" i="37"/>
  <c r="E163" i="37"/>
  <c r="E165" i="37"/>
  <c r="E162" i="37"/>
  <c r="E166" i="37"/>
  <c r="L167" i="37"/>
  <c r="E170" i="37"/>
  <c r="L171" i="37"/>
  <c r="E174" i="37"/>
  <c r="J175" i="37"/>
  <c r="P578" i="22" s="1"/>
  <c r="L177" i="37"/>
  <c r="E178" i="37"/>
  <c r="J179" i="37"/>
  <c r="P582" i="22" s="1"/>
  <c r="K175" i="37"/>
  <c r="K179" i="37"/>
  <c r="G292" i="37"/>
  <c r="M143" i="3" s="1"/>
  <c r="L294" i="37"/>
  <c r="K294" i="37"/>
  <c r="E294" i="37"/>
  <c r="J304" i="37"/>
  <c r="P638" i="22" s="1"/>
  <c r="L304" i="37"/>
  <c r="E304" i="37"/>
  <c r="K304" i="37"/>
  <c r="J167" i="37"/>
  <c r="P570" i="22" s="1"/>
  <c r="J171" i="37"/>
  <c r="P574" i="22" s="1"/>
  <c r="L175" i="37"/>
  <c r="J177" i="37"/>
  <c r="P580" i="22" s="1"/>
  <c r="L179" i="37"/>
  <c r="J300" i="37"/>
  <c r="P634" i="22" s="1"/>
  <c r="L300" i="37"/>
  <c r="E300" i="37"/>
  <c r="J294" i="37"/>
  <c r="P628" i="22" s="1"/>
  <c r="L298" i="37"/>
  <c r="J298" i="37"/>
  <c r="P632" i="22" s="1"/>
  <c r="E298" i="37"/>
  <c r="E293" i="37"/>
  <c r="B287" i="37"/>
  <c r="K293" i="37"/>
  <c r="J293" i="37"/>
  <c r="P627" i="22" s="1"/>
  <c r="L301" i="37"/>
  <c r="J310" i="37"/>
  <c r="P644" i="22" s="1"/>
  <c r="E310" i="37"/>
  <c r="L310" i="37"/>
  <c r="K310" i="37"/>
  <c r="J314" i="37"/>
  <c r="P648" i="22" s="1"/>
  <c r="E314" i="37"/>
  <c r="L314" i="37"/>
  <c r="J296" i="37"/>
  <c r="P630" i="22" s="1"/>
  <c r="L296" i="37"/>
  <c r="L302" i="37"/>
  <c r="J302" i="37"/>
  <c r="P636" i="22" s="1"/>
  <c r="E301" i="37"/>
  <c r="K301" i="37"/>
  <c r="J301" i="37"/>
  <c r="P635" i="22" s="1"/>
  <c r="E306" i="37"/>
  <c r="L306" i="37"/>
  <c r="J306" i="37"/>
  <c r="P640" i="22" s="1"/>
  <c r="K314" i="37"/>
  <c r="W648" i="22" s="1"/>
  <c r="J305" i="37"/>
  <c r="P639" i="22" s="1"/>
  <c r="E305" i="37"/>
  <c r="K305" i="37"/>
  <c r="J308" i="37"/>
  <c r="P642" i="22" s="1"/>
  <c r="E309" i="37"/>
  <c r="J312" i="37"/>
  <c r="P646" i="22" s="1"/>
  <c r="E313" i="37"/>
  <c r="E316" i="37"/>
  <c r="K316" i="37"/>
  <c r="L318" i="37"/>
  <c r="K319" i="37"/>
  <c r="J320" i="37"/>
  <c r="P654" i="22" s="1"/>
  <c r="E448" i="37"/>
  <c r="L448" i="37"/>
  <c r="K448" i="37"/>
  <c r="J448" i="37"/>
  <c r="P713" i="22" s="1"/>
  <c r="J451" i="37"/>
  <c r="P716" i="22" s="1"/>
  <c r="L451" i="37"/>
  <c r="K451" i="37"/>
  <c r="E451" i="37"/>
  <c r="J309" i="37"/>
  <c r="P643" i="22" s="1"/>
  <c r="J313" i="37"/>
  <c r="P647" i="22" s="1"/>
  <c r="L319" i="37"/>
  <c r="J435" i="37"/>
  <c r="P700" i="22" s="1"/>
  <c r="E435" i="37"/>
  <c r="B429" i="37"/>
  <c r="L435" i="37"/>
  <c r="J316" i="37"/>
  <c r="P650" i="22" s="1"/>
  <c r="G434" i="37"/>
  <c r="M209" i="3" s="1"/>
  <c r="E440" i="37"/>
  <c r="L440" i="37"/>
  <c r="K440" i="37"/>
  <c r="J440" i="37"/>
  <c r="P705" i="22" s="1"/>
  <c r="L449" i="37"/>
  <c r="K449" i="37"/>
  <c r="J449" i="37"/>
  <c r="P714" i="22" s="1"/>
  <c r="E449" i="37"/>
  <c r="J461" i="37"/>
  <c r="P726" i="22" s="1"/>
  <c r="L461" i="37"/>
  <c r="K461" i="37"/>
  <c r="E461" i="37"/>
  <c r="L437" i="37"/>
  <c r="J439" i="37"/>
  <c r="P704" i="22" s="1"/>
  <c r="E443" i="37"/>
  <c r="L444" i="37"/>
  <c r="L445" i="37"/>
  <c r="J447" i="37"/>
  <c r="P712" i="22" s="1"/>
  <c r="K452" i="37"/>
  <c r="E460" i="37"/>
  <c r="L460" i="37"/>
  <c r="J460" i="37"/>
  <c r="P725" i="22" s="1"/>
  <c r="L453" i="37"/>
  <c r="J455" i="37"/>
  <c r="P720" i="22" s="1"/>
  <c r="L459" i="37"/>
  <c r="J459" i="37"/>
  <c r="P724" i="22" s="1"/>
  <c r="E459" i="37"/>
  <c r="L441" i="37"/>
  <c r="J443" i="37"/>
  <c r="P708" i="22" s="1"/>
  <c r="J444" i="37"/>
  <c r="P709" i="22" s="1"/>
  <c r="E453" i="37"/>
  <c r="J453" i="37"/>
  <c r="P718" i="22" s="1"/>
  <c r="L463" i="37"/>
  <c r="J463" i="37"/>
  <c r="P728" i="22" s="1"/>
  <c r="E463" i="37"/>
  <c r="E456" i="37"/>
  <c r="L457" i="37"/>
  <c r="P729" i="22"/>
  <c r="AD649" i="22" l="1"/>
  <c r="AD487" i="22"/>
  <c r="W700" i="22"/>
  <c r="AD504" i="22"/>
  <c r="AD579" i="22"/>
  <c r="W484" i="22"/>
  <c r="W559" i="22"/>
  <c r="W641" i="22"/>
  <c r="AD627" i="22"/>
  <c r="W649" i="22"/>
  <c r="W575" i="22"/>
  <c r="W562" i="22"/>
  <c r="W633" i="22"/>
  <c r="AD481" i="22"/>
  <c r="M372" i="40"/>
  <c r="N372" i="40" s="1"/>
  <c r="J356" i="21" s="1"/>
  <c r="AU372" i="40"/>
  <c r="M260" i="40"/>
  <c r="N260" i="40" s="1"/>
  <c r="J244" i="21" s="1"/>
  <c r="AU260" i="40"/>
  <c r="M148" i="40"/>
  <c r="N148" i="40" s="1"/>
  <c r="J132" i="21" s="1"/>
  <c r="X357" i="21"/>
  <c r="O373" i="40"/>
  <c r="X245" i="21"/>
  <c r="O261" i="40"/>
  <c r="X133" i="21"/>
  <c r="O149" i="40"/>
  <c r="AU149" i="40" s="1"/>
  <c r="Y290" i="40"/>
  <c r="P273" i="21"/>
  <c r="Y402" i="40"/>
  <c r="P385" i="21"/>
  <c r="Y178" i="40"/>
  <c r="P161" i="21"/>
  <c r="L64" i="41"/>
  <c r="T48" i="21"/>
  <c r="N464" i="37"/>
  <c r="N468" i="37"/>
  <c r="N472" i="37"/>
  <c r="N476" i="37"/>
  <c r="N480" i="37"/>
  <c r="N484" i="37"/>
  <c r="N467" i="37"/>
  <c r="N471" i="37"/>
  <c r="N475" i="37"/>
  <c r="N479" i="37"/>
  <c r="N483" i="37"/>
  <c r="N487" i="37"/>
  <c r="N465" i="37"/>
  <c r="N466" i="37"/>
  <c r="N470" i="37"/>
  <c r="N474" i="37"/>
  <c r="N478" i="37"/>
  <c r="N482" i="37"/>
  <c r="N485" i="37"/>
  <c r="N489" i="37"/>
  <c r="N493" i="37"/>
  <c r="N481" i="37"/>
  <c r="N477" i="37"/>
  <c r="N486" i="37"/>
  <c r="N488" i="37"/>
  <c r="N492" i="37"/>
  <c r="N473" i="37"/>
  <c r="N490" i="37"/>
  <c r="N494" i="37"/>
  <c r="N469" i="37"/>
  <c r="N491" i="37"/>
  <c r="N323" i="37"/>
  <c r="N327" i="37"/>
  <c r="N331" i="37"/>
  <c r="N335" i="37"/>
  <c r="N339" i="37"/>
  <c r="N343" i="37"/>
  <c r="N326" i="37"/>
  <c r="N330" i="37"/>
  <c r="N334" i="37"/>
  <c r="N338" i="37"/>
  <c r="N342" i="37"/>
  <c r="N346" i="37"/>
  <c r="N325" i="37"/>
  <c r="N329" i="37"/>
  <c r="N333" i="37"/>
  <c r="N337" i="37"/>
  <c r="N341" i="37"/>
  <c r="N345" i="37"/>
  <c r="N349" i="37"/>
  <c r="N324" i="37"/>
  <c r="N332" i="37"/>
  <c r="N340" i="37"/>
  <c r="N347" i="37"/>
  <c r="N348" i="37"/>
  <c r="N322" i="37"/>
  <c r="N352" i="37"/>
  <c r="N351" i="37"/>
  <c r="N328" i="37"/>
  <c r="N336" i="37"/>
  <c r="N344" i="37"/>
  <c r="N350" i="37"/>
  <c r="N180" i="37"/>
  <c r="N182" i="37"/>
  <c r="N186" i="37"/>
  <c r="N190" i="37"/>
  <c r="N194" i="37"/>
  <c r="N198" i="37"/>
  <c r="N202" i="37"/>
  <c r="N184" i="37"/>
  <c r="N188" i="37"/>
  <c r="N192" i="37"/>
  <c r="N196" i="37"/>
  <c r="N200" i="37"/>
  <c r="N204" i="37"/>
  <c r="N181" i="37"/>
  <c r="N185" i="37"/>
  <c r="N189" i="37"/>
  <c r="N193" i="37"/>
  <c r="N197" i="37"/>
  <c r="N201" i="37"/>
  <c r="N205" i="37"/>
  <c r="N207" i="37"/>
  <c r="N195" i="37"/>
  <c r="N208" i="37"/>
  <c r="N199" i="37"/>
  <c r="N206" i="37"/>
  <c r="N210" i="37"/>
  <c r="N191" i="37"/>
  <c r="N209" i="37"/>
  <c r="N183" i="37"/>
  <c r="N187" i="37"/>
  <c r="N203" i="37"/>
  <c r="N23" i="37"/>
  <c r="Q23" i="37" s="1"/>
  <c r="N38" i="37"/>
  <c r="N41" i="37"/>
  <c r="N44" i="37"/>
  <c r="N48" i="37"/>
  <c r="N52" i="37"/>
  <c r="N56" i="37"/>
  <c r="N60" i="37"/>
  <c r="N64" i="37"/>
  <c r="N68" i="37"/>
  <c r="N39" i="37"/>
  <c r="N43" i="37"/>
  <c r="N47" i="37"/>
  <c r="N51" i="37"/>
  <c r="N55" i="37"/>
  <c r="N59" i="37"/>
  <c r="N63" i="37"/>
  <c r="N67" i="37"/>
  <c r="N42" i="37"/>
  <c r="N46" i="37"/>
  <c r="N50" i="37"/>
  <c r="N54" i="37"/>
  <c r="N58" i="37"/>
  <c r="N62" i="37"/>
  <c r="N57" i="37"/>
  <c r="N61" i="37"/>
  <c r="N53" i="37"/>
  <c r="N65" i="37"/>
  <c r="N66" i="37"/>
  <c r="N49" i="37"/>
  <c r="N40" i="37"/>
  <c r="N45" i="37"/>
  <c r="AD725" i="22"/>
  <c r="W491" i="22"/>
  <c r="W490" i="22"/>
  <c r="I642" i="22"/>
  <c r="S399" i="41"/>
  <c r="S287" i="41"/>
  <c r="S175" i="41"/>
  <c r="AD555" i="22"/>
  <c r="W573" i="22"/>
  <c r="AD701" i="22"/>
  <c r="W581" i="22"/>
  <c r="K232" i="3"/>
  <c r="AD647" i="22"/>
  <c r="AD482" i="22"/>
  <c r="D36" i="41"/>
  <c r="AI36" i="41" s="1"/>
  <c r="X21" i="21"/>
  <c r="O379" i="41"/>
  <c r="AD378" i="41"/>
  <c r="AD265" i="41"/>
  <c r="AD153" i="41"/>
  <c r="I555" i="22"/>
  <c r="K106" i="3"/>
  <c r="K29" i="3"/>
  <c r="I712" i="22"/>
  <c r="K103" i="3"/>
  <c r="AD713" i="22"/>
  <c r="W645" i="22"/>
  <c r="AD571" i="22"/>
  <c r="W481" i="22"/>
  <c r="W580" i="22"/>
  <c r="AD557" i="22"/>
  <c r="W630" i="22"/>
  <c r="K219" i="3"/>
  <c r="W636" i="22"/>
  <c r="AD565" i="22"/>
  <c r="W652" i="22"/>
  <c r="AD643" i="22"/>
  <c r="W567" i="22"/>
  <c r="W579" i="22"/>
  <c r="W653" i="22"/>
  <c r="AD727" i="22"/>
  <c r="AD559" i="22"/>
  <c r="W483" i="22"/>
  <c r="K87" i="3"/>
  <c r="W642" i="22"/>
  <c r="W555" i="22"/>
  <c r="AD637" i="22"/>
  <c r="W637" i="22"/>
  <c r="W507" i="22"/>
  <c r="W503" i="22"/>
  <c r="AD485" i="22"/>
  <c r="AD497" i="22"/>
  <c r="AD645" i="22"/>
  <c r="AD503" i="22"/>
  <c r="W558" i="22"/>
  <c r="AD561" i="22"/>
  <c r="K227" i="3"/>
  <c r="AD723" i="22"/>
  <c r="AD705" i="22"/>
  <c r="AD636" i="22"/>
  <c r="AD628" i="22"/>
  <c r="W566" i="22"/>
  <c r="W563" i="22"/>
  <c r="W577" i="22"/>
  <c r="W656" i="22"/>
  <c r="AD638" i="22"/>
  <c r="AD506" i="22"/>
  <c r="AD505" i="22"/>
  <c r="I502" i="22"/>
  <c r="I561" i="22"/>
  <c r="K99" i="3"/>
  <c r="I720" i="22"/>
  <c r="W583" i="22"/>
  <c r="AD569" i="22"/>
  <c r="K83" i="3"/>
  <c r="AD707" i="22"/>
  <c r="W717" i="22"/>
  <c r="W644" i="22"/>
  <c r="AD564" i="22"/>
  <c r="AD554" i="22"/>
  <c r="W504" i="22"/>
  <c r="W629" i="22"/>
  <c r="E357" i="21"/>
  <c r="F357" i="21" s="1"/>
  <c r="G358" i="21"/>
  <c r="E21" i="21"/>
  <c r="F21" i="21" s="1"/>
  <c r="C36" i="41" s="1"/>
  <c r="G134" i="21"/>
  <c r="E133" i="21"/>
  <c r="F133" i="21" s="1"/>
  <c r="G246" i="21"/>
  <c r="E245" i="21"/>
  <c r="F245" i="21" s="1"/>
  <c r="P132" i="21"/>
  <c r="K16" i="3"/>
  <c r="K217" i="3"/>
  <c r="K233" i="3"/>
  <c r="I506" i="22"/>
  <c r="I496" i="22"/>
  <c r="I636" i="22"/>
  <c r="K150" i="3"/>
  <c r="K154" i="3"/>
  <c r="K166" i="3"/>
  <c r="K158" i="3"/>
  <c r="K102" i="3"/>
  <c r="I570" i="22"/>
  <c r="K98" i="3"/>
  <c r="K162" i="3"/>
  <c r="K211" i="3"/>
  <c r="AD568" i="22"/>
  <c r="AD494" i="22"/>
  <c r="AD719" i="22"/>
  <c r="AD715" i="22"/>
  <c r="W718" i="22"/>
  <c r="AD711" i="22"/>
  <c r="AD495" i="22"/>
  <c r="W646" i="22"/>
  <c r="W578" i="22"/>
  <c r="AD558" i="22"/>
  <c r="AD491" i="22"/>
  <c r="AD629" i="22"/>
  <c r="W722" i="22"/>
  <c r="AD652" i="22"/>
  <c r="W574" i="22"/>
  <c r="W571" i="22"/>
  <c r="W569" i="22"/>
  <c r="K225" i="3"/>
  <c r="W627" i="22"/>
  <c r="AD566" i="22"/>
  <c r="W493" i="22"/>
  <c r="I656" i="22"/>
  <c r="AD563" i="22"/>
  <c r="K237" i="3"/>
  <c r="AD703" i="22"/>
  <c r="I481" i="22"/>
  <c r="W501" i="22"/>
  <c r="K146" i="3"/>
  <c r="AD498" i="22"/>
  <c r="K170" i="3"/>
  <c r="I704" i="22"/>
  <c r="W508" i="22"/>
  <c r="AD651" i="22"/>
  <c r="AD507" i="22"/>
  <c r="AD632" i="22"/>
  <c r="W706" i="22"/>
  <c r="AD640" i="22"/>
  <c r="AD633" i="22"/>
  <c r="W710" i="22"/>
  <c r="I703" i="22"/>
  <c r="AD573" i="22"/>
  <c r="I507" i="22"/>
  <c r="W650" i="22"/>
  <c r="AD646" i="22"/>
  <c r="W635" i="22"/>
  <c r="AD580" i="22"/>
  <c r="AD493" i="22"/>
  <c r="I484" i="22"/>
  <c r="AD509" i="22"/>
  <c r="W565" i="22"/>
  <c r="W651" i="22"/>
  <c r="AD488" i="22"/>
  <c r="I500" i="22"/>
  <c r="W561" i="22"/>
  <c r="AD581" i="22"/>
  <c r="K221" i="3"/>
  <c r="AD716" i="22"/>
  <c r="W496" i="22"/>
  <c r="AD631" i="22"/>
  <c r="W570" i="22"/>
  <c r="K169" i="3"/>
  <c r="W702" i="22"/>
  <c r="K212" i="3"/>
  <c r="W632" i="22"/>
  <c r="AD556" i="22"/>
  <c r="AD641" i="22"/>
  <c r="W486" i="22"/>
  <c r="W500" i="22"/>
  <c r="AD501" i="22"/>
  <c r="W729" i="22"/>
  <c r="W638" i="22"/>
  <c r="AD576" i="22"/>
  <c r="W485" i="22"/>
  <c r="W564" i="22"/>
  <c r="AD648" i="22"/>
  <c r="W510" i="22"/>
  <c r="W492" i="22"/>
  <c r="W576" i="22"/>
  <c r="I560" i="22"/>
  <c r="W647" i="22"/>
  <c r="K25" i="3"/>
  <c r="W554" i="22"/>
  <c r="W643" i="22"/>
  <c r="W704" i="22"/>
  <c r="AD650" i="22"/>
  <c r="AD655" i="22"/>
  <c r="K216" i="3"/>
  <c r="W568" i="22"/>
  <c r="W494" i="22"/>
  <c r="W482" i="22"/>
  <c r="AD656" i="22"/>
  <c r="AD653" i="22"/>
  <c r="W582" i="22"/>
  <c r="AD570" i="22"/>
  <c r="AD572" i="22"/>
  <c r="W556" i="22"/>
  <c r="I580" i="22"/>
  <c r="AD642" i="22"/>
  <c r="K220" i="3"/>
  <c r="AD639" i="22"/>
  <c r="W640" i="22"/>
  <c r="AD630" i="22"/>
  <c r="W502" i="22"/>
  <c r="AD484" i="22"/>
  <c r="I488" i="22"/>
  <c r="I557" i="22"/>
  <c r="K39" i="3"/>
  <c r="I492" i="22"/>
  <c r="I646" i="22"/>
  <c r="I504" i="22"/>
  <c r="K147" i="3"/>
  <c r="B619" i="22"/>
  <c r="B473" i="22"/>
  <c r="W572" i="22"/>
  <c r="AD577" i="22"/>
  <c r="W727" i="22"/>
  <c r="AD729" i="22"/>
  <c r="K231" i="3"/>
  <c r="I721" i="22"/>
  <c r="W707" i="22"/>
  <c r="W728" i="22"/>
  <c r="AD717" i="22"/>
  <c r="I729" i="22"/>
  <c r="W703" i="22"/>
  <c r="K234" i="3"/>
  <c r="I724" i="22"/>
  <c r="K236" i="3"/>
  <c r="I726" i="22"/>
  <c r="K224" i="3"/>
  <c r="I714" i="22"/>
  <c r="W714" i="22"/>
  <c r="K215" i="3"/>
  <c r="I705" i="22"/>
  <c r="B692" i="22"/>
  <c r="K226" i="3"/>
  <c r="I716" i="22"/>
  <c r="W713" i="22"/>
  <c r="I447" i="37"/>
  <c r="W712" i="22"/>
  <c r="W724" i="22"/>
  <c r="AD724" i="22"/>
  <c r="AD709" i="22"/>
  <c r="W725" i="22"/>
  <c r="W723" i="22"/>
  <c r="AD722" i="22"/>
  <c r="W719" i="22"/>
  <c r="W715" i="22"/>
  <c r="K238" i="3"/>
  <c r="I728" i="22"/>
  <c r="AD728" i="22"/>
  <c r="AD720" i="22"/>
  <c r="AD718" i="22"/>
  <c r="I725" i="22"/>
  <c r="K235" i="3"/>
  <c r="W720" i="22"/>
  <c r="W709" i="22"/>
  <c r="AD704" i="22"/>
  <c r="AD702" i="22"/>
  <c r="AD726" i="22"/>
  <c r="W708" i="22"/>
  <c r="I443" i="37"/>
  <c r="W701" i="22"/>
  <c r="W726" i="22"/>
  <c r="W721" i="22"/>
  <c r="W711" i="22"/>
  <c r="I718" i="22"/>
  <c r="K228" i="3"/>
  <c r="AD708" i="22"/>
  <c r="AD706" i="22"/>
  <c r="AD712" i="22"/>
  <c r="AD710" i="22"/>
  <c r="K218" i="3"/>
  <c r="I708" i="22"/>
  <c r="AD714" i="22"/>
  <c r="W705" i="22"/>
  <c r="W716" i="22"/>
  <c r="I713" i="22"/>
  <c r="K223" i="3"/>
  <c r="AD700" i="22"/>
  <c r="I700" i="22"/>
  <c r="K210" i="3"/>
  <c r="I643" i="22"/>
  <c r="K160" i="3"/>
  <c r="K145" i="3"/>
  <c r="I628" i="22"/>
  <c r="I651" i="22"/>
  <c r="K168" i="3"/>
  <c r="I305" i="37"/>
  <c r="W639" i="22"/>
  <c r="I655" i="22"/>
  <c r="K172" i="3"/>
  <c r="I320" i="37"/>
  <c r="W654" i="22"/>
  <c r="K149" i="3"/>
  <c r="I632" i="22"/>
  <c r="I639" i="22"/>
  <c r="K156" i="3"/>
  <c r="K165" i="3"/>
  <c r="I648" i="22"/>
  <c r="AD634" i="22"/>
  <c r="I631" i="22"/>
  <c r="K148" i="3"/>
  <c r="AD635" i="22"/>
  <c r="K155" i="3"/>
  <c r="I638" i="22"/>
  <c r="I650" i="22"/>
  <c r="K167" i="3"/>
  <c r="K161" i="3"/>
  <c r="I644" i="22"/>
  <c r="W655" i="22"/>
  <c r="I647" i="22"/>
  <c r="K164" i="3"/>
  <c r="K157" i="3"/>
  <c r="I640" i="22"/>
  <c r="I635" i="22"/>
  <c r="K152" i="3"/>
  <c r="AD644" i="22"/>
  <c r="K151" i="3"/>
  <c r="I634" i="22"/>
  <c r="W628" i="22"/>
  <c r="I297" i="37"/>
  <c r="W631" i="22"/>
  <c r="I627" i="22"/>
  <c r="K144" i="3"/>
  <c r="K105" i="3"/>
  <c r="I581" i="22"/>
  <c r="K89" i="3"/>
  <c r="I565" i="22"/>
  <c r="I566" i="22"/>
  <c r="K90" i="3"/>
  <c r="AD560" i="22"/>
  <c r="W557" i="22"/>
  <c r="AD578" i="22"/>
  <c r="K97" i="3"/>
  <c r="I573" i="22"/>
  <c r="K88" i="3"/>
  <c r="I564" i="22"/>
  <c r="K80" i="3"/>
  <c r="I556" i="22"/>
  <c r="K93" i="3"/>
  <c r="I569" i="22"/>
  <c r="K92" i="3"/>
  <c r="I568" i="22"/>
  <c r="K100" i="3"/>
  <c r="I576" i="22"/>
  <c r="K96" i="3"/>
  <c r="I572" i="22"/>
  <c r="I558" i="22"/>
  <c r="K82" i="3"/>
  <c r="AD582" i="22"/>
  <c r="K101" i="3"/>
  <c r="I577" i="22"/>
  <c r="AD574" i="22"/>
  <c r="I562" i="22"/>
  <c r="K86" i="3"/>
  <c r="AD562" i="22"/>
  <c r="B546" i="22"/>
  <c r="K78" i="3"/>
  <c r="I554" i="22"/>
  <c r="AD510" i="22"/>
  <c r="W505" i="22"/>
  <c r="AD502" i="22"/>
  <c r="W495" i="22"/>
  <c r="K36" i="3"/>
  <c r="I505" i="22"/>
  <c r="I503" i="22"/>
  <c r="K34" i="3"/>
  <c r="AD496" i="22"/>
  <c r="AD492" i="22"/>
  <c r="AD486" i="22"/>
  <c r="I497" i="22"/>
  <c r="K28" i="3"/>
  <c r="K40" i="3"/>
  <c r="I509" i="22"/>
  <c r="I499" i="22"/>
  <c r="K30" i="3"/>
  <c r="AD490" i="22"/>
  <c r="AD483" i="22"/>
  <c r="K20" i="3"/>
  <c r="I489" i="22"/>
  <c r="I495" i="22"/>
  <c r="K26" i="3"/>
  <c r="I491" i="22"/>
  <c r="K22" i="3"/>
  <c r="I486" i="22"/>
  <c r="K17" i="3"/>
  <c r="I493" i="22"/>
  <c r="K24" i="3"/>
  <c r="W509" i="22"/>
  <c r="W499" i="22"/>
  <c r="W487" i="22"/>
  <c r="W506" i="22"/>
  <c r="W498" i="22"/>
  <c r="AD508" i="22"/>
  <c r="AD500" i="22"/>
  <c r="I487" i="22"/>
  <c r="K18" i="3"/>
  <c r="I490" i="22"/>
  <c r="K21" i="3"/>
  <c r="I483" i="22"/>
  <c r="K14" i="3"/>
  <c r="K13" i="3"/>
  <c r="I482" i="22"/>
  <c r="AD489" i="22"/>
  <c r="K32" i="3"/>
  <c r="I501" i="22"/>
  <c r="I463" i="37"/>
  <c r="I317" i="37"/>
  <c r="I448" i="37"/>
  <c r="I299" i="37"/>
  <c r="I458" i="37"/>
  <c r="I315" i="37"/>
  <c r="I449" i="37"/>
  <c r="I456" i="37"/>
  <c r="I446" i="37"/>
  <c r="I455" i="37"/>
  <c r="I444" i="37"/>
  <c r="I321" i="37"/>
  <c r="I309" i="37"/>
  <c r="I303" i="37"/>
  <c r="N319" i="37"/>
  <c r="N316" i="37"/>
  <c r="N315" i="37"/>
  <c r="N311" i="37"/>
  <c r="N307" i="37"/>
  <c r="N317" i="37"/>
  <c r="N314" i="37"/>
  <c r="N310" i="37"/>
  <c r="N306" i="37"/>
  <c r="N320" i="37"/>
  <c r="N313" i="37"/>
  <c r="N309" i="37"/>
  <c r="N305" i="37"/>
  <c r="N301" i="37"/>
  <c r="N297" i="37"/>
  <c r="N293" i="37"/>
  <c r="N308" i="37"/>
  <c r="N302" i="37"/>
  <c r="N294" i="37"/>
  <c r="N304" i="37"/>
  <c r="N303" i="37"/>
  <c r="N300" i="37"/>
  <c r="N299" i="37"/>
  <c r="N321" i="37"/>
  <c r="N298" i="37"/>
  <c r="N318" i="37"/>
  <c r="N312" i="37"/>
  <c r="N296" i="37"/>
  <c r="N295" i="37"/>
  <c r="I167" i="37"/>
  <c r="I300" i="37"/>
  <c r="I170" i="37"/>
  <c r="I162" i="37"/>
  <c r="I179" i="37"/>
  <c r="I168" i="37"/>
  <c r="I156" i="37"/>
  <c r="I32" i="37"/>
  <c r="I16" i="37"/>
  <c r="I31" i="37"/>
  <c r="I13" i="37"/>
  <c r="I9" i="37"/>
  <c r="I18" i="37"/>
  <c r="I459" i="37"/>
  <c r="I440" i="37"/>
  <c r="I311" i="37"/>
  <c r="I302" i="37"/>
  <c r="I174" i="37"/>
  <c r="I304" i="37"/>
  <c r="I164" i="37"/>
  <c r="I152" i="37"/>
  <c r="I157" i="37"/>
  <c r="I36" i="37"/>
  <c r="I20" i="37"/>
  <c r="I37" i="37"/>
  <c r="I27" i="37"/>
  <c r="I15" i="37"/>
  <c r="I30" i="37"/>
  <c r="I22" i="37"/>
  <c r="I154" i="37"/>
  <c r="I35" i="37"/>
  <c r="I29" i="37"/>
  <c r="I319" i="37"/>
  <c r="I308" i="37"/>
  <c r="I454" i="37"/>
  <c r="I438" i="37"/>
  <c r="I460" i="37"/>
  <c r="I436" i="37"/>
  <c r="H434" i="37"/>
  <c r="N209" i="3" s="1"/>
  <c r="N460" i="37"/>
  <c r="N463" i="37"/>
  <c r="N458" i="37"/>
  <c r="N462" i="37"/>
  <c r="N459" i="37"/>
  <c r="N456" i="37"/>
  <c r="N452" i="37"/>
  <c r="N448" i="37"/>
  <c r="N444" i="37"/>
  <c r="N440" i="37"/>
  <c r="N449" i="37"/>
  <c r="N443" i="37"/>
  <c r="N442" i="37"/>
  <c r="N436" i="37"/>
  <c r="N457" i="37"/>
  <c r="N455" i="37"/>
  <c r="N454" i="37"/>
  <c r="N441" i="37"/>
  <c r="N435" i="37"/>
  <c r="N453" i="37"/>
  <c r="N447" i="37"/>
  <c r="N446" i="37"/>
  <c r="N439" i="37"/>
  <c r="N438" i="37"/>
  <c r="N451" i="37"/>
  <c r="N450" i="37"/>
  <c r="N445" i="37"/>
  <c r="N437" i="37"/>
  <c r="N461" i="37"/>
  <c r="I316" i="37"/>
  <c r="I312" i="37"/>
  <c r="I295" i="37"/>
  <c r="I314" i="37"/>
  <c r="I177" i="37"/>
  <c r="H292" i="37"/>
  <c r="N143" i="3" s="1"/>
  <c r="I175" i="37"/>
  <c r="I176" i="37"/>
  <c r="N179" i="37"/>
  <c r="N175" i="37"/>
  <c r="N173" i="37"/>
  <c r="N169" i="37"/>
  <c r="N176" i="37"/>
  <c r="N172" i="37"/>
  <c r="N168" i="37"/>
  <c r="N164" i="37"/>
  <c r="N160" i="37"/>
  <c r="N177" i="37"/>
  <c r="N178" i="37"/>
  <c r="N174" i="37"/>
  <c r="N170" i="37"/>
  <c r="N166" i="37"/>
  <c r="N162" i="37"/>
  <c r="N158" i="37"/>
  <c r="N154" i="37"/>
  <c r="N171" i="37"/>
  <c r="N167" i="37"/>
  <c r="N165" i="37"/>
  <c r="N163" i="37"/>
  <c r="N161" i="37"/>
  <c r="N155" i="37"/>
  <c r="N153" i="37"/>
  <c r="N152" i="37"/>
  <c r="N159" i="37"/>
  <c r="N151" i="37"/>
  <c r="N157" i="37"/>
  <c r="N156" i="37"/>
  <c r="I24" i="37"/>
  <c r="I33" i="37"/>
  <c r="I23" i="37"/>
  <c r="I25" i="37"/>
  <c r="I21" i="37"/>
  <c r="I11" i="37"/>
  <c r="N34" i="37"/>
  <c r="N30" i="37"/>
  <c r="N26" i="37"/>
  <c r="N22" i="37"/>
  <c r="N18" i="37"/>
  <c r="N14" i="37"/>
  <c r="N10" i="37"/>
  <c r="N35" i="37"/>
  <c r="N29" i="37"/>
  <c r="N25" i="37"/>
  <c r="N21" i="37"/>
  <c r="N17" i="37"/>
  <c r="N36" i="37"/>
  <c r="N32" i="37"/>
  <c r="N28" i="37"/>
  <c r="N24" i="37"/>
  <c r="N20" i="37"/>
  <c r="N37" i="37"/>
  <c r="N33" i="37"/>
  <c r="N31" i="37"/>
  <c r="N27" i="37"/>
  <c r="N19" i="37"/>
  <c r="N15" i="37"/>
  <c r="N11" i="37"/>
  <c r="N16" i="37"/>
  <c r="N13" i="37"/>
  <c r="N9" i="37"/>
  <c r="N12" i="37"/>
  <c r="I462" i="37"/>
  <c r="I442" i="37"/>
  <c r="I461" i="37"/>
  <c r="I450" i="37"/>
  <c r="I313" i="37"/>
  <c r="I451" i="37"/>
  <c r="I307" i="37"/>
  <c r="I296" i="37"/>
  <c r="I298" i="37"/>
  <c r="I171" i="37"/>
  <c r="I178" i="37"/>
  <c r="I166" i="37"/>
  <c r="I294" i="37"/>
  <c r="I172" i="37"/>
  <c r="I160" i="37"/>
  <c r="I155" i="37"/>
  <c r="I28" i="37"/>
  <c r="I12" i="37"/>
  <c r="I19" i="37"/>
  <c r="I34" i="37"/>
  <c r="I26" i="37"/>
  <c r="I17" i="37"/>
  <c r="F9" i="33"/>
  <c r="F8" i="33"/>
  <c r="F7" i="33"/>
  <c r="F6" i="33"/>
  <c r="A4" i="33"/>
  <c r="R23" i="37" l="1"/>
  <c r="S23" i="37"/>
  <c r="N99" i="37"/>
  <c r="J99" i="37"/>
  <c r="H99" i="37"/>
  <c r="K99" i="37"/>
  <c r="I99" i="37"/>
  <c r="U33" i="37"/>
  <c r="V33" i="37"/>
  <c r="E134" i="37"/>
  <c r="N39" i="33" s="1"/>
  <c r="J134" i="37"/>
  <c r="O134" i="37"/>
  <c r="C99" i="37"/>
  <c r="F134" i="37"/>
  <c r="K134" i="37"/>
  <c r="O39" i="33" s="1"/>
  <c r="P134" i="37"/>
  <c r="C134" i="37"/>
  <c r="H134" i="37"/>
  <c r="M134" i="37"/>
  <c r="Q134" i="37"/>
  <c r="W33" i="37"/>
  <c r="N134" i="37"/>
  <c r="G99" i="37"/>
  <c r="P99" i="37"/>
  <c r="T99" i="37"/>
  <c r="X99" i="37"/>
  <c r="F99" i="37"/>
  <c r="W99" i="37"/>
  <c r="R134" i="37"/>
  <c r="D99" i="37"/>
  <c r="L99" i="37"/>
  <c r="Q99" i="37"/>
  <c r="U99" i="37"/>
  <c r="O99" i="37"/>
  <c r="D134" i="37"/>
  <c r="M39" i="33" s="1"/>
  <c r="E99" i="37"/>
  <c r="M99" i="37"/>
  <c r="R99" i="37"/>
  <c r="V99" i="37"/>
  <c r="I134" i="37"/>
  <c r="S99" i="37"/>
  <c r="K76" i="37"/>
  <c r="I76" i="37"/>
  <c r="J76" i="37"/>
  <c r="H76" i="37"/>
  <c r="N76" i="37"/>
  <c r="U10" i="37"/>
  <c r="V10" i="37"/>
  <c r="W10" i="37"/>
  <c r="H237" i="37"/>
  <c r="N237" i="37"/>
  <c r="J237" i="37"/>
  <c r="K237" i="37"/>
  <c r="U171" i="37"/>
  <c r="V171" i="37"/>
  <c r="W171" i="37"/>
  <c r="H241" i="37"/>
  <c r="N241" i="37"/>
  <c r="J241" i="37"/>
  <c r="K241" i="37"/>
  <c r="U175" i="37"/>
  <c r="V175" i="37"/>
  <c r="W175" i="37"/>
  <c r="J511" i="37"/>
  <c r="N511" i="37"/>
  <c r="K511" i="37"/>
  <c r="H511" i="37"/>
  <c r="U445" i="37"/>
  <c r="V445" i="37"/>
  <c r="W445" i="37"/>
  <c r="J523" i="37"/>
  <c r="N523" i="37"/>
  <c r="K523" i="37"/>
  <c r="H523" i="37"/>
  <c r="U457" i="37"/>
  <c r="V457" i="37"/>
  <c r="W457" i="37"/>
  <c r="N378" i="37"/>
  <c r="J378" i="37"/>
  <c r="K378" i="37"/>
  <c r="H378" i="37"/>
  <c r="U312" i="37"/>
  <c r="V312" i="37"/>
  <c r="W312" i="37"/>
  <c r="K379" i="37"/>
  <c r="N379" i="37"/>
  <c r="J379" i="37"/>
  <c r="H379" i="37"/>
  <c r="V313" i="37"/>
  <c r="W313" i="37"/>
  <c r="U313" i="37"/>
  <c r="U40" i="37"/>
  <c r="W40" i="37"/>
  <c r="V40" i="37"/>
  <c r="W55" i="37"/>
  <c r="V55" i="37"/>
  <c r="U55" i="37"/>
  <c r="V41" i="37"/>
  <c r="U41" i="37"/>
  <c r="W41" i="37"/>
  <c r="U195" i="37"/>
  <c r="W195" i="37"/>
  <c r="V195" i="37"/>
  <c r="W197" i="37"/>
  <c r="V197" i="37"/>
  <c r="U197" i="37"/>
  <c r="W198" i="37"/>
  <c r="V198" i="37"/>
  <c r="U198" i="37"/>
  <c r="H388" i="37"/>
  <c r="K388" i="37"/>
  <c r="N388" i="37"/>
  <c r="J388" i="37"/>
  <c r="W322" i="37"/>
  <c r="U322" i="37"/>
  <c r="V322" i="37"/>
  <c r="W325" i="37"/>
  <c r="V325" i="37"/>
  <c r="U325" i="37"/>
  <c r="W339" i="37"/>
  <c r="V339" i="37"/>
  <c r="U339" i="37"/>
  <c r="W490" i="37"/>
  <c r="V490" i="37"/>
  <c r="U490" i="37"/>
  <c r="V489" i="37"/>
  <c r="U489" i="37"/>
  <c r="W489" i="37"/>
  <c r="W487" i="37"/>
  <c r="V487" i="37"/>
  <c r="U487" i="37"/>
  <c r="U476" i="37"/>
  <c r="W476" i="37"/>
  <c r="V476" i="37"/>
  <c r="N98" i="37"/>
  <c r="J98" i="37"/>
  <c r="H98" i="37"/>
  <c r="I98" i="37"/>
  <c r="K98" i="37"/>
  <c r="W32" i="37"/>
  <c r="U32" i="37"/>
  <c r="D133" i="37"/>
  <c r="M38" i="33" s="1"/>
  <c r="I133" i="37"/>
  <c r="N133" i="37"/>
  <c r="R133" i="37"/>
  <c r="E98" i="37"/>
  <c r="M98" i="37"/>
  <c r="R98" i="37"/>
  <c r="V98" i="37"/>
  <c r="E133" i="37"/>
  <c r="N38" i="33" s="1"/>
  <c r="J133" i="37"/>
  <c r="O133" i="37"/>
  <c r="F98" i="37"/>
  <c r="V32" i="37"/>
  <c r="F133" i="37"/>
  <c r="K133" i="37"/>
  <c r="O38" i="33" s="1"/>
  <c r="P133" i="37"/>
  <c r="M133" i="37"/>
  <c r="C98" i="37"/>
  <c r="O98" i="37"/>
  <c r="T98" i="37"/>
  <c r="Q133" i="37"/>
  <c r="D98" i="37"/>
  <c r="P98" i="37"/>
  <c r="U98" i="37"/>
  <c r="H133" i="37"/>
  <c r="S98" i="37"/>
  <c r="C133" i="37"/>
  <c r="G98" i="37"/>
  <c r="Q98" i="37"/>
  <c r="W98" i="37"/>
  <c r="L98" i="37"/>
  <c r="X98" i="37"/>
  <c r="K218" i="37"/>
  <c r="H218" i="37"/>
  <c r="N218" i="37"/>
  <c r="J218" i="37"/>
  <c r="V152" i="37"/>
  <c r="W152" i="37"/>
  <c r="U152" i="37"/>
  <c r="K242" i="37"/>
  <c r="H242" i="37"/>
  <c r="J242" i="37"/>
  <c r="N242" i="37"/>
  <c r="V176" i="37"/>
  <c r="W176" i="37"/>
  <c r="U176" i="37"/>
  <c r="J507" i="37"/>
  <c r="H507" i="37"/>
  <c r="K507" i="37"/>
  <c r="N507" i="37"/>
  <c r="U441" i="37"/>
  <c r="V441" i="37"/>
  <c r="W441" i="37"/>
  <c r="N368" i="37"/>
  <c r="H368" i="37"/>
  <c r="K368" i="37"/>
  <c r="J368" i="37"/>
  <c r="W302" i="37"/>
  <c r="U302" i="37"/>
  <c r="V302" i="37"/>
  <c r="V49" i="37"/>
  <c r="U49" i="37"/>
  <c r="W49" i="37"/>
  <c r="V61" i="37"/>
  <c r="U61" i="37"/>
  <c r="W61" i="37"/>
  <c r="W54" i="37"/>
  <c r="V54" i="37"/>
  <c r="U54" i="37"/>
  <c r="W67" i="37"/>
  <c r="V67" i="37"/>
  <c r="U67" i="37"/>
  <c r="W51" i="37"/>
  <c r="V51" i="37"/>
  <c r="U51" i="37"/>
  <c r="U68" i="37"/>
  <c r="W68" i="37"/>
  <c r="V68" i="37"/>
  <c r="U52" i="37"/>
  <c r="W52" i="37"/>
  <c r="V52" i="37"/>
  <c r="K104" i="37"/>
  <c r="N104" i="37"/>
  <c r="H104" i="37"/>
  <c r="U38" i="37"/>
  <c r="I104" i="37"/>
  <c r="V38" i="37"/>
  <c r="J104" i="37"/>
  <c r="W38" i="37"/>
  <c r="F139" i="37"/>
  <c r="K139" i="37"/>
  <c r="O44" i="33" s="1"/>
  <c r="P139" i="37"/>
  <c r="C139" i="37"/>
  <c r="H139" i="37"/>
  <c r="M139" i="37"/>
  <c r="Q139" i="37"/>
  <c r="D139" i="37"/>
  <c r="M44" i="33" s="1"/>
  <c r="I139" i="37"/>
  <c r="N139" i="37"/>
  <c r="R139" i="37"/>
  <c r="E104" i="37"/>
  <c r="M104" i="37"/>
  <c r="R104" i="37"/>
  <c r="V104" i="37"/>
  <c r="L104" i="37"/>
  <c r="E139" i="37"/>
  <c r="N44" i="33" s="1"/>
  <c r="F104" i="37"/>
  <c r="O104" i="37"/>
  <c r="S104" i="37"/>
  <c r="W104" i="37"/>
  <c r="D104" i="37"/>
  <c r="U104" i="37"/>
  <c r="J139" i="37"/>
  <c r="C104" i="37"/>
  <c r="G104" i="37"/>
  <c r="P104" i="37"/>
  <c r="T104" i="37"/>
  <c r="X104" i="37"/>
  <c r="O139" i="37"/>
  <c r="Q104" i="37"/>
  <c r="U183" i="37"/>
  <c r="W183" i="37"/>
  <c r="V183" i="37"/>
  <c r="W206" i="37"/>
  <c r="V206" i="37"/>
  <c r="U206" i="37"/>
  <c r="U207" i="37"/>
  <c r="W207" i="37"/>
  <c r="V207" i="37"/>
  <c r="W193" i="37"/>
  <c r="V193" i="37"/>
  <c r="U193" i="37"/>
  <c r="V204" i="37"/>
  <c r="U204" i="37"/>
  <c r="W204" i="37"/>
  <c r="V188" i="37"/>
  <c r="U188" i="37"/>
  <c r="W188" i="37"/>
  <c r="W194" i="37"/>
  <c r="V194" i="37"/>
  <c r="U194" i="37"/>
  <c r="K246" i="37"/>
  <c r="H246" i="37"/>
  <c r="J246" i="37"/>
  <c r="N246" i="37"/>
  <c r="V180" i="37"/>
  <c r="W180" i="37"/>
  <c r="U180" i="37"/>
  <c r="W328" i="37"/>
  <c r="V328" i="37"/>
  <c r="U328" i="37"/>
  <c r="W348" i="37"/>
  <c r="V348" i="37"/>
  <c r="U348" i="37"/>
  <c r="W324" i="37"/>
  <c r="V324" i="37"/>
  <c r="U324" i="37"/>
  <c r="U337" i="37"/>
  <c r="W337" i="37"/>
  <c r="V337" i="37"/>
  <c r="V346" i="37"/>
  <c r="U346" i="37"/>
  <c r="W346" i="37"/>
  <c r="U330" i="37"/>
  <c r="W330" i="37"/>
  <c r="V330" i="37"/>
  <c r="W335" i="37"/>
  <c r="V335" i="37"/>
  <c r="U335" i="37"/>
  <c r="W491" i="37"/>
  <c r="V491" i="37"/>
  <c r="U491" i="37"/>
  <c r="V473" i="37"/>
  <c r="U473" i="37"/>
  <c r="W473" i="37"/>
  <c r="V477" i="37"/>
  <c r="U477" i="37"/>
  <c r="W477" i="37"/>
  <c r="V485" i="37"/>
  <c r="U485" i="37"/>
  <c r="W485" i="37"/>
  <c r="W470" i="37"/>
  <c r="V470" i="37"/>
  <c r="U470" i="37"/>
  <c r="W483" i="37"/>
  <c r="V483" i="37"/>
  <c r="U483" i="37"/>
  <c r="W467" i="37"/>
  <c r="V467" i="37"/>
  <c r="U467" i="37"/>
  <c r="U472" i="37"/>
  <c r="W472" i="37"/>
  <c r="V472" i="37"/>
  <c r="I81" i="37"/>
  <c r="K81" i="37"/>
  <c r="N81" i="37"/>
  <c r="J81" i="37"/>
  <c r="H81" i="37"/>
  <c r="V15" i="37"/>
  <c r="W15" i="37"/>
  <c r="U15" i="37"/>
  <c r="N87" i="37"/>
  <c r="J87" i="37"/>
  <c r="H87" i="37"/>
  <c r="K87" i="37"/>
  <c r="I87" i="37"/>
  <c r="U21" i="37"/>
  <c r="V21" i="37"/>
  <c r="W21" i="37"/>
  <c r="K227" i="37"/>
  <c r="N227" i="37"/>
  <c r="J227" i="37"/>
  <c r="H227" i="37"/>
  <c r="W161" i="37"/>
  <c r="U161" i="37"/>
  <c r="V161" i="37"/>
  <c r="N232" i="37"/>
  <c r="J232" i="37"/>
  <c r="K232" i="37"/>
  <c r="H232" i="37"/>
  <c r="U166" i="37"/>
  <c r="V166" i="37"/>
  <c r="W166" i="37"/>
  <c r="K238" i="37"/>
  <c r="H238" i="37"/>
  <c r="N238" i="37"/>
  <c r="J238" i="37"/>
  <c r="V172" i="37"/>
  <c r="W172" i="37"/>
  <c r="U172" i="37"/>
  <c r="K505" i="37"/>
  <c r="N505" i="37"/>
  <c r="J505" i="37"/>
  <c r="H505" i="37"/>
  <c r="V439" i="37"/>
  <c r="W439" i="37"/>
  <c r="U439" i="37"/>
  <c r="J515" i="37"/>
  <c r="N515" i="37"/>
  <c r="K515" i="37"/>
  <c r="H515" i="37"/>
  <c r="U449" i="37"/>
  <c r="V449" i="37"/>
  <c r="W449" i="37"/>
  <c r="J524" i="37"/>
  <c r="N524" i="37"/>
  <c r="K524" i="37"/>
  <c r="H524" i="37"/>
  <c r="U458" i="37"/>
  <c r="V458" i="37"/>
  <c r="W458" i="37"/>
  <c r="N360" i="37"/>
  <c r="H360" i="37"/>
  <c r="K360" i="37"/>
  <c r="J360" i="37"/>
  <c r="W294" i="37"/>
  <c r="U294" i="37"/>
  <c r="V294" i="37"/>
  <c r="N380" i="37"/>
  <c r="H380" i="37"/>
  <c r="K380" i="37"/>
  <c r="J380" i="37"/>
  <c r="W314" i="37"/>
  <c r="U314" i="37"/>
  <c r="V314" i="37"/>
  <c r="V53" i="37"/>
  <c r="U53" i="37"/>
  <c r="W53" i="37"/>
  <c r="W42" i="37"/>
  <c r="V42" i="37"/>
  <c r="U42" i="37"/>
  <c r="W39" i="37"/>
  <c r="V39" i="37"/>
  <c r="U39" i="37"/>
  <c r="U187" i="37"/>
  <c r="W187" i="37"/>
  <c r="V187" i="37"/>
  <c r="V192" i="37"/>
  <c r="U192" i="37"/>
  <c r="W192" i="37"/>
  <c r="W336" i="37"/>
  <c r="V336" i="37"/>
  <c r="U336" i="37"/>
  <c r="U341" i="37"/>
  <c r="W341" i="37"/>
  <c r="V341" i="37"/>
  <c r="V323" i="37"/>
  <c r="U323" i="37"/>
  <c r="W323" i="37"/>
  <c r="W474" i="37"/>
  <c r="V474" i="37"/>
  <c r="U474" i="37"/>
  <c r="I85" i="37"/>
  <c r="K85" i="37"/>
  <c r="N85" i="37"/>
  <c r="J85" i="37"/>
  <c r="H85" i="37"/>
  <c r="V19" i="37"/>
  <c r="W19" i="37"/>
  <c r="U19" i="37"/>
  <c r="K80" i="37"/>
  <c r="I80" i="37"/>
  <c r="J80" i="37"/>
  <c r="N80" i="37"/>
  <c r="H80" i="37"/>
  <c r="U14" i="37"/>
  <c r="V14" i="37"/>
  <c r="W14" i="37"/>
  <c r="N220" i="37"/>
  <c r="J220" i="37"/>
  <c r="K220" i="37"/>
  <c r="H220" i="37"/>
  <c r="U154" i="37"/>
  <c r="V154" i="37"/>
  <c r="W154" i="37"/>
  <c r="K226" i="37"/>
  <c r="H226" i="37"/>
  <c r="N226" i="37"/>
  <c r="J226" i="37"/>
  <c r="V160" i="37"/>
  <c r="W160" i="37"/>
  <c r="U160" i="37"/>
  <c r="J512" i="37"/>
  <c r="N512" i="37"/>
  <c r="H512" i="37"/>
  <c r="K512" i="37"/>
  <c r="U446" i="37"/>
  <c r="V446" i="37"/>
  <c r="W446" i="37"/>
  <c r="N506" i="37"/>
  <c r="K506" i="37"/>
  <c r="H506" i="37"/>
  <c r="J506" i="37"/>
  <c r="W440" i="37"/>
  <c r="U440" i="37"/>
  <c r="V440" i="37"/>
  <c r="K529" i="37"/>
  <c r="J529" i="37"/>
  <c r="N529" i="37"/>
  <c r="V463" i="37"/>
  <c r="W463" i="37"/>
  <c r="H529" i="37"/>
  <c r="U463" i="37"/>
  <c r="H384" i="37"/>
  <c r="K384" i="37"/>
  <c r="N384" i="37"/>
  <c r="J384" i="37"/>
  <c r="W318" i="37"/>
  <c r="U318" i="37"/>
  <c r="V318" i="37"/>
  <c r="K367" i="37"/>
  <c r="N367" i="37"/>
  <c r="J367" i="37"/>
  <c r="V301" i="37"/>
  <c r="H367" i="37"/>
  <c r="W301" i="37"/>
  <c r="U301" i="37"/>
  <c r="K383" i="37"/>
  <c r="N383" i="37"/>
  <c r="J383" i="37"/>
  <c r="V317" i="37"/>
  <c r="W317" i="37"/>
  <c r="H383" i="37"/>
  <c r="U317" i="37"/>
  <c r="N82" i="37"/>
  <c r="J82" i="37"/>
  <c r="H82" i="37"/>
  <c r="I82" i="37"/>
  <c r="K82" i="37"/>
  <c r="W16" i="37"/>
  <c r="U16" i="37"/>
  <c r="V16" i="37"/>
  <c r="I93" i="37"/>
  <c r="K93" i="37"/>
  <c r="N93" i="37"/>
  <c r="J93" i="37"/>
  <c r="H93" i="37"/>
  <c r="V27" i="37"/>
  <c r="W27" i="37"/>
  <c r="C128" i="37"/>
  <c r="H128" i="37"/>
  <c r="M128" i="37"/>
  <c r="Q128" i="37"/>
  <c r="C93" i="37"/>
  <c r="G93" i="37"/>
  <c r="P93" i="37"/>
  <c r="T93" i="37"/>
  <c r="X93" i="37"/>
  <c r="D128" i="37"/>
  <c r="M33" i="33" s="1"/>
  <c r="I128" i="37"/>
  <c r="N128" i="37"/>
  <c r="R128" i="37"/>
  <c r="D93" i="37"/>
  <c r="L93" i="37"/>
  <c r="Q93" i="37"/>
  <c r="U93" i="37"/>
  <c r="U27" i="37"/>
  <c r="E128" i="37"/>
  <c r="N33" i="33" s="1"/>
  <c r="J128" i="37"/>
  <c r="O128" i="37"/>
  <c r="E93" i="37"/>
  <c r="M93" i="37"/>
  <c r="R93" i="37"/>
  <c r="V93" i="37"/>
  <c r="F128" i="37"/>
  <c r="W93" i="37"/>
  <c r="S93" i="37"/>
  <c r="K128" i="37"/>
  <c r="O33" i="33" s="1"/>
  <c r="F93" i="37"/>
  <c r="P128" i="37"/>
  <c r="O93" i="37"/>
  <c r="N86" i="37"/>
  <c r="J86" i="37"/>
  <c r="H86" i="37"/>
  <c r="I86" i="37"/>
  <c r="K86" i="37"/>
  <c r="W20" i="37"/>
  <c r="U20" i="37"/>
  <c r="V20" i="37"/>
  <c r="N102" i="37"/>
  <c r="J102" i="37"/>
  <c r="H102" i="37"/>
  <c r="I102" i="37"/>
  <c r="K102" i="37"/>
  <c r="W36" i="37"/>
  <c r="U36" i="37"/>
  <c r="D137" i="37"/>
  <c r="M42" i="33" s="1"/>
  <c r="I137" i="37"/>
  <c r="N137" i="37"/>
  <c r="R137" i="37"/>
  <c r="V36" i="37"/>
  <c r="E137" i="37"/>
  <c r="N42" i="33" s="1"/>
  <c r="J137" i="37"/>
  <c r="O137" i="37"/>
  <c r="F137" i="37"/>
  <c r="K137" i="37"/>
  <c r="O42" i="33" s="1"/>
  <c r="P137" i="37"/>
  <c r="Q137" i="37"/>
  <c r="E102" i="37"/>
  <c r="M102" i="37"/>
  <c r="R102" i="37"/>
  <c r="V102" i="37"/>
  <c r="M137" i="37"/>
  <c r="L102" i="37"/>
  <c r="C137" i="37"/>
  <c r="F102" i="37"/>
  <c r="O102" i="37"/>
  <c r="S102" i="37"/>
  <c r="W102" i="37"/>
  <c r="Q102" i="37"/>
  <c r="H137" i="37"/>
  <c r="C102" i="37"/>
  <c r="G102" i="37"/>
  <c r="P102" i="37"/>
  <c r="T102" i="37"/>
  <c r="X102" i="37"/>
  <c r="D102" i="37"/>
  <c r="U102" i="37"/>
  <c r="N95" i="37"/>
  <c r="J95" i="37"/>
  <c r="H95" i="37"/>
  <c r="K95" i="37"/>
  <c r="I95" i="37"/>
  <c r="U29" i="37"/>
  <c r="V29" i="37"/>
  <c r="W29" i="37"/>
  <c r="E130" i="37"/>
  <c r="N35" i="33" s="1"/>
  <c r="J130" i="37"/>
  <c r="O130" i="37"/>
  <c r="C95" i="37"/>
  <c r="G95" i="37"/>
  <c r="P95" i="37"/>
  <c r="T95" i="37"/>
  <c r="X95" i="37"/>
  <c r="F130" i="37"/>
  <c r="K130" i="37"/>
  <c r="O35" i="33" s="1"/>
  <c r="P130" i="37"/>
  <c r="D95" i="37"/>
  <c r="L95" i="37"/>
  <c r="Q95" i="37"/>
  <c r="U95" i="37"/>
  <c r="C130" i="37"/>
  <c r="H130" i="37"/>
  <c r="M130" i="37"/>
  <c r="Q130" i="37"/>
  <c r="I130" i="37"/>
  <c r="E95" i="37"/>
  <c r="R95" i="37"/>
  <c r="O95" i="37"/>
  <c r="N130" i="37"/>
  <c r="F95" i="37"/>
  <c r="S95" i="37"/>
  <c r="W95" i="37"/>
  <c r="R130" i="37"/>
  <c r="M95" i="37"/>
  <c r="V95" i="37"/>
  <c r="D130" i="37"/>
  <c r="M35" i="33" s="1"/>
  <c r="K84" i="37"/>
  <c r="I84" i="37"/>
  <c r="N84" i="37"/>
  <c r="H84" i="37"/>
  <c r="J84" i="37"/>
  <c r="U18" i="37"/>
  <c r="V18" i="37"/>
  <c r="W18" i="37"/>
  <c r="K100" i="37"/>
  <c r="N100" i="37"/>
  <c r="H100" i="37"/>
  <c r="I100" i="37"/>
  <c r="J100" i="37"/>
  <c r="U34" i="37"/>
  <c r="V34" i="37"/>
  <c r="W34" i="37"/>
  <c r="F135" i="37"/>
  <c r="K135" i="37"/>
  <c r="O40" i="33" s="1"/>
  <c r="P135" i="37"/>
  <c r="C135" i="37"/>
  <c r="H135" i="37"/>
  <c r="M135" i="37"/>
  <c r="Q135" i="37"/>
  <c r="D135" i="37"/>
  <c r="M40" i="33" s="1"/>
  <c r="I135" i="37"/>
  <c r="N135" i="37"/>
  <c r="R135" i="37"/>
  <c r="O135" i="37"/>
  <c r="E100" i="37"/>
  <c r="M100" i="37"/>
  <c r="R100" i="37"/>
  <c r="V100" i="37"/>
  <c r="Q100" i="37"/>
  <c r="F100" i="37"/>
  <c r="O100" i="37"/>
  <c r="S100" i="37"/>
  <c r="W100" i="37"/>
  <c r="J135" i="37"/>
  <c r="D100" i="37"/>
  <c r="U100" i="37"/>
  <c r="E135" i="37"/>
  <c r="N40" i="33" s="1"/>
  <c r="C100" i="37"/>
  <c r="G100" i="37"/>
  <c r="P100" i="37"/>
  <c r="T100" i="37"/>
  <c r="X100" i="37"/>
  <c r="L100" i="37"/>
  <c r="K223" i="37"/>
  <c r="N223" i="37"/>
  <c r="J223" i="37"/>
  <c r="H223" i="37"/>
  <c r="W157" i="37"/>
  <c r="U157" i="37"/>
  <c r="V157" i="37"/>
  <c r="K219" i="37"/>
  <c r="N219" i="37"/>
  <c r="J219" i="37"/>
  <c r="H219" i="37"/>
  <c r="W153" i="37"/>
  <c r="U153" i="37"/>
  <c r="V153" i="37"/>
  <c r="K231" i="37"/>
  <c r="N231" i="37"/>
  <c r="J231" i="37"/>
  <c r="H231" i="37"/>
  <c r="W165" i="37"/>
  <c r="U165" i="37"/>
  <c r="V165" i="37"/>
  <c r="N224" i="37"/>
  <c r="J224" i="37"/>
  <c r="K224" i="37"/>
  <c r="H224" i="37"/>
  <c r="U158" i="37"/>
  <c r="V158" i="37"/>
  <c r="W158" i="37"/>
  <c r="N240" i="37"/>
  <c r="J240" i="37"/>
  <c r="K240" i="37"/>
  <c r="H240" i="37"/>
  <c r="U174" i="37"/>
  <c r="V174" i="37"/>
  <c r="W174" i="37"/>
  <c r="K230" i="37"/>
  <c r="H230" i="37"/>
  <c r="J230" i="37"/>
  <c r="N230" i="37"/>
  <c r="V164" i="37"/>
  <c r="W164" i="37"/>
  <c r="U164" i="37"/>
  <c r="K235" i="37"/>
  <c r="N235" i="37"/>
  <c r="J235" i="37"/>
  <c r="H235" i="37"/>
  <c r="W169" i="37"/>
  <c r="U169" i="37"/>
  <c r="V169" i="37"/>
  <c r="J527" i="37"/>
  <c r="N527" i="37"/>
  <c r="K527" i="37"/>
  <c r="H527" i="37"/>
  <c r="U461" i="37"/>
  <c r="V461" i="37"/>
  <c r="W461" i="37"/>
  <c r="K517" i="37"/>
  <c r="J517" i="37"/>
  <c r="N517" i="37"/>
  <c r="H517" i="37"/>
  <c r="V451" i="37"/>
  <c r="W451" i="37"/>
  <c r="U451" i="37"/>
  <c r="K513" i="37"/>
  <c r="J513" i="37"/>
  <c r="N513" i="37"/>
  <c r="V447" i="37"/>
  <c r="W447" i="37"/>
  <c r="H513" i="37"/>
  <c r="U447" i="37"/>
  <c r="J520" i="37"/>
  <c r="N520" i="37"/>
  <c r="K520" i="37"/>
  <c r="H520" i="37"/>
  <c r="U454" i="37"/>
  <c r="V454" i="37"/>
  <c r="W454" i="37"/>
  <c r="J508" i="37"/>
  <c r="N508" i="37"/>
  <c r="K508" i="37"/>
  <c r="H508" i="37"/>
  <c r="U442" i="37"/>
  <c r="V442" i="37"/>
  <c r="W442" i="37"/>
  <c r="N510" i="37"/>
  <c r="K510" i="37"/>
  <c r="J510" i="37"/>
  <c r="W444" i="37"/>
  <c r="H510" i="37"/>
  <c r="U444" i="37"/>
  <c r="V444" i="37"/>
  <c r="K525" i="37"/>
  <c r="J525" i="37"/>
  <c r="N525" i="37"/>
  <c r="H525" i="37"/>
  <c r="V459" i="37"/>
  <c r="W459" i="37"/>
  <c r="U459" i="37"/>
  <c r="N526" i="37"/>
  <c r="K526" i="37"/>
  <c r="J526" i="37"/>
  <c r="W460" i="37"/>
  <c r="H526" i="37"/>
  <c r="U460" i="37"/>
  <c r="V460" i="37"/>
  <c r="N361" i="37"/>
  <c r="J361" i="37"/>
  <c r="H361" i="37"/>
  <c r="K361" i="37"/>
  <c r="U295" i="37"/>
  <c r="V295" i="37"/>
  <c r="W295" i="37"/>
  <c r="N364" i="37"/>
  <c r="H364" i="37"/>
  <c r="K364" i="37"/>
  <c r="J364" i="37"/>
  <c r="W298" i="37"/>
  <c r="U298" i="37"/>
  <c r="V298" i="37"/>
  <c r="N369" i="37"/>
  <c r="J369" i="37"/>
  <c r="H369" i="37"/>
  <c r="K369" i="37"/>
  <c r="U303" i="37"/>
  <c r="V303" i="37"/>
  <c r="W303" i="37"/>
  <c r="N374" i="37"/>
  <c r="J374" i="37"/>
  <c r="K374" i="37"/>
  <c r="H374" i="37"/>
  <c r="U308" i="37"/>
  <c r="V308" i="37"/>
  <c r="W308" i="37"/>
  <c r="K371" i="37"/>
  <c r="J371" i="37"/>
  <c r="N371" i="37"/>
  <c r="H371" i="37"/>
  <c r="V305" i="37"/>
  <c r="W305" i="37"/>
  <c r="U305" i="37"/>
  <c r="N372" i="37"/>
  <c r="H372" i="37"/>
  <c r="K372" i="37"/>
  <c r="J372" i="37"/>
  <c r="W306" i="37"/>
  <c r="U306" i="37"/>
  <c r="V306" i="37"/>
  <c r="N373" i="37"/>
  <c r="J373" i="37"/>
  <c r="H373" i="37"/>
  <c r="K373" i="37"/>
  <c r="U307" i="37"/>
  <c r="V307" i="37"/>
  <c r="W307" i="37"/>
  <c r="N385" i="37"/>
  <c r="J385" i="37"/>
  <c r="H385" i="37"/>
  <c r="K385" i="37"/>
  <c r="U319" i="37"/>
  <c r="V319" i="37"/>
  <c r="W319" i="37"/>
  <c r="W66" i="37"/>
  <c r="V66" i="37"/>
  <c r="U66" i="37"/>
  <c r="V57" i="37"/>
  <c r="U57" i="37"/>
  <c r="W57" i="37"/>
  <c r="W50" i="37"/>
  <c r="V50" i="37"/>
  <c r="U50" i="37"/>
  <c r="W63" i="37"/>
  <c r="V63" i="37"/>
  <c r="U63" i="37"/>
  <c r="W47" i="37"/>
  <c r="V47" i="37"/>
  <c r="U47" i="37"/>
  <c r="U64" i="37"/>
  <c r="W64" i="37"/>
  <c r="V64" i="37"/>
  <c r="U48" i="37"/>
  <c r="W48" i="37"/>
  <c r="V48" i="37"/>
  <c r="I89" i="37"/>
  <c r="K89" i="37"/>
  <c r="N89" i="37"/>
  <c r="J89" i="37"/>
  <c r="V23" i="37"/>
  <c r="H89" i="37"/>
  <c r="W23" i="37"/>
  <c r="C124" i="37"/>
  <c r="H124" i="37"/>
  <c r="M124" i="37"/>
  <c r="Q124" i="37"/>
  <c r="C89" i="37"/>
  <c r="G89" i="37"/>
  <c r="P89" i="37"/>
  <c r="T89" i="37"/>
  <c r="X89" i="37"/>
  <c r="D124" i="37"/>
  <c r="M29" i="33" s="1"/>
  <c r="I124" i="37"/>
  <c r="N124" i="37"/>
  <c r="R124" i="37"/>
  <c r="D89" i="37"/>
  <c r="L89" i="37"/>
  <c r="Q89" i="37"/>
  <c r="U89" i="37"/>
  <c r="E124" i="37"/>
  <c r="N29" i="33" s="1"/>
  <c r="J124" i="37"/>
  <c r="O124" i="37"/>
  <c r="E89" i="37"/>
  <c r="M89" i="37"/>
  <c r="R89" i="37"/>
  <c r="V89" i="37"/>
  <c r="W89" i="37"/>
  <c r="F124" i="37"/>
  <c r="F89" i="37"/>
  <c r="S89" i="37"/>
  <c r="U23" i="37"/>
  <c r="K124" i="37"/>
  <c r="O29" i="33" s="1"/>
  <c r="O89" i="37"/>
  <c r="P124" i="37"/>
  <c r="W209" i="37"/>
  <c r="V209" i="37"/>
  <c r="U209" i="37"/>
  <c r="U199" i="37"/>
  <c r="W199" i="37"/>
  <c r="V199" i="37"/>
  <c r="W205" i="37"/>
  <c r="V205" i="37"/>
  <c r="U205" i="37"/>
  <c r="W189" i="37"/>
  <c r="V189" i="37"/>
  <c r="U189" i="37"/>
  <c r="V200" i="37"/>
  <c r="U200" i="37"/>
  <c r="W200" i="37"/>
  <c r="V184" i="37"/>
  <c r="U184" i="37"/>
  <c r="W184" i="37"/>
  <c r="W190" i="37"/>
  <c r="V190" i="37"/>
  <c r="U190" i="37"/>
  <c r="V350" i="37"/>
  <c r="U350" i="37"/>
  <c r="W350" i="37"/>
  <c r="W351" i="37"/>
  <c r="V351" i="37"/>
  <c r="U351" i="37"/>
  <c r="W347" i="37"/>
  <c r="V347" i="37"/>
  <c r="U347" i="37"/>
  <c r="U349" i="37"/>
  <c r="W349" i="37"/>
  <c r="V349" i="37"/>
  <c r="U333" i="37"/>
  <c r="W333" i="37"/>
  <c r="V333" i="37"/>
  <c r="V342" i="37"/>
  <c r="U342" i="37"/>
  <c r="W342" i="37"/>
  <c r="U326" i="37"/>
  <c r="W326" i="37"/>
  <c r="V326" i="37"/>
  <c r="V331" i="37"/>
  <c r="U331" i="37"/>
  <c r="W331" i="37"/>
  <c r="V469" i="37"/>
  <c r="U469" i="37"/>
  <c r="W469" i="37"/>
  <c r="U492" i="37"/>
  <c r="W492" i="37"/>
  <c r="V492" i="37"/>
  <c r="V481" i="37"/>
  <c r="U481" i="37"/>
  <c r="W481" i="37"/>
  <c r="W482" i="37"/>
  <c r="V482" i="37"/>
  <c r="U482" i="37"/>
  <c r="W466" i="37"/>
  <c r="V466" i="37"/>
  <c r="U466" i="37"/>
  <c r="W479" i="37"/>
  <c r="V479" i="37"/>
  <c r="U479" i="37"/>
  <c r="U484" i="37"/>
  <c r="W484" i="37"/>
  <c r="V484" i="37"/>
  <c r="U468" i="37"/>
  <c r="W468" i="37"/>
  <c r="V468" i="37"/>
  <c r="J75" i="37"/>
  <c r="K75" i="37"/>
  <c r="N75" i="37"/>
  <c r="H75" i="37"/>
  <c r="N94" i="37"/>
  <c r="J94" i="37"/>
  <c r="H94" i="37"/>
  <c r="I94" i="37"/>
  <c r="K94" i="37"/>
  <c r="W28" i="37"/>
  <c r="U28" i="37"/>
  <c r="D129" i="37"/>
  <c r="M34" i="33" s="1"/>
  <c r="I129" i="37"/>
  <c r="N129" i="37"/>
  <c r="R129" i="37"/>
  <c r="E94" i="37"/>
  <c r="M94" i="37"/>
  <c r="R94" i="37"/>
  <c r="V94" i="37"/>
  <c r="E129" i="37"/>
  <c r="N34" i="33" s="1"/>
  <c r="J129" i="37"/>
  <c r="O129" i="37"/>
  <c r="F94" i="37"/>
  <c r="O94" i="37"/>
  <c r="S94" i="37"/>
  <c r="W94" i="37"/>
  <c r="F129" i="37"/>
  <c r="K129" i="37"/>
  <c r="O34" i="33" s="1"/>
  <c r="P129" i="37"/>
  <c r="C94" i="37"/>
  <c r="G94" i="37"/>
  <c r="P94" i="37"/>
  <c r="T94" i="37"/>
  <c r="H129" i="37"/>
  <c r="Q94" i="37"/>
  <c r="M129" i="37"/>
  <c r="U94" i="37"/>
  <c r="V28" i="37"/>
  <c r="C129" i="37"/>
  <c r="L94" i="37"/>
  <c r="Q129" i="37"/>
  <c r="D94" i="37"/>
  <c r="X94" i="37"/>
  <c r="K92" i="37"/>
  <c r="J92" i="37"/>
  <c r="H92" i="37"/>
  <c r="N92" i="37"/>
  <c r="I92" i="37"/>
  <c r="U26" i="37"/>
  <c r="V26" i="37"/>
  <c r="W26" i="37"/>
  <c r="F127" i="37"/>
  <c r="K127" i="37"/>
  <c r="O32" i="33" s="1"/>
  <c r="P127" i="37"/>
  <c r="E92" i="37"/>
  <c r="M92" i="37"/>
  <c r="R92" i="37"/>
  <c r="V92" i="37"/>
  <c r="C127" i="37"/>
  <c r="H127" i="37"/>
  <c r="M127" i="37"/>
  <c r="Q127" i="37"/>
  <c r="F92" i="37"/>
  <c r="O92" i="37"/>
  <c r="S92" i="37"/>
  <c r="W92" i="37"/>
  <c r="D127" i="37"/>
  <c r="M32" i="33" s="1"/>
  <c r="I127" i="37"/>
  <c r="N127" i="37"/>
  <c r="R127" i="37"/>
  <c r="C92" i="37"/>
  <c r="G92" i="37"/>
  <c r="P92" i="37"/>
  <c r="T92" i="37"/>
  <c r="X92" i="37"/>
  <c r="E127" i="37"/>
  <c r="N32" i="33" s="1"/>
  <c r="D92" i="37"/>
  <c r="J127" i="37"/>
  <c r="L92" i="37"/>
  <c r="O127" i="37"/>
  <c r="Q92" i="37"/>
  <c r="U92" i="37"/>
  <c r="H225" i="37"/>
  <c r="N225" i="37"/>
  <c r="J225" i="37"/>
  <c r="K225" i="37"/>
  <c r="U159" i="37"/>
  <c r="V159" i="37"/>
  <c r="W159" i="37"/>
  <c r="K243" i="37"/>
  <c r="N243" i="37"/>
  <c r="J243" i="37"/>
  <c r="H243" i="37"/>
  <c r="W177" i="37"/>
  <c r="U177" i="37"/>
  <c r="V177" i="37"/>
  <c r="J501" i="37"/>
  <c r="N501" i="37"/>
  <c r="K501" i="37"/>
  <c r="H501" i="37"/>
  <c r="N518" i="37"/>
  <c r="K518" i="37"/>
  <c r="J518" i="37"/>
  <c r="W452" i="37"/>
  <c r="H518" i="37"/>
  <c r="U452" i="37"/>
  <c r="V452" i="37"/>
  <c r="N365" i="37"/>
  <c r="J365" i="37"/>
  <c r="H365" i="37"/>
  <c r="K365" i="37"/>
  <c r="U299" i="37"/>
  <c r="V299" i="37"/>
  <c r="W299" i="37"/>
  <c r="K363" i="37"/>
  <c r="N363" i="37"/>
  <c r="J363" i="37"/>
  <c r="H363" i="37"/>
  <c r="V297" i="37"/>
  <c r="W297" i="37"/>
  <c r="U297" i="37"/>
  <c r="N381" i="37"/>
  <c r="J381" i="37"/>
  <c r="H381" i="37"/>
  <c r="K381" i="37"/>
  <c r="U315" i="37"/>
  <c r="V315" i="37"/>
  <c r="W315" i="37"/>
  <c r="W58" i="37"/>
  <c r="V58" i="37"/>
  <c r="U58" i="37"/>
  <c r="U56" i="37"/>
  <c r="W56" i="37"/>
  <c r="V56" i="37"/>
  <c r="W210" i="37"/>
  <c r="V210" i="37"/>
  <c r="U210" i="37"/>
  <c r="W181" i="37"/>
  <c r="V181" i="37"/>
  <c r="U181" i="37"/>
  <c r="W182" i="37"/>
  <c r="V182" i="37"/>
  <c r="U182" i="37"/>
  <c r="W332" i="37"/>
  <c r="V332" i="37"/>
  <c r="U332" i="37"/>
  <c r="V334" i="37"/>
  <c r="U334" i="37"/>
  <c r="W334" i="37"/>
  <c r="W486" i="37"/>
  <c r="V486" i="37"/>
  <c r="U486" i="37"/>
  <c r="W471" i="37"/>
  <c r="V471" i="37"/>
  <c r="U471" i="37"/>
  <c r="N79" i="37"/>
  <c r="J79" i="37"/>
  <c r="H79" i="37"/>
  <c r="K79" i="37"/>
  <c r="I79" i="37"/>
  <c r="U13" i="37"/>
  <c r="V13" i="37"/>
  <c r="W13" i="37"/>
  <c r="N103" i="37"/>
  <c r="J103" i="37"/>
  <c r="H103" i="37"/>
  <c r="K103" i="37"/>
  <c r="I103" i="37"/>
  <c r="U37" i="37"/>
  <c r="V37" i="37"/>
  <c r="E138" i="37"/>
  <c r="N43" i="33" s="1"/>
  <c r="J138" i="37"/>
  <c r="O138" i="37"/>
  <c r="F138" i="37"/>
  <c r="K138" i="37"/>
  <c r="O43" i="33" s="1"/>
  <c r="P138" i="37"/>
  <c r="W37" i="37"/>
  <c r="C138" i="37"/>
  <c r="H138" i="37"/>
  <c r="M138" i="37"/>
  <c r="Q138" i="37"/>
  <c r="R138" i="37"/>
  <c r="C103" i="37"/>
  <c r="G103" i="37"/>
  <c r="P103" i="37"/>
  <c r="T103" i="37"/>
  <c r="X103" i="37"/>
  <c r="D138" i="37"/>
  <c r="M43" i="33" s="1"/>
  <c r="D103" i="37"/>
  <c r="L103" i="37"/>
  <c r="Q103" i="37"/>
  <c r="U103" i="37"/>
  <c r="N138" i="37"/>
  <c r="F103" i="37"/>
  <c r="S103" i="37"/>
  <c r="I138" i="37"/>
  <c r="E103" i="37"/>
  <c r="M103" i="37"/>
  <c r="R103" i="37"/>
  <c r="V103" i="37"/>
  <c r="O103" i="37"/>
  <c r="W103" i="37"/>
  <c r="N91" i="37"/>
  <c r="J91" i="37"/>
  <c r="H91" i="37"/>
  <c r="K91" i="37"/>
  <c r="I91" i="37"/>
  <c r="U25" i="37"/>
  <c r="V25" i="37"/>
  <c r="E126" i="37"/>
  <c r="N31" i="33" s="1"/>
  <c r="J126" i="37"/>
  <c r="O126" i="37"/>
  <c r="C91" i="37"/>
  <c r="G91" i="37"/>
  <c r="P91" i="37"/>
  <c r="T91" i="37"/>
  <c r="X91" i="37"/>
  <c r="W25" i="37"/>
  <c r="F126" i="37"/>
  <c r="K126" i="37"/>
  <c r="O31" i="33" s="1"/>
  <c r="P126" i="37"/>
  <c r="D91" i="37"/>
  <c r="L91" i="37"/>
  <c r="Q91" i="37"/>
  <c r="U91" i="37"/>
  <c r="C126" i="37"/>
  <c r="H126" i="37"/>
  <c r="M126" i="37"/>
  <c r="Q126" i="37"/>
  <c r="E91" i="37"/>
  <c r="M91" i="37"/>
  <c r="R91" i="37"/>
  <c r="V91" i="37"/>
  <c r="D126" i="37"/>
  <c r="M31" i="33" s="1"/>
  <c r="O91" i="37"/>
  <c r="R126" i="37"/>
  <c r="F91" i="37"/>
  <c r="I126" i="37"/>
  <c r="S91" i="37"/>
  <c r="N126" i="37"/>
  <c r="W91" i="37"/>
  <c r="K96" i="37"/>
  <c r="J96" i="37"/>
  <c r="N96" i="37"/>
  <c r="H96" i="37"/>
  <c r="I96" i="37"/>
  <c r="U30" i="37"/>
  <c r="V30" i="37"/>
  <c r="W30" i="37"/>
  <c r="F131" i="37"/>
  <c r="K131" i="37"/>
  <c r="O36" i="33" s="1"/>
  <c r="P131" i="37"/>
  <c r="E96" i="37"/>
  <c r="M96" i="37"/>
  <c r="R96" i="37"/>
  <c r="V96" i="37"/>
  <c r="C131" i="37"/>
  <c r="H131" i="37"/>
  <c r="M131" i="37"/>
  <c r="Q131" i="37"/>
  <c r="F96" i="37"/>
  <c r="O96" i="37"/>
  <c r="S96" i="37"/>
  <c r="W96" i="37"/>
  <c r="D131" i="37"/>
  <c r="M36" i="33" s="1"/>
  <c r="I131" i="37"/>
  <c r="N131" i="37"/>
  <c r="R131" i="37"/>
  <c r="J131" i="37"/>
  <c r="L96" i="37"/>
  <c r="U96" i="37"/>
  <c r="G96" i="37"/>
  <c r="O131" i="37"/>
  <c r="C96" i="37"/>
  <c r="P96" i="37"/>
  <c r="X96" i="37"/>
  <c r="E131" i="37"/>
  <c r="N36" i="33" s="1"/>
  <c r="D96" i="37"/>
  <c r="Q96" i="37"/>
  <c r="T96" i="37"/>
  <c r="K222" i="37"/>
  <c r="H222" i="37"/>
  <c r="N222" i="37"/>
  <c r="J222" i="37"/>
  <c r="V156" i="37"/>
  <c r="W156" i="37"/>
  <c r="U156" i="37"/>
  <c r="H229" i="37"/>
  <c r="N229" i="37"/>
  <c r="J229" i="37"/>
  <c r="K229" i="37"/>
  <c r="U163" i="37"/>
  <c r="V163" i="37"/>
  <c r="W163" i="37"/>
  <c r="N236" i="37"/>
  <c r="J236" i="37"/>
  <c r="K236" i="37"/>
  <c r="U170" i="37"/>
  <c r="H236" i="37"/>
  <c r="V170" i="37"/>
  <c r="W170" i="37"/>
  <c r="H245" i="37"/>
  <c r="N245" i="37"/>
  <c r="J245" i="37"/>
  <c r="K245" i="37"/>
  <c r="U179" i="37"/>
  <c r="V179" i="37"/>
  <c r="W179" i="37"/>
  <c r="J516" i="37"/>
  <c r="N516" i="37"/>
  <c r="H516" i="37"/>
  <c r="K516" i="37"/>
  <c r="U450" i="37"/>
  <c r="V450" i="37"/>
  <c r="W450" i="37"/>
  <c r="N502" i="37"/>
  <c r="K502" i="37"/>
  <c r="H502" i="37"/>
  <c r="J502" i="37"/>
  <c r="W436" i="37"/>
  <c r="U436" i="37"/>
  <c r="V436" i="37"/>
  <c r="N522" i="37"/>
  <c r="K522" i="37"/>
  <c r="J522" i="37"/>
  <c r="W456" i="37"/>
  <c r="U456" i="37"/>
  <c r="V456" i="37"/>
  <c r="H522" i="37"/>
  <c r="N366" i="37"/>
  <c r="J366" i="37"/>
  <c r="K366" i="37"/>
  <c r="H366" i="37"/>
  <c r="U300" i="37"/>
  <c r="V300" i="37"/>
  <c r="W300" i="37"/>
  <c r="N386" i="37"/>
  <c r="J386" i="37"/>
  <c r="K386" i="37"/>
  <c r="H386" i="37"/>
  <c r="U320" i="37"/>
  <c r="V320" i="37"/>
  <c r="W320" i="37"/>
  <c r="N382" i="37"/>
  <c r="J382" i="37"/>
  <c r="K382" i="37"/>
  <c r="H382" i="37"/>
  <c r="U316" i="37"/>
  <c r="V316" i="37"/>
  <c r="W316" i="37"/>
  <c r="N78" i="37"/>
  <c r="J78" i="37"/>
  <c r="H78" i="37"/>
  <c r="I78" i="37"/>
  <c r="K78" i="37"/>
  <c r="W12" i="37"/>
  <c r="U12" i="37"/>
  <c r="V12" i="37"/>
  <c r="I77" i="37"/>
  <c r="K77" i="37"/>
  <c r="N77" i="37"/>
  <c r="J77" i="37"/>
  <c r="H77" i="37"/>
  <c r="V11" i="37"/>
  <c r="W11" i="37"/>
  <c r="U11" i="37"/>
  <c r="I97" i="37"/>
  <c r="K97" i="37"/>
  <c r="N97" i="37"/>
  <c r="J97" i="37"/>
  <c r="V31" i="37"/>
  <c r="W31" i="37"/>
  <c r="H97" i="37"/>
  <c r="C132" i="37"/>
  <c r="H132" i="37"/>
  <c r="M132" i="37"/>
  <c r="Q132" i="37"/>
  <c r="C97" i="37"/>
  <c r="G97" i="37"/>
  <c r="P97" i="37"/>
  <c r="T97" i="37"/>
  <c r="X97" i="37"/>
  <c r="U31" i="37"/>
  <c r="D132" i="37"/>
  <c r="M37" i="33" s="1"/>
  <c r="I132" i="37"/>
  <c r="N132" i="37"/>
  <c r="R132" i="37"/>
  <c r="D97" i="37"/>
  <c r="L97" i="37"/>
  <c r="Q97" i="37"/>
  <c r="U97" i="37"/>
  <c r="E132" i="37"/>
  <c r="N37" i="33" s="1"/>
  <c r="J132" i="37"/>
  <c r="O132" i="37"/>
  <c r="K132" i="37"/>
  <c r="O37" i="33" s="1"/>
  <c r="F97" i="37"/>
  <c r="S97" i="37"/>
  <c r="F132" i="37"/>
  <c r="E97" i="37"/>
  <c r="P132" i="37"/>
  <c r="M97" i="37"/>
  <c r="V97" i="37"/>
  <c r="R97" i="37"/>
  <c r="O97" i="37"/>
  <c r="W97" i="37"/>
  <c r="N90" i="37"/>
  <c r="J90" i="37"/>
  <c r="H90" i="37"/>
  <c r="I90" i="37"/>
  <c r="K90" i="37"/>
  <c r="W24" i="37"/>
  <c r="U24" i="37"/>
  <c r="V24" i="37"/>
  <c r="D125" i="37"/>
  <c r="M30" i="33" s="1"/>
  <c r="I125" i="37"/>
  <c r="N125" i="37"/>
  <c r="R125" i="37"/>
  <c r="E90" i="37"/>
  <c r="M90" i="37"/>
  <c r="R90" i="37"/>
  <c r="V90" i="37"/>
  <c r="E125" i="37"/>
  <c r="N30" i="33" s="1"/>
  <c r="J125" i="37"/>
  <c r="O125" i="37"/>
  <c r="F90" i="37"/>
  <c r="O90" i="37"/>
  <c r="S90" i="37"/>
  <c r="W90" i="37"/>
  <c r="F125" i="37"/>
  <c r="K125" i="37"/>
  <c r="O30" i="33" s="1"/>
  <c r="P125" i="37"/>
  <c r="C90" i="37"/>
  <c r="G90" i="37"/>
  <c r="P90" i="37"/>
  <c r="T90" i="37"/>
  <c r="X90" i="37"/>
  <c r="C125" i="37"/>
  <c r="Q90" i="37"/>
  <c r="H125" i="37"/>
  <c r="U90" i="37"/>
  <c r="Q125" i="37"/>
  <c r="M125" i="37"/>
  <c r="D90" i="37"/>
  <c r="L90" i="37"/>
  <c r="N83" i="37"/>
  <c r="J83" i="37"/>
  <c r="H83" i="37"/>
  <c r="K83" i="37"/>
  <c r="I83" i="37"/>
  <c r="U17" i="37"/>
  <c r="V17" i="37"/>
  <c r="W17" i="37"/>
  <c r="I101" i="37"/>
  <c r="K101" i="37"/>
  <c r="N101" i="37"/>
  <c r="J101" i="37"/>
  <c r="H101" i="37"/>
  <c r="V35" i="37"/>
  <c r="W35" i="37"/>
  <c r="U35" i="37"/>
  <c r="C136" i="37"/>
  <c r="H136" i="37"/>
  <c r="M136" i="37"/>
  <c r="Q136" i="37"/>
  <c r="D136" i="37"/>
  <c r="M41" i="33" s="1"/>
  <c r="I136" i="37"/>
  <c r="N136" i="37"/>
  <c r="R136" i="37"/>
  <c r="E136" i="37"/>
  <c r="N41" i="33" s="1"/>
  <c r="J136" i="37"/>
  <c r="O136" i="37"/>
  <c r="P136" i="37"/>
  <c r="C101" i="37"/>
  <c r="G101" i="37"/>
  <c r="P101" i="37"/>
  <c r="T101" i="37"/>
  <c r="X101" i="37"/>
  <c r="O101" i="37"/>
  <c r="D101" i="37"/>
  <c r="L101" i="37"/>
  <c r="Q101" i="37"/>
  <c r="U101" i="37"/>
  <c r="F101" i="37"/>
  <c r="W101" i="37"/>
  <c r="F136" i="37"/>
  <c r="E101" i="37"/>
  <c r="M101" i="37"/>
  <c r="R101" i="37"/>
  <c r="V101" i="37"/>
  <c r="K136" i="37"/>
  <c r="O41" i="33" s="1"/>
  <c r="S101" i="37"/>
  <c r="K88" i="37"/>
  <c r="J88" i="37"/>
  <c r="N88" i="37"/>
  <c r="H88" i="37"/>
  <c r="U22" i="37"/>
  <c r="V22" i="37"/>
  <c r="W22" i="37"/>
  <c r="I88" i="37"/>
  <c r="I217" i="37"/>
  <c r="K217" i="37"/>
  <c r="H217" i="37"/>
  <c r="N217" i="37"/>
  <c r="J217" i="37"/>
  <c r="H221" i="37"/>
  <c r="N221" i="37"/>
  <c r="J221" i="37"/>
  <c r="K221" i="37"/>
  <c r="U155" i="37"/>
  <c r="V155" i="37"/>
  <c r="W155" i="37"/>
  <c r="H233" i="37"/>
  <c r="N233" i="37"/>
  <c r="J233" i="37"/>
  <c r="K233" i="37"/>
  <c r="U167" i="37"/>
  <c r="V167" i="37"/>
  <c r="W167" i="37"/>
  <c r="N228" i="37"/>
  <c r="J228" i="37"/>
  <c r="K228" i="37"/>
  <c r="H228" i="37"/>
  <c r="U162" i="37"/>
  <c r="V162" i="37"/>
  <c r="W162" i="37"/>
  <c r="N244" i="37"/>
  <c r="J244" i="37"/>
  <c r="K244" i="37"/>
  <c r="U178" i="37"/>
  <c r="V178" i="37"/>
  <c r="H244" i="37"/>
  <c r="W178" i="37"/>
  <c r="K234" i="37"/>
  <c r="H234" i="37"/>
  <c r="J234" i="37"/>
  <c r="N234" i="37"/>
  <c r="V168" i="37"/>
  <c r="W168" i="37"/>
  <c r="U168" i="37"/>
  <c r="K239" i="37"/>
  <c r="N239" i="37"/>
  <c r="J239" i="37"/>
  <c r="H239" i="37"/>
  <c r="W173" i="37"/>
  <c r="U173" i="37"/>
  <c r="V173" i="37"/>
  <c r="J503" i="37"/>
  <c r="H503" i="37"/>
  <c r="K503" i="37"/>
  <c r="N503" i="37"/>
  <c r="U437" i="37"/>
  <c r="V437" i="37"/>
  <c r="W437" i="37"/>
  <c r="H504" i="37"/>
  <c r="J504" i="37"/>
  <c r="N504" i="37"/>
  <c r="K504" i="37"/>
  <c r="U438" i="37"/>
  <c r="V438" i="37"/>
  <c r="W438" i="37"/>
  <c r="J519" i="37"/>
  <c r="N519" i="37"/>
  <c r="K519" i="37"/>
  <c r="H519" i="37"/>
  <c r="U453" i="37"/>
  <c r="V453" i="37"/>
  <c r="W453" i="37"/>
  <c r="K521" i="37"/>
  <c r="J521" i="37"/>
  <c r="N521" i="37"/>
  <c r="V455" i="37"/>
  <c r="W455" i="37"/>
  <c r="H521" i="37"/>
  <c r="U455" i="37"/>
  <c r="K509" i="37"/>
  <c r="J509" i="37"/>
  <c r="N509" i="37"/>
  <c r="H509" i="37"/>
  <c r="V443" i="37"/>
  <c r="W443" i="37"/>
  <c r="U443" i="37"/>
  <c r="N514" i="37"/>
  <c r="K514" i="37"/>
  <c r="J514" i="37"/>
  <c r="W448" i="37"/>
  <c r="U448" i="37"/>
  <c r="V448" i="37"/>
  <c r="H514" i="37"/>
  <c r="J528" i="37"/>
  <c r="N528" i="37"/>
  <c r="H528" i="37"/>
  <c r="K528" i="37"/>
  <c r="U462" i="37"/>
  <c r="V462" i="37"/>
  <c r="W462" i="37"/>
  <c r="N362" i="37"/>
  <c r="J362" i="37"/>
  <c r="K362" i="37"/>
  <c r="H362" i="37"/>
  <c r="U296" i="37"/>
  <c r="V296" i="37"/>
  <c r="W296" i="37"/>
  <c r="K387" i="37"/>
  <c r="N387" i="37"/>
  <c r="J387" i="37"/>
  <c r="H387" i="37"/>
  <c r="V321" i="37"/>
  <c r="W321" i="37"/>
  <c r="U321" i="37"/>
  <c r="N370" i="37"/>
  <c r="J370" i="37"/>
  <c r="K370" i="37"/>
  <c r="H370" i="37"/>
  <c r="U304" i="37"/>
  <c r="V304" i="37"/>
  <c r="W304" i="37"/>
  <c r="N359" i="37"/>
  <c r="J359" i="37"/>
  <c r="H359" i="37"/>
  <c r="K359" i="37"/>
  <c r="N375" i="37"/>
  <c r="K375" i="37"/>
  <c r="J375" i="37"/>
  <c r="V309" i="37"/>
  <c r="W309" i="37"/>
  <c r="H375" i="37"/>
  <c r="U309" i="37"/>
  <c r="N376" i="37"/>
  <c r="H376" i="37"/>
  <c r="K376" i="37"/>
  <c r="J376" i="37"/>
  <c r="W310" i="37"/>
  <c r="U310" i="37"/>
  <c r="V310" i="37"/>
  <c r="N377" i="37"/>
  <c r="J377" i="37"/>
  <c r="H377" i="37"/>
  <c r="K377" i="37"/>
  <c r="U311" i="37"/>
  <c r="V311" i="37"/>
  <c r="W311" i="37"/>
  <c r="V45" i="37"/>
  <c r="U45" i="37"/>
  <c r="W45" i="37"/>
  <c r="V65" i="37"/>
  <c r="U65" i="37"/>
  <c r="W65" i="37"/>
  <c r="W62" i="37"/>
  <c r="V62" i="37"/>
  <c r="U62" i="37"/>
  <c r="W46" i="37"/>
  <c r="V46" i="37"/>
  <c r="U46" i="37"/>
  <c r="W59" i="37"/>
  <c r="V59" i="37"/>
  <c r="U59" i="37"/>
  <c r="W43" i="37"/>
  <c r="V43" i="37"/>
  <c r="U43" i="37"/>
  <c r="U60" i="37"/>
  <c r="W60" i="37"/>
  <c r="V60" i="37"/>
  <c r="U44" i="37"/>
  <c r="W44" i="37"/>
  <c r="V44" i="37"/>
  <c r="U203" i="37"/>
  <c r="W203" i="37"/>
  <c r="V203" i="37"/>
  <c r="U191" i="37"/>
  <c r="W191" i="37"/>
  <c r="V191" i="37"/>
  <c r="V208" i="37"/>
  <c r="U208" i="37"/>
  <c r="W208" i="37"/>
  <c r="W201" i="37"/>
  <c r="V201" i="37"/>
  <c r="U201" i="37"/>
  <c r="W185" i="37"/>
  <c r="V185" i="37"/>
  <c r="U185" i="37"/>
  <c r="V196" i="37"/>
  <c r="U196" i="37"/>
  <c r="W196" i="37"/>
  <c r="W202" i="37"/>
  <c r="V202" i="37"/>
  <c r="U202" i="37"/>
  <c r="W186" i="37"/>
  <c r="V186" i="37"/>
  <c r="U186" i="37"/>
  <c r="W344" i="37"/>
  <c r="V344" i="37"/>
  <c r="U344" i="37"/>
  <c r="W352" i="37"/>
  <c r="V352" i="37"/>
  <c r="U352" i="37"/>
  <c r="W340" i="37"/>
  <c r="V340" i="37"/>
  <c r="U340" i="37"/>
  <c r="U345" i="37"/>
  <c r="W345" i="37"/>
  <c r="V345" i="37"/>
  <c r="W329" i="37"/>
  <c r="V329" i="37"/>
  <c r="U329" i="37"/>
  <c r="V338" i="37"/>
  <c r="U338" i="37"/>
  <c r="W338" i="37"/>
  <c r="W343" i="37"/>
  <c r="V343" i="37"/>
  <c r="U343" i="37"/>
  <c r="V327" i="37"/>
  <c r="U327" i="37"/>
  <c r="W327" i="37"/>
  <c r="W494" i="37"/>
  <c r="V494" i="37"/>
  <c r="U494" i="37"/>
  <c r="U488" i="37"/>
  <c r="W488" i="37"/>
  <c r="V488" i="37"/>
  <c r="V493" i="37"/>
  <c r="U493" i="37"/>
  <c r="W493" i="37"/>
  <c r="W478" i="37"/>
  <c r="V478" i="37"/>
  <c r="U478" i="37"/>
  <c r="V465" i="37"/>
  <c r="U465" i="37"/>
  <c r="W465" i="37"/>
  <c r="W475" i="37"/>
  <c r="V475" i="37"/>
  <c r="U475" i="37"/>
  <c r="U480" i="37"/>
  <c r="W480" i="37"/>
  <c r="V480" i="37"/>
  <c r="N530" i="37"/>
  <c r="K530" i="37"/>
  <c r="J530" i="37"/>
  <c r="W464" i="37"/>
  <c r="H530" i="37"/>
  <c r="U464" i="37"/>
  <c r="V464" i="37"/>
  <c r="M373" i="40"/>
  <c r="N373" i="40" s="1"/>
  <c r="AU373" i="40"/>
  <c r="M261" i="40"/>
  <c r="N261" i="40" s="1"/>
  <c r="J245" i="21" s="1"/>
  <c r="AU261" i="40"/>
  <c r="M149" i="40"/>
  <c r="N149" i="40" s="1"/>
  <c r="J133" i="21" s="1"/>
  <c r="X358" i="21"/>
  <c r="O374" i="40"/>
  <c r="X246" i="21"/>
  <c r="O262" i="40"/>
  <c r="X134" i="21"/>
  <c r="O150" i="40"/>
  <c r="AU150" i="40" s="1"/>
  <c r="Y179" i="40"/>
  <c r="P162" i="21"/>
  <c r="P386" i="21"/>
  <c r="Y403" i="40"/>
  <c r="P274" i="21"/>
  <c r="Y291" i="40"/>
  <c r="L65" i="41"/>
  <c r="T49" i="21"/>
  <c r="D558" i="37"/>
  <c r="M130" i="33" s="1"/>
  <c r="F558" i="37"/>
  <c r="K558" i="37"/>
  <c r="O130" i="33" s="1"/>
  <c r="P558" i="37"/>
  <c r="I558" i="37"/>
  <c r="O558" i="37"/>
  <c r="C558" i="37"/>
  <c r="J558" i="37"/>
  <c r="Q558" i="37"/>
  <c r="H558" i="37"/>
  <c r="M558" i="37"/>
  <c r="N558" i="37"/>
  <c r="D523" i="37"/>
  <c r="L523" i="37"/>
  <c r="P523" i="37"/>
  <c r="T523" i="37"/>
  <c r="X523" i="37"/>
  <c r="R558" i="37"/>
  <c r="E523" i="37"/>
  <c r="I523" i="37"/>
  <c r="M523" i="37"/>
  <c r="Q523" i="37"/>
  <c r="U523" i="37"/>
  <c r="E558" i="37"/>
  <c r="N130" i="33" s="1"/>
  <c r="R523" i="37"/>
  <c r="G523" i="37"/>
  <c r="W523" i="37"/>
  <c r="C523" i="37"/>
  <c r="S523" i="37"/>
  <c r="F523" i="37"/>
  <c r="V523" i="37"/>
  <c r="O523" i="37"/>
  <c r="D550" i="37"/>
  <c r="M122" i="33" s="1"/>
  <c r="I550" i="37"/>
  <c r="N550" i="37"/>
  <c r="R550" i="37"/>
  <c r="E550" i="37"/>
  <c r="N122" i="33" s="1"/>
  <c r="K550" i="37"/>
  <c r="O122" i="33" s="1"/>
  <c r="Q550" i="37"/>
  <c r="F550" i="37"/>
  <c r="M550" i="37"/>
  <c r="C550" i="37"/>
  <c r="P550" i="37"/>
  <c r="H550" i="37"/>
  <c r="F515" i="37"/>
  <c r="R515" i="37"/>
  <c r="V515" i="37"/>
  <c r="J550" i="37"/>
  <c r="O550" i="37"/>
  <c r="G515" i="37"/>
  <c r="L515" i="37"/>
  <c r="Q515" i="37"/>
  <c r="W515" i="37"/>
  <c r="C515" i="37"/>
  <c r="I515" i="37"/>
  <c r="P515" i="37"/>
  <c r="X515" i="37"/>
  <c r="M515" i="37"/>
  <c r="D515" i="37"/>
  <c r="S515" i="37"/>
  <c r="E515" i="37"/>
  <c r="T515" i="37"/>
  <c r="U515" i="37"/>
  <c r="O515" i="37"/>
  <c r="C559" i="37"/>
  <c r="H559" i="37"/>
  <c r="M559" i="37"/>
  <c r="Q559" i="37"/>
  <c r="E559" i="37"/>
  <c r="N131" i="33" s="1"/>
  <c r="K559" i="37"/>
  <c r="O131" i="33" s="1"/>
  <c r="R559" i="37"/>
  <c r="J559" i="37"/>
  <c r="D559" i="37"/>
  <c r="M131" i="33" s="1"/>
  <c r="N559" i="37"/>
  <c r="I559" i="37"/>
  <c r="E524" i="37"/>
  <c r="I524" i="37"/>
  <c r="M524" i="37"/>
  <c r="Q524" i="37"/>
  <c r="U524" i="37"/>
  <c r="P559" i="37"/>
  <c r="O559" i="37"/>
  <c r="F524" i="37"/>
  <c r="R524" i="37"/>
  <c r="V524" i="37"/>
  <c r="P524" i="37"/>
  <c r="X524" i="37"/>
  <c r="O524" i="37"/>
  <c r="C524" i="37"/>
  <c r="S524" i="37"/>
  <c r="F559" i="37"/>
  <c r="D524" i="37"/>
  <c r="L524" i="37"/>
  <c r="T524" i="37"/>
  <c r="G524" i="37"/>
  <c r="W524" i="37"/>
  <c r="E551" i="37"/>
  <c r="N123" i="33" s="1"/>
  <c r="J551" i="37"/>
  <c r="O551" i="37"/>
  <c r="F551" i="37"/>
  <c r="M551" i="37"/>
  <c r="R551" i="37"/>
  <c r="H551" i="37"/>
  <c r="N551" i="37"/>
  <c r="I551" i="37"/>
  <c r="K551" i="37"/>
  <c r="O123" i="33" s="1"/>
  <c r="C516" i="37"/>
  <c r="G516" i="37"/>
  <c r="O516" i="37"/>
  <c r="S516" i="37"/>
  <c r="W516" i="37"/>
  <c r="D551" i="37"/>
  <c r="M123" i="33" s="1"/>
  <c r="P551" i="37"/>
  <c r="E516" i="37"/>
  <c r="P516" i="37"/>
  <c r="U516" i="37"/>
  <c r="Q551" i="37"/>
  <c r="V516" i="37"/>
  <c r="D516" i="37"/>
  <c r="R516" i="37"/>
  <c r="I516" i="37"/>
  <c r="Q516" i="37"/>
  <c r="X516" i="37"/>
  <c r="L516" i="37"/>
  <c r="T516" i="37"/>
  <c r="F516" i="37"/>
  <c r="C551" i="37"/>
  <c r="M516" i="37"/>
  <c r="C557" i="37"/>
  <c r="H557" i="37"/>
  <c r="M557" i="37"/>
  <c r="Q557" i="37"/>
  <c r="E557" i="37"/>
  <c r="N129" i="33" s="1"/>
  <c r="K557" i="37"/>
  <c r="O129" i="33" s="1"/>
  <c r="R557" i="37"/>
  <c r="J557" i="37"/>
  <c r="D557" i="37"/>
  <c r="M129" i="33" s="1"/>
  <c r="N557" i="37"/>
  <c r="O557" i="37"/>
  <c r="P557" i="37"/>
  <c r="F557" i="37"/>
  <c r="C522" i="37"/>
  <c r="G522" i="37"/>
  <c r="O522" i="37"/>
  <c r="S522" i="37"/>
  <c r="W522" i="37"/>
  <c r="I557" i="37"/>
  <c r="D522" i="37"/>
  <c r="L522" i="37"/>
  <c r="P522" i="37"/>
  <c r="T522" i="37"/>
  <c r="X522" i="37"/>
  <c r="E522" i="37"/>
  <c r="I522" i="37"/>
  <c r="Q522" i="37"/>
  <c r="R522" i="37"/>
  <c r="M522" i="37"/>
  <c r="U522" i="37"/>
  <c r="F522" i="37"/>
  <c r="V522" i="37"/>
  <c r="D564" i="37"/>
  <c r="M136" i="33" s="1"/>
  <c r="I564" i="37"/>
  <c r="N564" i="37"/>
  <c r="R564" i="37"/>
  <c r="C564" i="37"/>
  <c r="J564" i="37"/>
  <c r="P564" i="37"/>
  <c r="F564" i="37"/>
  <c r="O564" i="37"/>
  <c r="H564" i="37"/>
  <c r="Q564" i="37"/>
  <c r="F529" i="37"/>
  <c r="R529" i="37"/>
  <c r="V529" i="37"/>
  <c r="E564" i="37"/>
  <c r="N136" i="33" s="1"/>
  <c r="C529" i="37"/>
  <c r="G529" i="37"/>
  <c r="O529" i="37"/>
  <c r="S529" i="37"/>
  <c r="W529" i="37"/>
  <c r="K564" i="37"/>
  <c r="O136" i="33" s="1"/>
  <c r="M564" i="37"/>
  <c r="P529" i="37"/>
  <c r="X529" i="37"/>
  <c r="M529" i="37"/>
  <c r="I529" i="37"/>
  <c r="Q529" i="37"/>
  <c r="D529" i="37"/>
  <c r="L529" i="37"/>
  <c r="T529" i="37"/>
  <c r="E529" i="37"/>
  <c r="U529" i="37"/>
  <c r="C553" i="37"/>
  <c r="H553" i="37"/>
  <c r="M553" i="37"/>
  <c r="Q553" i="37"/>
  <c r="F553" i="37"/>
  <c r="N553" i="37"/>
  <c r="I553" i="37"/>
  <c r="O553" i="37"/>
  <c r="D553" i="37"/>
  <c r="M125" i="33" s="1"/>
  <c r="P553" i="37"/>
  <c r="E553" i="37"/>
  <c r="N125" i="33" s="1"/>
  <c r="R553" i="37"/>
  <c r="E518" i="37"/>
  <c r="I518" i="37"/>
  <c r="M518" i="37"/>
  <c r="Q518" i="37"/>
  <c r="U518" i="37"/>
  <c r="J553" i="37"/>
  <c r="K553" i="37"/>
  <c r="O125" i="33" s="1"/>
  <c r="D518" i="37"/>
  <c r="O518" i="37"/>
  <c r="T518" i="37"/>
  <c r="L518" i="37"/>
  <c r="W518" i="37"/>
  <c r="F518" i="37"/>
  <c r="P518" i="37"/>
  <c r="V518" i="37"/>
  <c r="G518" i="37"/>
  <c r="R518" i="37"/>
  <c r="C518" i="37"/>
  <c r="S518" i="37"/>
  <c r="X518" i="37"/>
  <c r="F562" i="37"/>
  <c r="K562" i="37"/>
  <c r="O134" i="33" s="1"/>
  <c r="P562" i="37"/>
  <c r="H562" i="37"/>
  <c r="N562" i="37"/>
  <c r="C562" i="37"/>
  <c r="J562" i="37"/>
  <c r="R562" i="37"/>
  <c r="D562" i="37"/>
  <c r="M134" i="33" s="1"/>
  <c r="M562" i="37"/>
  <c r="I562" i="37"/>
  <c r="D527" i="37"/>
  <c r="L527" i="37"/>
  <c r="P527" i="37"/>
  <c r="T527" i="37"/>
  <c r="X527" i="37"/>
  <c r="O562" i="37"/>
  <c r="E527" i="37"/>
  <c r="I527" i="37"/>
  <c r="M527" i="37"/>
  <c r="Q527" i="37"/>
  <c r="U527" i="37"/>
  <c r="Q562" i="37"/>
  <c r="E562" i="37"/>
  <c r="N134" i="33" s="1"/>
  <c r="R527" i="37"/>
  <c r="O527" i="37"/>
  <c r="W527" i="37"/>
  <c r="C527" i="37"/>
  <c r="S527" i="37"/>
  <c r="F527" i="37"/>
  <c r="V527" i="37"/>
  <c r="G527" i="37"/>
  <c r="F552" i="37"/>
  <c r="K552" i="37"/>
  <c r="O124" i="33" s="1"/>
  <c r="P552" i="37"/>
  <c r="E552" i="37"/>
  <c r="N124" i="33" s="1"/>
  <c r="M552" i="37"/>
  <c r="R552" i="37"/>
  <c r="H552" i="37"/>
  <c r="N552" i="37"/>
  <c r="J552" i="37"/>
  <c r="C552" i="37"/>
  <c r="O552" i="37"/>
  <c r="D517" i="37"/>
  <c r="L517" i="37"/>
  <c r="P517" i="37"/>
  <c r="T517" i="37"/>
  <c r="X517" i="37"/>
  <c r="D552" i="37"/>
  <c r="M124" i="33" s="1"/>
  <c r="I552" i="37"/>
  <c r="C517" i="37"/>
  <c r="F517" i="37"/>
  <c r="Q517" i="37"/>
  <c r="V517" i="37"/>
  <c r="Q552" i="37"/>
  <c r="I517" i="37"/>
  <c r="S517" i="37"/>
  <c r="G517" i="37"/>
  <c r="M517" i="37"/>
  <c r="R517" i="37"/>
  <c r="W517" i="37"/>
  <c r="O517" i="37"/>
  <c r="U517" i="37"/>
  <c r="E517" i="37"/>
  <c r="E555" i="37"/>
  <c r="N127" i="33" s="1"/>
  <c r="J555" i="37"/>
  <c r="O555" i="37"/>
  <c r="C555" i="37"/>
  <c r="I555" i="37"/>
  <c r="P555" i="37"/>
  <c r="D555" i="37"/>
  <c r="M127" i="33" s="1"/>
  <c r="K555" i="37"/>
  <c r="O127" i="33" s="1"/>
  <c r="Q555" i="37"/>
  <c r="N555" i="37"/>
  <c r="F555" i="37"/>
  <c r="R555" i="37"/>
  <c r="C520" i="37"/>
  <c r="M555" i="37"/>
  <c r="E520" i="37"/>
  <c r="I520" i="37"/>
  <c r="M520" i="37"/>
  <c r="Q520" i="37"/>
  <c r="U520" i="37"/>
  <c r="G520" i="37"/>
  <c r="S520" i="37"/>
  <c r="F520" i="37"/>
  <c r="R520" i="37"/>
  <c r="V520" i="37"/>
  <c r="O520" i="37"/>
  <c r="W520" i="37"/>
  <c r="H555" i="37"/>
  <c r="L520" i="37"/>
  <c r="P520" i="37"/>
  <c r="D520" i="37"/>
  <c r="T520" i="37"/>
  <c r="X520" i="37"/>
  <c r="D560" i="37"/>
  <c r="M132" i="33" s="1"/>
  <c r="I560" i="37"/>
  <c r="N560" i="37"/>
  <c r="R560" i="37"/>
  <c r="F560" i="37"/>
  <c r="M560" i="37"/>
  <c r="J560" i="37"/>
  <c r="Q560" i="37"/>
  <c r="C560" i="37"/>
  <c r="K560" i="37"/>
  <c r="O132" i="33" s="1"/>
  <c r="E560" i="37"/>
  <c r="N132" i="33" s="1"/>
  <c r="F525" i="37"/>
  <c r="R525" i="37"/>
  <c r="V525" i="37"/>
  <c r="H560" i="37"/>
  <c r="C525" i="37"/>
  <c r="G525" i="37"/>
  <c r="O525" i="37"/>
  <c r="S525" i="37"/>
  <c r="W525" i="37"/>
  <c r="O560" i="37"/>
  <c r="P560" i="37"/>
  <c r="P525" i="37"/>
  <c r="X525" i="37"/>
  <c r="E525" i="37"/>
  <c r="M525" i="37"/>
  <c r="I525" i="37"/>
  <c r="Q525" i="37"/>
  <c r="D525" i="37"/>
  <c r="L525" i="37"/>
  <c r="T525" i="37"/>
  <c r="U525" i="37"/>
  <c r="E561" i="37"/>
  <c r="N133" i="33" s="1"/>
  <c r="J561" i="37"/>
  <c r="O561" i="37"/>
  <c r="H561" i="37"/>
  <c r="N561" i="37"/>
  <c r="F561" i="37"/>
  <c r="P561" i="37"/>
  <c r="I561" i="37"/>
  <c r="Q561" i="37"/>
  <c r="M561" i="37"/>
  <c r="C526" i="37"/>
  <c r="G526" i="37"/>
  <c r="O526" i="37"/>
  <c r="S526" i="37"/>
  <c r="W526" i="37"/>
  <c r="D561" i="37"/>
  <c r="M133" i="33" s="1"/>
  <c r="C561" i="37"/>
  <c r="R561" i="37"/>
  <c r="D526" i="37"/>
  <c r="L526" i="37"/>
  <c r="P526" i="37"/>
  <c r="T526" i="37"/>
  <c r="X526" i="37"/>
  <c r="I526" i="37"/>
  <c r="Q526" i="37"/>
  <c r="F526" i="37"/>
  <c r="V526" i="37"/>
  <c r="R526" i="37"/>
  <c r="K561" i="37"/>
  <c r="O133" i="33" s="1"/>
  <c r="E526" i="37"/>
  <c r="M526" i="37"/>
  <c r="U526" i="37"/>
  <c r="D554" i="37"/>
  <c r="M126" i="33" s="1"/>
  <c r="I554" i="37"/>
  <c r="N554" i="37"/>
  <c r="R554" i="37"/>
  <c r="H554" i="37"/>
  <c r="O554" i="37"/>
  <c r="C554" i="37"/>
  <c r="J554" i="37"/>
  <c r="P554" i="37"/>
  <c r="F554" i="37"/>
  <c r="K554" i="37"/>
  <c r="O126" i="33" s="1"/>
  <c r="F519" i="37"/>
  <c r="R519" i="37"/>
  <c r="V519" i="37"/>
  <c r="M554" i="37"/>
  <c r="Q554" i="37"/>
  <c r="G519" i="37"/>
  <c r="L519" i="37"/>
  <c r="Q519" i="37"/>
  <c r="W519" i="37"/>
  <c r="I519" i="37"/>
  <c r="O519" i="37"/>
  <c r="E554" i="37"/>
  <c r="N126" i="33" s="1"/>
  <c r="C519" i="37"/>
  <c r="M519" i="37"/>
  <c r="S519" i="37"/>
  <c r="X519" i="37"/>
  <c r="D519" i="37"/>
  <c r="T519" i="37"/>
  <c r="U519" i="37"/>
  <c r="E519" i="37"/>
  <c r="P519" i="37"/>
  <c r="F556" i="37"/>
  <c r="K556" i="37"/>
  <c r="O128" i="33" s="1"/>
  <c r="P556" i="37"/>
  <c r="C556" i="37"/>
  <c r="I556" i="37"/>
  <c r="O556" i="37"/>
  <c r="D556" i="37"/>
  <c r="M128" i="33" s="1"/>
  <c r="J556" i="37"/>
  <c r="Q556" i="37"/>
  <c r="H556" i="37"/>
  <c r="M556" i="37"/>
  <c r="R556" i="37"/>
  <c r="F521" i="37"/>
  <c r="R521" i="37"/>
  <c r="V521" i="37"/>
  <c r="D521" i="37"/>
  <c r="L521" i="37"/>
  <c r="T521" i="37"/>
  <c r="E556" i="37"/>
  <c r="N128" i="33" s="1"/>
  <c r="C521" i="37"/>
  <c r="G521" i="37"/>
  <c r="O521" i="37"/>
  <c r="S521" i="37"/>
  <c r="W521" i="37"/>
  <c r="N556" i="37"/>
  <c r="P521" i="37"/>
  <c r="X521" i="37"/>
  <c r="Q521" i="37"/>
  <c r="M521" i="37"/>
  <c r="E521" i="37"/>
  <c r="U521" i="37"/>
  <c r="I521" i="37"/>
  <c r="C563" i="37"/>
  <c r="H563" i="37"/>
  <c r="M563" i="37"/>
  <c r="Q563" i="37"/>
  <c r="I563" i="37"/>
  <c r="O563" i="37"/>
  <c r="F563" i="37"/>
  <c r="P563" i="37"/>
  <c r="J563" i="37"/>
  <c r="R563" i="37"/>
  <c r="D563" i="37"/>
  <c r="M135" i="33" s="1"/>
  <c r="E528" i="37"/>
  <c r="I528" i="37"/>
  <c r="M528" i="37"/>
  <c r="Q528" i="37"/>
  <c r="U528" i="37"/>
  <c r="K563" i="37"/>
  <c r="O135" i="33" s="1"/>
  <c r="E563" i="37"/>
  <c r="N135" i="33" s="1"/>
  <c r="F528" i="37"/>
  <c r="R528" i="37"/>
  <c r="V528" i="37"/>
  <c r="P528" i="37"/>
  <c r="X528" i="37"/>
  <c r="O528" i="37"/>
  <c r="W528" i="37"/>
  <c r="C528" i="37"/>
  <c r="S528" i="37"/>
  <c r="N563" i="37"/>
  <c r="D528" i="37"/>
  <c r="L528" i="37"/>
  <c r="T528" i="37"/>
  <c r="G528" i="37"/>
  <c r="E565" i="37"/>
  <c r="N137" i="33" s="1"/>
  <c r="D565" i="37"/>
  <c r="M137" i="33" s="1"/>
  <c r="J565" i="37"/>
  <c r="O565" i="37"/>
  <c r="F565" i="37"/>
  <c r="M565" i="37"/>
  <c r="R565" i="37"/>
  <c r="H565" i="37"/>
  <c r="N565" i="37"/>
  <c r="P565" i="37"/>
  <c r="C530" i="37"/>
  <c r="G530" i="37"/>
  <c r="O530" i="37"/>
  <c r="S530" i="37"/>
  <c r="W530" i="37"/>
  <c r="I565" i="37"/>
  <c r="C565" i="37"/>
  <c r="Q565" i="37"/>
  <c r="D530" i="37"/>
  <c r="L530" i="37"/>
  <c r="P530" i="37"/>
  <c r="T530" i="37"/>
  <c r="X530" i="37"/>
  <c r="I530" i="37"/>
  <c r="Q530" i="37"/>
  <c r="F530" i="37"/>
  <c r="R530" i="37"/>
  <c r="K565" i="37"/>
  <c r="O137" i="33" s="1"/>
  <c r="E530" i="37"/>
  <c r="M530" i="37"/>
  <c r="U530" i="37"/>
  <c r="V530" i="37"/>
  <c r="C416" i="37"/>
  <c r="D416" i="37"/>
  <c r="M99" i="33" s="1"/>
  <c r="F416" i="37"/>
  <c r="K416" i="37"/>
  <c r="O99" i="33" s="1"/>
  <c r="P416" i="37"/>
  <c r="H416" i="37"/>
  <c r="M416" i="37"/>
  <c r="Q416" i="37"/>
  <c r="I416" i="37"/>
  <c r="R416" i="37"/>
  <c r="D381" i="37"/>
  <c r="L381" i="37"/>
  <c r="P381" i="37"/>
  <c r="T381" i="37"/>
  <c r="X381" i="37"/>
  <c r="J416" i="37"/>
  <c r="E381" i="37"/>
  <c r="I381" i="37"/>
  <c r="M381" i="37"/>
  <c r="Q381" i="37"/>
  <c r="U381" i="37"/>
  <c r="N416" i="37"/>
  <c r="C381" i="37"/>
  <c r="S381" i="37"/>
  <c r="O416" i="37"/>
  <c r="F381" i="37"/>
  <c r="V381" i="37"/>
  <c r="G381" i="37"/>
  <c r="O381" i="37"/>
  <c r="W381" i="37"/>
  <c r="E416" i="37"/>
  <c r="N99" i="33" s="1"/>
  <c r="R381" i="37"/>
  <c r="E423" i="37"/>
  <c r="N106" i="33" s="1"/>
  <c r="J423" i="37"/>
  <c r="O423" i="37"/>
  <c r="F423" i="37"/>
  <c r="K423" i="37"/>
  <c r="O106" i="33" s="1"/>
  <c r="P423" i="37"/>
  <c r="I423" i="37"/>
  <c r="R423" i="37"/>
  <c r="C423" i="37"/>
  <c r="M423" i="37"/>
  <c r="Q423" i="37"/>
  <c r="C388" i="37"/>
  <c r="G388" i="37"/>
  <c r="O388" i="37"/>
  <c r="S388" i="37"/>
  <c r="W388" i="37"/>
  <c r="D423" i="37"/>
  <c r="M106" i="33" s="1"/>
  <c r="D388" i="37"/>
  <c r="L388" i="37"/>
  <c r="P388" i="37"/>
  <c r="T388" i="37"/>
  <c r="X388" i="37"/>
  <c r="H423" i="37"/>
  <c r="F388" i="37"/>
  <c r="V388" i="37"/>
  <c r="U388" i="37"/>
  <c r="I388" i="37"/>
  <c r="Q388" i="37"/>
  <c r="M388" i="37"/>
  <c r="R388" i="37"/>
  <c r="N423" i="37"/>
  <c r="E388" i="37"/>
  <c r="E410" i="37"/>
  <c r="N93" i="33" s="1"/>
  <c r="J410" i="37"/>
  <c r="O410" i="37"/>
  <c r="F410" i="37"/>
  <c r="K410" i="37"/>
  <c r="O93" i="33" s="1"/>
  <c r="P410" i="37"/>
  <c r="H410" i="37"/>
  <c r="Q410" i="37"/>
  <c r="I410" i="37"/>
  <c r="R410" i="37"/>
  <c r="C410" i="37"/>
  <c r="F375" i="37"/>
  <c r="R375" i="37"/>
  <c r="V375" i="37"/>
  <c r="D410" i="37"/>
  <c r="M93" i="33" s="1"/>
  <c r="C375" i="37"/>
  <c r="G375" i="37"/>
  <c r="O375" i="37"/>
  <c r="S375" i="37"/>
  <c r="W375" i="37"/>
  <c r="I375" i="37"/>
  <c r="Q375" i="37"/>
  <c r="D375" i="37"/>
  <c r="L375" i="37"/>
  <c r="T375" i="37"/>
  <c r="M410" i="37"/>
  <c r="E375" i="37"/>
  <c r="M375" i="37"/>
  <c r="U375" i="37"/>
  <c r="N410" i="37"/>
  <c r="P375" i="37"/>
  <c r="X375" i="37"/>
  <c r="C412" i="37"/>
  <c r="H412" i="37"/>
  <c r="M412" i="37"/>
  <c r="Q412" i="37"/>
  <c r="D412" i="37"/>
  <c r="M95" i="33" s="1"/>
  <c r="I412" i="37"/>
  <c r="N412" i="37"/>
  <c r="R412" i="37"/>
  <c r="F412" i="37"/>
  <c r="P412" i="37"/>
  <c r="J412" i="37"/>
  <c r="D377" i="37"/>
  <c r="L377" i="37"/>
  <c r="P377" i="37"/>
  <c r="T377" i="37"/>
  <c r="X377" i="37"/>
  <c r="E412" i="37"/>
  <c r="N95" i="33" s="1"/>
  <c r="E377" i="37"/>
  <c r="I377" i="37"/>
  <c r="M377" i="37"/>
  <c r="Q377" i="37"/>
  <c r="U377" i="37"/>
  <c r="K412" i="37"/>
  <c r="O95" i="33" s="1"/>
  <c r="C377" i="37"/>
  <c r="S377" i="37"/>
  <c r="O412" i="37"/>
  <c r="F377" i="37"/>
  <c r="V377" i="37"/>
  <c r="G377" i="37"/>
  <c r="O377" i="37"/>
  <c r="W377" i="37"/>
  <c r="R377" i="37"/>
  <c r="E414" i="37"/>
  <c r="N97" i="33" s="1"/>
  <c r="J414" i="37"/>
  <c r="O414" i="37"/>
  <c r="F414" i="37"/>
  <c r="K414" i="37"/>
  <c r="O97" i="33" s="1"/>
  <c r="P414" i="37"/>
  <c r="H414" i="37"/>
  <c r="Q414" i="37"/>
  <c r="I414" i="37"/>
  <c r="R414" i="37"/>
  <c r="M414" i="37"/>
  <c r="F379" i="37"/>
  <c r="R379" i="37"/>
  <c r="V379" i="37"/>
  <c r="N414" i="37"/>
  <c r="C379" i="37"/>
  <c r="G379" i="37"/>
  <c r="O379" i="37"/>
  <c r="S379" i="37"/>
  <c r="W379" i="37"/>
  <c r="I379" i="37"/>
  <c r="Q379" i="37"/>
  <c r="D379" i="37"/>
  <c r="L379" i="37"/>
  <c r="T379" i="37"/>
  <c r="C414" i="37"/>
  <c r="E379" i="37"/>
  <c r="M379" i="37"/>
  <c r="U379" i="37"/>
  <c r="X379" i="37"/>
  <c r="P379" i="37"/>
  <c r="D414" i="37"/>
  <c r="M97" i="33" s="1"/>
  <c r="E419" i="37"/>
  <c r="N102" i="33" s="1"/>
  <c r="J419" i="37"/>
  <c r="O419" i="37"/>
  <c r="F419" i="37"/>
  <c r="K419" i="37"/>
  <c r="O102" i="33" s="1"/>
  <c r="P419" i="37"/>
  <c r="I419" i="37"/>
  <c r="R419" i="37"/>
  <c r="C384" i="37"/>
  <c r="G384" i="37"/>
  <c r="O384" i="37"/>
  <c r="S384" i="37"/>
  <c r="W384" i="37"/>
  <c r="C419" i="37"/>
  <c r="M419" i="37"/>
  <c r="D384" i="37"/>
  <c r="L384" i="37"/>
  <c r="P384" i="37"/>
  <c r="Q419" i="37"/>
  <c r="R384" i="37"/>
  <c r="X384" i="37"/>
  <c r="D419" i="37"/>
  <c r="M102" i="33" s="1"/>
  <c r="E384" i="37"/>
  <c r="M384" i="37"/>
  <c r="T384" i="37"/>
  <c r="H419" i="37"/>
  <c r="F384" i="37"/>
  <c r="U384" i="37"/>
  <c r="I384" i="37"/>
  <c r="V384" i="37"/>
  <c r="N419" i="37"/>
  <c r="Q384" i="37"/>
  <c r="C421" i="37"/>
  <c r="H421" i="37"/>
  <c r="M421" i="37"/>
  <c r="Q421" i="37"/>
  <c r="D421" i="37"/>
  <c r="M104" i="33" s="1"/>
  <c r="I421" i="37"/>
  <c r="N421" i="37"/>
  <c r="R421" i="37"/>
  <c r="J421" i="37"/>
  <c r="K421" i="37"/>
  <c r="O104" i="33" s="1"/>
  <c r="F421" i="37"/>
  <c r="E386" i="37"/>
  <c r="I386" i="37"/>
  <c r="M386" i="37"/>
  <c r="Q386" i="37"/>
  <c r="U386" i="37"/>
  <c r="O421" i="37"/>
  <c r="F386" i="37"/>
  <c r="R386" i="37"/>
  <c r="V386" i="37"/>
  <c r="P421" i="37"/>
  <c r="G386" i="37"/>
  <c r="O386" i="37"/>
  <c r="W386" i="37"/>
  <c r="E421" i="37"/>
  <c r="N104" i="33" s="1"/>
  <c r="D386" i="37"/>
  <c r="P386" i="37"/>
  <c r="X386" i="37"/>
  <c r="L386" i="37"/>
  <c r="C386" i="37"/>
  <c r="S386" i="37"/>
  <c r="T386" i="37"/>
  <c r="D418" i="37"/>
  <c r="M101" i="33" s="1"/>
  <c r="I418" i="37"/>
  <c r="N418" i="37"/>
  <c r="R418" i="37"/>
  <c r="E418" i="37"/>
  <c r="N101" i="33" s="1"/>
  <c r="J418" i="37"/>
  <c r="O418" i="37"/>
  <c r="K418" i="37"/>
  <c r="O101" i="33" s="1"/>
  <c r="F383" i="37"/>
  <c r="R383" i="37"/>
  <c r="V383" i="37"/>
  <c r="C418" i="37"/>
  <c r="M418" i="37"/>
  <c r="C383" i="37"/>
  <c r="G383" i="37"/>
  <c r="O383" i="37"/>
  <c r="S383" i="37"/>
  <c r="W383" i="37"/>
  <c r="F418" i="37"/>
  <c r="I383" i="37"/>
  <c r="Q383" i="37"/>
  <c r="H418" i="37"/>
  <c r="D383" i="37"/>
  <c r="L383" i="37"/>
  <c r="T383" i="37"/>
  <c r="P418" i="37"/>
  <c r="P383" i="37"/>
  <c r="M383" i="37"/>
  <c r="Q418" i="37"/>
  <c r="E383" i="37"/>
  <c r="U383" i="37"/>
  <c r="X383" i="37"/>
  <c r="C417" i="37"/>
  <c r="H417" i="37"/>
  <c r="M417" i="37"/>
  <c r="Q417" i="37"/>
  <c r="D417" i="37"/>
  <c r="M100" i="33" s="1"/>
  <c r="I417" i="37"/>
  <c r="N417" i="37"/>
  <c r="R417" i="37"/>
  <c r="J417" i="37"/>
  <c r="E382" i="37"/>
  <c r="I382" i="37"/>
  <c r="M382" i="37"/>
  <c r="Q382" i="37"/>
  <c r="U382" i="37"/>
  <c r="K417" i="37"/>
  <c r="O100" i="33" s="1"/>
  <c r="F382" i="37"/>
  <c r="R382" i="37"/>
  <c r="V382" i="37"/>
  <c r="F417" i="37"/>
  <c r="C382" i="37"/>
  <c r="S382" i="37"/>
  <c r="O417" i="37"/>
  <c r="D382" i="37"/>
  <c r="L382" i="37"/>
  <c r="T382" i="37"/>
  <c r="P417" i="37"/>
  <c r="G382" i="37"/>
  <c r="O382" i="37"/>
  <c r="P382" i="37"/>
  <c r="W382" i="37"/>
  <c r="E417" i="37"/>
  <c r="N100" i="33" s="1"/>
  <c r="X382" i="37"/>
  <c r="D422" i="37"/>
  <c r="M105" i="33" s="1"/>
  <c r="I422" i="37"/>
  <c r="N422" i="37"/>
  <c r="R422" i="37"/>
  <c r="E422" i="37"/>
  <c r="N105" i="33" s="1"/>
  <c r="J422" i="37"/>
  <c r="O422" i="37"/>
  <c r="K422" i="37"/>
  <c r="O105" i="33" s="1"/>
  <c r="C422" i="37"/>
  <c r="M422" i="37"/>
  <c r="F422" i="37"/>
  <c r="F387" i="37"/>
  <c r="R387" i="37"/>
  <c r="V387" i="37"/>
  <c r="H422" i="37"/>
  <c r="C387" i="37"/>
  <c r="G387" i="37"/>
  <c r="O387" i="37"/>
  <c r="S387" i="37"/>
  <c r="W387" i="37"/>
  <c r="P422" i="37"/>
  <c r="E387" i="37"/>
  <c r="M387" i="37"/>
  <c r="U387" i="37"/>
  <c r="D387" i="37"/>
  <c r="T387" i="37"/>
  <c r="Q422" i="37"/>
  <c r="P387" i="37"/>
  <c r="X387" i="37"/>
  <c r="L387" i="37"/>
  <c r="I387" i="37"/>
  <c r="Q387" i="37"/>
  <c r="F411" i="37"/>
  <c r="K411" i="37"/>
  <c r="O94" i="33" s="1"/>
  <c r="P411" i="37"/>
  <c r="C411" i="37"/>
  <c r="H411" i="37"/>
  <c r="M411" i="37"/>
  <c r="Q411" i="37"/>
  <c r="E411" i="37"/>
  <c r="N94" i="33" s="1"/>
  <c r="O411" i="37"/>
  <c r="I411" i="37"/>
  <c r="R411" i="37"/>
  <c r="C376" i="37"/>
  <c r="G376" i="37"/>
  <c r="O376" i="37"/>
  <c r="S376" i="37"/>
  <c r="W376" i="37"/>
  <c r="D411" i="37"/>
  <c r="M94" i="33" s="1"/>
  <c r="D376" i="37"/>
  <c r="L376" i="37"/>
  <c r="P376" i="37"/>
  <c r="T376" i="37"/>
  <c r="X376" i="37"/>
  <c r="R376" i="37"/>
  <c r="J411" i="37"/>
  <c r="E376" i="37"/>
  <c r="M376" i="37"/>
  <c r="U376" i="37"/>
  <c r="N411" i="37"/>
  <c r="F376" i="37"/>
  <c r="V376" i="37"/>
  <c r="I376" i="37"/>
  <c r="Q376" i="37"/>
  <c r="D413" i="37"/>
  <c r="M96" i="33" s="1"/>
  <c r="I413" i="37"/>
  <c r="N413" i="37"/>
  <c r="R413" i="37"/>
  <c r="E413" i="37"/>
  <c r="N96" i="33" s="1"/>
  <c r="J413" i="37"/>
  <c r="O413" i="37"/>
  <c r="H413" i="37"/>
  <c r="Q413" i="37"/>
  <c r="K413" i="37"/>
  <c r="O96" i="33" s="1"/>
  <c r="P413" i="37"/>
  <c r="E378" i="37"/>
  <c r="I378" i="37"/>
  <c r="M378" i="37"/>
  <c r="Q378" i="37"/>
  <c r="U378" i="37"/>
  <c r="C413" i="37"/>
  <c r="F378" i="37"/>
  <c r="R378" i="37"/>
  <c r="V378" i="37"/>
  <c r="M413" i="37"/>
  <c r="C378" i="37"/>
  <c r="S378" i="37"/>
  <c r="D378" i="37"/>
  <c r="L378" i="37"/>
  <c r="T378" i="37"/>
  <c r="G378" i="37"/>
  <c r="O378" i="37"/>
  <c r="W378" i="37"/>
  <c r="F413" i="37"/>
  <c r="X378" i="37"/>
  <c r="P378" i="37"/>
  <c r="F415" i="37"/>
  <c r="K415" i="37"/>
  <c r="O98" i="33" s="1"/>
  <c r="P415" i="37"/>
  <c r="C415" i="37"/>
  <c r="H415" i="37"/>
  <c r="M415" i="37"/>
  <c r="Q415" i="37"/>
  <c r="E415" i="37"/>
  <c r="N98" i="33" s="1"/>
  <c r="O415" i="37"/>
  <c r="I415" i="37"/>
  <c r="R415" i="37"/>
  <c r="J415" i="37"/>
  <c r="C380" i="37"/>
  <c r="G380" i="37"/>
  <c r="O380" i="37"/>
  <c r="S380" i="37"/>
  <c r="W380" i="37"/>
  <c r="N415" i="37"/>
  <c r="D380" i="37"/>
  <c r="L380" i="37"/>
  <c r="P380" i="37"/>
  <c r="T380" i="37"/>
  <c r="X380" i="37"/>
  <c r="R380" i="37"/>
  <c r="D415" i="37"/>
  <c r="M98" i="33" s="1"/>
  <c r="E380" i="37"/>
  <c r="M380" i="37"/>
  <c r="U380" i="37"/>
  <c r="F380" i="37"/>
  <c r="V380" i="37"/>
  <c r="Q380" i="37"/>
  <c r="I380" i="37"/>
  <c r="D409" i="37"/>
  <c r="M92" i="33" s="1"/>
  <c r="I409" i="37"/>
  <c r="N409" i="37"/>
  <c r="R409" i="37"/>
  <c r="E409" i="37"/>
  <c r="N92" i="33" s="1"/>
  <c r="J409" i="37"/>
  <c r="O409" i="37"/>
  <c r="H409" i="37"/>
  <c r="Q409" i="37"/>
  <c r="K409" i="37"/>
  <c r="O92" i="33" s="1"/>
  <c r="F409" i="37"/>
  <c r="E374" i="37"/>
  <c r="I374" i="37"/>
  <c r="M374" i="37"/>
  <c r="Q374" i="37"/>
  <c r="U374" i="37"/>
  <c r="M409" i="37"/>
  <c r="F374" i="37"/>
  <c r="R374" i="37"/>
  <c r="V374" i="37"/>
  <c r="P409" i="37"/>
  <c r="C374" i="37"/>
  <c r="S374" i="37"/>
  <c r="D374" i="37"/>
  <c r="L374" i="37"/>
  <c r="T374" i="37"/>
  <c r="G374" i="37"/>
  <c r="O374" i="37"/>
  <c r="W374" i="37"/>
  <c r="P374" i="37"/>
  <c r="C409" i="37"/>
  <c r="X374" i="37"/>
  <c r="C408" i="37"/>
  <c r="H408" i="37"/>
  <c r="M408" i="37"/>
  <c r="Q408" i="37"/>
  <c r="D408" i="37"/>
  <c r="M91" i="33" s="1"/>
  <c r="I408" i="37"/>
  <c r="N408" i="37"/>
  <c r="R408" i="37"/>
  <c r="F408" i="37"/>
  <c r="P408" i="37"/>
  <c r="J408" i="37"/>
  <c r="K408" i="37"/>
  <c r="O91" i="33" s="1"/>
  <c r="D373" i="37"/>
  <c r="L373" i="37"/>
  <c r="P373" i="37"/>
  <c r="T373" i="37"/>
  <c r="X373" i="37"/>
  <c r="O408" i="37"/>
  <c r="E373" i="37"/>
  <c r="I373" i="37"/>
  <c r="M373" i="37"/>
  <c r="Q373" i="37"/>
  <c r="U373" i="37"/>
  <c r="C373" i="37"/>
  <c r="S373" i="37"/>
  <c r="E408" i="37"/>
  <c r="N91" i="33" s="1"/>
  <c r="F373" i="37"/>
  <c r="V373" i="37"/>
  <c r="G373" i="37"/>
  <c r="O373" i="37"/>
  <c r="W373" i="37"/>
  <c r="R373" i="37"/>
  <c r="F420" i="37"/>
  <c r="K420" i="37"/>
  <c r="O103" i="33" s="1"/>
  <c r="P420" i="37"/>
  <c r="C420" i="37"/>
  <c r="H420" i="37"/>
  <c r="M420" i="37"/>
  <c r="Q420" i="37"/>
  <c r="I420" i="37"/>
  <c r="R420" i="37"/>
  <c r="D385" i="37"/>
  <c r="L385" i="37"/>
  <c r="J420" i="37"/>
  <c r="N420" i="37"/>
  <c r="F385" i="37"/>
  <c r="P385" i="37"/>
  <c r="T385" i="37"/>
  <c r="X385" i="37"/>
  <c r="O420" i="37"/>
  <c r="G385" i="37"/>
  <c r="M385" i="37"/>
  <c r="Q385" i="37"/>
  <c r="U385" i="37"/>
  <c r="D420" i="37"/>
  <c r="M103" i="33" s="1"/>
  <c r="E385" i="37"/>
  <c r="O385" i="37"/>
  <c r="W385" i="37"/>
  <c r="E420" i="37"/>
  <c r="N103" i="33" s="1"/>
  <c r="I385" i="37"/>
  <c r="R385" i="37"/>
  <c r="C385" i="37"/>
  <c r="S385" i="37"/>
  <c r="V385" i="37"/>
  <c r="D268" i="37"/>
  <c r="M62" i="33" s="1"/>
  <c r="I268" i="37"/>
  <c r="N268" i="37"/>
  <c r="R268" i="37"/>
  <c r="E268" i="37"/>
  <c r="N62" i="33" s="1"/>
  <c r="J268" i="37"/>
  <c r="O268" i="37"/>
  <c r="F268" i="37"/>
  <c r="P268" i="37"/>
  <c r="H268" i="37"/>
  <c r="Q268" i="37"/>
  <c r="K268" i="37"/>
  <c r="O62" i="33" s="1"/>
  <c r="C233" i="37"/>
  <c r="G233" i="37"/>
  <c r="O233" i="37"/>
  <c r="S233" i="37"/>
  <c r="W233" i="37"/>
  <c r="M268" i="37"/>
  <c r="F233" i="37"/>
  <c r="L233" i="37"/>
  <c r="Q233" i="37"/>
  <c r="V233" i="37"/>
  <c r="C268" i="37"/>
  <c r="M233" i="37"/>
  <c r="R233" i="37"/>
  <c r="X233" i="37"/>
  <c r="D233" i="37"/>
  <c r="I233" i="37"/>
  <c r="T233" i="37"/>
  <c r="E233" i="37"/>
  <c r="P233" i="37"/>
  <c r="U233" i="37"/>
  <c r="E269" i="37"/>
  <c r="N63" i="33" s="1"/>
  <c r="J269" i="37"/>
  <c r="O269" i="37"/>
  <c r="F269" i="37"/>
  <c r="K269" i="37"/>
  <c r="O63" i="33" s="1"/>
  <c r="P269" i="37"/>
  <c r="D269" i="37"/>
  <c r="M63" i="33" s="1"/>
  <c r="N269" i="37"/>
  <c r="H269" i="37"/>
  <c r="Q269" i="37"/>
  <c r="I269" i="37"/>
  <c r="D234" i="37"/>
  <c r="L234" i="37"/>
  <c r="P234" i="37"/>
  <c r="T234" i="37"/>
  <c r="X234" i="37"/>
  <c r="M269" i="37"/>
  <c r="R269" i="37"/>
  <c r="E234" i="37"/>
  <c r="O234" i="37"/>
  <c r="U234" i="37"/>
  <c r="F234" i="37"/>
  <c r="Q234" i="37"/>
  <c r="V234" i="37"/>
  <c r="G234" i="37"/>
  <c r="M234" i="37"/>
  <c r="R234" i="37"/>
  <c r="W234" i="37"/>
  <c r="S234" i="37"/>
  <c r="C269" i="37"/>
  <c r="C234" i="37"/>
  <c r="I234" i="37"/>
  <c r="D272" i="37"/>
  <c r="M66" i="33" s="1"/>
  <c r="I272" i="37"/>
  <c r="N272" i="37"/>
  <c r="R272" i="37"/>
  <c r="E272" i="37"/>
  <c r="N66" i="33" s="1"/>
  <c r="J272" i="37"/>
  <c r="O272" i="37"/>
  <c r="F272" i="37"/>
  <c r="P272" i="37"/>
  <c r="H272" i="37"/>
  <c r="Q272" i="37"/>
  <c r="K272" i="37"/>
  <c r="O66" i="33" s="1"/>
  <c r="C237" i="37"/>
  <c r="G237" i="37"/>
  <c r="O237" i="37"/>
  <c r="S237" i="37"/>
  <c r="W237" i="37"/>
  <c r="M272" i="37"/>
  <c r="D237" i="37"/>
  <c r="I237" i="37"/>
  <c r="T237" i="37"/>
  <c r="C272" i="37"/>
  <c r="E237" i="37"/>
  <c r="P237" i="37"/>
  <c r="U237" i="37"/>
  <c r="F237" i="37"/>
  <c r="Q237" i="37"/>
  <c r="R237" i="37"/>
  <c r="L237" i="37"/>
  <c r="V237" i="37"/>
  <c r="M237" i="37"/>
  <c r="X237" i="37"/>
  <c r="C276" i="37"/>
  <c r="H276" i="37"/>
  <c r="M276" i="37"/>
  <c r="Q276" i="37"/>
  <c r="D276" i="37"/>
  <c r="M70" i="33" s="1"/>
  <c r="I276" i="37"/>
  <c r="N276" i="37"/>
  <c r="R276" i="37"/>
  <c r="F276" i="37"/>
  <c r="P276" i="37"/>
  <c r="J276" i="37"/>
  <c r="F241" i="37"/>
  <c r="R241" i="37"/>
  <c r="V241" i="37"/>
  <c r="E276" i="37"/>
  <c r="N70" i="33" s="1"/>
  <c r="C241" i="37"/>
  <c r="G241" i="37"/>
  <c r="O241" i="37"/>
  <c r="S241" i="37"/>
  <c r="W241" i="37"/>
  <c r="K276" i="37"/>
  <c r="O70" i="33" s="1"/>
  <c r="O276" i="37"/>
  <c r="E241" i="37"/>
  <c r="M241" i="37"/>
  <c r="U241" i="37"/>
  <c r="P241" i="37"/>
  <c r="X241" i="37"/>
  <c r="I241" i="37"/>
  <c r="Q241" i="37"/>
  <c r="D241" i="37"/>
  <c r="L241" i="37"/>
  <c r="T241" i="37"/>
  <c r="F279" i="37"/>
  <c r="K279" i="37"/>
  <c r="O73" i="33" s="1"/>
  <c r="P279" i="37"/>
  <c r="C279" i="37"/>
  <c r="H279" i="37"/>
  <c r="M279" i="37"/>
  <c r="Q279" i="37"/>
  <c r="E279" i="37"/>
  <c r="N73" i="33" s="1"/>
  <c r="O279" i="37"/>
  <c r="I279" i="37"/>
  <c r="R279" i="37"/>
  <c r="J279" i="37"/>
  <c r="E244" i="37"/>
  <c r="I244" i="37"/>
  <c r="M244" i="37"/>
  <c r="Q244" i="37"/>
  <c r="U244" i="37"/>
  <c r="N279" i="37"/>
  <c r="F244" i="37"/>
  <c r="R244" i="37"/>
  <c r="V244" i="37"/>
  <c r="G244" i="37"/>
  <c r="O244" i="37"/>
  <c r="W244" i="37"/>
  <c r="P244" i="37"/>
  <c r="X244" i="37"/>
  <c r="D279" i="37"/>
  <c r="M73" i="33" s="1"/>
  <c r="C244" i="37"/>
  <c r="S244" i="37"/>
  <c r="D244" i="37"/>
  <c r="L244" i="37"/>
  <c r="T244" i="37"/>
  <c r="C267" i="37"/>
  <c r="H267" i="37"/>
  <c r="M267" i="37"/>
  <c r="Q267" i="37"/>
  <c r="D267" i="37"/>
  <c r="M61" i="33" s="1"/>
  <c r="I267" i="37"/>
  <c r="N267" i="37"/>
  <c r="R267" i="37"/>
  <c r="E267" i="37"/>
  <c r="N61" i="33" s="1"/>
  <c r="O267" i="37"/>
  <c r="F267" i="37"/>
  <c r="P267" i="37"/>
  <c r="J267" i="37"/>
  <c r="F232" i="37"/>
  <c r="R232" i="37"/>
  <c r="V232" i="37"/>
  <c r="K267" i="37"/>
  <c r="O61" i="33" s="1"/>
  <c r="C232" i="37"/>
  <c r="M232" i="37"/>
  <c r="S232" i="37"/>
  <c r="X232" i="37"/>
  <c r="D232" i="37"/>
  <c r="I232" i="37"/>
  <c r="O232" i="37"/>
  <c r="T232" i="37"/>
  <c r="E232" i="37"/>
  <c r="P232" i="37"/>
  <c r="U232" i="37"/>
  <c r="L232" i="37"/>
  <c r="Q232" i="37"/>
  <c r="W232" i="37"/>
  <c r="G232" i="37"/>
  <c r="D277" i="37"/>
  <c r="M71" i="33" s="1"/>
  <c r="I277" i="37"/>
  <c r="N277" i="37"/>
  <c r="R277" i="37"/>
  <c r="E277" i="37"/>
  <c r="N71" i="33" s="1"/>
  <c r="J277" i="37"/>
  <c r="O277" i="37"/>
  <c r="H277" i="37"/>
  <c r="Q277" i="37"/>
  <c r="K277" i="37"/>
  <c r="O71" i="33" s="1"/>
  <c r="P277" i="37"/>
  <c r="C242" i="37"/>
  <c r="G242" i="37"/>
  <c r="O242" i="37"/>
  <c r="S242" i="37"/>
  <c r="W242" i="37"/>
  <c r="C277" i="37"/>
  <c r="D242" i="37"/>
  <c r="L242" i="37"/>
  <c r="P242" i="37"/>
  <c r="T242" i="37"/>
  <c r="X242" i="37"/>
  <c r="F277" i="37"/>
  <c r="F242" i="37"/>
  <c r="V242" i="37"/>
  <c r="I242" i="37"/>
  <c r="Q242" i="37"/>
  <c r="M277" i="37"/>
  <c r="R242" i="37"/>
  <c r="E242" i="37"/>
  <c r="M242" i="37"/>
  <c r="U242" i="37"/>
  <c r="C280" i="37"/>
  <c r="H280" i="37"/>
  <c r="M280" i="37"/>
  <c r="Q280" i="37"/>
  <c r="D280" i="37"/>
  <c r="M74" i="33" s="1"/>
  <c r="I280" i="37"/>
  <c r="N280" i="37"/>
  <c r="R280" i="37"/>
  <c r="F280" i="37"/>
  <c r="P280" i="37"/>
  <c r="J280" i="37"/>
  <c r="K280" i="37"/>
  <c r="O74" i="33" s="1"/>
  <c r="F245" i="37"/>
  <c r="R245" i="37"/>
  <c r="V245" i="37"/>
  <c r="O280" i="37"/>
  <c r="C245" i="37"/>
  <c r="G245" i="37"/>
  <c r="O245" i="37"/>
  <c r="S245" i="37"/>
  <c r="W245" i="37"/>
  <c r="E280" i="37"/>
  <c r="N74" i="33" s="1"/>
  <c r="E245" i="37"/>
  <c r="M245" i="37"/>
  <c r="U245" i="37"/>
  <c r="P245" i="37"/>
  <c r="X245" i="37"/>
  <c r="I245" i="37"/>
  <c r="Q245" i="37"/>
  <c r="D245" i="37"/>
  <c r="L245" i="37"/>
  <c r="T245" i="37"/>
  <c r="D281" i="37"/>
  <c r="M75" i="33" s="1"/>
  <c r="I281" i="37"/>
  <c r="N281" i="37"/>
  <c r="R281" i="37"/>
  <c r="E281" i="37"/>
  <c r="N75" i="33" s="1"/>
  <c r="J281" i="37"/>
  <c r="O281" i="37"/>
  <c r="H281" i="37"/>
  <c r="Q281" i="37"/>
  <c r="K281" i="37"/>
  <c r="O75" i="33" s="1"/>
  <c r="F281" i="37"/>
  <c r="C246" i="37"/>
  <c r="G246" i="37"/>
  <c r="O246" i="37"/>
  <c r="S246" i="37"/>
  <c r="W246" i="37"/>
  <c r="M281" i="37"/>
  <c r="D246" i="37"/>
  <c r="L246" i="37"/>
  <c r="P246" i="37"/>
  <c r="T246" i="37"/>
  <c r="X246" i="37"/>
  <c r="P281" i="37"/>
  <c r="F246" i="37"/>
  <c r="V246" i="37"/>
  <c r="I246" i="37"/>
  <c r="Q246" i="37"/>
  <c r="C281" i="37"/>
  <c r="R246" i="37"/>
  <c r="E246" i="37"/>
  <c r="M246" i="37"/>
  <c r="U246" i="37"/>
  <c r="F274" i="37"/>
  <c r="C274" i="37"/>
  <c r="D274" i="37"/>
  <c r="M68" i="33" s="1"/>
  <c r="J274" i="37"/>
  <c r="O274" i="37"/>
  <c r="E274" i="37"/>
  <c r="N68" i="33" s="1"/>
  <c r="K274" i="37"/>
  <c r="O68" i="33" s="1"/>
  <c r="P274" i="37"/>
  <c r="H274" i="37"/>
  <c r="Q274" i="37"/>
  <c r="E239" i="37"/>
  <c r="I239" i="37"/>
  <c r="M239" i="37"/>
  <c r="Q239" i="37"/>
  <c r="U239" i="37"/>
  <c r="I274" i="37"/>
  <c r="R274" i="37"/>
  <c r="F239" i="37"/>
  <c r="P239" i="37"/>
  <c r="V239" i="37"/>
  <c r="G239" i="37"/>
  <c r="L239" i="37"/>
  <c r="R239" i="37"/>
  <c r="W239" i="37"/>
  <c r="M274" i="37"/>
  <c r="N274" i="37"/>
  <c r="S239" i="37"/>
  <c r="T239" i="37"/>
  <c r="C239" i="37"/>
  <c r="X239" i="37"/>
  <c r="D239" i="37"/>
  <c r="O239" i="37"/>
  <c r="E278" i="37"/>
  <c r="N72" i="33" s="1"/>
  <c r="J278" i="37"/>
  <c r="O278" i="37"/>
  <c r="F278" i="37"/>
  <c r="K278" i="37"/>
  <c r="O72" i="33" s="1"/>
  <c r="P278" i="37"/>
  <c r="H278" i="37"/>
  <c r="Q278" i="37"/>
  <c r="I278" i="37"/>
  <c r="R278" i="37"/>
  <c r="M278" i="37"/>
  <c r="D243" i="37"/>
  <c r="L243" i="37"/>
  <c r="P243" i="37"/>
  <c r="T243" i="37"/>
  <c r="X243" i="37"/>
  <c r="N278" i="37"/>
  <c r="E243" i="37"/>
  <c r="I243" i="37"/>
  <c r="M243" i="37"/>
  <c r="Q243" i="37"/>
  <c r="U243" i="37"/>
  <c r="C278" i="37"/>
  <c r="D278" i="37"/>
  <c r="M72" i="33" s="1"/>
  <c r="G243" i="37"/>
  <c r="O243" i="37"/>
  <c r="W243" i="37"/>
  <c r="R243" i="37"/>
  <c r="C243" i="37"/>
  <c r="S243" i="37"/>
  <c r="F243" i="37"/>
  <c r="V243" i="37"/>
  <c r="E273" i="37"/>
  <c r="N67" i="33" s="1"/>
  <c r="J273" i="37"/>
  <c r="O273" i="37"/>
  <c r="F273" i="37"/>
  <c r="K273" i="37"/>
  <c r="O67" i="33" s="1"/>
  <c r="P273" i="37"/>
  <c r="D273" i="37"/>
  <c r="M67" i="33" s="1"/>
  <c r="N273" i="37"/>
  <c r="H273" i="37"/>
  <c r="Q273" i="37"/>
  <c r="I273" i="37"/>
  <c r="D238" i="37"/>
  <c r="L238" i="37"/>
  <c r="P238" i="37"/>
  <c r="T238" i="37"/>
  <c r="X238" i="37"/>
  <c r="M273" i="37"/>
  <c r="R273" i="37"/>
  <c r="G238" i="37"/>
  <c r="M238" i="37"/>
  <c r="R238" i="37"/>
  <c r="W238" i="37"/>
  <c r="C238" i="37"/>
  <c r="I238" i="37"/>
  <c r="S238" i="37"/>
  <c r="V238" i="37"/>
  <c r="E238" i="37"/>
  <c r="O238" i="37"/>
  <c r="C273" i="37"/>
  <c r="F238" i="37"/>
  <c r="Q238" i="37"/>
  <c r="U238" i="37"/>
  <c r="C271" i="37"/>
  <c r="H271" i="37"/>
  <c r="M271" i="37"/>
  <c r="Q271" i="37"/>
  <c r="D271" i="37"/>
  <c r="M65" i="33" s="1"/>
  <c r="I271" i="37"/>
  <c r="N271" i="37"/>
  <c r="R271" i="37"/>
  <c r="E271" i="37"/>
  <c r="N65" i="33" s="1"/>
  <c r="O271" i="37"/>
  <c r="F271" i="37"/>
  <c r="P271" i="37"/>
  <c r="J271" i="37"/>
  <c r="F236" i="37"/>
  <c r="R236" i="37"/>
  <c r="V236" i="37"/>
  <c r="K271" i="37"/>
  <c r="O65" i="33" s="1"/>
  <c r="E236" i="37"/>
  <c r="P236" i="37"/>
  <c r="U236" i="37"/>
  <c r="G236" i="37"/>
  <c r="L236" i="37"/>
  <c r="Q236" i="37"/>
  <c r="W236" i="37"/>
  <c r="C236" i="37"/>
  <c r="M236" i="37"/>
  <c r="S236" i="37"/>
  <c r="X236" i="37"/>
  <c r="I236" i="37"/>
  <c r="O236" i="37"/>
  <c r="T236" i="37"/>
  <c r="D236" i="37"/>
  <c r="F266" i="37"/>
  <c r="K266" i="37"/>
  <c r="O60" i="33" s="1"/>
  <c r="P266" i="37"/>
  <c r="C266" i="37"/>
  <c r="H266" i="37"/>
  <c r="M266" i="37"/>
  <c r="Q266" i="37"/>
  <c r="D266" i="37"/>
  <c r="M60" i="33" s="1"/>
  <c r="N266" i="37"/>
  <c r="E266" i="37"/>
  <c r="N60" i="33" s="1"/>
  <c r="O266" i="37"/>
  <c r="I266" i="37"/>
  <c r="E231" i="37"/>
  <c r="I231" i="37"/>
  <c r="M231" i="37"/>
  <c r="Q231" i="37"/>
  <c r="U231" i="37"/>
  <c r="J266" i="37"/>
  <c r="F231" i="37"/>
  <c r="P231" i="37"/>
  <c r="V231" i="37"/>
  <c r="G231" i="37"/>
  <c r="L231" i="37"/>
  <c r="R231" i="37"/>
  <c r="W231" i="37"/>
  <c r="R266" i="37"/>
  <c r="C231" i="37"/>
  <c r="S231" i="37"/>
  <c r="X231" i="37"/>
  <c r="O231" i="37"/>
  <c r="T231" i="37"/>
  <c r="D231" i="37"/>
  <c r="F275" i="37"/>
  <c r="K275" i="37"/>
  <c r="O69" i="33" s="1"/>
  <c r="P275" i="37"/>
  <c r="C275" i="37"/>
  <c r="H275" i="37"/>
  <c r="M275" i="37"/>
  <c r="Q275" i="37"/>
  <c r="E275" i="37"/>
  <c r="N69" i="33" s="1"/>
  <c r="O275" i="37"/>
  <c r="F240" i="37"/>
  <c r="I275" i="37"/>
  <c r="R275" i="37"/>
  <c r="C240" i="37"/>
  <c r="M240" i="37"/>
  <c r="Q240" i="37"/>
  <c r="U240" i="37"/>
  <c r="D275" i="37"/>
  <c r="M69" i="33" s="1"/>
  <c r="D240" i="37"/>
  <c r="I240" i="37"/>
  <c r="R240" i="37"/>
  <c r="V240" i="37"/>
  <c r="J275" i="37"/>
  <c r="E240" i="37"/>
  <c r="O240" i="37"/>
  <c r="W240" i="37"/>
  <c r="G240" i="37"/>
  <c r="P240" i="37"/>
  <c r="X240" i="37"/>
  <c r="N275" i="37"/>
  <c r="S240" i="37"/>
  <c r="L240" i="37"/>
  <c r="T240" i="37"/>
  <c r="F270" i="37"/>
  <c r="K270" i="37"/>
  <c r="O64" i="33" s="1"/>
  <c r="P270" i="37"/>
  <c r="C270" i="37"/>
  <c r="H270" i="37"/>
  <c r="M270" i="37"/>
  <c r="Q270" i="37"/>
  <c r="D270" i="37"/>
  <c r="M64" i="33" s="1"/>
  <c r="N270" i="37"/>
  <c r="E270" i="37"/>
  <c r="N64" i="33" s="1"/>
  <c r="O270" i="37"/>
  <c r="I270" i="37"/>
  <c r="E235" i="37"/>
  <c r="I235" i="37"/>
  <c r="M235" i="37"/>
  <c r="Q235" i="37"/>
  <c r="U235" i="37"/>
  <c r="J270" i="37"/>
  <c r="C235" i="37"/>
  <c r="S235" i="37"/>
  <c r="X235" i="37"/>
  <c r="D235" i="37"/>
  <c r="O235" i="37"/>
  <c r="T235" i="37"/>
  <c r="R270" i="37"/>
  <c r="F235" i="37"/>
  <c r="P235" i="37"/>
  <c r="V235" i="37"/>
  <c r="R235" i="37"/>
  <c r="W235" i="37"/>
  <c r="G235" i="37"/>
  <c r="L235" i="37"/>
  <c r="R487" i="37"/>
  <c r="Q487" i="37"/>
  <c r="S487" i="37"/>
  <c r="X487" i="37"/>
  <c r="T487" i="37"/>
  <c r="R491" i="37"/>
  <c r="Q491" i="37"/>
  <c r="S491" i="37"/>
  <c r="X491" i="37"/>
  <c r="T491" i="37"/>
  <c r="Q473" i="37"/>
  <c r="T473" i="37"/>
  <c r="R473" i="37"/>
  <c r="S473" i="37"/>
  <c r="X473" i="37"/>
  <c r="Q477" i="37"/>
  <c r="T477" i="37"/>
  <c r="R477" i="37"/>
  <c r="X477" i="37"/>
  <c r="S477" i="37"/>
  <c r="R485" i="37"/>
  <c r="T485" i="37"/>
  <c r="X485" i="37"/>
  <c r="Q485" i="37"/>
  <c r="S485" i="37"/>
  <c r="R470" i="37"/>
  <c r="S470" i="37"/>
  <c r="X470" i="37"/>
  <c r="Q470" i="37"/>
  <c r="T470" i="37"/>
  <c r="S483" i="37"/>
  <c r="R483" i="37"/>
  <c r="X483" i="37"/>
  <c r="Q483" i="37"/>
  <c r="T483" i="37"/>
  <c r="S467" i="37"/>
  <c r="Q467" i="37"/>
  <c r="R467" i="37"/>
  <c r="X467" i="37"/>
  <c r="T467" i="37"/>
  <c r="T472" i="37"/>
  <c r="X472" i="37"/>
  <c r="R472" i="37"/>
  <c r="S472" i="37"/>
  <c r="Q472" i="37"/>
  <c r="Q490" i="37"/>
  <c r="S490" i="37"/>
  <c r="X490" i="37"/>
  <c r="T490" i="37"/>
  <c r="R490" i="37"/>
  <c r="T489" i="37"/>
  <c r="X489" i="37"/>
  <c r="Q489" i="37"/>
  <c r="R489" i="37"/>
  <c r="S489" i="37"/>
  <c r="T476" i="37"/>
  <c r="X476" i="37"/>
  <c r="R476" i="37"/>
  <c r="Q476" i="37"/>
  <c r="S476" i="37"/>
  <c r="Q469" i="37"/>
  <c r="T469" i="37"/>
  <c r="R469" i="37"/>
  <c r="S469" i="37"/>
  <c r="X469" i="37"/>
  <c r="S492" i="37"/>
  <c r="T492" i="37"/>
  <c r="R492" i="37"/>
  <c r="Q492" i="37"/>
  <c r="X492" i="37"/>
  <c r="Q481" i="37"/>
  <c r="T481" i="37"/>
  <c r="R481" i="37"/>
  <c r="X481" i="37"/>
  <c r="S481" i="37"/>
  <c r="R482" i="37"/>
  <c r="S482" i="37"/>
  <c r="X482" i="37"/>
  <c r="Q482" i="37"/>
  <c r="T482" i="37"/>
  <c r="R466" i="37"/>
  <c r="S466" i="37"/>
  <c r="X466" i="37"/>
  <c r="T466" i="37"/>
  <c r="Q466" i="37"/>
  <c r="S479" i="37"/>
  <c r="R479" i="37"/>
  <c r="X479" i="37"/>
  <c r="T479" i="37"/>
  <c r="Q479" i="37"/>
  <c r="T484" i="37"/>
  <c r="X484" i="37"/>
  <c r="R484" i="37"/>
  <c r="Q484" i="37"/>
  <c r="S484" i="37"/>
  <c r="T468" i="37"/>
  <c r="X468" i="37"/>
  <c r="R468" i="37"/>
  <c r="S468" i="37"/>
  <c r="Q468" i="37"/>
  <c r="S486" i="37"/>
  <c r="Q486" i="37"/>
  <c r="T486" i="37"/>
  <c r="X486" i="37"/>
  <c r="R486" i="37"/>
  <c r="R474" i="37"/>
  <c r="S474" i="37"/>
  <c r="X474" i="37"/>
  <c r="Q474" i="37"/>
  <c r="T474" i="37"/>
  <c r="S471" i="37"/>
  <c r="R471" i="37"/>
  <c r="X471" i="37"/>
  <c r="Q471" i="37"/>
  <c r="T471" i="37"/>
  <c r="Q494" i="37"/>
  <c r="S494" i="37"/>
  <c r="X494" i="37"/>
  <c r="R494" i="37"/>
  <c r="T494" i="37"/>
  <c r="S488" i="37"/>
  <c r="T488" i="37"/>
  <c r="Q488" i="37"/>
  <c r="R488" i="37"/>
  <c r="X488" i="37"/>
  <c r="T493" i="37"/>
  <c r="X493" i="37"/>
  <c r="Q493" i="37"/>
  <c r="R493" i="37"/>
  <c r="S493" i="37"/>
  <c r="R478" i="37"/>
  <c r="S478" i="37"/>
  <c r="X478" i="37"/>
  <c r="T478" i="37"/>
  <c r="Q478" i="37"/>
  <c r="Q465" i="37"/>
  <c r="T465" i="37"/>
  <c r="R465" i="37"/>
  <c r="S465" i="37"/>
  <c r="X465" i="37"/>
  <c r="S475" i="37"/>
  <c r="R475" i="37"/>
  <c r="X475" i="37"/>
  <c r="T475" i="37"/>
  <c r="Q475" i="37"/>
  <c r="T480" i="37"/>
  <c r="X480" i="37"/>
  <c r="R480" i="37"/>
  <c r="Q480" i="37"/>
  <c r="S480" i="37"/>
  <c r="R464" i="37"/>
  <c r="T464" i="37"/>
  <c r="X464" i="37"/>
  <c r="Q464" i="37"/>
  <c r="S464" i="37"/>
  <c r="Q328" i="37"/>
  <c r="R328" i="37"/>
  <c r="S328" i="37"/>
  <c r="X328" i="37"/>
  <c r="T328" i="37"/>
  <c r="T346" i="37"/>
  <c r="X346" i="37"/>
  <c r="Q346" i="37"/>
  <c r="R346" i="37"/>
  <c r="S346" i="37"/>
  <c r="S330" i="37"/>
  <c r="T330" i="37"/>
  <c r="X330" i="37"/>
  <c r="Q330" i="37"/>
  <c r="R330" i="37"/>
  <c r="R348" i="37"/>
  <c r="S348" i="37"/>
  <c r="X348" i="37"/>
  <c r="Q348" i="37"/>
  <c r="T348" i="37"/>
  <c r="R337" i="37"/>
  <c r="S337" i="37"/>
  <c r="T337" i="37"/>
  <c r="X337" i="37"/>
  <c r="Q337" i="37"/>
  <c r="T335" i="37"/>
  <c r="X335" i="37"/>
  <c r="Q335" i="37"/>
  <c r="R335" i="37"/>
  <c r="S335" i="37"/>
  <c r="Q350" i="37"/>
  <c r="S350" i="37"/>
  <c r="X350" i="37"/>
  <c r="T350" i="37"/>
  <c r="R350" i="37"/>
  <c r="R351" i="37"/>
  <c r="Q351" i="37"/>
  <c r="S351" i="37"/>
  <c r="X351" i="37"/>
  <c r="T351" i="37"/>
  <c r="Q347" i="37"/>
  <c r="R347" i="37"/>
  <c r="X347" i="37"/>
  <c r="S347" i="37"/>
  <c r="T347" i="37"/>
  <c r="T349" i="37"/>
  <c r="X349" i="37"/>
  <c r="Q349" i="37"/>
  <c r="R349" i="37"/>
  <c r="S349" i="37"/>
  <c r="R333" i="37"/>
  <c r="S333" i="37"/>
  <c r="T333" i="37"/>
  <c r="X333" i="37"/>
  <c r="Q333" i="37"/>
  <c r="S342" i="37"/>
  <c r="T342" i="37"/>
  <c r="X342" i="37"/>
  <c r="Q342" i="37"/>
  <c r="R342" i="37"/>
  <c r="S326" i="37"/>
  <c r="T326" i="37"/>
  <c r="X326" i="37"/>
  <c r="Q326" i="37"/>
  <c r="R326" i="37"/>
  <c r="T331" i="37"/>
  <c r="X331" i="37"/>
  <c r="Q331" i="37"/>
  <c r="R331" i="37"/>
  <c r="S331" i="37"/>
  <c r="R344" i="37"/>
  <c r="S344" i="37"/>
  <c r="T344" i="37"/>
  <c r="Q344" i="37"/>
  <c r="X344" i="37"/>
  <c r="S352" i="37"/>
  <c r="T352" i="37"/>
  <c r="X352" i="37"/>
  <c r="Q352" i="37"/>
  <c r="R352" i="37"/>
  <c r="Q340" i="37"/>
  <c r="R340" i="37"/>
  <c r="S340" i="37"/>
  <c r="T340" i="37"/>
  <c r="X340" i="37"/>
  <c r="S345" i="37"/>
  <c r="T345" i="37"/>
  <c r="X345" i="37"/>
  <c r="Q345" i="37"/>
  <c r="R345" i="37"/>
  <c r="R329" i="37"/>
  <c r="S329" i="37"/>
  <c r="T329" i="37"/>
  <c r="X329" i="37"/>
  <c r="Q329" i="37"/>
  <c r="S338" i="37"/>
  <c r="T338" i="37"/>
  <c r="X338" i="37"/>
  <c r="Q338" i="37"/>
  <c r="R338" i="37"/>
  <c r="T343" i="37"/>
  <c r="X343" i="37"/>
  <c r="Q343" i="37"/>
  <c r="R343" i="37"/>
  <c r="S343" i="37"/>
  <c r="T327" i="37"/>
  <c r="X327" i="37"/>
  <c r="Q327" i="37"/>
  <c r="R327" i="37"/>
  <c r="S327" i="37"/>
  <c r="Q324" i="37"/>
  <c r="R324" i="37"/>
  <c r="S324" i="37"/>
  <c r="T324" i="37"/>
  <c r="X324" i="37"/>
  <c r="Q336" i="37"/>
  <c r="R336" i="37"/>
  <c r="S336" i="37"/>
  <c r="X336" i="37"/>
  <c r="T336" i="37"/>
  <c r="S322" i="37"/>
  <c r="Q322" i="37"/>
  <c r="R322" i="37"/>
  <c r="X322" i="37"/>
  <c r="T322" i="37"/>
  <c r="Q332" i="37"/>
  <c r="R332" i="37"/>
  <c r="S332" i="37"/>
  <c r="T332" i="37"/>
  <c r="X332" i="37"/>
  <c r="R341" i="37"/>
  <c r="S341" i="37"/>
  <c r="T341" i="37"/>
  <c r="X341" i="37"/>
  <c r="Q341" i="37"/>
  <c r="R325" i="37"/>
  <c r="S325" i="37"/>
  <c r="T325" i="37"/>
  <c r="X325" i="37"/>
  <c r="Q325" i="37"/>
  <c r="S334" i="37"/>
  <c r="T334" i="37"/>
  <c r="X334" i="37"/>
  <c r="Q334" i="37"/>
  <c r="R334" i="37"/>
  <c r="T339" i="37"/>
  <c r="X339" i="37"/>
  <c r="Q339" i="37"/>
  <c r="R339" i="37"/>
  <c r="S339" i="37"/>
  <c r="T323" i="37"/>
  <c r="S323" i="37"/>
  <c r="X323" i="37"/>
  <c r="Q323" i="37"/>
  <c r="R323" i="37"/>
  <c r="R209" i="37"/>
  <c r="T209" i="37"/>
  <c r="X209" i="37"/>
  <c r="S209" i="37"/>
  <c r="Q209" i="37"/>
  <c r="Q199" i="37"/>
  <c r="R199" i="37"/>
  <c r="T199" i="37"/>
  <c r="S199" i="37"/>
  <c r="X199" i="37"/>
  <c r="S205" i="37"/>
  <c r="R205" i="37"/>
  <c r="X205" i="37"/>
  <c r="T205" i="37"/>
  <c r="Q205" i="37"/>
  <c r="S189" i="37"/>
  <c r="R189" i="37"/>
  <c r="X189" i="37"/>
  <c r="T189" i="37"/>
  <c r="Q189" i="37"/>
  <c r="R200" i="37"/>
  <c r="S200" i="37"/>
  <c r="X200" i="37"/>
  <c r="Q200" i="37"/>
  <c r="T200" i="37"/>
  <c r="R184" i="37"/>
  <c r="Q184" i="37"/>
  <c r="S184" i="37"/>
  <c r="X184" i="37"/>
  <c r="T184" i="37"/>
  <c r="T190" i="37"/>
  <c r="X190" i="37"/>
  <c r="Q190" i="37"/>
  <c r="R190" i="37"/>
  <c r="S190" i="37"/>
  <c r="Q203" i="37"/>
  <c r="R203" i="37"/>
  <c r="T203" i="37"/>
  <c r="X203" i="37"/>
  <c r="S203" i="37"/>
  <c r="Q191" i="37"/>
  <c r="R191" i="37"/>
  <c r="T191" i="37"/>
  <c r="X191" i="37"/>
  <c r="S191" i="37"/>
  <c r="Q208" i="37"/>
  <c r="T208" i="37"/>
  <c r="R208" i="37"/>
  <c r="S208" i="37"/>
  <c r="X208" i="37"/>
  <c r="S201" i="37"/>
  <c r="R201" i="37"/>
  <c r="X201" i="37"/>
  <c r="Q201" i="37"/>
  <c r="T201" i="37"/>
  <c r="S185" i="37"/>
  <c r="R185" i="37"/>
  <c r="X185" i="37"/>
  <c r="T185" i="37"/>
  <c r="Q185" i="37"/>
  <c r="R196" i="37"/>
  <c r="S196" i="37"/>
  <c r="X196" i="37"/>
  <c r="T196" i="37"/>
  <c r="Q196" i="37"/>
  <c r="T202" i="37"/>
  <c r="X202" i="37"/>
  <c r="R202" i="37"/>
  <c r="S202" i="37"/>
  <c r="Q202" i="37"/>
  <c r="T186" i="37"/>
  <c r="X186" i="37"/>
  <c r="Q186" i="37"/>
  <c r="R186" i="37"/>
  <c r="S186" i="37"/>
  <c r="Q187" i="37"/>
  <c r="R187" i="37"/>
  <c r="S187" i="37"/>
  <c r="X187" i="37"/>
  <c r="T187" i="37"/>
  <c r="S210" i="37"/>
  <c r="Q210" i="37"/>
  <c r="R210" i="37"/>
  <c r="X210" i="37"/>
  <c r="T210" i="37"/>
  <c r="Q195" i="37"/>
  <c r="R195" i="37"/>
  <c r="T195" i="37"/>
  <c r="S195" i="37"/>
  <c r="X195" i="37"/>
  <c r="S197" i="37"/>
  <c r="R197" i="37"/>
  <c r="X197" i="37"/>
  <c r="Q197" i="37"/>
  <c r="T197" i="37"/>
  <c r="Q181" i="37"/>
  <c r="S181" i="37"/>
  <c r="X181" i="37"/>
  <c r="R181" i="37"/>
  <c r="T181" i="37"/>
  <c r="R192" i="37"/>
  <c r="S192" i="37"/>
  <c r="X192" i="37"/>
  <c r="T192" i="37"/>
  <c r="Q192" i="37"/>
  <c r="T198" i="37"/>
  <c r="X198" i="37"/>
  <c r="R198" i="37"/>
  <c r="Q198" i="37"/>
  <c r="S198" i="37"/>
  <c r="R182" i="37"/>
  <c r="T182" i="37"/>
  <c r="X182" i="37"/>
  <c r="Q182" i="37"/>
  <c r="S182" i="37"/>
  <c r="Q183" i="37"/>
  <c r="R183" i="37"/>
  <c r="S183" i="37"/>
  <c r="X183" i="37"/>
  <c r="T183" i="37"/>
  <c r="S206" i="37"/>
  <c r="Q206" i="37"/>
  <c r="R206" i="37"/>
  <c r="X206" i="37"/>
  <c r="T206" i="37"/>
  <c r="T207" i="37"/>
  <c r="X207" i="37"/>
  <c r="S207" i="37"/>
  <c r="R207" i="37"/>
  <c r="Q207" i="37"/>
  <c r="S193" i="37"/>
  <c r="R193" i="37"/>
  <c r="X193" i="37"/>
  <c r="T193" i="37"/>
  <c r="Q193" i="37"/>
  <c r="R204" i="37"/>
  <c r="S204" i="37"/>
  <c r="X204" i="37"/>
  <c r="Q204" i="37"/>
  <c r="T204" i="37"/>
  <c r="R188" i="37"/>
  <c r="Q188" i="37"/>
  <c r="S188" i="37"/>
  <c r="X188" i="37"/>
  <c r="T188" i="37"/>
  <c r="T194" i="37"/>
  <c r="X194" i="37"/>
  <c r="R194" i="37"/>
  <c r="Q194" i="37"/>
  <c r="S194" i="37"/>
  <c r="T180" i="37"/>
  <c r="X180" i="37"/>
  <c r="R180" i="37"/>
  <c r="Q180" i="37"/>
  <c r="S180" i="37"/>
  <c r="Q45" i="37"/>
  <c r="R45" i="37"/>
  <c r="S45" i="37"/>
  <c r="R62" i="37"/>
  <c r="S62" i="37"/>
  <c r="Q62" i="37"/>
  <c r="R46" i="37"/>
  <c r="S46" i="37"/>
  <c r="Q46" i="37"/>
  <c r="S43" i="37"/>
  <c r="Q43" i="37"/>
  <c r="R43" i="37"/>
  <c r="Q60" i="37"/>
  <c r="R60" i="37"/>
  <c r="T60" i="37" s="1"/>
  <c r="S60" i="37"/>
  <c r="S40" i="37"/>
  <c r="Q40" i="37"/>
  <c r="R40" i="37"/>
  <c r="R58" i="37"/>
  <c r="S58" i="37"/>
  <c r="Q58" i="37"/>
  <c r="Q56" i="37"/>
  <c r="R56" i="37"/>
  <c r="S56" i="37"/>
  <c r="Q49" i="37"/>
  <c r="R49" i="37"/>
  <c r="S49" i="37"/>
  <c r="Q61" i="37"/>
  <c r="R61" i="37"/>
  <c r="S61" i="37"/>
  <c r="R54" i="37"/>
  <c r="S54" i="37"/>
  <c r="Q54" i="37"/>
  <c r="S67" i="37"/>
  <c r="R67" i="37"/>
  <c r="Q67" i="37"/>
  <c r="S51" i="37"/>
  <c r="Q51" i="37"/>
  <c r="R51" i="37"/>
  <c r="Q68" i="37"/>
  <c r="T68" i="37" s="1"/>
  <c r="R68" i="37"/>
  <c r="S68" i="37"/>
  <c r="Q52" i="37"/>
  <c r="R52" i="37"/>
  <c r="T52" i="37" s="1"/>
  <c r="S52" i="37"/>
  <c r="Q38" i="37"/>
  <c r="S38" i="37"/>
  <c r="R38" i="37"/>
  <c r="T38" i="37" s="1"/>
  <c r="Q65" i="37"/>
  <c r="R65" i="37"/>
  <c r="S65" i="37"/>
  <c r="S59" i="37"/>
  <c r="Q59" i="37"/>
  <c r="R59" i="37"/>
  <c r="Q44" i="37"/>
  <c r="R44" i="37"/>
  <c r="T44" i="37" s="1"/>
  <c r="S44" i="37"/>
  <c r="Q53" i="37"/>
  <c r="R53" i="37"/>
  <c r="S53" i="37"/>
  <c r="R42" i="37"/>
  <c r="S42" i="37"/>
  <c r="Q42" i="37"/>
  <c r="S55" i="37"/>
  <c r="Q55" i="37"/>
  <c r="R55" i="37"/>
  <c r="R39" i="37"/>
  <c r="Q39" i="37"/>
  <c r="S39" i="37"/>
  <c r="S41" i="37"/>
  <c r="Q41" i="37"/>
  <c r="R41" i="37"/>
  <c r="R66" i="37"/>
  <c r="S66" i="37"/>
  <c r="Q66" i="37"/>
  <c r="Q57" i="37"/>
  <c r="R57" i="37"/>
  <c r="S57" i="37"/>
  <c r="R50" i="37"/>
  <c r="S50" i="37"/>
  <c r="Q50" i="37"/>
  <c r="S63" i="37"/>
  <c r="Q63" i="37"/>
  <c r="R63" i="37"/>
  <c r="S47" i="37"/>
  <c r="Q47" i="37"/>
  <c r="R47" i="37"/>
  <c r="Q64" i="37"/>
  <c r="S64" i="37"/>
  <c r="R64" i="37"/>
  <c r="Q48" i="37"/>
  <c r="R48" i="37"/>
  <c r="S48" i="37"/>
  <c r="T23" i="37"/>
  <c r="S400" i="41"/>
  <c r="S288" i="41"/>
  <c r="S176" i="41"/>
  <c r="F219" i="37"/>
  <c r="L219" i="37"/>
  <c r="L230" i="37"/>
  <c r="F230" i="37"/>
  <c r="L502" i="37"/>
  <c r="F502" i="37"/>
  <c r="L217" i="37"/>
  <c r="F217" i="37"/>
  <c r="L221" i="37"/>
  <c r="F221" i="37"/>
  <c r="F228" i="37"/>
  <c r="L228" i="37"/>
  <c r="L513" i="37"/>
  <c r="F513" i="37"/>
  <c r="F508" i="37"/>
  <c r="L508" i="37"/>
  <c r="L510" i="37"/>
  <c r="F510" i="37"/>
  <c r="F365" i="37"/>
  <c r="L365" i="37"/>
  <c r="F360" i="37"/>
  <c r="L360" i="37"/>
  <c r="F363" i="37"/>
  <c r="L363" i="37"/>
  <c r="F224" i="37"/>
  <c r="L224" i="37"/>
  <c r="F512" i="37"/>
  <c r="L512" i="37"/>
  <c r="L506" i="37"/>
  <c r="F506" i="37"/>
  <c r="F359" i="37"/>
  <c r="L359" i="37"/>
  <c r="F225" i="37"/>
  <c r="L225" i="37"/>
  <c r="L227" i="37"/>
  <c r="F227" i="37"/>
  <c r="L503" i="37"/>
  <c r="F503" i="37"/>
  <c r="F504" i="37"/>
  <c r="L504" i="37"/>
  <c r="L509" i="37"/>
  <c r="F509" i="37"/>
  <c r="L514" i="37"/>
  <c r="F514" i="37"/>
  <c r="L366" i="37"/>
  <c r="F366" i="37"/>
  <c r="F368" i="37"/>
  <c r="L368" i="37"/>
  <c r="L367" i="37"/>
  <c r="F367" i="37"/>
  <c r="F223" i="37"/>
  <c r="L223" i="37"/>
  <c r="F507" i="37"/>
  <c r="L507" i="37"/>
  <c r="L362" i="37"/>
  <c r="F362" i="37"/>
  <c r="L370" i="37"/>
  <c r="F370" i="37"/>
  <c r="L222" i="37"/>
  <c r="F222" i="37"/>
  <c r="L218" i="37"/>
  <c r="F218" i="37"/>
  <c r="L229" i="37"/>
  <c r="F229" i="37"/>
  <c r="F220" i="37"/>
  <c r="L220" i="37"/>
  <c r="L226" i="37"/>
  <c r="F226" i="37"/>
  <c r="F511" i="37"/>
  <c r="L511" i="37"/>
  <c r="F505" i="37"/>
  <c r="L505" i="37"/>
  <c r="L501" i="37"/>
  <c r="F501" i="37"/>
  <c r="L361" i="37"/>
  <c r="F361" i="37"/>
  <c r="F364" i="37"/>
  <c r="L364" i="37"/>
  <c r="L369" i="37"/>
  <c r="F369" i="37"/>
  <c r="F371" i="37"/>
  <c r="L371" i="37"/>
  <c r="F372" i="37"/>
  <c r="L372" i="37"/>
  <c r="F78" i="37"/>
  <c r="L78" i="37"/>
  <c r="L83" i="37"/>
  <c r="F83" i="37"/>
  <c r="E75" i="37"/>
  <c r="L75" i="37"/>
  <c r="F75" i="37"/>
  <c r="L81" i="37"/>
  <c r="F81" i="37"/>
  <c r="L87" i="37"/>
  <c r="F87" i="37"/>
  <c r="F76" i="37"/>
  <c r="L76" i="37"/>
  <c r="L79" i="37"/>
  <c r="F79" i="37"/>
  <c r="F85" i="37"/>
  <c r="L85" i="37"/>
  <c r="L80" i="37"/>
  <c r="F80" i="37"/>
  <c r="F77" i="37"/>
  <c r="L77" i="37"/>
  <c r="F88" i="37"/>
  <c r="L88" i="37"/>
  <c r="F82" i="37"/>
  <c r="L82" i="37"/>
  <c r="F86" i="37"/>
  <c r="L86" i="37"/>
  <c r="L84" i="37"/>
  <c r="F84" i="37"/>
  <c r="D37" i="41"/>
  <c r="AI37" i="41" s="1"/>
  <c r="X22" i="21"/>
  <c r="AD379" i="41"/>
  <c r="O380" i="41"/>
  <c r="AD266" i="41"/>
  <c r="AD154" i="41"/>
  <c r="S24" i="37"/>
  <c r="Q24" i="37"/>
  <c r="R24" i="37"/>
  <c r="Q22" i="37"/>
  <c r="R22" i="37"/>
  <c r="S22" i="37"/>
  <c r="T22" i="37"/>
  <c r="Q153" i="37"/>
  <c r="X153" i="37"/>
  <c r="S153" i="37"/>
  <c r="R153" i="37"/>
  <c r="S164" i="37"/>
  <c r="R164" i="37"/>
  <c r="X164" i="37"/>
  <c r="Q164" i="37"/>
  <c r="X441" i="37"/>
  <c r="X456" i="37"/>
  <c r="X296" i="37"/>
  <c r="X304" i="37"/>
  <c r="X309" i="37"/>
  <c r="X319" i="37"/>
  <c r="U9" i="37"/>
  <c r="W9" i="37"/>
  <c r="V9" i="37"/>
  <c r="G75" i="37"/>
  <c r="D75" i="37"/>
  <c r="Q9" i="37"/>
  <c r="X23" i="37" s="1"/>
  <c r="T9" i="37"/>
  <c r="R9" i="37"/>
  <c r="S9" i="37"/>
  <c r="Q15" i="37"/>
  <c r="R15" i="37"/>
  <c r="S15" i="37"/>
  <c r="T15" i="37"/>
  <c r="R33" i="37"/>
  <c r="Q33" i="37"/>
  <c r="X33" i="37" s="1"/>
  <c r="S33" i="37"/>
  <c r="T28" i="37"/>
  <c r="Q28" i="37"/>
  <c r="X28" i="37" s="1"/>
  <c r="R28" i="37"/>
  <c r="S28" i="37"/>
  <c r="Q21" i="37"/>
  <c r="R21" i="37"/>
  <c r="S21" i="37"/>
  <c r="T21" i="37"/>
  <c r="Q10" i="37"/>
  <c r="R10" i="37"/>
  <c r="S10" i="37"/>
  <c r="T10" i="37"/>
  <c r="Q26" i="37"/>
  <c r="T26" i="37" s="1"/>
  <c r="R26" i="37"/>
  <c r="S26" i="37"/>
  <c r="W151" i="37"/>
  <c r="V151" i="37"/>
  <c r="U151" i="37"/>
  <c r="X151" i="37"/>
  <c r="S151" i="37"/>
  <c r="R151" i="37"/>
  <c r="Q151" i="37"/>
  <c r="X155" i="37"/>
  <c r="S155" i="37"/>
  <c r="R155" i="37"/>
  <c r="Q155" i="37"/>
  <c r="X167" i="37"/>
  <c r="S167" i="37"/>
  <c r="R167" i="37"/>
  <c r="Q167" i="37"/>
  <c r="R162" i="37"/>
  <c r="X162" i="37"/>
  <c r="Q162" i="37"/>
  <c r="S162" i="37"/>
  <c r="S178" i="37"/>
  <c r="X178" i="37"/>
  <c r="R178" i="37"/>
  <c r="Q178" i="37"/>
  <c r="Q168" i="37"/>
  <c r="S168" i="37"/>
  <c r="X168" i="37"/>
  <c r="R168" i="37"/>
  <c r="R169" i="37"/>
  <c r="Q169" i="37"/>
  <c r="X169" i="37"/>
  <c r="S169" i="37"/>
  <c r="X461" i="37"/>
  <c r="X451" i="37"/>
  <c r="X447" i="37"/>
  <c r="X454" i="37"/>
  <c r="X442" i="37"/>
  <c r="X444" i="37"/>
  <c r="X459" i="37"/>
  <c r="X460" i="37"/>
  <c r="X312" i="37"/>
  <c r="X299" i="37"/>
  <c r="X294" i="37"/>
  <c r="X297" i="37"/>
  <c r="X313" i="37"/>
  <c r="X314" i="37"/>
  <c r="X311" i="37"/>
  <c r="Q12" i="37"/>
  <c r="R12" i="37"/>
  <c r="S12" i="37"/>
  <c r="T12" i="37"/>
  <c r="Q31" i="37"/>
  <c r="R31" i="37"/>
  <c r="S31" i="37"/>
  <c r="Q35" i="37"/>
  <c r="X35" i="37" s="1"/>
  <c r="R35" i="37"/>
  <c r="S35" i="37"/>
  <c r="Q165" i="37"/>
  <c r="X165" i="37"/>
  <c r="S165" i="37"/>
  <c r="R165" i="37"/>
  <c r="S174" i="37"/>
  <c r="X174" i="37"/>
  <c r="R174" i="37"/>
  <c r="Q174" i="37"/>
  <c r="X179" i="37"/>
  <c r="S179" i="37"/>
  <c r="R179" i="37"/>
  <c r="Q179" i="37"/>
  <c r="X446" i="37"/>
  <c r="X440" i="37"/>
  <c r="V293" i="37"/>
  <c r="W293" i="37"/>
  <c r="U293" i="37"/>
  <c r="X293" i="37"/>
  <c r="X307" i="37"/>
  <c r="Q13" i="37"/>
  <c r="R13" i="37"/>
  <c r="S13" i="37"/>
  <c r="T13" i="37"/>
  <c r="Q19" i="37"/>
  <c r="R19" i="37"/>
  <c r="S19" i="37"/>
  <c r="T19" i="37"/>
  <c r="Q37" i="37"/>
  <c r="X37" i="37" s="1"/>
  <c r="S37" i="37"/>
  <c r="R37" i="37"/>
  <c r="Q32" i="37"/>
  <c r="R32" i="37"/>
  <c r="S32" i="37"/>
  <c r="Q25" i="37"/>
  <c r="X25" i="37" s="1"/>
  <c r="R25" i="37"/>
  <c r="S25" i="37"/>
  <c r="Q14" i="37"/>
  <c r="R14" i="37"/>
  <c r="S14" i="37"/>
  <c r="T14" i="37"/>
  <c r="Q30" i="37"/>
  <c r="T30" i="37" s="1"/>
  <c r="R30" i="37"/>
  <c r="S30" i="37"/>
  <c r="X159" i="37"/>
  <c r="S159" i="37"/>
  <c r="R159" i="37"/>
  <c r="Q159" i="37"/>
  <c r="Q161" i="37"/>
  <c r="X161" i="37"/>
  <c r="S161" i="37"/>
  <c r="R161" i="37"/>
  <c r="X171" i="37"/>
  <c r="S171" i="37"/>
  <c r="R171" i="37"/>
  <c r="Q171" i="37"/>
  <c r="S166" i="37"/>
  <c r="Q166" i="37"/>
  <c r="X166" i="37"/>
  <c r="R166" i="37"/>
  <c r="R177" i="37"/>
  <c r="Q177" i="37"/>
  <c r="X177" i="37"/>
  <c r="S177" i="37"/>
  <c r="Q172" i="37"/>
  <c r="S172" i="37"/>
  <c r="R172" i="37"/>
  <c r="X172" i="37"/>
  <c r="R173" i="37"/>
  <c r="Q173" i="37"/>
  <c r="X173" i="37"/>
  <c r="S173" i="37"/>
  <c r="X437" i="37"/>
  <c r="X438" i="37"/>
  <c r="X453" i="37"/>
  <c r="X455" i="37"/>
  <c r="X443" i="37"/>
  <c r="X448" i="37"/>
  <c r="X462" i="37"/>
  <c r="X318" i="37"/>
  <c r="X300" i="37"/>
  <c r="X302" i="37"/>
  <c r="X301" i="37"/>
  <c r="X320" i="37"/>
  <c r="X317" i="37"/>
  <c r="X315" i="37"/>
  <c r="Q11" i="37"/>
  <c r="R11" i="37"/>
  <c r="S11" i="37"/>
  <c r="T11" i="37"/>
  <c r="Q17" i="37"/>
  <c r="R17" i="37"/>
  <c r="S17" i="37"/>
  <c r="T17" i="37"/>
  <c r="Q157" i="37"/>
  <c r="X157" i="37"/>
  <c r="S157" i="37"/>
  <c r="R157" i="37"/>
  <c r="R158" i="37"/>
  <c r="X158" i="37"/>
  <c r="Q158" i="37"/>
  <c r="S158" i="37"/>
  <c r="X450" i="37"/>
  <c r="X436" i="37"/>
  <c r="X463" i="37"/>
  <c r="X321" i="37"/>
  <c r="X310" i="37"/>
  <c r="Q16" i="37"/>
  <c r="R16" i="37"/>
  <c r="S16" i="37"/>
  <c r="T16" i="37"/>
  <c r="Q27" i="37"/>
  <c r="X27" i="37" s="1"/>
  <c r="R27" i="37"/>
  <c r="S27" i="37"/>
  <c r="Q20" i="37"/>
  <c r="R20" i="37"/>
  <c r="S20" i="37"/>
  <c r="T20" i="37"/>
  <c r="T36" i="37"/>
  <c r="R36" i="37"/>
  <c r="Q36" i="37"/>
  <c r="S36" i="37"/>
  <c r="Q29" i="37"/>
  <c r="X29" i="37" s="1"/>
  <c r="R29" i="37"/>
  <c r="S29" i="37"/>
  <c r="Q18" i="37"/>
  <c r="R18" i="37"/>
  <c r="S18" i="37"/>
  <c r="T18" i="37"/>
  <c r="Q34" i="37"/>
  <c r="S34" i="37"/>
  <c r="R34" i="37"/>
  <c r="S156" i="37"/>
  <c r="R156" i="37"/>
  <c r="Q156" i="37"/>
  <c r="X156" i="37"/>
  <c r="S152" i="37"/>
  <c r="R152" i="37"/>
  <c r="X152" i="37"/>
  <c r="Q152" i="37"/>
  <c r="X163" i="37"/>
  <c r="S163" i="37"/>
  <c r="R163" i="37"/>
  <c r="Q163" i="37"/>
  <c r="R154" i="37"/>
  <c r="X154" i="37"/>
  <c r="Q154" i="37"/>
  <c r="S154" i="37"/>
  <c r="S170" i="37"/>
  <c r="X170" i="37"/>
  <c r="R170" i="37"/>
  <c r="Q170" i="37"/>
  <c r="S160" i="37"/>
  <c r="R160" i="37"/>
  <c r="X160" i="37"/>
  <c r="Q160" i="37"/>
  <c r="Q176" i="37"/>
  <c r="S176" i="37"/>
  <c r="X176" i="37"/>
  <c r="R176" i="37"/>
  <c r="X175" i="37"/>
  <c r="S175" i="37"/>
  <c r="R175" i="37"/>
  <c r="Q175" i="37"/>
  <c r="X445" i="37"/>
  <c r="X439" i="37"/>
  <c r="V435" i="37"/>
  <c r="W435" i="37"/>
  <c r="U435" i="37"/>
  <c r="X435" i="37"/>
  <c r="X457" i="37"/>
  <c r="X449" i="37"/>
  <c r="X452" i="37"/>
  <c r="X458" i="37"/>
  <c r="X295" i="37"/>
  <c r="X298" i="37"/>
  <c r="X303" i="37"/>
  <c r="X308" i="37"/>
  <c r="X305" i="37"/>
  <c r="X306" i="37"/>
  <c r="X316" i="37"/>
  <c r="G247" i="21"/>
  <c r="E246" i="21"/>
  <c r="F246" i="21" s="1"/>
  <c r="G135" i="21"/>
  <c r="E134" i="21"/>
  <c r="F134" i="21" s="1"/>
  <c r="E22" i="21"/>
  <c r="F22" i="21" s="1"/>
  <c r="C37" i="41" s="1"/>
  <c r="E358" i="21"/>
  <c r="F358" i="21" s="1"/>
  <c r="G359" i="21"/>
  <c r="P133" i="21"/>
  <c r="J357" i="21"/>
  <c r="M122" i="37"/>
  <c r="F122" i="37"/>
  <c r="F254" i="37"/>
  <c r="M254" i="37"/>
  <c r="F538" i="37"/>
  <c r="M538" i="37"/>
  <c r="F115" i="37"/>
  <c r="M115" i="37"/>
  <c r="F113" i="37"/>
  <c r="M113" i="37"/>
  <c r="F112" i="37"/>
  <c r="M112" i="37"/>
  <c r="F121" i="37"/>
  <c r="M121" i="37"/>
  <c r="F119" i="37"/>
  <c r="M119" i="37"/>
  <c r="F260" i="37"/>
  <c r="M260" i="37"/>
  <c r="F262" i="37"/>
  <c r="M262" i="37"/>
  <c r="F547" i="37"/>
  <c r="M547" i="37"/>
  <c r="F542" i="37"/>
  <c r="M542" i="37"/>
  <c r="F541" i="37"/>
  <c r="M541" i="37"/>
  <c r="F401" i="37"/>
  <c r="M401" i="37"/>
  <c r="F403" i="37"/>
  <c r="M403" i="37"/>
  <c r="M110" i="37"/>
  <c r="F110" i="37"/>
  <c r="F116" i="37"/>
  <c r="M116" i="37"/>
  <c r="F118" i="37"/>
  <c r="M118" i="37"/>
  <c r="F123" i="37"/>
  <c r="M123" i="37"/>
  <c r="F257" i="37"/>
  <c r="M257" i="37"/>
  <c r="M253" i="37"/>
  <c r="F253" i="37"/>
  <c r="F264" i="37"/>
  <c r="M264" i="37"/>
  <c r="F255" i="37"/>
  <c r="M255" i="37"/>
  <c r="M261" i="37"/>
  <c r="F261" i="37"/>
  <c r="F548" i="37"/>
  <c r="M548" i="37"/>
  <c r="M543" i="37"/>
  <c r="F543" i="37"/>
  <c r="F545" i="37"/>
  <c r="M545" i="37"/>
  <c r="F396" i="37"/>
  <c r="M396" i="37"/>
  <c r="F399" i="37"/>
  <c r="M399" i="37"/>
  <c r="F404" i="37"/>
  <c r="M404" i="37"/>
  <c r="F406" i="37"/>
  <c r="M406" i="37"/>
  <c r="F407" i="37"/>
  <c r="M407" i="37"/>
  <c r="M114" i="37"/>
  <c r="F114" i="37"/>
  <c r="F258" i="37"/>
  <c r="M258" i="37"/>
  <c r="F259" i="37"/>
  <c r="M259" i="37"/>
  <c r="M265" i="37"/>
  <c r="F265" i="37"/>
  <c r="F539" i="37"/>
  <c r="M539" i="37"/>
  <c r="F544" i="37"/>
  <c r="M544" i="37"/>
  <c r="F549" i="37"/>
  <c r="M549" i="37"/>
  <c r="F397" i="37"/>
  <c r="M397" i="37"/>
  <c r="F405" i="37"/>
  <c r="M405" i="37"/>
  <c r="F394" i="37"/>
  <c r="M394" i="37"/>
  <c r="F117" i="37"/>
  <c r="M117" i="37"/>
  <c r="F252" i="37"/>
  <c r="M252" i="37"/>
  <c r="F256" i="37"/>
  <c r="M256" i="37"/>
  <c r="F263" i="37"/>
  <c r="M263" i="37"/>
  <c r="F546" i="37"/>
  <c r="M546" i="37"/>
  <c r="F540" i="37"/>
  <c r="M540" i="37"/>
  <c r="F536" i="37"/>
  <c r="M536" i="37"/>
  <c r="M400" i="37"/>
  <c r="F400" i="37"/>
  <c r="F395" i="37"/>
  <c r="M395" i="37"/>
  <c r="F398" i="37"/>
  <c r="M398" i="37"/>
  <c r="F120" i="37"/>
  <c r="M120" i="37"/>
  <c r="F111" i="37"/>
  <c r="M111" i="37"/>
  <c r="F537" i="37"/>
  <c r="M537" i="37"/>
  <c r="F402" i="37"/>
  <c r="M402" i="37"/>
  <c r="E113" i="37"/>
  <c r="N18" i="33" s="1"/>
  <c r="D113" i="37"/>
  <c r="M18" i="33" s="1"/>
  <c r="K113" i="37"/>
  <c r="O18" i="33" s="1"/>
  <c r="K112" i="37"/>
  <c r="O17" i="33" s="1"/>
  <c r="D112" i="37"/>
  <c r="M17" i="33" s="1"/>
  <c r="E112" i="37"/>
  <c r="N17" i="33" s="1"/>
  <c r="K119" i="37"/>
  <c r="O24" i="33" s="1"/>
  <c r="E119" i="37"/>
  <c r="N24" i="33" s="1"/>
  <c r="D119" i="37"/>
  <c r="M24" i="33" s="1"/>
  <c r="E260" i="37"/>
  <c r="N54" i="33" s="1"/>
  <c r="D260" i="37"/>
  <c r="M54" i="33" s="1"/>
  <c r="K260" i="37"/>
  <c r="O54" i="33" s="1"/>
  <c r="K537" i="37"/>
  <c r="O109" i="33" s="1"/>
  <c r="D537" i="37"/>
  <c r="M109" i="33" s="1"/>
  <c r="E537" i="37"/>
  <c r="N109" i="33" s="1"/>
  <c r="E110" i="37"/>
  <c r="N15" i="33" s="1"/>
  <c r="K110" i="37"/>
  <c r="O15" i="33" s="1"/>
  <c r="D110" i="37"/>
  <c r="M15" i="33" s="1"/>
  <c r="K116" i="37"/>
  <c r="O21" i="33" s="1"/>
  <c r="D116" i="37"/>
  <c r="M21" i="33" s="1"/>
  <c r="E116" i="37"/>
  <c r="N21" i="33" s="1"/>
  <c r="D118" i="37"/>
  <c r="M23" i="33" s="1"/>
  <c r="E118" i="37"/>
  <c r="N23" i="33" s="1"/>
  <c r="K118" i="37"/>
  <c r="O23" i="33" s="1"/>
  <c r="D123" i="37"/>
  <c r="M28" i="33" s="1"/>
  <c r="K123" i="37"/>
  <c r="O28" i="33" s="1"/>
  <c r="E123" i="37"/>
  <c r="N28" i="33" s="1"/>
  <c r="D257" i="37"/>
  <c r="M51" i="33" s="1"/>
  <c r="K257" i="37"/>
  <c r="O51" i="33" s="1"/>
  <c r="E257" i="37"/>
  <c r="N51" i="33" s="1"/>
  <c r="D253" i="37"/>
  <c r="M47" i="33" s="1"/>
  <c r="E253" i="37"/>
  <c r="N47" i="33" s="1"/>
  <c r="K253" i="37"/>
  <c r="O47" i="33" s="1"/>
  <c r="E264" i="37"/>
  <c r="N58" i="33" s="1"/>
  <c r="D264" i="37"/>
  <c r="M58" i="33" s="1"/>
  <c r="K264" i="37"/>
  <c r="O58" i="33" s="1"/>
  <c r="D261" i="37"/>
  <c r="M55" i="33" s="1"/>
  <c r="K261" i="37"/>
  <c r="O55" i="33" s="1"/>
  <c r="E261" i="37"/>
  <c r="N55" i="33" s="1"/>
  <c r="D548" i="37"/>
  <c r="M120" i="33" s="1"/>
  <c r="E548" i="37"/>
  <c r="N120" i="33" s="1"/>
  <c r="K548" i="37"/>
  <c r="O120" i="33" s="1"/>
  <c r="K545" i="37"/>
  <c r="O117" i="33" s="1"/>
  <c r="D545" i="37"/>
  <c r="M117" i="33" s="1"/>
  <c r="E545" i="37"/>
  <c r="N117" i="33" s="1"/>
  <c r="D396" i="37"/>
  <c r="M79" i="33" s="1"/>
  <c r="E396" i="37"/>
  <c r="N79" i="33" s="1"/>
  <c r="K396" i="37"/>
  <c r="O79" i="33" s="1"/>
  <c r="D404" i="37"/>
  <c r="M87" i="33" s="1"/>
  <c r="K404" i="37"/>
  <c r="O87" i="33" s="1"/>
  <c r="E404" i="37"/>
  <c r="N87" i="33" s="1"/>
  <c r="K406" i="37"/>
  <c r="O89" i="33" s="1"/>
  <c r="D406" i="37"/>
  <c r="M89" i="33" s="1"/>
  <c r="E406" i="37"/>
  <c r="N89" i="33" s="1"/>
  <c r="E407" i="37"/>
  <c r="N90" i="33" s="1"/>
  <c r="D407" i="37"/>
  <c r="M90" i="33" s="1"/>
  <c r="K407" i="37"/>
  <c r="O90" i="33" s="1"/>
  <c r="D114" i="37"/>
  <c r="M19" i="33" s="1"/>
  <c r="K114" i="37"/>
  <c r="O19" i="33" s="1"/>
  <c r="E114" i="37"/>
  <c r="N19" i="33" s="1"/>
  <c r="K120" i="37"/>
  <c r="O25" i="33" s="1"/>
  <c r="E120" i="37"/>
  <c r="N25" i="33" s="1"/>
  <c r="D120" i="37"/>
  <c r="M25" i="33" s="1"/>
  <c r="D122" i="37"/>
  <c r="M27" i="33" s="1"/>
  <c r="E122" i="37"/>
  <c r="N27" i="33" s="1"/>
  <c r="K122" i="37"/>
  <c r="O27" i="33" s="1"/>
  <c r="D111" i="37"/>
  <c r="M16" i="33" s="1"/>
  <c r="E111" i="37"/>
  <c r="N16" i="33" s="1"/>
  <c r="K111" i="37"/>
  <c r="O16" i="33" s="1"/>
  <c r="E258" i="37"/>
  <c r="N52" i="33" s="1"/>
  <c r="K258" i="37"/>
  <c r="O52" i="33" s="1"/>
  <c r="D258" i="37"/>
  <c r="M52" i="33" s="1"/>
  <c r="D254" i="37"/>
  <c r="M48" i="33" s="1"/>
  <c r="E254" i="37"/>
  <c r="N48" i="33" s="1"/>
  <c r="K254" i="37"/>
  <c r="O48" i="33" s="1"/>
  <c r="K259" i="37"/>
  <c r="O53" i="33" s="1"/>
  <c r="D259" i="37"/>
  <c r="M53" i="33" s="1"/>
  <c r="E259" i="37"/>
  <c r="N53" i="33" s="1"/>
  <c r="D265" i="37"/>
  <c r="M59" i="33" s="1"/>
  <c r="E265" i="37"/>
  <c r="N59" i="33" s="1"/>
  <c r="K265" i="37"/>
  <c r="O59" i="33" s="1"/>
  <c r="E538" i="37"/>
  <c r="N110" i="33" s="1"/>
  <c r="K538" i="37"/>
  <c r="O110" i="33" s="1"/>
  <c r="D538" i="37"/>
  <c r="M110" i="33" s="1"/>
  <c r="D539" i="37"/>
  <c r="M111" i="33" s="1"/>
  <c r="E539" i="37"/>
  <c r="N111" i="33" s="1"/>
  <c r="K539" i="37"/>
  <c r="O111" i="33" s="1"/>
  <c r="D544" i="37"/>
  <c r="M116" i="33" s="1"/>
  <c r="E544" i="37"/>
  <c r="N116" i="33" s="1"/>
  <c r="K544" i="37"/>
  <c r="O116" i="33" s="1"/>
  <c r="K549" i="37"/>
  <c r="O121" i="33" s="1"/>
  <c r="D549" i="37"/>
  <c r="M121" i="33" s="1"/>
  <c r="E549" i="37"/>
  <c r="N121" i="33" s="1"/>
  <c r="D397" i="37"/>
  <c r="M80" i="33" s="1"/>
  <c r="K397" i="37"/>
  <c r="O80" i="33" s="1"/>
  <c r="E397" i="37"/>
  <c r="N80" i="33" s="1"/>
  <c r="E405" i="37"/>
  <c r="N88" i="33" s="1"/>
  <c r="K405" i="37"/>
  <c r="O88" i="33" s="1"/>
  <c r="D405" i="37"/>
  <c r="M88" i="33" s="1"/>
  <c r="K394" i="37"/>
  <c r="O77" i="33" s="1"/>
  <c r="E394" i="37"/>
  <c r="N77" i="33" s="1"/>
  <c r="D394" i="37"/>
  <c r="M77" i="33" s="1"/>
  <c r="E117" i="37"/>
  <c r="N22" i="33" s="1"/>
  <c r="D117" i="37"/>
  <c r="M22" i="33" s="1"/>
  <c r="K117" i="37"/>
  <c r="O22" i="33" s="1"/>
  <c r="E115" i="37"/>
  <c r="N20" i="33" s="1"/>
  <c r="K115" i="37"/>
  <c r="O20" i="33" s="1"/>
  <c r="D115" i="37"/>
  <c r="M20" i="33" s="1"/>
  <c r="K252" i="37"/>
  <c r="O46" i="33" s="1"/>
  <c r="E252" i="37"/>
  <c r="N46" i="33" s="1"/>
  <c r="D252" i="37"/>
  <c r="M46" i="33" s="1"/>
  <c r="E256" i="37"/>
  <c r="N50" i="33" s="1"/>
  <c r="D256" i="37"/>
  <c r="M50" i="33" s="1"/>
  <c r="K256" i="37"/>
  <c r="O50" i="33" s="1"/>
  <c r="K263" i="37"/>
  <c r="O57" i="33" s="1"/>
  <c r="E263" i="37"/>
  <c r="N57" i="33" s="1"/>
  <c r="D263" i="37"/>
  <c r="M57" i="33" s="1"/>
  <c r="E546" i="37"/>
  <c r="N118" i="33" s="1"/>
  <c r="K546" i="37"/>
  <c r="O118" i="33" s="1"/>
  <c r="D546" i="37"/>
  <c r="M118" i="33" s="1"/>
  <c r="D540" i="37"/>
  <c r="M112" i="33" s="1"/>
  <c r="E540" i="37"/>
  <c r="N112" i="33" s="1"/>
  <c r="K540" i="37"/>
  <c r="O112" i="33" s="1"/>
  <c r="D536" i="37"/>
  <c r="M108" i="33" s="1"/>
  <c r="E536" i="37"/>
  <c r="N108" i="33" s="1"/>
  <c r="K536" i="37"/>
  <c r="O108" i="33" s="1"/>
  <c r="D400" i="37"/>
  <c r="M83" i="33" s="1"/>
  <c r="E400" i="37"/>
  <c r="N83" i="33" s="1"/>
  <c r="K400" i="37"/>
  <c r="O83" i="33" s="1"/>
  <c r="E395" i="37"/>
  <c r="N78" i="33" s="1"/>
  <c r="K395" i="37"/>
  <c r="O78" i="33" s="1"/>
  <c r="D395" i="37"/>
  <c r="M78" i="33" s="1"/>
  <c r="K398" i="37"/>
  <c r="O81" i="33" s="1"/>
  <c r="E398" i="37"/>
  <c r="N81" i="33" s="1"/>
  <c r="D398" i="37"/>
  <c r="M81" i="33" s="1"/>
  <c r="E121" i="37"/>
  <c r="N26" i="33" s="1"/>
  <c r="D121" i="37"/>
  <c r="M26" i="33" s="1"/>
  <c r="K121" i="37"/>
  <c r="O26" i="33" s="1"/>
  <c r="K262" i="37"/>
  <c r="O56" i="33" s="1"/>
  <c r="D262" i="37"/>
  <c r="M56" i="33" s="1"/>
  <c r="E262" i="37"/>
  <c r="N56" i="33" s="1"/>
  <c r="D547" i="37"/>
  <c r="M119" i="33" s="1"/>
  <c r="E547" i="37"/>
  <c r="N119" i="33" s="1"/>
  <c r="K547" i="37"/>
  <c r="O119" i="33" s="1"/>
  <c r="K541" i="37"/>
  <c r="O113" i="33" s="1"/>
  <c r="D541" i="37"/>
  <c r="M113" i="33" s="1"/>
  <c r="E541" i="37"/>
  <c r="N113" i="33" s="1"/>
  <c r="D401" i="37"/>
  <c r="M84" i="33" s="1"/>
  <c r="E401" i="37"/>
  <c r="N84" i="33" s="1"/>
  <c r="K401" i="37"/>
  <c r="O84" i="33" s="1"/>
  <c r="E403" i="37"/>
  <c r="N86" i="33" s="1"/>
  <c r="K403" i="37"/>
  <c r="O86" i="33" s="1"/>
  <c r="D403" i="37"/>
  <c r="M86" i="33" s="1"/>
  <c r="K402" i="37"/>
  <c r="O85" i="33" s="1"/>
  <c r="D402" i="37"/>
  <c r="M85" i="33" s="1"/>
  <c r="E402" i="37"/>
  <c r="N85" i="33" s="1"/>
  <c r="E542" i="37"/>
  <c r="N114" i="33" s="1"/>
  <c r="K542" i="37"/>
  <c r="O114" i="33" s="1"/>
  <c r="D542" i="37"/>
  <c r="M114" i="33" s="1"/>
  <c r="K255" i="37"/>
  <c r="O49" i="33" s="1"/>
  <c r="D255" i="37"/>
  <c r="M49" i="33" s="1"/>
  <c r="E255" i="37"/>
  <c r="N49" i="33" s="1"/>
  <c r="D543" i="37"/>
  <c r="M115" i="33" s="1"/>
  <c r="E543" i="37"/>
  <c r="N115" i="33" s="1"/>
  <c r="K543" i="37"/>
  <c r="O115" i="33" s="1"/>
  <c r="E399" i="37"/>
  <c r="N82" i="33" s="1"/>
  <c r="K399" i="37"/>
  <c r="O82" i="33" s="1"/>
  <c r="D399" i="37"/>
  <c r="M82" i="33" s="1"/>
  <c r="AL692" i="22"/>
  <c r="AL619" i="22"/>
  <c r="AL546" i="22"/>
  <c r="AL473" i="22"/>
  <c r="Q113" i="37"/>
  <c r="H113" i="37"/>
  <c r="C113" i="37"/>
  <c r="O113" i="37"/>
  <c r="I113" i="37"/>
  <c r="U78" i="37"/>
  <c r="Q78" i="37"/>
  <c r="M78" i="37"/>
  <c r="D78" i="37"/>
  <c r="N113" i="37"/>
  <c r="X78" i="37"/>
  <c r="T78" i="37"/>
  <c r="P78" i="37"/>
  <c r="C78" i="37"/>
  <c r="R113" i="37"/>
  <c r="W78" i="37"/>
  <c r="S78" i="37"/>
  <c r="O78" i="37"/>
  <c r="G78" i="37"/>
  <c r="P113" i="37"/>
  <c r="J113" i="37"/>
  <c r="V78" i="37"/>
  <c r="R78" i="37"/>
  <c r="E78" i="37"/>
  <c r="X12" i="37"/>
  <c r="P112" i="37"/>
  <c r="N112" i="37"/>
  <c r="H112" i="37"/>
  <c r="W77" i="37"/>
  <c r="S77" i="37"/>
  <c r="O77" i="37"/>
  <c r="G77" i="37"/>
  <c r="R112" i="37"/>
  <c r="V77" i="37"/>
  <c r="R77" i="37"/>
  <c r="E77" i="37"/>
  <c r="Q112" i="37"/>
  <c r="J112" i="37"/>
  <c r="U77" i="37"/>
  <c r="Q77" i="37"/>
  <c r="M77" i="37"/>
  <c r="D77" i="37"/>
  <c r="O112" i="37"/>
  <c r="I112" i="37"/>
  <c r="C112" i="37"/>
  <c r="X77" i="37"/>
  <c r="T77" i="37"/>
  <c r="P77" i="37"/>
  <c r="C77" i="37"/>
  <c r="X11" i="37"/>
  <c r="Q121" i="37"/>
  <c r="H121" i="37"/>
  <c r="C121" i="37"/>
  <c r="R121" i="37"/>
  <c r="U86" i="37"/>
  <c r="Q86" i="37"/>
  <c r="M86" i="37"/>
  <c r="D86" i="37"/>
  <c r="P121" i="37"/>
  <c r="J121" i="37"/>
  <c r="X86" i="37"/>
  <c r="T86" i="37"/>
  <c r="P86" i="37"/>
  <c r="C86" i="37"/>
  <c r="O121" i="37"/>
  <c r="I121" i="37"/>
  <c r="W86" i="37"/>
  <c r="S86" i="37"/>
  <c r="O86" i="37"/>
  <c r="G86" i="37"/>
  <c r="X20" i="37"/>
  <c r="N121" i="37"/>
  <c r="V86" i="37"/>
  <c r="R86" i="37"/>
  <c r="E86" i="37"/>
  <c r="X36" i="37"/>
  <c r="O119" i="37"/>
  <c r="J119" i="37"/>
  <c r="P119" i="37"/>
  <c r="I119" i="37"/>
  <c r="C119" i="37"/>
  <c r="U84" i="37"/>
  <c r="Q84" i="37"/>
  <c r="M84" i="37"/>
  <c r="D84" i="37"/>
  <c r="X18" i="37"/>
  <c r="N119" i="37"/>
  <c r="H119" i="37"/>
  <c r="X84" i="37"/>
  <c r="T84" i="37"/>
  <c r="P84" i="37"/>
  <c r="C84" i="37"/>
  <c r="R119" i="37"/>
  <c r="W84" i="37"/>
  <c r="S84" i="37"/>
  <c r="O84" i="37"/>
  <c r="G84" i="37"/>
  <c r="Q119" i="37"/>
  <c r="V84" i="37"/>
  <c r="R84" i="37"/>
  <c r="E84" i="37"/>
  <c r="X34" i="37"/>
  <c r="O260" i="37"/>
  <c r="J260" i="37"/>
  <c r="R260" i="37"/>
  <c r="X225" i="37"/>
  <c r="T225" i="37"/>
  <c r="P225" i="37"/>
  <c r="C225" i="37"/>
  <c r="P260" i="37"/>
  <c r="H260" i="37"/>
  <c r="W225" i="37"/>
  <c r="R225" i="37"/>
  <c r="M225" i="37"/>
  <c r="G225" i="37"/>
  <c r="N260" i="37"/>
  <c r="V225" i="37"/>
  <c r="Q225" i="37"/>
  <c r="E225" i="37"/>
  <c r="C260" i="37"/>
  <c r="U225" i="37"/>
  <c r="O225" i="37"/>
  <c r="D225" i="37"/>
  <c r="Q260" i="37"/>
  <c r="I260" i="37"/>
  <c r="S225" i="37"/>
  <c r="I225" i="37"/>
  <c r="T159" i="37"/>
  <c r="Q262" i="37"/>
  <c r="H262" i="37"/>
  <c r="C262" i="37"/>
  <c r="O262" i="37"/>
  <c r="I262" i="37"/>
  <c r="X227" i="37"/>
  <c r="T227" i="37"/>
  <c r="P227" i="37"/>
  <c r="C227" i="37"/>
  <c r="N262" i="37"/>
  <c r="V227" i="37"/>
  <c r="Q227" i="37"/>
  <c r="E227" i="37"/>
  <c r="U227" i="37"/>
  <c r="O227" i="37"/>
  <c r="D227" i="37"/>
  <c r="R262" i="37"/>
  <c r="J262" i="37"/>
  <c r="S227" i="37"/>
  <c r="I227" i="37"/>
  <c r="P262" i="37"/>
  <c r="W227" i="37"/>
  <c r="R227" i="37"/>
  <c r="M227" i="37"/>
  <c r="G227" i="37"/>
  <c r="T161" i="37"/>
  <c r="T171" i="37"/>
  <c r="X247" i="37"/>
  <c r="T166" i="37"/>
  <c r="T177" i="37"/>
  <c r="T172" i="37"/>
  <c r="T173" i="37"/>
  <c r="Q461" i="37"/>
  <c r="R461" i="37"/>
  <c r="T461" i="37"/>
  <c r="S461" i="37"/>
  <c r="Q451" i="37"/>
  <c r="T451" i="37"/>
  <c r="S451" i="37"/>
  <c r="R451" i="37"/>
  <c r="Q548" i="37"/>
  <c r="H548" i="37"/>
  <c r="C548" i="37"/>
  <c r="P548" i="37"/>
  <c r="O548" i="37"/>
  <c r="J548" i="37"/>
  <c r="R548" i="37"/>
  <c r="X513" i="37"/>
  <c r="T513" i="37"/>
  <c r="P513" i="37"/>
  <c r="C513" i="37"/>
  <c r="I548" i="37"/>
  <c r="V513" i="37"/>
  <c r="R513" i="37"/>
  <c r="E513" i="37"/>
  <c r="N548" i="37"/>
  <c r="S513" i="37"/>
  <c r="Q513" i="37"/>
  <c r="I513" i="37"/>
  <c r="W513" i="37"/>
  <c r="O513" i="37"/>
  <c r="G513" i="37"/>
  <c r="U513" i="37"/>
  <c r="M513" i="37"/>
  <c r="Q447" i="37"/>
  <c r="S447" i="37"/>
  <c r="R447" i="37"/>
  <c r="D513" i="37"/>
  <c r="T447" i="37"/>
  <c r="R454" i="37"/>
  <c r="Q454" i="37"/>
  <c r="T454" i="37"/>
  <c r="S454" i="37"/>
  <c r="O543" i="37"/>
  <c r="J543" i="37"/>
  <c r="R543" i="37"/>
  <c r="N543" i="37"/>
  <c r="I543" i="37"/>
  <c r="Q543" i="37"/>
  <c r="H543" i="37"/>
  <c r="C543" i="37"/>
  <c r="X508" i="37"/>
  <c r="T508" i="37"/>
  <c r="P508" i="37"/>
  <c r="C508" i="37"/>
  <c r="P543" i="37"/>
  <c r="V508" i="37"/>
  <c r="Q508" i="37"/>
  <c r="E508" i="37"/>
  <c r="S508" i="37"/>
  <c r="I508" i="37"/>
  <c r="W508" i="37"/>
  <c r="M508" i="37"/>
  <c r="U508" i="37"/>
  <c r="R508" i="37"/>
  <c r="G508" i="37"/>
  <c r="R442" i="37"/>
  <c r="T442" i="37"/>
  <c r="O508" i="37"/>
  <c r="S442" i="37"/>
  <c r="D508" i="37"/>
  <c r="Q442" i="37"/>
  <c r="Q545" i="37"/>
  <c r="H545" i="37"/>
  <c r="C545" i="37"/>
  <c r="P545" i="37"/>
  <c r="J545" i="37"/>
  <c r="V510" i="37"/>
  <c r="O545" i="37"/>
  <c r="X510" i="37"/>
  <c r="T510" i="37"/>
  <c r="P510" i="37"/>
  <c r="C510" i="37"/>
  <c r="R545" i="37"/>
  <c r="U510" i="37"/>
  <c r="O510" i="37"/>
  <c r="D510" i="37"/>
  <c r="N545" i="37"/>
  <c r="I545" i="37"/>
  <c r="R510" i="37"/>
  <c r="M510" i="37"/>
  <c r="G510" i="37"/>
  <c r="S510" i="37"/>
  <c r="I510" i="37"/>
  <c r="Q510" i="37"/>
  <c r="E510" i="37"/>
  <c r="T444" i="37"/>
  <c r="W510" i="37"/>
  <c r="R444" i="37"/>
  <c r="Q444" i="37"/>
  <c r="S444" i="37"/>
  <c r="S459" i="37"/>
  <c r="R459" i="37"/>
  <c r="T459" i="37"/>
  <c r="Q459" i="37"/>
  <c r="T460" i="37"/>
  <c r="R460" i="37"/>
  <c r="S460" i="37"/>
  <c r="Q460" i="37"/>
  <c r="S312" i="37"/>
  <c r="R312" i="37"/>
  <c r="Q312" i="37"/>
  <c r="T312" i="37"/>
  <c r="R400" i="37"/>
  <c r="N400" i="37"/>
  <c r="I400" i="37"/>
  <c r="P400" i="37"/>
  <c r="V365" i="37"/>
  <c r="R365" i="37"/>
  <c r="E365" i="37"/>
  <c r="J400" i="37"/>
  <c r="T365" i="37"/>
  <c r="O365" i="37"/>
  <c r="I365" i="37"/>
  <c r="C365" i="37"/>
  <c r="Q400" i="37"/>
  <c r="H400" i="37"/>
  <c r="X365" i="37"/>
  <c r="S365" i="37"/>
  <c r="M365" i="37"/>
  <c r="O400" i="37"/>
  <c r="W365" i="37"/>
  <c r="Q365" i="37"/>
  <c r="G365" i="37"/>
  <c r="R299" i="37"/>
  <c r="D365" i="37"/>
  <c r="C400" i="37"/>
  <c r="U365" i="37"/>
  <c r="P365" i="37"/>
  <c r="Q299" i="37"/>
  <c r="S299" i="37"/>
  <c r="T299" i="37"/>
  <c r="Q395" i="37"/>
  <c r="H395" i="37"/>
  <c r="C395" i="37"/>
  <c r="O395" i="37"/>
  <c r="J395" i="37"/>
  <c r="X360" i="37"/>
  <c r="T360" i="37"/>
  <c r="P360" i="37"/>
  <c r="C360" i="37"/>
  <c r="N395" i="37"/>
  <c r="W360" i="37"/>
  <c r="R360" i="37"/>
  <c r="M360" i="37"/>
  <c r="G360" i="37"/>
  <c r="V360" i="37"/>
  <c r="Q360" i="37"/>
  <c r="E360" i="37"/>
  <c r="R395" i="37"/>
  <c r="I395" i="37"/>
  <c r="U360" i="37"/>
  <c r="O360" i="37"/>
  <c r="D360" i="37"/>
  <c r="S294" i="37"/>
  <c r="I360" i="37"/>
  <c r="P395" i="37"/>
  <c r="S360" i="37"/>
  <c r="R294" i="37"/>
  <c r="T294" i="37"/>
  <c r="Q294" i="37"/>
  <c r="P398" i="37"/>
  <c r="R398" i="37"/>
  <c r="N398" i="37"/>
  <c r="I398" i="37"/>
  <c r="V363" i="37"/>
  <c r="R363" i="37"/>
  <c r="E363" i="37"/>
  <c r="Q398" i="37"/>
  <c r="H398" i="37"/>
  <c r="U363" i="37"/>
  <c r="P363" i="37"/>
  <c r="D363" i="37"/>
  <c r="O398" i="37"/>
  <c r="T363" i="37"/>
  <c r="O363" i="37"/>
  <c r="I363" i="37"/>
  <c r="C363" i="37"/>
  <c r="C398" i="37"/>
  <c r="X363" i="37"/>
  <c r="S363" i="37"/>
  <c r="M363" i="37"/>
  <c r="T297" i="37"/>
  <c r="W363" i="37"/>
  <c r="J398" i="37"/>
  <c r="Q363" i="37"/>
  <c r="G363" i="37"/>
  <c r="Q297" i="37"/>
  <c r="R297" i="37"/>
  <c r="S297" i="37"/>
  <c r="R313" i="37"/>
  <c r="Q313" i="37"/>
  <c r="T313" i="37"/>
  <c r="S313" i="37"/>
  <c r="S314" i="37"/>
  <c r="Q314" i="37"/>
  <c r="T314" i="37"/>
  <c r="R314" i="37"/>
  <c r="T311" i="37"/>
  <c r="S311" i="37"/>
  <c r="R311" i="37"/>
  <c r="Q311" i="37"/>
  <c r="R110" i="37"/>
  <c r="N110" i="37"/>
  <c r="I110" i="37"/>
  <c r="Q110" i="37"/>
  <c r="W75" i="37"/>
  <c r="S75" i="37"/>
  <c r="O75" i="37"/>
  <c r="P110" i="37"/>
  <c r="J110" i="37"/>
  <c r="C110" i="37"/>
  <c r="V75" i="37"/>
  <c r="R75" i="37"/>
  <c r="O110" i="37"/>
  <c r="H110" i="37"/>
  <c r="U75" i="37"/>
  <c r="Q75" i="37"/>
  <c r="M75" i="37"/>
  <c r="I75" i="37"/>
  <c r="X75" i="37"/>
  <c r="T75" i="37"/>
  <c r="P75" i="37"/>
  <c r="C75" i="37"/>
  <c r="X9" i="37"/>
  <c r="P116" i="37"/>
  <c r="R116" i="37"/>
  <c r="W81" i="37"/>
  <c r="S81" i="37"/>
  <c r="O81" i="37"/>
  <c r="G81" i="37"/>
  <c r="Q116" i="37"/>
  <c r="J116" i="37"/>
  <c r="V81" i="37"/>
  <c r="R81" i="37"/>
  <c r="E81" i="37"/>
  <c r="O116" i="37"/>
  <c r="I116" i="37"/>
  <c r="C116" i="37"/>
  <c r="U81" i="37"/>
  <c r="Q81" i="37"/>
  <c r="M81" i="37"/>
  <c r="D81" i="37"/>
  <c r="N116" i="37"/>
  <c r="H116" i="37"/>
  <c r="X81" i="37"/>
  <c r="T81" i="37"/>
  <c r="P81" i="37"/>
  <c r="C81" i="37"/>
  <c r="X15" i="37"/>
  <c r="R118" i="37"/>
  <c r="N118" i="37"/>
  <c r="I118" i="37"/>
  <c r="O118" i="37"/>
  <c r="H118" i="37"/>
  <c r="W83" i="37"/>
  <c r="S83" i="37"/>
  <c r="O83" i="37"/>
  <c r="G83" i="37"/>
  <c r="V83" i="37"/>
  <c r="R83" i="37"/>
  <c r="E83" i="37"/>
  <c r="X17" i="37"/>
  <c r="Q118" i="37"/>
  <c r="U83" i="37"/>
  <c r="Q83" i="37"/>
  <c r="M83" i="37"/>
  <c r="D83" i="37"/>
  <c r="P118" i="37"/>
  <c r="J118" i="37"/>
  <c r="C118" i="37"/>
  <c r="X83" i="37"/>
  <c r="T83" i="37"/>
  <c r="P83" i="37"/>
  <c r="C83" i="37"/>
  <c r="R123" i="37"/>
  <c r="N123" i="37"/>
  <c r="I123" i="37"/>
  <c r="U88" i="37"/>
  <c r="Q88" i="37"/>
  <c r="M88" i="37"/>
  <c r="D88" i="37"/>
  <c r="X22" i="37"/>
  <c r="Q123" i="37"/>
  <c r="X88" i="37"/>
  <c r="T88" i="37"/>
  <c r="P88" i="37"/>
  <c r="C88" i="37"/>
  <c r="P123" i="37"/>
  <c r="J123" i="37"/>
  <c r="C123" i="37"/>
  <c r="W88" i="37"/>
  <c r="S88" i="37"/>
  <c r="O88" i="37"/>
  <c r="G88" i="37"/>
  <c r="O123" i="37"/>
  <c r="H123" i="37"/>
  <c r="V88" i="37"/>
  <c r="R88" i="37"/>
  <c r="E88" i="37"/>
  <c r="P257" i="37"/>
  <c r="O257" i="37"/>
  <c r="I257" i="37"/>
  <c r="C257" i="37"/>
  <c r="V222" i="37"/>
  <c r="R222" i="37"/>
  <c r="E222" i="37"/>
  <c r="R257" i="37"/>
  <c r="J257" i="37"/>
  <c r="T222" i="37"/>
  <c r="O222" i="37"/>
  <c r="I222" i="37"/>
  <c r="C222" i="37"/>
  <c r="Q257" i="37"/>
  <c r="H257" i="37"/>
  <c r="X222" i="37"/>
  <c r="S222" i="37"/>
  <c r="M222" i="37"/>
  <c r="N257" i="37"/>
  <c r="W222" i="37"/>
  <c r="Q222" i="37"/>
  <c r="G222" i="37"/>
  <c r="U222" i="37"/>
  <c r="P222" i="37"/>
  <c r="D222" i="37"/>
  <c r="T156" i="37"/>
  <c r="Q253" i="37"/>
  <c r="H253" i="37"/>
  <c r="C253" i="37"/>
  <c r="V218" i="37"/>
  <c r="R218" i="37"/>
  <c r="E218" i="37"/>
  <c r="P253" i="37"/>
  <c r="J253" i="37"/>
  <c r="W218" i="37"/>
  <c r="Q218" i="37"/>
  <c r="G218" i="37"/>
  <c r="O253" i="37"/>
  <c r="I253" i="37"/>
  <c r="U218" i="37"/>
  <c r="P218" i="37"/>
  <c r="D218" i="37"/>
  <c r="N253" i="37"/>
  <c r="T218" i="37"/>
  <c r="O218" i="37"/>
  <c r="I218" i="37"/>
  <c r="C218" i="37"/>
  <c r="R253" i="37"/>
  <c r="X218" i="37"/>
  <c r="S218" i="37"/>
  <c r="M218" i="37"/>
  <c r="T152" i="37"/>
  <c r="O264" i="37"/>
  <c r="J264" i="37"/>
  <c r="Q264" i="37"/>
  <c r="X229" i="37"/>
  <c r="T229" i="37"/>
  <c r="P229" i="37"/>
  <c r="C229" i="37"/>
  <c r="C264" i="37"/>
  <c r="U229" i="37"/>
  <c r="O229" i="37"/>
  <c r="D229" i="37"/>
  <c r="R264" i="37"/>
  <c r="I264" i="37"/>
  <c r="S229" i="37"/>
  <c r="I229" i="37"/>
  <c r="P264" i="37"/>
  <c r="H264" i="37"/>
  <c r="W229" i="37"/>
  <c r="R229" i="37"/>
  <c r="M229" i="37"/>
  <c r="G229" i="37"/>
  <c r="N264" i="37"/>
  <c r="V229" i="37"/>
  <c r="Q229" i="37"/>
  <c r="E229" i="37"/>
  <c r="T163" i="37"/>
  <c r="O255" i="37"/>
  <c r="J255" i="37"/>
  <c r="V220" i="37"/>
  <c r="R220" i="37"/>
  <c r="E220" i="37"/>
  <c r="R255" i="37"/>
  <c r="U220" i="37"/>
  <c r="P220" i="37"/>
  <c r="D220" i="37"/>
  <c r="Q255" i="37"/>
  <c r="T220" i="37"/>
  <c r="O220" i="37"/>
  <c r="I220" i="37"/>
  <c r="C220" i="37"/>
  <c r="P255" i="37"/>
  <c r="I255" i="37"/>
  <c r="C255" i="37"/>
  <c r="X220" i="37"/>
  <c r="S220" i="37"/>
  <c r="M220" i="37"/>
  <c r="N255" i="37"/>
  <c r="H255" i="37"/>
  <c r="W220" i="37"/>
  <c r="Q220" i="37"/>
  <c r="G220" i="37"/>
  <c r="T154" i="37"/>
  <c r="T170" i="37"/>
  <c r="P261" i="37"/>
  <c r="N261" i="37"/>
  <c r="H261" i="37"/>
  <c r="V226" i="37"/>
  <c r="R226" i="37"/>
  <c r="E226" i="37"/>
  <c r="O261" i="37"/>
  <c r="W226" i="37"/>
  <c r="Q226" i="37"/>
  <c r="G226" i="37"/>
  <c r="U226" i="37"/>
  <c r="P226" i="37"/>
  <c r="D226" i="37"/>
  <c r="T160" i="37"/>
  <c r="R261" i="37"/>
  <c r="J261" i="37"/>
  <c r="C261" i="37"/>
  <c r="T226" i="37"/>
  <c r="O226" i="37"/>
  <c r="I226" i="37"/>
  <c r="C226" i="37"/>
  <c r="Q261" i="37"/>
  <c r="I261" i="37"/>
  <c r="X226" i="37"/>
  <c r="S226" i="37"/>
  <c r="M226" i="37"/>
  <c r="T176" i="37"/>
  <c r="T175" i="37"/>
  <c r="R538" i="37"/>
  <c r="N538" i="37"/>
  <c r="I538" i="37"/>
  <c r="P538" i="37"/>
  <c r="J538" i="37"/>
  <c r="C538" i="37"/>
  <c r="Q538" i="37"/>
  <c r="U503" i="37"/>
  <c r="Q503" i="37"/>
  <c r="M503" i="37"/>
  <c r="I503" i="37"/>
  <c r="D503" i="37"/>
  <c r="O538" i="37"/>
  <c r="W503" i="37"/>
  <c r="S503" i="37"/>
  <c r="O503" i="37"/>
  <c r="G503" i="37"/>
  <c r="H538" i="37"/>
  <c r="R503" i="37"/>
  <c r="X503" i="37"/>
  <c r="P503" i="37"/>
  <c r="V503" i="37"/>
  <c r="E503" i="37"/>
  <c r="S437" i="37"/>
  <c r="T503" i="37"/>
  <c r="T437" i="37"/>
  <c r="R437" i="37"/>
  <c r="C503" i="37"/>
  <c r="Q437" i="37"/>
  <c r="O539" i="37"/>
  <c r="J539" i="37"/>
  <c r="N539" i="37"/>
  <c r="H539" i="37"/>
  <c r="Q539" i="37"/>
  <c r="W504" i="37"/>
  <c r="S504" i="37"/>
  <c r="O504" i="37"/>
  <c r="G504" i="37"/>
  <c r="I539" i="37"/>
  <c r="R539" i="37"/>
  <c r="U504" i="37"/>
  <c r="Q504" i="37"/>
  <c r="M504" i="37"/>
  <c r="I504" i="37"/>
  <c r="D504" i="37"/>
  <c r="R504" i="37"/>
  <c r="X504" i="37"/>
  <c r="P504" i="37"/>
  <c r="P539" i="37"/>
  <c r="V504" i="37"/>
  <c r="E504" i="37"/>
  <c r="R438" i="37"/>
  <c r="T504" i="37"/>
  <c r="S438" i="37"/>
  <c r="Q438" i="37"/>
  <c r="C504" i="37"/>
  <c r="C539" i="37"/>
  <c r="T438" i="37"/>
  <c r="S453" i="37"/>
  <c r="R453" i="37"/>
  <c r="Q453" i="37"/>
  <c r="T453" i="37"/>
  <c r="Q455" i="37"/>
  <c r="R455" i="37"/>
  <c r="T455" i="37"/>
  <c r="S455" i="37"/>
  <c r="P544" i="37"/>
  <c r="O544" i="37"/>
  <c r="J544" i="37"/>
  <c r="R544" i="37"/>
  <c r="I544" i="37"/>
  <c r="N544" i="37"/>
  <c r="V509" i="37"/>
  <c r="R509" i="37"/>
  <c r="E509" i="37"/>
  <c r="Q544" i="37"/>
  <c r="U509" i="37"/>
  <c r="P509" i="37"/>
  <c r="D509" i="37"/>
  <c r="H544" i="37"/>
  <c r="X509" i="37"/>
  <c r="S509" i="37"/>
  <c r="M509" i="37"/>
  <c r="T509" i="37"/>
  <c r="I509" i="37"/>
  <c r="C544" i="37"/>
  <c r="Q509" i="37"/>
  <c r="G509" i="37"/>
  <c r="O509" i="37"/>
  <c r="C509" i="37"/>
  <c r="Q443" i="37"/>
  <c r="T443" i="37"/>
  <c r="S443" i="37"/>
  <c r="W509" i="37"/>
  <c r="R443" i="37"/>
  <c r="Q549" i="37"/>
  <c r="H549" i="37"/>
  <c r="C549" i="37"/>
  <c r="P549" i="37"/>
  <c r="O549" i="37"/>
  <c r="J549" i="37"/>
  <c r="R549" i="37"/>
  <c r="V514" i="37"/>
  <c r="R514" i="37"/>
  <c r="E514" i="37"/>
  <c r="I549" i="37"/>
  <c r="X514" i="37"/>
  <c r="T514" i="37"/>
  <c r="P514" i="37"/>
  <c r="C514" i="37"/>
  <c r="U514" i="37"/>
  <c r="M514" i="37"/>
  <c r="D514" i="37"/>
  <c r="S514" i="37"/>
  <c r="N549" i="37"/>
  <c r="Q514" i="37"/>
  <c r="I514" i="37"/>
  <c r="W514" i="37"/>
  <c r="O514" i="37"/>
  <c r="T448" i="37"/>
  <c r="G514" i="37"/>
  <c r="S448" i="37"/>
  <c r="R448" i="37"/>
  <c r="Q448" i="37"/>
  <c r="R462" i="37"/>
  <c r="S462" i="37"/>
  <c r="T462" i="37"/>
  <c r="Q462" i="37"/>
  <c r="S318" i="37"/>
  <c r="T318" i="37"/>
  <c r="R318" i="37"/>
  <c r="Q318" i="37"/>
  <c r="O401" i="37"/>
  <c r="J401" i="37"/>
  <c r="Q401" i="37"/>
  <c r="H401" i="37"/>
  <c r="C401" i="37"/>
  <c r="X366" i="37"/>
  <c r="T366" i="37"/>
  <c r="P366" i="37"/>
  <c r="C366" i="37"/>
  <c r="S366" i="37"/>
  <c r="I366" i="37"/>
  <c r="R401" i="37"/>
  <c r="I401" i="37"/>
  <c r="W366" i="37"/>
  <c r="R366" i="37"/>
  <c r="M366" i="37"/>
  <c r="G366" i="37"/>
  <c r="P401" i="37"/>
  <c r="V366" i="37"/>
  <c r="Q366" i="37"/>
  <c r="E366" i="37"/>
  <c r="Q300" i="37"/>
  <c r="D366" i="37"/>
  <c r="U366" i="37"/>
  <c r="O366" i="37"/>
  <c r="N401" i="37"/>
  <c r="R300" i="37"/>
  <c r="S300" i="37"/>
  <c r="T300" i="37"/>
  <c r="Q403" i="37"/>
  <c r="H403" i="37"/>
  <c r="C403" i="37"/>
  <c r="O403" i="37"/>
  <c r="J403" i="37"/>
  <c r="X368" i="37"/>
  <c r="T368" i="37"/>
  <c r="P368" i="37"/>
  <c r="C368" i="37"/>
  <c r="N403" i="37"/>
  <c r="W368" i="37"/>
  <c r="R368" i="37"/>
  <c r="M368" i="37"/>
  <c r="G368" i="37"/>
  <c r="V368" i="37"/>
  <c r="Q368" i="37"/>
  <c r="E368" i="37"/>
  <c r="R403" i="37"/>
  <c r="I403" i="37"/>
  <c r="U368" i="37"/>
  <c r="O368" i="37"/>
  <c r="D368" i="37"/>
  <c r="S302" i="37"/>
  <c r="S368" i="37"/>
  <c r="I368" i="37"/>
  <c r="P403" i="37"/>
  <c r="T302" i="37"/>
  <c r="Q302" i="37"/>
  <c r="R302" i="37"/>
  <c r="P402" i="37"/>
  <c r="R402" i="37"/>
  <c r="N402" i="37"/>
  <c r="I402" i="37"/>
  <c r="V367" i="37"/>
  <c r="R367" i="37"/>
  <c r="E367" i="37"/>
  <c r="C402" i="37"/>
  <c r="X367" i="37"/>
  <c r="S367" i="37"/>
  <c r="M367" i="37"/>
  <c r="J402" i="37"/>
  <c r="W367" i="37"/>
  <c r="Q367" i="37"/>
  <c r="G367" i="37"/>
  <c r="Q402" i="37"/>
  <c r="H402" i="37"/>
  <c r="U367" i="37"/>
  <c r="P367" i="37"/>
  <c r="D367" i="37"/>
  <c r="T301" i="37"/>
  <c r="T367" i="37"/>
  <c r="O402" i="37"/>
  <c r="O367" i="37"/>
  <c r="I367" i="37"/>
  <c r="C367" i="37"/>
  <c r="S301" i="37"/>
  <c r="R301" i="37"/>
  <c r="Q301" i="37"/>
  <c r="Q320" i="37"/>
  <c r="S320" i="37"/>
  <c r="R320" i="37"/>
  <c r="T320" i="37"/>
  <c r="R317" i="37"/>
  <c r="Q317" i="37"/>
  <c r="T317" i="37"/>
  <c r="S317" i="37"/>
  <c r="R315" i="37"/>
  <c r="T315" i="37"/>
  <c r="S315" i="37"/>
  <c r="Q315" i="37"/>
  <c r="R114" i="37"/>
  <c r="N114" i="37"/>
  <c r="I114" i="37"/>
  <c r="P114" i="37"/>
  <c r="J114" i="37"/>
  <c r="C114" i="37"/>
  <c r="W79" i="37"/>
  <c r="S79" i="37"/>
  <c r="O79" i="37"/>
  <c r="G79" i="37"/>
  <c r="O114" i="37"/>
  <c r="H114" i="37"/>
  <c r="V79" i="37"/>
  <c r="R79" i="37"/>
  <c r="E79" i="37"/>
  <c r="U79" i="37"/>
  <c r="Q79" i="37"/>
  <c r="M79" i="37"/>
  <c r="D79" i="37"/>
  <c r="Q114" i="37"/>
  <c r="X79" i="37"/>
  <c r="T79" i="37"/>
  <c r="P79" i="37"/>
  <c r="C79" i="37"/>
  <c r="X13" i="37"/>
  <c r="P120" i="37"/>
  <c r="Q120" i="37"/>
  <c r="J120" i="37"/>
  <c r="W85" i="37"/>
  <c r="S85" i="37"/>
  <c r="O85" i="37"/>
  <c r="G85" i="37"/>
  <c r="O120" i="37"/>
  <c r="I120" i="37"/>
  <c r="C120" i="37"/>
  <c r="V85" i="37"/>
  <c r="R85" i="37"/>
  <c r="E85" i="37"/>
  <c r="N120" i="37"/>
  <c r="H120" i="37"/>
  <c r="U85" i="37"/>
  <c r="Q85" i="37"/>
  <c r="M85" i="37"/>
  <c r="D85" i="37"/>
  <c r="R120" i="37"/>
  <c r="X85" i="37"/>
  <c r="T85" i="37"/>
  <c r="P85" i="37"/>
  <c r="C85" i="37"/>
  <c r="X19" i="37"/>
  <c r="R122" i="37"/>
  <c r="N122" i="37"/>
  <c r="I122" i="37"/>
  <c r="W87" i="37"/>
  <c r="S87" i="37"/>
  <c r="O87" i="37"/>
  <c r="G87" i="37"/>
  <c r="Q122" i="37"/>
  <c r="V87" i="37"/>
  <c r="R87" i="37"/>
  <c r="E87" i="37"/>
  <c r="X21" i="37"/>
  <c r="P122" i="37"/>
  <c r="J122" i="37"/>
  <c r="C122" i="37"/>
  <c r="U87" i="37"/>
  <c r="Q87" i="37"/>
  <c r="M87" i="37"/>
  <c r="D87" i="37"/>
  <c r="O122" i="37"/>
  <c r="H122" i="37"/>
  <c r="X87" i="37"/>
  <c r="T87" i="37"/>
  <c r="P87" i="37"/>
  <c r="C87" i="37"/>
  <c r="O111" i="37"/>
  <c r="J111" i="37"/>
  <c r="R111" i="37"/>
  <c r="U76" i="37"/>
  <c r="Q76" i="37"/>
  <c r="M76" i="37"/>
  <c r="D76" i="37"/>
  <c r="X10" i="37"/>
  <c r="Q111" i="37"/>
  <c r="X76" i="37"/>
  <c r="T76" i="37"/>
  <c r="P76" i="37"/>
  <c r="C76" i="37"/>
  <c r="P111" i="37"/>
  <c r="I111" i="37"/>
  <c r="C111" i="37"/>
  <c r="W76" i="37"/>
  <c r="S76" i="37"/>
  <c r="O76" i="37"/>
  <c r="G76" i="37"/>
  <c r="N111" i="37"/>
  <c r="H111" i="37"/>
  <c r="V76" i="37"/>
  <c r="R76" i="37"/>
  <c r="E76" i="37"/>
  <c r="Q258" i="37"/>
  <c r="H258" i="37"/>
  <c r="C258" i="37"/>
  <c r="P258" i="37"/>
  <c r="J258" i="37"/>
  <c r="X223" i="37"/>
  <c r="T223" i="37"/>
  <c r="P223" i="37"/>
  <c r="C223" i="37"/>
  <c r="R258" i="37"/>
  <c r="I258" i="37"/>
  <c r="S223" i="37"/>
  <c r="I223" i="37"/>
  <c r="O258" i="37"/>
  <c r="W223" i="37"/>
  <c r="R223" i="37"/>
  <c r="M223" i="37"/>
  <c r="G223" i="37"/>
  <c r="N258" i="37"/>
  <c r="V223" i="37"/>
  <c r="Q223" i="37"/>
  <c r="E223" i="37"/>
  <c r="U223" i="37"/>
  <c r="O223" i="37"/>
  <c r="D223" i="37"/>
  <c r="T157" i="37"/>
  <c r="R254" i="37"/>
  <c r="N254" i="37"/>
  <c r="I254" i="37"/>
  <c r="X219" i="37"/>
  <c r="T219" i="37"/>
  <c r="P219" i="37"/>
  <c r="C219" i="37"/>
  <c r="Q254" i="37"/>
  <c r="V219" i="37"/>
  <c r="Q219" i="37"/>
  <c r="E219" i="37"/>
  <c r="P254" i="37"/>
  <c r="J254" i="37"/>
  <c r="C254" i="37"/>
  <c r="U219" i="37"/>
  <c r="O219" i="37"/>
  <c r="D219" i="37"/>
  <c r="O254" i="37"/>
  <c r="H254" i="37"/>
  <c r="S219" i="37"/>
  <c r="I219" i="37"/>
  <c r="W219" i="37"/>
  <c r="R219" i="37"/>
  <c r="M219" i="37"/>
  <c r="G219" i="37"/>
  <c r="T153" i="37"/>
  <c r="T165" i="37"/>
  <c r="R259" i="37"/>
  <c r="N259" i="37"/>
  <c r="I259" i="37"/>
  <c r="Q259" i="37"/>
  <c r="V224" i="37"/>
  <c r="R224" i="37"/>
  <c r="E224" i="37"/>
  <c r="P259" i="37"/>
  <c r="H259" i="37"/>
  <c r="X224" i="37"/>
  <c r="S224" i="37"/>
  <c r="M224" i="37"/>
  <c r="O259" i="37"/>
  <c r="W224" i="37"/>
  <c r="Q224" i="37"/>
  <c r="G224" i="37"/>
  <c r="C259" i="37"/>
  <c r="U224" i="37"/>
  <c r="P224" i="37"/>
  <c r="D224" i="37"/>
  <c r="J259" i="37"/>
  <c r="T224" i="37"/>
  <c r="O224" i="37"/>
  <c r="I224" i="37"/>
  <c r="C224" i="37"/>
  <c r="T158" i="37"/>
  <c r="T174" i="37"/>
  <c r="O265" i="37"/>
  <c r="J265" i="37"/>
  <c r="Q265" i="37"/>
  <c r="V230" i="37"/>
  <c r="R230" i="37"/>
  <c r="E230" i="37"/>
  <c r="R265" i="37"/>
  <c r="I265" i="37"/>
  <c r="T230" i="37"/>
  <c r="O230" i="37"/>
  <c r="I230" i="37"/>
  <c r="C230" i="37"/>
  <c r="P265" i="37"/>
  <c r="H265" i="37"/>
  <c r="X230" i="37"/>
  <c r="S230" i="37"/>
  <c r="M230" i="37"/>
  <c r="T164" i="37"/>
  <c r="N265" i="37"/>
  <c r="W230" i="37"/>
  <c r="Q230" i="37"/>
  <c r="G230" i="37"/>
  <c r="C265" i="37"/>
  <c r="U230" i="37"/>
  <c r="P230" i="37"/>
  <c r="D230" i="37"/>
  <c r="T179" i="37"/>
  <c r="R546" i="37"/>
  <c r="N546" i="37"/>
  <c r="I546" i="37"/>
  <c r="Q546" i="37"/>
  <c r="H546" i="37"/>
  <c r="C546" i="37"/>
  <c r="X511" i="37"/>
  <c r="T511" i="37"/>
  <c r="P511" i="37"/>
  <c r="C511" i="37"/>
  <c r="P546" i="37"/>
  <c r="V511" i="37"/>
  <c r="R511" i="37"/>
  <c r="E511" i="37"/>
  <c r="W511" i="37"/>
  <c r="O511" i="37"/>
  <c r="G511" i="37"/>
  <c r="O546" i="37"/>
  <c r="J546" i="37"/>
  <c r="S511" i="37"/>
  <c r="I511" i="37"/>
  <c r="U511" i="37"/>
  <c r="D511" i="37"/>
  <c r="Q511" i="37"/>
  <c r="S445" i="37"/>
  <c r="T445" i="37"/>
  <c r="R445" i="37"/>
  <c r="M511" i="37"/>
  <c r="Q445" i="37"/>
  <c r="P540" i="37"/>
  <c r="O540" i="37"/>
  <c r="I540" i="37"/>
  <c r="C540" i="37"/>
  <c r="R540" i="37"/>
  <c r="H540" i="37"/>
  <c r="U505" i="37"/>
  <c r="Q505" i="37"/>
  <c r="M505" i="37"/>
  <c r="I505" i="37"/>
  <c r="D505" i="37"/>
  <c r="Q540" i="37"/>
  <c r="N540" i="37"/>
  <c r="W505" i="37"/>
  <c r="S505" i="37"/>
  <c r="O505" i="37"/>
  <c r="G505" i="37"/>
  <c r="R505" i="37"/>
  <c r="J540" i="37"/>
  <c r="X505" i="37"/>
  <c r="P505" i="37"/>
  <c r="V505" i="37"/>
  <c r="E505" i="37"/>
  <c r="Q439" i="37"/>
  <c r="T505" i="37"/>
  <c r="S439" i="37"/>
  <c r="R439" i="37"/>
  <c r="C505" i="37"/>
  <c r="T439" i="37"/>
  <c r="P536" i="37"/>
  <c r="Q536" i="37"/>
  <c r="J536" i="37"/>
  <c r="N536" i="37"/>
  <c r="H536" i="37"/>
  <c r="O536" i="37"/>
  <c r="C536" i="37"/>
  <c r="U501" i="37"/>
  <c r="Q501" i="37"/>
  <c r="M501" i="37"/>
  <c r="I501" i="37"/>
  <c r="D501" i="37"/>
  <c r="I536" i="37"/>
  <c r="W501" i="37"/>
  <c r="S501" i="37"/>
  <c r="O501" i="37"/>
  <c r="G501" i="37"/>
  <c r="R501" i="37"/>
  <c r="X501" i="37"/>
  <c r="P501" i="37"/>
  <c r="V501" i="37"/>
  <c r="E501" i="37"/>
  <c r="T501" i="37"/>
  <c r="Q435" i="37"/>
  <c r="R536" i="37"/>
  <c r="T435" i="37"/>
  <c r="C501" i="37"/>
  <c r="S435" i="37"/>
  <c r="R435" i="37"/>
  <c r="S457" i="37"/>
  <c r="Q457" i="37"/>
  <c r="T457" i="37"/>
  <c r="R457" i="37"/>
  <c r="S449" i="37"/>
  <c r="T449" i="37"/>
  <c r="R449" i="37"/>
  <c r="Q449" i="37"/>
  <c r="T452" i="37"/>
  <c r="Q452" i="37"/>
  <c r="S452" i="37"/>
  <c r="R452" i="37"/>
  <c r="R458" i="37"/>
  <c r="S458" i="37"/>
  <c r="Q458" i="37"/>
  <c r="T458" i="37"/>
  <c r="R396" i="37"/>
  <c r="N396" i="37"/>
  <c r="I396" i="37"/>
  <c r="P396" i="37"/>
  <c r="V361" i="37"/>
  <c r="R361" i="37"/>
  <c r="E361" i="37"/>
  <c r="O396" i="37"/>
  <c r="W361" i="37"/>
  <c r="Q361" i="37"/>
  <c r="G361" i="37"/>
  <c r="C396" i="37"/>
  <c r="U361" i="37"/>
  <c r="P361" i="37"/>
  <c r="D361" i="37"/>
  <c r="J396" i="37"/>
  <c r="T361" i="37"/>
  <c r="O361" i="37"/>
  <c r="I361" i="37"/>
  <c r="C361" i="37"/>
  <c r="R295" i="37"/>
  <c r="Q396" i="37"/>
  <c r="M361" i="37"/>
  <c r="H396" i="37"/>
  <c r="X361" i="37"/>
  <c r="S361" i="37"/>
  <c r="T295" i="37"/>
  <c r="S295" i="37"/>
  <c r="Q295" i="37"/>
  <c r="Q399" i="37"/>
  <c r="H399" i="37"/>
  <c r="C399" i="37"/>
  <c r="O399" i="37"/>
  <c r="J399" i="37"/>
  <c r="X364" i="37"/>
  <c r="T364" i="37"/>
  <c r="P364" i="37"/>
  <c r="C364" i="37"/>
  <c r="R399" i="37"/>
  <c r="I399" i="37"/>
  <c r="U364" i="37"/>
  <c r="O364" i="37"/>
  <c r="D364" i="37"/>
  <c r="P399" i="37"/>
  <c r="S364" i="37"/>
  <c r="I364" i="37"/>
  <c r="N399" i="37"/>
  <c r="W364" i="37"/>
  <c r="R364" i="37"/>
  <c r="M364" i="37"/>
  <c r="G364" i="37"/>
  <c r="S298" i="37"/>
  <c r="Q364" i="37"/>
  <c r="E364" i="37"/>
  <c r="V364" i="37"/>
  <c r="R298" i="37"/>
  <c r="Q298" i="37"/>
  <c r="T298" i="37"/>
  <c r="R404" i="37"/>
  <c r="N404" i="37"/>
  <c r="I404" i="37"/>
  <c r="P404" i="37"/>
  <c r="V369" i="37"/>
  <c r="R369" i="37"/>
  <c r="E369" i="37"/>
  <c r="O404" i="37"/>
  <c r="W369" i="37"/>
  <c r="Q369" i="37"/>
  <c r="G369" i="37"/>
  <c r="C404" i="37"/>
  <c r="U369" i="37"/>
  <c r="P369" i="37"/>
  <c r="D369" i="37"/>
  <c r="J404" i="37"/>
  <c r="T369" i="37"/>
  <c r="O369" i="37"/>
  <c r="I369" i="37"/>
  <c r="C369" i="37"/>
  <c r="R303" i="37"/>
  <c r="S369" i="37"/>
  <c r="Q404" i="37"/>
  <c r="M369" i="37"/>
  <c r="H404" i="37"/>
  <c r="X369" i="37"/>
  <c r="T303" i="37"/>
  <c r="Q303" i="37"/>
  <c r="S303" i="37"/>
  <c r="X389" i="37"/>
  <c r="S308" i="37"/>
  <c r="R308" i="37"/>
  <c r="Q308" i="37"/>
  <c r="T308" i="37"/>
  <c r="P406" i="37"/>
  <c r="X371" i="37"/>
  <c r="T371" i="37"/>
  <c r="P371" i="37"/>
  <c r="R406" i="37"/>
  <c r="N406" i="37"/>
  <c r="I406" i="37"/>
  <c r="V371" i="37"/>
  <c r="R371" i="37"/>
  <c r="E371" i="37"/>
  <c r="Q406" i="37"/>
  <c r="H406" i="37"/>
  <c r="U371" i="37"/>
  <c r="M371" i="37"/>
  <c r="D371" i="37"/>
  <c r="O406" i="37"/>
  <c r="S371" i="37"/>
  <c r="C371" i="37"/>
  <c r="Q305" i="37"/>
  <c r="C406" i="37"/>
  <c r="Q371" i="37"/>
  <c r="I371" i="37"/>
  <c r="T305" i="37"/>
  <c r="G371" i="37"/>
  <c r="J406" i="37"/>
  <c r="W371" i="37"/>
  <c r="O371" i="37"/>
  <c r="S305" i="37"/>
  <c r="R305" i="37"/>
  <c r="P407" i="37"/>
  <c r="V372" i="37"/>
  <c r="R372" i="37"/>
  <c r="E372" i="37"/>
  <c r="R407" i="37"/>
  <c r="N407" i="37"/>
  <c r="I407" i="37"/>
  <c r="X372" i="37"/>
  <c r="T372" i="37"/>
  <c r="P372" i="37"/>
  <c r="C372" i="37"/>
  <c r="Q407" i="37"/>
  <c r="H407" i="37"/>
  <c r="W372" i="37"/>
  <c r="O372" i="37"/>
  <c r="G372" i="37"/>
  <c r="O407" i="37"/>
  <c r="U372" i="37"/>
  <c r="M372" i="37"/>
  <c r="D372" i="37"/>
  <c r="T306" i="37"/>
  <c r="C407" i="37"/>
  <c r="S372" i="37"/>
  <c r="S306" i="37"/>
  <c r="J407" i="37"/>
  <c r="I372" i="37"/>
  <c r="Q372" i="37"/>
  <c r="Q306" i="37"/>
  <c r="R306" i="37"/>
  <c r="Q316" i="37"/>
  <c r="T316" i="37"/>
  <c r="S316" i="37"/>
  <c r="R316" i="37"/>
  <c r="Q117" i="37"/>
  <c r="H117" i="37"/>
  <c r="C117" i="37"/>
  <c r="N117" i="37"/>
  <c r="U82" i="37"/>
  <c r="Q82" i="37"/>
  <c r="M82" i="37"/>
  <c r="D82" i="37"/>
  <c r="R117" i="37"/>
  <c r="X82" i="37"/>
  <c r="T82" i="37"/>
  <c r="P82" i="37"/>
  <c r="C82" i="37"/>
  <c r="P117" i="37"/>
  <c r="J117" i="37"/>
  <c r="W82" i="37"/>
  <c r="S82" i="37"/>
  <c r="O82" i="37"/>
  <c r="G82" i="37"/>
  <c r="O117" i="37"/>
  <c r="I117" i="37"/>
  <c r="V82" i="37"/>
  <c r="R82" i="37"/>
  <c r="E82" i="37"/>
  <c r="X16" i="37"/>
  <c r="X32" i="37"/>
  <c r="O115" i="37"/>
  <c r="J115" i="37"/>
  <c r="Q115" i="37"/>
  <c r="U80" i="37"/>
  <c r="Q80" i="37"/>
  <c r="M80" i="37"/>
  <c r="D80" i="37"/>
  <c r="X14" i="37"/>
  <c r="P115" i="37"/>
  <c r="I115" i="37"/>
  <c r="C115" i="37"/>
  <c r="X80" i="37"/>
  <c r="T80" i="37"/>
  <c r="P80" i="37"/>
  <c r="C80" i="37"/>
  <c r="N115" i="37"/>
  <c r="H115" i="37"/>
  <c r="W80" i="37"/>
  <c r="S80" i="37"/>
  <c r="O80" i="37"/>
  <c r="G80" i="37"/>
  <c r="R115" i="37"/>
  <c r="V80" i="37"/>
  <c r="R80" i="37"/>
  <c r="E80" i="37"/>
  <c r="X30" i="37"/>
  <c r="P252" i="37"/>
  <c r="O252" i="37"/>
  <c r="I252" i="37"/>
  <c r="C252" i="37"/>
  <c r="X217" i="37"/>
  <c r="T217" i="37"/>
  <c r="P217" i="37"/>
  <c r="C217" i="37"/>
  <c r="N252" i="37"/>
  <c r="H252" i="37"/>
  <c r="W217" i="37"/>
  <c r="S217" i="37"/>
  <c r="O217" i="37"/>
  <c r="G217" i="37"/>
  <c r="R252" i="37"/>
  <c r="V217" i="37"/>
  <c r="R217" i="37"/>
  <c r="E217" i="37"/>
  <c r="Q252" i="37"/>
  <c r="J252" i="37"/>
  <c r="U217" i="37"/>
  <c r="Q217" i="37"/>
  <c r="M217" i="37"/>
  <c r="D217" i="37"/>
  <c r="T151" i="37"/>
  <c r="P256" i="37"/>
  <c r="X221" i="37"/>
  <c r="T221" i="37"/>
  <c r="P221" i="37"/>
  <c r="C221" i="37"/>
  <c r="N256" i="37"/>
  <c r="H256" i="37"/>
  <c r="U221" i="37"/>
  <c r="O221" i="37"/>
  <c r="D221" i="37"/>
  <c r="R256" i="37"/>
  <c r="S221" i="37"/>
  <c r="I221" i="37"/>
  <c r="Q256" i="37"/>
  <c r="J256" i="37"/>
  <c r="W221" i="37"/>
  <c r="R221" i="37"/>
  <c r="M221" i="37"/>
  <c r="G221" i="37"/>
  <c r="O256" i="37"/>
  <c r="I256" i="37"/>
  <c r="C256" i="37"/>
  <c r="V221" i="37"/>
  <c r="Q221" i="37"/>
  <c r="E221" i="37"/>
  <c r="T155" i="37"/>
  <c r="T167" i="37"/>
  <c r="R263" i="37"/>
  <c r="N263" i="37"/>
  <c r="I263" i="37"/>
  <c r="P263" i="37"/>
  <c r="J263" i="37"/>
  <c r="C263" i="37"/>
  <c r="V228" i="37"/>
  <c r="R228" i="37"/>
  <c r="E228" i="37"/>
  <c r="U228" i="37"/>
  <c r="P228" i="37"/>
  <c r="D228" i="37"/>
  <c r="T228" i="37"/>
  <c r="O228" i="37"/>
  <c r="I228" i="37"/>
  <c r="C228" i="37"/>
  <c r="Q263" i="37"/>
  <c r="H263" i="37"/>
  <c r="X228" i="37"/>
  <c r="S228" i="37"/>
  <c r="M228" i="37"/>
  <c r="O263" i="37"/>
  <c r="W228" i="37"/>
  <c r="Q228" i="37"/>
  <c r="G228" i="37"/>
  <c r="T162" i="37"/>
  <c r="T178" i="37"/>
  <c r="T168" i="37"/>
  <c r="T169" i="37"/>
  <c r="X531" i="37"/>
  <c r="R450" i="37"/>
  <c r="T450" i="37"/>
  <c r="S450" i="37"/>
  <c r="Q450" i="37"/>
  <c r="P547" i="37"/>
  <c r="O547" i="37"/>
  <c r="J547" i="37"/>
  <c r="R547" i="37"/>
  <c r="N547" i="37"/>
  <c r="I547" i="37"/>
  <c r="Q547" i="37"/>
  <c r="C547" i="37"/>
  <c r="V512" i="37"/>
  <c r="R512" i="37"/>
  <c r="E512" i="37"/>
  <c r="H547" i="37"/>
  <c r="X512" i="37"/>
  <c r="T512" i="37"/>
  <c r="P512" i="37"/>
  <c r="C512" i="37"/>
  <c r="Q512" i="37"/>
  <c r="I512" i="37"/>
  <c r="W512" i="37"/>
  <c r="O512" i="37"/>
  <c r="U512" i="37"/>
  <c r="M512" i="37"/>
  <c r="D512" i="37"/>
  <c r="S512" i="37"/>
  <c r="R446" i="37"/>
  <c r="G512" i="37"/>
  <c r="S446" i="37"/>
  <c r="Q446" i="37"/>
  <c r="T446" i="37"/>
  <c r="R542" i="37"/>
  <c r="N542" i="37"/>
  <c r="I542" i="37"/>
  <c r="Q542" i="37"/>
  <c r="H542" i="37"/>
  <c r="C542" i="37"/>
  <c r="P542" i="37"/>
  <c r="V507" i="37"/>
  <c r="R507" i="37"/>
  <c r="E507" i="37"/>
  <c r="O542" i="37"/>
  <c r="W507" i="37"/>
  <c r="Q507" i="37"/>
  <c r="G507" i="37"/>
  <c r="J542" i="37"/>
  <c r="T507" i="37"/>
  <c r="O507" i="37"/>
  <c r="I507" i="37"/>
  <c r="C507" i="37"/>
  <c r="P507" i="37"/>
  <c r="D507" i="37"/>
  <c r="X507" i="37"/>
  <c r="M507" i="37"/>
  <c r="U507" i="37"/>
  <c r="S441" i="37"/>
  <c r="Q441" i="37"/>
  <c r="S507" i="37"/>
  <c r="T441" i="37"/>
  <c r="R441" i="37"/>
  <c r="Q537" i="37"/>
  <c r="H537" i="37"/>
  <c r="C537" i="37"/>
  <c r="R537" i="37"/>
  <c r="O537" i="37"/>
  <c r="I537" i="37"/>
  <c r="J537" i="37"/>
  <c r="W502" i="37"/>
  <c r="S502" i="37"/>
  <c r="O502" i="37"/>
  <c r="G502" i="37"/>
  <c r="P537" i="37"/>
  <c r="U502" i="37"/>
  <c r="Q502" i="37"/>
  <c r="M502" i="37"/>
  <c r="I502" i="37"/>
  <c r="D502" i="37"/>
  <c r="R502" i="37"/>
  <c r="X502" i="37"/>
  <c r="P502" i="37"/>
  <c r="N537" i="37"/>
  <c r="V502" i="37"/>
  <c r="E502" i="37"/>
  <c r="T502" i="37"/>
  <c r="T436" i="37"/>
  <c r="S436" i="37"/>
  <c r="C502" i="37"/>
  <c r="R436" i="37"/>
  <c r="Q436" i="37"/>
  <c r="Q541" i="37"/>
  <c r="H541" i="37"/>
  <c r="C541" i="37"/>
  <c r="P541" i="37"/>
  <c r="J541" i="37"/>
  <c r="N541" i="37"/>
  <c r="X506" i="37"/>
  <c r="O541" i="37"/>
  <c r="W506" i="37"/>
  <c r="S506" i="37"/>
  <c r="O506" i="37"/>
  <c r="G506" i="37"/>
  <c r="I541" i="37"/>
  <c r="U506" i="37"/>
  <c r="Q506" i="37"/>
  <c r="M506" i="37"/>
  <c r="I506" i="37"/>
  <c r="D506" i="37"/>
  <c r="R506" i="37"/>
  <c r="P506" i="37"/>
  <c r="V506" i="37"/>
  <c r="E506" i="37"/>
  <c r="T440" i="37"/>
  <c r="T506" i="37"/>
  <c r="S440" i="37"/>
  <c r="R541" i="37"/>
  <c r="C506" i="37"/>
  <c r="R440" i="37"/>
  <c r="Q440" i="37"/>
  <c r="R456" i="37"/>
  <c r="T456" i="37"/>
  <c r="Q456" i="37"/>
  <c r="S456" i="37"/>
  <c r="S463" i="37"/>
  <c r="R463" i="37"/>
  <c r="Q463" i="37"/>
  <c r="T463" i="37"/>
  <c r="O397" i="37"/>
  <c r="J397" i="37"/>
  <c r="Q397" i="37"/>
  <c r="H397" i="37"/>
  <c r="C397" i="37"/>
  <c r="X362" i="37"/>
  <c r="T362" i="37"/>
  <c r="P362" i="37"/>
  <c r="C362" i="37"/>
  <c r="P397" i="37"/>
  <c r="V362" i="37"/>
  <c r="Q362" i="37"/>
  <c r="E362" i="37"/>
  <c r="N397" i="37"/>
  <c r="U362" i="37"/>
  <c r="O362" i="37"/>
  <c r="D362" i="37"/>
  <c r="S362" i="37"/>
  <c r="I362" i="37"/>
  <c r="Q296" i="37"/>
  <c r="G362" i="37"/>
  <c r="W362" i="37"/>
  <c r="R397" i="37"/>
  <c r="R362" i="37"/>
  <c r="I397" i="37"/>
  <c r="M362" i="37"/>
  <c r="T296" i="37"/>
  <c r="S296" i="37"/>
  <c r="R296" i="37"/>
  <c r="R321" i="37"/>
  <c r="T321" i="37"/>
  <c r="S321" i="37"/>
  <c r="Q321" i="37"/>
  <c r="O405" i="37"/>
  <c r="J405" i="37"/>
  <c r="Q405" i="37"/>
  <c r="H405" i="37"/>
  <c r="C405" i="37"/>
  <c r="X370" i="37"/>
  <c r="T370" i="37"/>
  <c r="P370" i="37"/>
  <c r="C370" i="37"/>
  <c r="P405" i="37"/>
  <c r="V370" i="37"/>
  <c r="Q370" i="37"/>
  <c r="E370" i="37"/>
  <c r="N405" i="37"/>
  <c r="U370" i="37"/>
  <c r="O370" i="37"/>
  <c r="D370" i="37"/>
  <c r="S370" i="37"/>
  <c r="I370" i="37"/>
  <c r="Q304" i="37"/>
  <c r="I405" i="37"/>
  <c r="M370" i="37"/>
  <c r="G370" i="37"/>
  <c r="W370" i="37"/>
  <c r="R405" i="37"/>
  <c r="R370" i="37"/>
  <c r="T304" i="37"/>
  <c r="R304" i="37"/>
  <c r="S304" i="37"/>
  <c r="P394" i="37"/>
  <c r="R394" i="37"/>
  <c r="N394" i="37"/>
  <c r="I394" i="37"/>
  <c r="V359" i="37"/>
  <c r="R359" i="37"/>
  <c r="E359" i="37"/>
  <c r="C394" i="37"/>
  <c r="X359" i="37"/>
  <c r="S359" i="37"/>
  <c r="M359" i="37"/>
  <c r="J394" i="37"/>
  <c r="W359" i="37"/>
  <c r="Q359" i="37"/>
  <c r="G359" i="37"/>
  <c r="Q394" i="37"/>
  <c r="H394" i="37"/>
  <c r="U359" i="37"/>
  <c r="P359" i="37"/>
  <c r="D359" i="37"/>
  <c r="T293" i="37"/>
  <c r="O394" i="37"/>
  <c r="O359" i="37"/>
  <c r="I359" i="37"/>
  <c r="C359" i="37"/>
  <c r="T359" i="37"/>
  <c r="S293" i="37"/>
  <c r="Q293" i="37"/>
  <c r="R293" i="37"/>
  <c r="R309" i="37"/>
  <c r="Q309" i="37"/>
  <c r="T309" i="37"/>
  <c r="S309" i="37"/>
  <c r="Q310" i="37"/>
  <c r="T310" i="37"/>
  <c r="S310" i="37"/>
  <c r="R310" i="37"/>
  <c r="T307" i="37"/>
  <c r="S307" i="37"/>
  <c r="R307" i="37"/>
  <c r="Q307" i="37"/>
  <c r="T319" i="37"/>
  <c r="Q319" i="37"/>
  <c r="S319" i="37"/>
  <c r="R319" i="37"/>
  <c r="M374" i="40" l="1"/>
  <c r="N374" i="40" s="1"/>
  <c r="J358" i="21" s="1"/>
  <c r="AU374" i="40"/>
  <c r="M262" i="40"/>
  <c r="N262" i="40" s="1"/>
  <c r="AU262" i="40"/>
  <c r="M150" i="40"/>
  <c r="N150" i="40" s="1"/>
  <c r="J134" i="21" s="1"/>
  <c r="X359" i="21"/>
  <c r="O375" i="40"/>
  <c r="X247" i="21"/>
  <c r="O263" i="40"/>
  <c r="X135" i="21"/>
  <c r="O151" i="40"/>
  <c r="AU151" i="40" s="1"/>
  <c r="Y404" i="40"/>
  <c r="P387" i="21"/>
  <c r="Y292" i="40"/>
  <c r="P275" i="21"/>
  <c r="Y180" i="40"/>
  <c r="P163" i="21"/>
  <c r="L66" i="41"/>
  <c r="T50" i="21"/>
  <c r="T41" i="37"/>
  <c r="X42" i="37"/>
  <c r="T40" i="37"/>
  <c r="T62" i="37"/>
  <c r="T64" i="37"/>
  <c r="T50" i="37"/>
  <c r="T54" i="37"/>
  <c r="T58" i="37"/>
  <c r="T46" i="37"/>
  <c r="X64" i="37"/>
  <c r="X50" i="37"/>
  <c r="X57" i="37"/>
  <c r="X41" i="37"/>
  <c r="T39" i="37"/>
  <c r="X55" i="37"/>
  <c r="T42" i="37"/>
  <c r="X44" i="37"/>
  <c r="X66" i="37"/>
  <c r="X39" i="37"/>
  <c r="X53" i="37"/>
  <c r="X61" i="37"/>
  <c r="X49" i="37"/>
  <c r="T48" i="37"/>
  <c r="X63" i="37"/>
  <c r="T67" i="37"/>
  <c r="T49" i="37"/>
  <c r="X48" i="37"/>
  <c r="X47" i="37"/>
  <c r="X59" i="37"/>
  <c r="X65" i="37"/>
  <c r="X51" i="37"/>
  <c r="T56" i="37"/>
  <c r="X43" i="37"/>
  <c r="X45" i="37"/>
  <c r="X38" i="37"/>
  <c r="X52" i="37"/>
  <c r="X68" i="37"/>
  <c r="X56" i="37"/>
  <c r="X40" i="37"/>
  <c r="X60" i="37"/>
  <c r="X46" i="37"/>
  <c r="X62" i="37"/>
  <c r="T47" i="37"/>
  <c r="T63" i="37"/>
  <c r="T57" i="37"/>
  <c r="T55" i="37"/>
  <c r="T53" i="37"/>
  <c r="T59" i="37"/>
  <c r="T51" i="37"/>
  <c r="X67" i="37"/>
  <c r="X54" i="37"/>
  <c r="T61" i="37"/>
  <c r="X58" i="37"/>
  <c r="T43" i="37"/>
  <c r="T45" i="37"/>
  <c r="T66" i="37"/>
  <c r="T65" i="37"/>
  <c r="T31" i="37"/>
  <c r="T33" i="37"/>
  <c r="T29" i="37"/>
  <c r="T34" i="37"/>
  <c r="T25" i="37"/>
  <c r="T32" i="37"/>
  <c r="T37" i="37"/>
  <c r="T35" i="37"/>
  <c r="X31" i="37"/>
  <c r="T27" i="37"/>
  <c r="X24" i="37"/>
  <c r="X26" i="37"/>
  <c r="T24" i="37"/>
  <c r="S401" i="41"/>
  <c r="S289" i="41"/>
  <c r="S177" i="41"/>
  <c r="D38" i="41"/>
  <c r="AI38" i="41" s="1"/>
  <c r="X23" i="21"/>
  <c r="O381" i="41"/>
  <c r="AD380" i="41"/>
  <c r="AD267" i="41"/>
  <c r="AD155" i="41"/>
  <c r="E23" i="21"/>
  <c r="F23" i="21" s="1"/>
  <c r="C38" i="41" s="1"/>
  <c r="G136" i="21"/>
  <c r="E135" i="21"/>
  <c r="F135" i="21" s="1"/>
  <c r="G248" i="21"/>
  <c r="E247" i="21"/>
  <c r="F247" i="21" s="1"/>
  <c r="G360" i="21"/>
  <c r="E359" i="21"/>
  <c r="F359" i="21" s="1"/>
  <c r="P134" i="21"/>
  <c r="J246" i="21"/>
  <c r="T473" i="22"/>
  <c r="M251" i="37"/>
  <c r="M393" i="37"/>
  <c r="M535" i="37"/>
  <c r="B516" i="22"/>
  <c r="AB516" i="22" s="1"/>
  <c r="B735" i="22"/>
  <c r="T692" i="22"/>
  <c r="T619" i="22"/>
  <c r="B662" i="22"/>
  <c r="B589" i="22"/>
  <c r="T546" i="22"/>
  <c r="B548" i="22"/>
  <c r="P606" i="22" s="1"/>
  <c r="AH606" i="22" s="1"/>
  <c r="AP604" i="22" s="1"/>
  <c r="AP609" i="22" s="1"/>
  <c r="B621" i="22"/>
  <c r="P679" i="22" s="1"/>
  <c r="AH679" i="22" s="1"/>
  <c r="AP677" i="22" s="1"/>
  <c r="AP682" i="22" s="1"/>
  <c r="B694" i="22"/>
  <c r="P752" i="22" s="1"/>
  <c r="AH752" i="22" s="1"/>
  <c r="AP750" i="22" s="1"/>
  <c r="AP755" i="22" s="1"/>
  <c r="B475" i="22"/>
  <c r="K251" i="37"/>
  <c r="K535" i="37"/>
  <c r="K393" i="37"/>
  <c r="U392" i="37"/>
  <c r="U393" i="37"/>
  <c r="U251" i="37"/>
  <c r="U250" i="37"/>
  <c r="U535" i="37"/>
  <c r="U534" i="37"/>
  <c r="AG30" i="20"/>
  <c r="AF30" i="20" s="1"/>
  <c r="AC30" i="20"/>
  <c r="AA30" i="20" s="1"/>
  <c r="M375" i="40" l="1"/>
  <c r="N375" i="40" s="1"/>
  <c r="AU375" i="40"/>
  <c r="M263" i="40"/>
  <c r="N263" i="40" s="1"/>
  <c r="J247" i="21" s="1"/>
  <c r="AU263" i="40"/>
  <c r="M151" i="40"/>
  <c r="N151" i="40" s="1"/>
  <c r="J135" i="21" s="1"/>
  <c r="X360" i="21"/>
  <c r="O376" i="40"/>
  <c r="X248" i="21"/>
  <c r="O264" i="40"/>
  <c r="X136" i="21"/>
  <c r="O152" i="40"/>
  <c r="AU152" i="40" s="1"/>
  <c r="Y181" i="40"/>
  <c r="P164" i="21"/>
  <c r="Y293" i="40"/>
  <c r="P276" i="21"/>
  <c r="P388" i="21"/>
  <c r="Y405" i="40"/>
  <c r="T51" i="21"/>
  <c r="L67" i="41"/>
  <c r="S402" i="41"/>
  <c r="S290" i="41"/>
  <c r="S178" i="41"/>
  <c r="D39" i="41"/>
  <c r="AI39" i="41" s="1"/>
  <c r="X24" i="21"/>
  <c r="AD381" i="41"/>
  <c r="O382" i="41"/>
  <c r="AD268" i="41"/>
  <c r="AD156" i="41"/>
  <c r="E360" i="21"/>
  <c r="F360" i="21" s="1"/>
  <c r="G361" i="21"/>
  <c r="G249" i="21"/>
  <c r="E248" i="21"/>
  <c r="F248" i="21" s="1"/>
  <c r="G137" i="21"/>
  <c r="E136" i="21"/>
  <c r="F136" i="21" s="1"/>
  <c r="E24" i="21"/>
  <c r="F24" i="21" s="1"/>
  <c r="C39" i="41" s="1"/>
  <c r="P135" i="21"/>
  <c r="J359" i="21"/>
  <c r="AN516" i="22"/>
  <c r="I536" i="22" s="1"/>
  <c r="I516" i="22"/>
  <c r="I530" i="22" s="1"/>
  <c r="AB30" i="20"/>
  <c r="B517" i="22"/>
  <c r="B524" i="22" s="1"/>
  <c r="P516" i="22"/>
  <c r="AH516" i="22"/>
  <c r="I531" i="22" s="1"/>
  <c r="V516" i="22"/>
  <c r="B523" i="22"/>
  <c r="P523" i="22" s="1"/>
  <c r="AB735" i="22"/>
  <c r="AH735" i="22"/>
  <c r="I750" i="22" s="1"/>
  <c r="B736" i="22"/>
  <c r="P735" i="22"/>
  <c r="B742" i="22"/>
  <c r="I735" i="22"/>
  <c r="AN735" i="22"/>
  <c r="I755" i="22" s="1"/>
  <c r="V735" i="22"/>
  <c r="I662" i="22"/>
  <c r="AB662" i="22"/>
  <c r="B669" i="22"/>
  <c r="AN662" i="22"/>
  <c r="I682" i="22" s="1"/>
  <c r="B663" i="22"/>
  <c r="P662" i="22"/>
  <c r="AH662" i="22"/>
  <c r="I677" i="22" s="1"/>
  <c r="V662" i="22"/>
  <c r="AB589" i="22"/>
  <c r="AN589" i="22"/>
  <c r="I609" i="22" s="1"/>
  <c r="V589" i="22"/>
  <c r="I589" i="22"/>
  <c r="B590" i="22"/>
  <c r="AH589" i="22"/>
  <c r="I604" i="22" s="1"/>
  <c r="B596" i="22"/>
  <c r="P589" i="22"/>
  <c r="P533" i="22"/>
  <c r="R535" i="37"/>
  <c r="N535" i="37"/>
  <c r="O535" i="37" s="1"/>
  <c r="P535" i="37" s="1"/>
  <c r="Q535" i="37" s="1"/>
  <c r="R393" i="37"/>
  <c r="N393" i="37"/>
  <c r="O393" i="37" s="1"/>
  <c r="P393" i="37" s="1"/>
  <c r="Q393" i="37" s="1"/>
  <c r="N251" i="37"/>
  <c r="O251" i="37" s="1"/>
  <c r="P251" i="37" s="1"/>
  <c r="Q251" i="37" s="1"/>
  <c r="R251" i="37"/>
  <c r="AE30" i="20"/>
  <c r="AG31" i="20"/>
  <c r="AE31" i="20" s="1"/>
  <c r="AC31" i="20"/>
  <c r="AB31" i="20" s="1"/>
  <c r="AG29" i="20"/>
  <c r="AE29" i="20" s="1"/>
  <c r="AC29" i="20"/>
  <c r="AA29" i="20" s="1"/>
  <c r="AG28" i="20"/>
  <c r="AF28" i="20" s="1"/>
  <c r="AC28" i="20"/>
  <c r="AB28" i="20" s="1"/>
  <c r="AG27" i="20"/>
  <c r="AE27" i="20" s="1"/>
  <c r="AC27" i="20"/>
  <c r="AB27" i="20" s="1"/>
  <c r="AG26" i="20"/>
  <c r="AE26" i="20" s="1"/>
  <c r="AC26" i="20"/>
  <c r="AB26" i="20" s="1"/>
  <c r="AG25" i="20"/>
  <c r="AE25" i="20" s="1"/>
  <c r="AC25" i="20"/>
  <c r="AB25" i="20" s="1"/>
  <c r="AG24" i="20"/>
  <c r="AF24" i="20" s="1"/>
  <c r="AC24" i="20"/>
  <c r="AB24" i="20" s="1"/>
  <c r="AG23" i="20"/>
  <c r="AE23" i="20" s="1"/>
  <c r="AC23" i="20"/>
  <c r="AB23" i="20" s="1"/>
  <c r="AF22" i="20"/>
  <c r="AB22" i="20"/>
  <c r="AG21" i="20"/>
  <c r="AE21" i="20" s="1"/>
  <c r="AC21" i="20"/>
  <c r="AB21" i="20" s="1"/>
  <c r="AG20" i="20"/>
  <c r="AF20" i="20" s="1"/>
  <c r="AC20" i="20"/>
  <c r="AB20" i="20" s="1"/>
  <c r="AG19" i="20"/>
  <c r="AE19" i="20" s="1"/>
  <c r="AC19" i="20"/>
  <c r="AB19" i="20" s="1"/>
  <c r="AG18" i="20"/>
  <c r="AE18" i="20" s="1"/>
  <c r="AC18" i="20"/>
  <c r="AB18" i="20" s="1"/>
  <c r="AG17" i="20"/>
  <c r="AE17" i="20" s="1"/>
  <c r="AC17" i="20"/>
  <c r="AB17" i="20" s="1"/>
  <c r="AG16" i="20"/>
  <c r="AF16" i="20" s="1"/>
  <c r="AC16" i="20"/>
  <c r="AB16" i="20" s="1"/>
  <c r="AG15" i="20"/>
  <c r="AE15" i="20" s="1"/>
  <c r="AC15" i="20"/>
  <c r="AB15" i="20" s="1"/>
  <c r="AG14" i="20"/>
  <c r="AF14" i="20" s="1"/>
  <c r="AC14" i="20"/>
  <c r="AB14" i="20" s="1"/>
  <c r="AG13" i="20"/>
  <c r="AE13" i="20" s="1"/>
  <c r="AC13" i="20"/>
  <c r="AB13" i="20" s="1"/>
  <c r="AG12" i="20"/>
  <c r="AF12" i="20" s="1"/>
  <c r="AC12" i="20"/>
  <c r="AB12" i="20" s="1"/>
  <c r="AG11" i="20"/>
  <c r="AE11" i="20" s="1"/>
  <c r="AC11" i="20"/>
  <c r="AB11" i="20" s="1"/>
  <c r="AG10" i="20"/>
  <c r="AF10" i="20" s="1"/>
  <c r="AC10" i="20"/>
  <c r="AB10" i="20" s="1"/>
  <c r="AG9" i="20"/>
  <c r="AE9" i="20" s="1"/>
  <c r="AC9" i="20"/>
  <c r="AA9" i="20" s="1"/>
  <c r="AG8" i="20"/>
  <c r="AF8" i="20" s="1"/>
  <c r="AC8" i="20"/>
  <c r="AB8" i="20" s="1"/>
  <c r="AG7" i="20"/>
  <c r="AE7" i="20" s="1"/>
  <c r="AC7" i="20"/>
  <c r="AB7" i="20" s="1"/>
  <c r="AJ11" i="21"/>
  <c r="AI11" i="21" s="1"/>
  <c r="AF11" i="21"/>
  <c r="AD11" i="21" s="1"/>
  <c r="AJ10" i="21"/>
  <c r="AI10" i="21" s="1"/>
  <c r="AF10" i="21"/>
  <c r="AD10" i="21" s="1"/>
  <c r="AJ9" i="21"/>
  <c r="AI9" i="21" s="1"/>
  <c r="AF9" i="21"/>
  <c r="AD9" i="21" s="1"/>
  <c r="AJ8" i="21"/>
  <c r="AI8" i="21" s="1"/>
  <c r="AF8" i="21"/>
  <c r="AE8" i="21" s="1"/>
  <c r="AJ7" i="21"/>
  <c r="AI7" i="21" s="1"/>
  <c r="AF7" i="21"/>
  <c r="AD7" i="21" s="1"/>
  <c r="AJ6" i="21"/>
  <c r="AH6" i="21" s="1"/>
  <c r="AF6" i="21"/>
  <c r="AD6" i="21" s="1"/>
  <c r="AJ5" i="21"/>
  <c r="AI5" i="21" s="1"/>
  <c r="AF5" i="21"/>
  <c r="AD5" i="21" s="1"/>
  <c r="AJ4" i="21"/>
  <c r="AH4" i="21" s="1"/>
  <c r="AF4" i="21"/>
  <c r="AD4" i="21" s="1"/>
  <c r="M376" i="40" l="1"/>
  <c r="N376" i="40" s="1"/>
  <c r="J360" i="21" s="1"/>
  <c r="AU376" i="40"/>
  <c r="M264" i="40"/>
  <c r="N264" i="40" s="1"/>
  <c r="J248" i="21" s="1"/>
  <c r="AU264" i="40"/>
  <c r="M152" i="40"/>
  <c r="N152" i="40" s="1"/>
  <c r="J136" i="21" s="1"/>
  <c r="X361" i="21"/>
  <c r="O377" i="40"/>
  <c r="X249" i="21"/>
  <c r="O265" i="40"/>
  <c r="X137" i="21"/>
  <c r="O153" i="40"/>
  <c r="AU153" i="40" s="1"/>
  <c r="Y406" i="40"/>
  <c r="P389" i="21"/>
  <c r="Y294" i="40"/>
  <c r="P277" i="21"/>
  <c r="Y182" i="40"/>
  <c r="P165" i="21"/>
  <c r="L68" i="41"/>
  <c r="T52" i="21"/>
  <c r="S403" i="41"/>
  <c r="S291" i="41"/>
  <c r="S179" i="41"/>
  <c r="D40" i="41"/>
  <c r="AI40" i="41" s="1"/>
  <c r="X25" i="21"/>
  <c r="O383" i="41"/>
  <c r="AD382" i="41"/>
  <c r="AD269" i="41"/>
  <c r="AD157" i="41"/>
  <c r="G362" i="21"/>
  <c r="E361" i="21"/>
  <c r="F361" i="21" s="1"/>
  <c r="E25" i="21"/>
  <c r="F25" i="21" s="1"/>
  <c r="C40" i="41" s="1"/>
  <c r="G138" i="21"/>
  <c r="E137" i="21"/>
  <c r="F137" i="21" s="1"/>
  <c r="G250" i="21"/>
  <c r="E249" i="21"/>
  <c r="F249" i="21" s="1"/>
  <c r="P136" i="21"/>
  <c r="P517" i="22"/>
  <c r="AH8" i="21"/>
  <c r="AI4" i="21"/>
  <c r="AE6" i="21"/>
  <c r="AE4" i="21"/>
  <c r="AE5" i="21"/>
  <c r="AE11" i="21"/>
  <c r="AI6" i="21"/>
  <c r="AE9" i="21"/>
  <c r="I523" i="22"/>
  <c r="AE10" i="21"/>
  <c r="AD8" i="21"/>
  <c r="AH10" i="21"/>
  <c r="AE7" i="21"/>
  <c r="I517" i="22"/>
  <c r="I524" i="22" s="1"/>
  <c r="AF17" i="20"/>
  <c r="AB29" i="20"/>
  <c r="AE12" i="20"/>
  <c r="AF9" i="20"/>
  <c r="AF18" i="20"/>
  <c r="AF29" i="20"/>
  <c r="AA13" i="20"/>
  <c r="AA21" i="20"/>
  <c r="AE10" i="20"/>
  <c r="AA15" i="20"/>
  <c r="AA27" i="20"/>
  <c r="AA7" i="20"/>
  <c r="AE20" i="20"/>
  <c r="AA25" i="20"/>
  <c r="AF26" i="20"/>
  <c r="AB9" i="20"/>
  <c r="AA17" i="20"/>
  <c r="AF19" i="20"/>
  <c r="AF31" i="20"/>
  <c r="AF11" i="20"/>
  <c r="AE14" i="20"/>
  <c r="AE28" i="20"/>
  <c r="AB517" i="22"/>
  <c r="AD523" i="22"/>
  <c r="AK523" i="22"/>
  <c r="AE8" i="20"/>
  <c r="AA11" i="20"/>
  <c r="AF13" i="20"/>
  <c r="AE16" i="20"/>
  <c r="AA19" i="20"/>
  <c r="AF21" i="20"/>
  <c r="AA23" i="20"/>
  <c r="V517" i="22"/>
  <c r="AF7" i="20"/>
  <c r="AF15" i="20"/>
  <c r="AF25" i="20"/>
  <c r="W523" i="22"/>
  <c r="I742" i="22"/>
  <c r="I749" i="22"/>
  <c r="I736" i="22"/>
  <c r="I743" i="22" s="1"/>
  <c r="P742" i="22"/>
  <c r="W742" i="22"/>
  <c r="AD742" i="22"/>
  <c r="AK742" i="22"/>
  <c r="P753" i="22" s="1"/>
  <c r="AH753" i="22" s="1"/>
  <c r="P736" i="22"/>
  <c r="B743" i="22"/>
  <c r="V736" i="22"/>
  <c r="AB736" i="22"/>
  <c r="AK669" i="22"/>
  <c r="P680" i="22" s="1"/>
  <c r="AH680" i="22" s="1"/>
  <c r="AD669" i="22"/>
  <c r="W669" i="22"/>
  <c r="P669" i="22"/>
  <c r="B670" i="22"/>
  <c r="AB663" i="22"/>
  <c r="V663" i="22"/>
  <c r="P663" i="22"/>
  <c r="I669" i="22"/>
  <c r="I676" i="22"/>
  <c r="I663" i="22"/>
  <c r="I670" i="22" s="1"/>
  <c r="B597" i="22"/>
  <c r="V590" i="22"/>
  <c r="AB590" i="22"/>
  <c r="P590" i="22"/>
  <c r="I603" i="22"/>
  <c r="I590" i="22"/>
  <c r="I597" i="22" s="1"/>
  <c r="I596" i="22"/>
  <c r="W596" i="22"/>
  <c r="AD596" i="22"/>
  <c r="AK596" i="22"/>
  <c r="P607" i="22" s="1"/>
  <c r="AH607" i="22" s="1"/>
  <c r="P596" i="22"/>
  <c r="W524" i="22"/>
  <c r="AD524" i="22"/>
  <c r="AK524" i="22"/>
  <c r="P524" i="22"/>
  <c r="AH533" i="22"/>
  <c r="AP531" i="22" s="1"/>
  <c r="AP536" i="22" s="1"/>
  <c r="AE24" i="20"/>
  <c r="AF23" i="20"/>
  <c r="AF27" i="20"/>
  <c r="AA8" i="20"/>
  <c r="AA10" i="20"/>
  <c r="AA12" i="20"/>
  <c r="AA14" i="20"/>
  <c r="AA16" i="20"/>
  <c r="AA18" i="20"/>
  <c r="AA20" i="20"/>
  <c r="AA24" i="20"/>
  <c r="AA26" i="20"/>
  <c r="AA28" i="20"/>
  <c r="AA31" i="20"/>
  <c r="AH5" i="21"/>
  <c r="AH7" i="21"/>
  <c r="AH9" i="21"/>
  <c r="AH11" i="21"/>
  <c r="M377" i="40" l="1"/>
  <c r="N377" i="40" s="1"/>
  <c r="J361" i="21" s="1"/>
  <c r="AU377" i="40"/>
  <c r="M265" i="40"/>
  <c r="N265" i="40" s="1"/>
  <c r="J249" i="21" s="1"/>
  <c r="AU265" i="40"/>
  <c r="M153" i="40"/>
  <c r="N153" i="40" s="1"/>
  <c r="J137" i="21" s="1"/>
  <c r="X362" i="21"/>
  <c r="O378" i="40"/>
  <c r="X250" i="21"/>
  <c r="O266" i="40"/>
  <c r="X138" i="21"/>
  <c r="O154" i="40"/>
  <c r="AU154" i="40" s="1"/>
  <c r="Y183" i="40"/>
  <c r="P166" i="21"/>
  <c r="Y295" i="40"/>
  <c r="P278" i="21"/>
  <c r="P390" i="21"/>
  <c r="Y407" i="40"/>
  <c r="T53" i="21"/>
  <c r="L69" i="41"/>
  <c r="S404" i="41"/>
  <c r="S292" i="41"/>
  <c r="S180" i="41"/>
  <c r="D41" i="41"/>
  <c r="AI41" i="41" s="1"/>
  <c r="X26" i="21"/>
  <c r="AD383" i="41"/>
  <c r="AD384" i="41" s="1"/>
  <c r="AD270" i="41"/>
  <c r="AD158" i="41"/>
  <c r="G251" i="21"/>
  <c r="E250" i="21"/>
  <c r="F250" i="21" s="1"/>
  <c r="G139" i="21"/>
  <c r="E138" i="21"/>
  <c r="F138" i="21" s="1"/>
  <c r="E26" i="21"/>
  <c r="F26" i="21" s="1"/>
  <c r="C41" i="41" s="1"/>
  <c r="E362" i="21"/>
  <c r="F362" i="21" s="1"/>
  <c r="G363" i="21"/>
  <c r="P137" i="21"/>
  <c r="H475" i="22"/>
  <c r="P534" i="22"/>
  <c r="H694" i="22"/>
  <c r="P754" i="22" s="1"/>
  <c r="AH754" i="22" s="1"/>
  <c r="AD743" i="22"/>
  <c r="W743" i="22"/>
  <c r="AK743" i="22"/>
  <c r="P743" i="22"/>
  <c r="W670" i="22"/>
  <c r="AD670" i="22"/>
  <c r="AK670" i="22"/>
  <c r="P670" i="22"/>
  <c r="H621" i="22"/>
  <c r="P681" i="22" s="1"/>
  <c r="AH681" i="22" s="1"/>
  <c r="H548" i="22"/>
  <c r="P608" i="22" s="1"/>
  <c r="AH608" i="22" s="1"/>
  <c r="AD597" i="22"/>
  <c r="AK597" i="22"/>
  <c r="P597" i="22"/>
  <c r="W597" i="22"/>
  <c r="I568" i="20"/>
  <c r="M378" i="40" l="1"/>
  <c r="N378" i="40" s="1"/>
  <c r="J362" i="21" s="1"/>
  <c r="AU378" i="40"/>
  <c r="M266" i="40"/>
  <c r="N266" i="40" s="1"/>
  <c r="J250" i="21" s="1"/>
  <c r="AU266" i="40"/>
  <c r="M154" i="40"/>
  <c r="N154" i="40" s="1"/>
  <c r="J138" i="21" s="1"/>
  <c r="X363" i="21"/>
  <c r="O379" i="40"/>
  <c r="X251" i="21"/>
  <c r="O267" i="40"/>
  <c r="X139" i="21"/>
  <c r="O155" i="40"/>
  <c r="AU155" i="40" s="1"/>
  <c r="Y408" i="40"/>
  <c r="P391" i="21"/>
  <c r="P279" i="21"/>
  <c r="Y296" i="40"/>
  <c r="Y184" i="40"/>
  <c r="P167" i="21"/>
  <c r="L70" i="41"/>
  <c r="T54" i="21"/>
  <c r="AD385" i="41"/>
  <c r="S405" i="41"/>
  <c r="S293" i="41"/>
  <c r="S181" i="41"/>
  <c r="D42" i="41"/>
  <c r="AI42" i="41" s="1"/>
  <c r="X27" i="21"/>
  <c r="AD271" i="41"/>
  <c r="AD272" i="41" s="1"/>
  <c r="AD159" i="41"/>
  <c r="AD160" i="41" s="1"/>
  <c r="B355" i="41"/>
  <c r="B356" i="41" s="1"/>
  <c r="B357" i="41" s="1"/>
  <c r="B358" i="41" s="1"/>
  <c r="B359" i="41" s="1"/>
  <c r="B360" i="41" s="1"/>
  <c r="B361" i="41" s="1"/>
  <c r="B362" i="41" s="1"/>
  <c r="B363" i="41" s="1"/>
  <c r="B364" i="41" s="1"/>
  <c r="B365" i="41" s="1"/>
  <c r="B366" i="41" s="1"/>
  <c r="B367" i="41" s="1"/>
  <c r="B368" i="41" s="1"/>
  <c r="B369" i="41" s="1"/>
  <c r="B370" i="41" s="1"/>
  <c r="B371" i="41" s="1"/>
  <c r="B372" i="41" s="1"/>
  <c r="B373" i="41" s="1"/>
  <c r="B374" i="41" s="1"/>
  <c r="B375" i="41" s="1"/>
  <c r="B376" i="41" s="1"/>
  <c r="B377" i="41" s="1"/>
  <c r="B378" i="41" s="1"/>
  <c r="B4" i="21"/>
  <c r="B5" i="21" s="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B60" i="21" s="1"/>
  <c r="B61" i="21" s="1"/>
  <c r="B62" i="21" s="1"/>
  <c r="B63" i="21" s="1"/>
  <c r="B131" i="41"/>
  <c r="B132" i="41" s="1"/>
  <c r="B133" i="41" s="1"/>
  <c r="B134" i="41" s="1"/>
  <c r="B135" i="41" s="1"/>
  <c r="B136" i="41" s="1"/>
  <c r="B137" i="41" s="1"/>
  <c r="B138" i="41" s="1"/>
  <c r="B139" i="41" s="1"/>
  <c r="B140" i="41" s="1"/>
  <c r="B141" i="41" s="1"/>
  <c r="B142" i="41" s="1"/>
  <c r="B143" i="41" s="1"/>
  <c r="B144" i="41" s="1"/>
  <c r="B145" i="41" s="1"/>
  <c r="B146" i="41" s="1"/>
  <c r="B147" i="41" s="1"/>
  <c r="B148" i="41" s="1"/>
  <c r="B149" i="41" s="1"/>
  <c r="B150" i="41" s="1"/>
  <c r="B151" i="41" s="1"/>
  <c r="B152" i="41" s="1"/>
  <c r="B153" i="41" s="1"/>
  <c r="B19" i="41"/>
  <c r="B20" i="41" s="1"/>
  <c r="B21" i="41" s="1"/>
  <c r="B22" i="41" s="1"/>
  <c r="B23" i="41" s="1"/>
  <c r="B24" i="41" s="1"/>
  <c r="B25" i="41" s="1"/>
  <c r="B26" i="41" s="1"/>
  <c r="B27" i="41" s="1"/>
  <c r="B28" i="41" s="1"/>
  <c r="B29" i="41" s="1"/>
  <c r="B30" i="41" s="1"/>
  <c r="B31" i="41" s="1"/>
  <c r="B32" i="41" s="1"/>
  <c r="B33" i="41" s="1"/>
  <c r="B34" i="41" s="1"/>
  <c r="B35" i="41" s="1"/>
  <c r="B36" i="41" s="1"/>
  <c r="B37" i="41" s="1"/>
  <c r="B38" i="41" s="1"/>
  <c r="B39" i="41" s="1"/>
  <c r="B40" i="41" s="1"/>
  <c r="B41" i="41" s="1"/>
  <c r="B42" i="41" s="1"/>
  <c r="B356" i="40"/>
  <c r="AA356" i="40" s="1"/>
  <c r="AA357" i="40" s="1"/>
  <c r="AA358" i="40" s="1"/>
  <c r="AA359" i="40" s="1"/>
  <c r="AA360" i="40" s="1"/>
  <c r="AA361" i="40" s="1"/>
  <c r="AA362" i="40" s="1"/>
  <c r="AA363" i="40" s="1"/>
  <c r="AA364" i="40" s="1"/>
  <c r="AA365" i="40" s="1"/>
  <c r="AA366" i="40" s="1"/>
  <c r="AA367" i="40" s="1"/>
  <c r="AA368" i="40" s="1"/>
  <c r="AA369" i="40" s="1"/>
  <c r="AA370" i="40" s="1"/>
  <c r="AA371" i="40" s="1"/>
  <c r="AA372" i="40" s="1"/>
  <c r="AA373" i="40" s="1"/>
  <c r="AA374" i="40" s="1"/>
  <c r="AA375" i="40" s="1"/>
  <c r="AA376" i="40" s="1"/>
  <c r="AA377" i="40" s="1"/>
  <c r="AA378" i="40" s="1"/>
  <c r="AA379" i="40" s="1"/>
  <c r="AA380" i="40" s="1"/>
  <c r="AA381" i="40" s="1"/>
  <c r="AA382" i="40" s="1"/>
  <c r="AA383" i="40" s="1"/>
  <c r="AA384" i="40" s="1"/>
  <c r="AA385" i="40" s="1"/>
  <c r="AA386" i="40" s="1"/>
  <c r="AA387" i="40" s="1"/>
  <c r="AA388" i="40" s="1"/>
  <c r="AA389" i="40" s="1"/>
  <c r="AA390" i="40" s="1"/>
  <c r="AA391" i="40" s="1"/>
  <c r="AA392" i="40" s="1"/>
  <c r="AA393" i="40" s="1"/>
  <c r="AA394" i="40" s="1"/>
  <c r="AA395" i="40" s="1"/>
  <c r="AA396" i="40" s="1"/>
  <c r="AA397" i="40" s="1"/>
  <c r="AA398" i="40" s="1"/>
  <c r="AA399" i="40" s="1"/>
  <c r="AA400" i="40" s="1"/>
  <c r="AA401" i="40" s="1"/>
  <c r="AA402" i="40" s="1"/>
  <c r="AA403" i="40" s="1"/>
  <c r="AA404" i="40" s="1"/>
  <c r="AA405" i="40" s="1"/>
  <c r="AA406" i="40" s="1"/>
  <c r="AA407" i="40" s="1"/>
  <c r="AA408" i="40" s="1"/>
  <c r="AA409" i="40" s="1"/>
  <c r="AA410" i="40" s="1"/>
  <c r="AA411" i="40" s="1"/>
  <c r="AA412" i="40" s="1"/>
  <c r="AA413" i="40" s="1"/>
  <c r="AA414" i="40" s="1"/>
  <c r="AA415" i="40" s="1"/>
  <c r="B244" i="40"/>
  <c r="AA244" i="40" s="1"/>
  <c r="AA245" i="40" s="1"/>
  <c r="AA246" i="40" s="1"/>
  <c r="AA247" i="40" s="1"/>
  <c r="AA248" i="40" s="1"/>
  <c r="AA249" i="40" s="1"/>
  <c r="AA250" i="40" s="1"/>
  <c r="AA251" i="40" s="1"/>
  <c r="AA252" i="40" s="1"/>
  <c r="AA253" i="40" s="1"/>
  <c r="AA254" i="40" s="1"/>
  <c r="AA255" i="40" s="1"/>
  <c r="AA256" i="40" s="1"/>
  <c r="AA257" i="40" s="1"/>
  <c r="AA258" i="40" s="1"/>
  <c r="AA259" i="40" s="1"/>
  <c r="AA260" i="40" s="1"/>
  <c r="AA261" i="40" s="1"/>
  <c r="AA262" i="40" s="1"/>
  <c r="AA263" i="40" s="1"/>
  <c r="AA264" i="40" s="1"/>
  <c r="AA265" i="40" s="1"/>
  <c r="AA266" i="40" s="1"/>
  <c r="AA267" i="40" s="1"/>
  <c r="AA268" i="40" s="1"/>
  <c r="AA269" i="40" s="1"/>
  <c r="AA270" i="40" s="1"/>
  <c r="AA271" i="40" s="1"/>
  <c r="AA272" i="40" s="1"/>
  <c r="AA273" i="40" s="1"/>
  <c r="AA274" i="40" s="1"/>
  <c r="AA275" i="40" s="1"/>
  <c r="AA276" i="40" s="1"/>
  <c r="AA277" i="40" s="1"/>
  <c r="AA278" i="40" s="1"/>
  <c r="AA279" i="40" s="1"/>
  <c r="AA280" i="40" s="1"/>
  <c r="AA281" i="40" s="1"/>
  <c r="AA282" i="40" s="1"/>
  <c r="AA283" i="40" s="1"/>
  <c r="AA284" i="40" s="1"/>
  <c r="AA285" i="40" s="1"/>
  <c r="AA286" i="40" s="1"/>
  <c r="AA287" i="40" s="1"/>
  <c r="AA288" i="40" s="1"/>
  <c r="AA289" i="40" s="1"/>
  <c r="AA290" i="40" s="1"/>
  <c r="AA291" i="40" s="1"/>
  <c r="AA292" i="40" s="1"/>
  <c r="AA293" i="40" s="1"/>
  <c r="AA294" i="40" s="1"/>
  <c r="AA295" i="40" s="1"/>
  <c r="AA296" i="40" s="1"/>
  <c r="AA297" i="40" s="1"/>
  <c r="AA298" i="40" s="1"/>
  <c r="AA299" i="40" s="1"/>
  <c r="AA300" i="40" s="1"/>
  <c r="AA301" i="40" s="1"/>
  <c r="AA302" i="40" s="1"/>
  <c r="AA303" i="40" s="1"/>
  <c r="B243" i="41"/>
  <c r="B244" i="41" s="1"/>
  <c r="B245" i="41" s="1"/>
  <c r="B246" i="41" s="1"/>
  <c r="B247" i="41" s="1"/>
  <c r="B248" i="41" s="1"/>
  <c r="B249" i="41" s="1"/>
  <c r="B250" i="41" s="1"/>
  <c r="B251" i="41" s="1"/>
  <c r="B252" i="41" s="1"/>
  <c r="B253" i="41" s="1"/>
  <c r="B254" i="41" s="1"/>
  <c r="B255" i="41" s="1"/>
  <c r="B256" i="41" s="1"/>
  <c r="B257" i="41" s="1"/>
  <c r="B258" i="41" s="1"/>
  <c r="B259" i="41" s="1"/>
  <c r="B260" i="41" s="1"/>
  <c r="B261" i="41" s="1"/>
  <c r="B262" i="41" s="1"/>
  <c r="B263" i="41" s="1"/>
  <c r="B264" i="41" s="1"/>
  <c r="B265" i="41" s="1"/>
  <c r="B266" i="41" s="1"/>
  <c r="B132" i="40"/>
  <c r="AA132" i="40" s="1"/>
  <c r="AA133" i="40" s="1"/>
  <c r="AA134" i="40" s="1"/>
  <c r="AA135" i="40" s="1"/>
  <c r="AA136" i="40" s="1"/>
  <c r="AA137" i="40" s="1"/>
  <c r="AA138" i="40" s="1"/>
  <c r="AA139" i="40" s="1"/>
  <c r="AA140" i="40" s="1"/>
  <c r="AA141" i="40" s="1"/>
  <c r="AA142" i="40" s="1"/>
  <c r="AA143" i="40" s="1"/>
  <c r="AA144" i="40" s="1"/>
  <c r="AA145" i="40" s="1"/>
  <c r="AA146" i="40" s="1"/>
  <c r="AA147" i="40" s="1"/>
  <c r="AA148" i="40" s="1"/>
  <c r="AA149" i="40" s="1"/>
  <c r="AA150" i="40" s="1"/>
  <c r="AA151" i="40" s="1"/>
  <c r="AA152" i="40" s="1"/>
  <c r="AA153" i="40" s="1"/>
  <c r="AA154" i="40" s="1"/>
  <c r="AA155" i="40" s="1"/>
  <c r="AA156" i="40" s="1"/>
  <c r="AA157" i="40" s="1"/>
  <c r="AA158" i="40" s="1"/>
  <c r="AA159" i="40" s="1"/>
  <c r="AA160" i="40" s="1"/>
  <c r="AA161" i="40" s="1"/>
  <c r="AA162" i="40" s="1"/>
  <c r="AA163" i="40" s="1"/>
  <c r="AA164" i="40" s="1"/>
  <c r="AA165" i="40" s="1"/>
  <c r="AA166" i="40" s="1"/>
  <c r="AA167" i="40" s="1"/>
  <c r="AA168" i="40" s="1"/>
  <c r="AA169" i="40" s="1"/>
  <c r="AA170" i="40" s="1"/>
  <c r="AA171" i="40" s="1"/>
  <c r="AA172" i="40" s="1"/>
  <c r="AA173" i="40" s="1"/>
  <c r="AA174" i="40" s="1"/>
  <c r="AA175" i="40" s="1"/>
  <c r="AA176" i="40" s="1"/>
  <c r="AA177" i="40" s="1"/>
  <c r="AA178" i="40" s="1"/>
  <c r="AA179" i="40" s="1"/>
  <c r="AA180" i="40" s="1"/>
  <c r="AA181" i="40" s="1"/>
  <c r="AA182" i="40" s="1"/>
  <c r="AA183" i="40" s="1"/>
  <c r="AA184" i="40" s="1"/>
  <c r="AA185" i="40" s="1"/>
  <c r="AA186" i="40" s="1"/>
  <c r="AA187" i="40" s="1"/>
  <c r="AA188" i="40" s="1"/>
  <c r="AA189" i="40" s="1"/>
  <c r="AA190" i="40" s="1"/>
  <c r="AA191" i="40" s="1"/>
  <c r="B20" i="40"/>
  <c r="AA20" i="40" s="1"/>
  <c r="AA21" i="40" s="1"/>
  <c r="AA22" i="40" s="1"/>
  <c r="AA23" i="40" s="1"/>
  <c r="AA24" i="40" s="1"/>
  <c r="AA25" i="40" s="1"/>
  <c r="AA26" i="40" s="1"/>
  <c r="AA27" i="40" s="1"/>
  <c r="AA28" i="40" s="1"/>
  <c r="AA29" i="40" s="1"/>
  <c r="AA30" i="40" s="1"/>
  <c r="AA31" i="40" s="1"/>
  <c r="AA32" i="40" s="1"/>
  <c r="AA33" i="40" s="1"/>
  <c r="AA34" i="40" s="1"/>
  <c r="AA35" i="40" s="1"/>
  <c r="AA36" i="40" s="1"/>
  <c r="AA37" i="40" s="1"/>
  <c r="AA38" i="40" s="1"/>
  <c r="AA39" i="40" s="1"/>
  <c r="AA40" i="40" s="1"/>
  <c r="AA41" i="40" s="1"/>
  <c r="AA42" i="40" s="1"/>
  <c r="AA43" i="40" s="1"/>
  <c r="AA44" i="40" s="1"/>
  <c r="AA45" i="40" s="1"/>
  <c r="AA46" i="40" s="1"/>
  <c r="AA47" i="40" s="1"/>
  <c r="AA48" i="40" s="1"/>
  <c r="AA49" i="40" s="1"/>
  <c r="AA50" i="40" s="1"/>
  <c r="AA51" i="40" s="1"/>
  <c r="AA52" i="40" s="1"/>
  <c r="AA53" i="40" s="1"/>
  <c r="AA54" i="40" s="1"/>
  <c r="AA55" i="40" s="1"/>
  <c r="AA56" i="40" s="1"/>
  <c r="AA57" i="40" s="1"/>
  <c r="AA58" i="40" s="1"/>
  <c r="AA59" i="40" s="1"/>
  <c r="AA60" i="40" s="1"/>
  <c r="AA61" i="40" s="1"/>
  <c r="AA62" i="40" s="1"/>
  <c r="AA63" i="40" s="1"/>
  <c r="AA64" i="40" s="1"/>
  <c r="AA65" i="40" s="1"/>
  <c r="AA66" i="40" s="1"/>
  <c r="AA67" i="40" s="1"/>
  <c r="AA68" i="40" s="1"/>
  <c r="AA69" i="40" s="1"/>
  <c r="AA70" i="40" s="1"/>
  <c r="AA71" i="40" s="1"/>
  <c r="AA72" i="40" s="1"/>
  <c r="AA73" i="40" s="1"/>
  <c r="AA74" i="40" s="1"/>
  <c r="AA75" i="40" s="1"/>
  <c r="AA76" i="40" s="1"/>
  <c r="AA77" i="40" s="1"/>
  <c r="AA78" i="40" s="1"/>
  <c r="AA79" i="40" s="1"/>
  <c r="B116" i="21"/>
  <c r="B117" i="21" s="1"/>
  <c r="B118" i="21" s="1"/>
  <c r="B119" i="21" s="1"/>
  <c r="B120" i="21" s="1"/>
  <c r="B121" i="21" s="1"/>
  <c r="B122" i="21" s="1"/>
  <c r="B123" i="21" s="1"/>
  <c r="B124" i="21" s="1"/>
  <c r="B125" i="21" s="1"/>
  <c r="B126" i="21" s="1"/>
  <c r="B127" i="21" s="1"/>
  <c r="B128" i="21" s="1"/>
  <c r="B129" i="21" s="1"/>
  <c r="B130" i="21" s="1"/>
  <c r="B131" i="21" s="1"/>
  <c r="B132" i="21" s="1"/>
  <c r="B133" i="21" s="1"/>
  <c r="B134" i="21" s="1"/>
  <c r="B135" i="21" s="1"/>
  <c r="B340" i="21"/>
  <c r="B341" i="21" s="1"/>
  <c r="B342" i="21" s="1"/>
  <c r="B343" i="21" s="1"/>
  <c r="B344" i="21" s="1"/>
  <c r="B345" i="21" s="1"/>
  <c r="B346" i="21" s="1"/>
  <c r="B347" i="21" s="1"/>
  <c r="B348" i="21" s="1"/>
  <c r="B349" i="21" s="1"/>
  <c r="B350" i="21" s="1"/>
  <c r="B351" i="21" s="1"/>
  <c r="B352" i="21" s="1"/>
  <c r="B353" i="21" s="1"/>
  <c r="B354" i="21" s="1"/>
  <c r="B355" i="21" s="1"/>
  <c r="B356" i="21" s="1"/>
  <c r="B357" i="21" s="1"/>
  <c r="B358" i="21" s="1"/>
  <c r="B359" i="21" s="1"/>
  <c r="B228" i="21"/>
  <c r="B229" i="21" s="1"/>
  <c r="B230" i="21" s="1"/>
  <c r="B231" i="21" s="1"/>
  <c r="B232" i="21" s="1"/>
  <c r="B233" i="21" s="1"/>
  <c r="B234" i="21" s="1"/>
  <c r="B235" i="21" s="1"/>
  <c r="B236" i="21" s="1"/>
  <c r="B237" i="21" s="1"/>
  <c r="B238" i="21" s="1"/>
  <c r="B239" i="21" s="1"/>
  <c r="B240" i="21" s="1"/>
  <c r="B241" i="21" s="1"/>
  <c r="B242" i="21" s="1"/>
  <c r="B243" i="21" s="1"/>
  <c r="B244" i="21" s="1"/>
  <c r="B245" i="21" s="1"/>
  <c r="B246" i="21" s="1"/>
  <c r="B247" i="21" s="1"/>
  <c r="B248" i="21" s="1"/>
  <c r="G364" i="21"/>
  <c r="E363" i="21"/>
  <c r="F363" i="21" s="1"/>
  <c r="E27" i="21"/>
  <c r="F27" i="21" s="1"/>
  <c r="C42" i="41" s="1"/>
  <c r="G140" i="21"/>
  <c r="E139" i="21"/>
  <c r="F139" i="21" s="1"/>
  <c r="G252" i="21"/>
  <c r="E251" i="21"/>
  <c r="F251" i="21" s="1"/>
  <c r="P138" i="21"/>
  <c r="B154" i="41"/>
  <c r="P535" i="22"/>
  <c r="AH534" i="22"/>
  <c r="M568" i="20"/>
  <c r="N568" i="20"/>
  <c r="L568" i="20"/>
  <c r="K568" i="20"/>
  <c r="J568" i="20"/>
  <c r="L583" i="20"/>
  <c r="M379" i="40" l="1"/>
  <c r="N379" i="40" s="1"/>
  <c r="J363" i="21" s="1"/>
  <c r="AU379" i="40"/>
  <c r="M267" i="40"/>
  <c r="N267" i="40" s="1"/>
  <c r="J251" i="21" s="1"/>
  <c r="AU267" i="40"/>
  <c r="M155" i="40"/>
  <c r="N155" i="40" s="1"/>
  <c r="J139" i="21" s="1"/>
  <c r="X364" i="21"/>
  <c r="O380" i="40"/>
  <c r="X252" i="21"/>
  <c r="O268" i="40"/>
  <c r="X140" i="21"/>
  <c r="O156" i="40"/>
  <c r="AU156" i="40" s="1"/>
  <c r="Y185" i="40"/>
  <c r="P168" i="21"/>
  <c r="Y297" i="40"/>
  <c r="P280" i="21"/>
  <c r="P392" i="21"/>
  <c r="Y409" i="40"/>
  <c r="L71" i="41"/>
  <c r="T55" i="21"/>
  <c r="S406" i="41"/>
  <c r="AD386" i="41"/>
  <c r="AD273" i="41"/>
  <c r="S294" i="41"/>
  <c r="AD161" i="41"/>
  <c r="S182" i="41"/>
  <c r="D43" i="41"/>
  <c r="AI43" i="41" s="1"/>
  <c r="X28" i="21"/>
  <c r="B128" i="40"/>
  <c r="B16" i="40"/>
  <c r="B352" i="40"/>
  <c r="B240" i="40"/>
  <c r="B133" i="40"/>
  <c r="B351" i="40"/>
  <c r="B239" i="40"/>
  <c r="B127" i="40"/>
  <c r="B15" i="40"/>
  <c r="B245" i="40"/>
  <c r="P435" i="22"/>
  <c r="L141" i="3"/>
  <c r="L75" i="3"/>
  <c r="L9" i="3"/>
  <c r="L207" i="3"/>
  <c r="P739" i="22"/>
  <c r="P659" i="22"/>
  <c r="P551" i="22"/>
  <c r="P624" i="22"/>
  <c r="P520" i="22"/>
  <c r="P666" i="22"/>
  <c r="P732" i="22"/>
  <c r="P586" i="22"/>
  <c r="P697" i="22"/>
  <c r="P593" i="22"/>
  <c r="P513" i="22"/>
  <c r="P478" i="22"/>
  <c r="B127" i="41"/>
  <c r="B351" i="41"/>
  <c r="B239" i="41"/>
  <c r="B15" i="41"/>
  <c r="B21" i="40"/>
  <c r="B357" i="40"/>
  <c r="G365" i="21"/>
  <c r="E364" i="21"/>
  <c r="F364" i="21" s="1"/>
  <c r="G253" i="21"/>
  <c r="E252" i="21"/>
  <c r="F252" i="21" s="1"/>
  <c r="G141" i="21"/>
  <c r="E140" i="21"/>
  <c r="F140" i="21" s="1"/>
  <c r="E28" i="21"/>
  <c r="F28" i="21" s="1"/>
  <c r="C43" i="41" s="1"/>
  <c r="P139" i="21"/>
  <c r="B267" i="41"/>
  <c r="B43" i="41"/>
  <c r="B379" i="41"/>
  <c r="B155" i="41"/>
  <c r="B136" i="21"/>
  <c r="B360" i="21"/>
  <c r="B249" i="21"/>
  <c r="AH535" i="22"/>
  <c r="F98" i="27"/>
  <c r="P11" i="22"/>
  <c r="P254" i="22"/>
  <c r="P442" i="22"/>
  <c r="P100" i="22"/>
  <c r="P289" i="22"/>
  <c r="P327" i="22"/>
  <c r="F56" i="11"/>
  <c r="P296" i="22"/>
  <c r="P369" i="22"/>
  <c r="D9" i="3"/>
  <c r="F55" i="27"/>
  <c r="F100" i="11"/>
  <c r="P400" i="22"/>
  <c r="F12" i="27"/>
  <c r="P362" i="22"/>
  <c r="D207" i="3"/>
  <c r="S583" i="20"/>
  <c r="O583" i="20"/>
  <c r="R583" i="20"/>
  <c r="T583" i="20" s="1"/>
  <c r="N583" i="20"/>
  <c r="P583" i="20" s="1"/>
  <c r="F141" i="27"/>
  <c r="L584" i="20"/>
  <c r="P93" i="22"/>
  <c r="D75" i="3"/>
  <c r="F12" i="11"/>
  <c r="D141" i="3"/>
  <c r="F144" i="11"/>
  <c r="F150" i="26"/>
  <c r="F104" i="26"/>
  <c r="F58" i="26"/>
  <c r="F12" i="26"/>
  <c r="B463" i="20"/>
  <c r="B462" i="20"/>
  <c r="D462" i="20" s="1"/>
  <c r="B461" i="20"/>
  <c r="D461" i="20" s="1"/>
  <c r="B460" i="20"/>
  <c r="B459" i="20"/>
  <c r="D459" i="20" s="1"/>
  <c r="B458" i="20"/>
  <c r="D458" i="20" s="1"/>
  <c r="B457" i="20"/>
  <c r="D457" i="20" s="1"/>
  <c r="B456" i="20"/>
  <c r="D456" i="20" s="1"/>
  <c r="B455" i="20"/>
  <c r="D455" i="20" s="1"/>
  <c r="B454" i="20"/>
  <c r="D454" i="20" s="1"/>
  <c r="B453" i="20"/>
  <c r="D453" i="20" s="1"/>
  <c r="B452" i="20"/>
  <c r="B451" i="20"/>
  <c r="B450" i="20"/>
  <c r="D450" i="20" s="1"/>
  <c r="B449" i="20"/>
  <c r="B448" i="20"/>
  <c r="D448" i="20" s="1"/>
  <c r="B447" i="20"/>
  <c r="D447" i="20" s="1"/>
  <c r="B446" i="20"/>
  <c r="D446" i="20" s="1"/>
  <c r="B445" i="20"/>
  <c r="D445" i="20" s="1"/>
  <c r="B444" i="20"/>
  <c r="B443" i="20"/>
  <c r="D443" i="20" s="1"/>
  <c r="B442" i="20"/>
  <c r="B441" i="20"/>
  <c r="B440" i="20"/>
  <c r="D440" i="20" s="1"/>
  <c r="B439" i="20"/>
  <c r="B438" i="20"/>
  <c r="B437" i="20"/>
  <c r="B436" i="20"/>
  <c r="B435" i="20"/>
  <c r="L429" i="20"/>
  <c r="U586" i="20" s="1"/>
  <c r="V586" i="20" s="1"/>
  <c r="F429" i="20"/>
  <c r="B321" i="20"/>
  <c r="B320" i="20"/>
  <c r="D320" i="20" s="1"/>
  <c r="B319" i="20"/>
  <c r="B318" i="20"/>
  <c r="B317" i="20"/>
  <c r="B316" i="20"/>
  <c r="B315" i="20"/>
  <c r="B314" i="20"/>
  <c r="D314" i="20" s="1"/>
  <c r="B313" i="20"/>
  <c r="D313" i="20" s="1"/>
  <c r="B312" i="20"/>
  <c r="B311" i="20"/>
  <c r="B310" i="20"/>
  <c r="B309" i="20"/>
  <c r="B308" i="20"/>
  <c r="D308" i="20" s="1"/>
  <c r="B307" i="20"/>
  <c r="B306" i="20"/>
  <c r="D306" i="20" s="1"/>
  <c r="B305" i="20"/>
  <c r="D305" i="20" s="1"/>
  <c r="B304" i="20"/>
  <c r="B303" i="20"/>
  <c r="B302" i="20"/>
  <c r="D302" i="20" s="1"/>
  <c r="B301" i="20"/>
  <c r="B300" i="20"/>
  <c r="B299" i="20"/>
  <c r="D299" i="20" s="1"/>
  <c r="B298" i="20"/>
  <c r="D298" i="20" s="1"/>
  <c r="B297" i="20"/>
  <c r="D297" i="20" s="1"/>
  <c r="B296" i="20"/>
  <c r="B295" i="20"/>
  <c r="D295" i="20" s="1"/>
  <c r="B294" i="20"/>
  <c r="D294" i="20" s="1"/>
  <c r="B293" i="20"/>
  <c r="G292" i="20"/>
  <c r="H292" i="20" s="1"/>
  <c r="L287" i="20"/>
  <c r="U585" i="20" s="1"/>
  <c r="V585" i="20" s="1"/>
  <c r="F287" i="20"/>
  <c r="B179" i="20"/>
  <c r="D179" i="20" s="1"/>
  <c r="B178" i="20"/>
  <c r="B177" i="20"/>
  <c r="B176" i="20"/>
  <c r="D176" i="20" s="1"/>
  <c r="B175" i="20"/>
  <c r="D175" i="20" s="1"/>
  <c r="B174" i="20"/>
  <c r="D174" i="20" s="1"/>
  <c r="B173" i="20"/>
  <c r="B172" i="20"/>
  <c r="D172" i="20" s="1"/>
  <c r="B171" i="20"/>
  <c r="D171" i="20" s="1"/>
  <c r="B170" i="20"/>
  <c r="B169" i="20"/>
  <c r="B168" i="20"/>
  <c r="D168" i="20" s="1"/>
  <c r="B167" i="20"/>
  <c r="D167" i="20" s="1"/>
  <c r="B166" i="20"/>
  <c r="D166" i="20" s="1"/>
  <c r="B165" i="20"/>
  <c r="D165" i="20" s="1"/>
  <c r="B164" i="20"/>
  <c r="B163" i="20"/>
  <c r="B162" i="20"/>
  <c r="D162" i="20" s="1"/>
  <c r="B161" i="20"/>
  <c r="D161" i="20" s="1"/>
  <c r="B160" i="20"/>
  <c r="B159" i="20"/>
  <c r="D159" i="20" s="1"/>
  <c r="B158" i="20"/>
  <c r="D158" i="20" s="1"/>
  <c r="B157" i="20"/>
  <c r="D157" i="20" s="1"/>
  <c r="B156" i="20"/>
  <c r="D156" i="20" s="1"/>
  <c r="B155" i="20"/>
  <c r="B154" i="20"/>
  <c r="D154" i="20" s="1"/>
  <c r="B153" i="20"/>
  <c r="B152" i="20"/>
  <c r="B151" i="20"/>
  <c r="G150" i="20"/>
  <c r="H150" i="20" s="1"/>
  <c r="L145" i="20"/>
  <c r="U584" i="20" s="1"/>
  <c r="V584" i="20" s="1"/>
  <c r="F145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G8" i="20"/>
  <c r="H8" i="20" s="1"/>
  <c r="L3" i="20"/>
  <c r="U583" i="20" s="1"/>
  <c r="V583" i="20" s="1"/>
  <c r="F3" i="20"/>
  <c r="B514" i="20"/>
  <c r="B549" i="20" s="1"/>
  <c r="B513" i="20"/>
  <c r="B548" i="20" s="1"/>
  <c r="B512" i="20"/>
  <c r="B547" i="20" s="1"/>
  <c r="B511" i="20"/>
  <c r="B546" i="20" s="1"/>
  <c r="B510" i="20"/>
  <c r="B545" i="20" s="1"/>
  <c r="B509" i="20"/>
  <c r="B544" i="20" s="1"/>
  <c r="B508" i="20"/>
  <c r="B543" i="20" s="1"/>
  <c r="B507" i="20"/>
  <c r="B542" i="20" s="1"/>
  <c r="B506" i="20"/>
  <c r="B541" i="20" s="1"/>
  <c r="B505" i="20"/>
  <c r="B540" i="20" s="1"/>
  <c r="B504" i="20"/>
  <c r="B539" i="20" s="1"/>
  <c r="B503" i="20"/>
  <c r="B538" i="20" s="1"/>
  <c r="B502" i="20"/>
  <c r="B537" i="20" s="1"/>
  <c r="B501" i="20"/>
  <c r="B536" i="20" s="1"/>
  <c r="B372" i="20"/>
  <c r="B407" i="20" s="1"/>
  <c r="D117" i="11" s="1"/>
  <c r="B371" i="20"/>
  <c r="B406" i="20" s="1"/>
  <c r="B370" i="20"/>
  <c r="B405" i="20" s="1"/>
  <c r="B369" i="20"/>
  <c r="B404" i="20" s="1"/>
  <c r="B368" i="20"/>
  <c r="B403" i="20" s="1"/>
  <c r="B367" i="20"/>
  <c r="B402" i="20" s="1"/>
  <c r="B366" i="20"/>
  <c r="B401" i="20" s="1"/>
  <c r="B365" i="20"/>
  <c r="B400" i="20" s="1"/>
  <c r="B364" i="20"/>
  <c r="B399" i="20" s="1"/>
  <c r="B363" i="20"/>
  <c r="B398" i="20" s="1"/>
  <c r="B362" i="20"/>
  <c r="B397" i="20" s="1"/>
  <c r="B361" i="20"/>
  <c r="B396" i="20" s="1"/>
  <c r="B360" i="20"/>
  <c r="B395" i="20" s="1"/>
  <c r="B359" i="20"/>
  <c r="B394" i="20" s="1"/>
  <c r="B230" i="20"/>
  <c r="B265" i="20" s="1"/>
  <c r="B229" i="20"/>
  <c r="B264" i="20" s="1"/>
  <c r="B228" i="20"/>
  <c r="B263" i="20" s="1"/>
  <c r="B227" i="20"/>
  <c r="B262" i="20" s="1"/>
  <c r="B226" i="20"/>
  <c r="B261" i="20" s="1"/>
  <c r="B225" i="20"/>
  <c r="B260" i="20" s="1"/>
  <c r="B224" i="20"/>
  <c r="B259" i="20" s="1"/>
  <c r="B223" i="20"/>
  <c r="B258" i="20" s="1"/>
  <c r="B222" i="20"/>
  <c r="B257" i="20" s="1"/>
  <c r="B221" i="20"/>
  <c r="B256" i="20" s="1"/>
  <c r="B220" i="20"/>
  <c r="B255" i="20" s="1"/>
  <c r="B219" i="20"/>
  <c r="B254" i="20" s="1"/>
  <c r="B218" i="20"/>
  <c r="B253" i="20" s="1"/>
  <c r="B217" i="20"/>
  <c r="B252" i="20" s="1"/>
  <c r="B88" i="20"/>
  <c r="B123" i="20" s="1"/>
  <c r="B87" i="20"/>
  <c r="B122" i="20" s="1"/>
  <c r="B86" i="20"/>
  <c r="B121" i="20" s="1"/>
  <c r="B85" i="20"/>
  <c r="B120" i="20" s="1"/>
  <c r="B84" i="20"/>
  <c r="B119" i="20" s="1"/>
  <c r="B83" i="20"/>
  <c r="B118" i="20" s="1"/>
  <c r="B82" i="20"/>
  <c r="B117" i="20" s="1"/>
  <c r="B81" i="20"/>
  <c r="B116" i="20" s="1"/>
  <c r="B80" i="20"/>
  <c r="B115" i="20" s="1"/>
  <c r="B79" i="20"/>
  <c r="B114" i="20" s="1"/>
  <c r="B78" i="20"/>
  <c r="B113" i="20" s="1"/>
  <c r="B77" i="20"/>
  <c r="B112" i="20" s="1"/>
  <c r="B76" i="20"/>
  <c r="B111" i="20" s="1"/>
  <c r="B75" i="20"/>
  <c r="B110" i="20" s="1"/>
  <c r="A6" i="11" l="1"/>
  <c r="A6" i="27"/>
  <c r="D151" i="20"/>
  <c r="A50" i="11"/>
  <c r="A49" i="27"/>
  <c r="A94" i="11"/>
  <c r="A92" i="27"/>
  <c r="K15" i="40"/>
  <c r="AC20" i="40" s="1"/>
  <c r="G15" i="40"/>
  <c r="I15" i="40"/>
  <c r="R20" i="40" s="1"/>
  <c r="L15" i="40"/>
  <c r="E15" i="40"/>
  <c r="F20" i="40" s="1"/>
  <c r="J15" i="40"/>
  <c r="F15" i="40"/>
  <c r="G20" i="40" s="1"/>
  <c r="M15" i="40"/>
  <c r="D15" i="40"/>
  <c r="H15" i="40"/>
  <c r="M128" i="40"/>
  <c r="I128" i="40"/>
  <c r="T132" i="40" s="1"/>
  <c r="E128" i="40"/>
  <c r="H132" i="40" s="1"/>
  <c r="K128" i="40"/>
  <c r="F128" i="40"/>
  <c r="L128" i="40"/>
  <c r="H128" i="40"/>
  <c r="D128" i="40"/>
  <c r="G128" i="40"/>
  <c r="J128" i="40"/>
  <c r="K351" i="40"/>
  <c r="G351" i="40"/>
  <c r="E351" i="40"/>
  <c r="H351" i="40"/>
  <c r="J351" i="40"/>
  <c r="F351" i="40"/>
  <c r="M351" i="40"/>
  <c r="I351" i="40"/>
  <c r="R356" i="40" s="1"/>
  <c r="L351" i="40"/>
  <c r="D351" i="40"/>
  <c r="D16" i="40"/>
  <c r="H16" i="40"/>
  <c r="L16" i="40"/>
  <c r="J16" i="40"/>
  <c r="G16" i="40"/>
  <c r="E16" i="40"/>
  <c r="H20" i="40" s="1"/>
  <c r="J20" i="40" s="1"/>
  <c r="I16" i="40"/>
  <c r="T20" i="40" s="1"/>
  <c r="M16" i="40"/>
  <c r="F16" i="40"/>
  <c r="I20" i="40" s="1"/>
  <c r="K20" i="40" s="1"/>
  <c r="K16" i="40"/>
  <c r="AE20" i="40" s="1"/>
  <c r="K127" i="40"/>
  <c r="AC132" i="40" s="1"/>
  <c r="AC133" i="40" s="1"/>
  <c r="AC134" i="40" s="1"/>
  <c r="AC135" i="40" s="1"/>
  <c r="AC136" i="40" s="1"/>
  <c r="AC137" i="40" s="1"/>
  <c r="AC138" i="40" s="1"/>
  <c r="AC139" i="40" s="1"/>
  <c r="AC140" i="40" s="1"/>
  <c r="AC141" i="40" s="1"/>
  <c r="AC142" i="40" s="1"/>
  <c r="AC143" i="40" s="1"/>
  <c r="AC144" i="40" s="1"/>
  <c r="AC145" i="40" s="1"/>
  <c r="AC146" i="40" s="1"/>
  <c r="AC147" i="40" s="1"/>
  <c r="AC148" i="40" s="1"/>
  <c r="AC149" i="40" s="1"/>
  <c r="AC150" i="40" s="1"/>
  <c r="AC151" i="40" s="1"/>
  <c r="AC152" i="40" s="1"/>
  <c r="AC153" i="40" s="1"/>
  <c r="AC154" i="40" s="1"/>
  <c r="AC155" i="40" s="1"/>
  <c r="AC156" i="40" s="1"/>
  <c r="AC157" i="40" s="1"/>
  <c r="AC158" i="40" s="1"/>
  <c r="AC159" i="40" s="1"/>
  <c r="AC160" i="40" s="1"/>
  <c r="AC161" i="40" s="1"/>
  <c r="AC162" i="40" s="1"/>
  <c r="AC163" i="40" s="1"/>
  <c r="AC164" i="40" s="1"/>
  <c r="AC165" i="40" s="1"/>
  <c r="AC166" i="40" s="1"/>
  <c r="AC167" i="40" s="1"/>
  <c r="AC168" i="40" s="1"/>
  <c r="AC169" i="40" s="1"/>
  <c r="AC170" i="40" s="1"/>
  <c r="AC171" i="40" s="1"/>
  <c r="AC172" i="40" s="1"/>
  <c r="AC173" i="40" s="1"/>
  <c r="AC174" i="40" s="1"/>
  <c r="AC175" i="40" s="1"/>
  <c r="AC176" i="40" s="1"/>
  <c r="AC177" i="40" s="1"/>
  <c r="AC178" i="40" s="1"/>
  <c r="AC179" i="40" s="1"/>
  <c r="AC180" i="40" s="1"/>
  <c r="AC181" i="40" s="1"/>
  <c r="AC182" i="40" s="1"/>
  <c r="AC183" i="40" s="1"/>
  <c r="AC184" i="40" s="1"/>
  <c r="AC185" i="40" s="1"/>
  <c r="AC186" i="40" s="1"/>
  <c r="AC187" i="40" s="1"/>
  <c r="AC188" i="40" s="1"/>
  <c r="AC189" i="40" s="1"/>
  <c r="AC190" i="40" s="1"/>
  <c r="AC191" i="40" s="1"/>
  <c r="G127" i="40"/>
  <c r="M127" i="40"/>
  <c r="AL132" i="40" s="1"/>
  <c r="AL133" i="40" s="1"/>
  <c r="AL134" i="40" s="1"/>
  <c r="AL135" i="40" s="1"/>
  <c r="AL136" i="40" s="1"/>
  <c r="AL137" i="40" s="1"/>
  <c r="AL138" i="40" s="1"/>
  <c r="AL139" i="40" s="1"/>
  <c r="AL140" i="40" s="1"/>
  <c r="AL141" i="40" s="1"/>
  <c r="AL142" i="40" s="1"/>
  <c r="AL143" i="40" s="1"/>
  <c r="AL144" i="40" s="1"/>
  <c r="AL145" i="40" s="1"/>
  <c r="AL146" i="40" s="1"/>
  <c r="AL147" i="40" s="1"/>
  <c r="AL148" i="40" s="1"/>
  <c r="AL149" i="40" s="1"/>
  <c r="AL150" i="40" s="1"/>
  <c r="AL151" i="40" s="1"/>
  <c r="AL152" i="40" s="1"/>
  <c r="AL153" i="40" s="1"/>
  <c r="AL154" i="40" s="1"/>
  <c r="AL155" i="40" s="1"/>
  <c r="AL156" i="40" s="1"/>
  <c r="AL157" i="40" s="1"/>
  <c r="AL158" i="40" s="1"/>
  <c r="AL159" i="40" s="1"/>
  <c r="AL160" i="40" s="1"/>
  <c r="AL161" i="40" s="1"/>
  <c r="AL162" i="40" s="1"/>
  <c r="AL163" i="40" s="1"/>
  <c r="AL164" i="40" s="1"/>
  <c r="AL165" i="40" s="1"/>
  <c r="AL166" i="40" s="1"/>
  <c r="AL167" i="40" s="1"/>
  <c r="AL168" i="40" s="1"/>
  <c r="AL169" i="40" s="1"/>
  <c r="AL170" i="40" s="1"/>
  <c r="AL171" i="40" s="1"/>
  <c r="AL172" i="40" s="1"/>
  <c r="AL173" i="40" s="1"/>
  <c r="AL174" i="40" s="1"/>
  <c r="AL175" i="40" s="1"/>
  <c r="AL176" i="40" s="1"/>
  <c r="AL177" i="40" s="1"/>
  <c r="AL178" i="40" s="1"/>
  <c r="AL179" i="40" s="1"/>
  <c r="AL180" i="40" s="1"/>
  <c r="AL181" i="40" s="1"/>
  <c r="AL182" i="40" s="1"/>
  <c r="AL183" i="40" s="1"/>
  <c r="AL184" i="40" s="1"/>
  <c r="AL185" i="40" s="1"/>
  <c r="AL186" i="40" s="1"/>
  <c r="AL187" i="40" s="1"/>
  <c r="AL188" i="40" s="1"/>
  <c r="AL189" i="40" s="1"/>
  <c r="AL190" i="40" s="1"/>
  <c r="AL191" i="40" s="1"/>
  <c r="E127" i="40"/>
  <c r="H127" i="40"/>
  <c r="J127" i="40"/>
  <c r="F127" i="40"/>
  <c r="G132" i="40" s="1"/>
  <c r="G133" i="40" s="1"/>
  <c r="G134" i="40" s="1"/>
  <c r="G135" i="40" s="1"/>
  <c r="G136" i="40" s="1"/>
  <c r="G137" i="40" s="1"/>
  <c r="G138" i="40" s="1"/>
  <c r="G139" i="40" s="1"/>
  <c r="G140" i="40" s="1"/>
  <c r="G141" i="40" s="1"/>
  <c r="G142" i="40" s="1"/>
  <c r="G143" i="40" s="1"/>
  <c r="G144" i="40" s="1"/>
  <c r="G145" i="40" s="1"/>
  <c r="G146" i="40" s="1"/>
  <c r="G147" i="40" s="1"/>
  <c r="G148" i="40" s="1"/>
  <c r="G149" i="40" s="1"/>
  <c r="G150" i="40" s="1"/>
  <c r="G151" i="40" s="1"/>
  <c r="G152" i="40" s="1"/>
  <c r="G153" i="40" s="1"/>
  <c r="G154" i="40" s="1"/>
  <c r="G155" i="40" s="1"/>
  <c r="G156" i="40" s="1"/>
  <c r="G157" i="40" s="1"/>
  <c r="G158" i="40" s="1"/>
  <c r="G159" i="40" s="1"/>
  <c r="G160" i="40" s="1"/>
  <c r="G161" i="40" s="1"/>
  <c r="G162" i="40" s="1"/>
  <c r="G163" i="40" s="1"/>
  <c r="G164" i="40" s="1"/>
  <c r="G165" i="40" s="1"/>
  <c r="G166" i="40" s="1"/>
  <c r="G167" i="40" s="1"/>
  <c r="G168" i="40" s="1"/>
  <c r="G169" i="40" s="1"/>
  <c r="G170" i="40" s="1"/>
  <c r="G171" i="40" s="1"/>
  <c r="G172" i="40" s="1"/>
  <c r="G173" i="40" s="1"/>
  <c r="G174" i="40" s="1"/>
  <c r="G175" i="40" s="1"/>
  <c r="G176" i="40" s="1"/>
  <c r="G177" i="40" s="1"/>
  <c r="G178" i="40" s="1"/>
  <c r="G179" i="40" s="1"/>
  <c r="G180" i="40" s="1"/>
  <c r="G181" i="40" s="1"/>
  <c r="G182" i="40" s="1"/>
  <c r="G183" i="40" s="1"/>
  <c r="G184" i="40" s="1"/>
  <c r="G185" i="40" s="1"/>
  <c r="G186" i="40" s="1"/>
  <c r="G187" i="40" s="1"/>
  <c r="G188" i="40" s="1"/>
  <c r="G189" i="40" s="1"/>
  <c r="G190" i="40" s="1"/>
  <c r="G191" i="40" s="1"/>
  <c r="I127" i="40"/>
  <c r="L127" i="40"/>
  <c r="D127" i="40"/>
  <c r="M240" i="40"/>
  <c r="AN244" i="40" s="1"/>
  <c r="AP244" i="40" s="1"/>
  <c r="I240" i="40"/>
  <c r="E240" i="40"/>
  <c r="H244" i="40" s="1"/>
  <c r="G240" i="40"/>
  <c r="J240" i="40"/>
  <c r="L240" i="40"/>
  <c r="H240" i="40"/>
  <c r="D240" i="40"/>
  <c r="K240" i="40"/>
  <c r="AE244" i="40" s="1"/>
  <c r="AG244" i="40" s="1"/>
  <c r="F240" i="40"/>
  <c r="I244" i="40" s="1"/>
  <c r="A138" i="11"/>
  <c r="A135" i="27"/>
  <c r="K15" i="41"/>
  <c r="G15" i="41"/>
  <c r="I15" i="41"/>
  <c r="E15" i="41"/>
  <c r="J15" i="41"/>
  <c r="F15" i="41"/>
  <c r="D15" i="41"/>
  <c r="H15" i="41"/>
  <c r="K239" i="40"/>
  <c r="G239" i="40"/>
  <c r="I239" i="40"/>
  <c r="R244" i="40" s="1"/>
  <c r="L239" i="40"/>
  <c r="D239" i="40"/>
  <c r="J239" i="40"/>
  <c r="F239" i="40"/>
  <c r="G244" i="40" s="1"/>
  <c r="G245" i="40" s="1"/>
  <c r="G246" i="40" s="1"/>
  <c r="G247" i="40" s="1"/>
  <c r="G248" i="40" s="1"/>
  <c r="G249" i="40" s="1"/>
  <c r="G250" i="40" s="1"/>
  <c r="G251" i="40" s="1"/>
  <c r="G252" i="40" s="1"/>
  <c r="G253" i="40" s="1"/>
  <c r="G254" i="40" s="1"/>
  <c r="G255" i="40" s="1"/>
  <c r="G256" i="40" s="1"/>
  <c r="G257" i="40" s="1"/>
  <c r="G258" i="40" s="1"/>
  <c r="G259" i="40" s="1"/>
  <c r="G260" i="40" s="1"/>
  <c r="G261" i="40" s="1"/>
  <c r="G262" i="40" s="1"/>
  <c r="G263" i="40" s="1"/>
  <c r="G264" i="40" s="1"/>
  <c r="G265" i="40" s="1"/>
  <c r="G266" i="40" s="1"/>
  <c r="G267" i="40" s="1"/>
  <c r="G268" i="40" s="1"/>
  <c r="G269" i="40" s="1"/>
  <c r="G270" i="40" s="1"/>
  <c r="G271" i="40" s="1"/>
  <c r="G272" i="40" s="1"/>
  <c r="G273" i="40" s="1"/>
  <c r="G274" i="40" s="1"/>
  <c r="G275" i="40" s="1"/>
  <c r="G276" i="40" s="1"/>
  <c r="G277" i="40" s="1"/>
  <c r="G278" i="40" s="1"/>
  <c r="G279" i="40" s="1"/>
  <c r="G280" i="40" s="1"/>
  <c r="G281" i="40" s="1"/>
  <c r="G282" i="40" s="1"/>
  <c r="G283" i="40" s="1"/>
  <c r="G284" i="40" s="1"/>
  <c r="G285" i="40" s="1"/>
  <c r="G286" i="40" s="1"/>
  <c r="G287" i="40" s="1"/>
  <c r="G288" i="40" s="1"/>
  <c r="G289" i="40" s="1"/>
  <c r="G290" i="40" s="1"/>
  <c r="G291" i="40" s="1"/>
  <c r="G292" i="40" s="1"/>
  <c r="G293" i="40" s="1"/>
  <c r="G294" i="40" s="1"/>
  <c r="G295" i="40" s="1"/>
  <c r="G296" i="40" s="1"/>
  <c r="G297" i="40" s="1"/>
  <c r="G298" i="40" s="1"/>
  <c r="G299" i="40" s="1"/>
  <c r="G300" i="40" s="1"/>
  <c r="G301" i="40" s="1"/>
  <c r="G302" i="40" s="1"/>
  <c r="G303" i="40" s="1"/>
  <c r="M239" i="40"/>
  <c r="E239" i="40"/>
  <c r="F244" i="40" s="1"/>
  <c r="F245" i="40" s="1"/>
  <c r="F246" i="40" s="1"/>
  <c r="F247" i="40" s="1"/>
  <c r="F248" i="40" s="1"/>
  <c r="F249" i="40" s="1"/>
  <c r="F250" i="40" s="1"/>
  <c r="F251" i="40" s="1"/>
  <c r="F252" i="40" s="1"/>
  <c r="F253" i="40" s="1"/>
  <c r="F254" i="40" s="1"/>
  <c r="F255" i="40" s="1"/>
  <c r="F256" i="40" s="1"/>
  <c r="F257" i="40" s="1"/>
  <c r="F258" i="40" s="1"/>
  <c r="F259" i="40" s="1"/>
  <c r="F260" i="40" s="1"/>
  <c r="F261" i="40" s="1"/>
  <c r="F262" i="40" s="1"/>
  <c r="F263" i="40" s="1"/>
  <c r="F264" i="40" s="1"/>
  <c r="F265" i="40" s="1"/>
  <c r="F266" i="40" s="1"/>
  <c r="F267" i="40" s="1"/>
  <c r="F268" i="40" s="1"/>
  <c r="F269" i="40" s="1"/>
  <c r="F270" i="40" s="1"/>
  <c r="F271" i="40" s="1"/>
  <c r="F272" i="40" s="1"/>
  <c r="F273" i="40" s="1"/>
  <c r="F274" i="40" s="1"/>
  <c r="F275" i="40" s="1"/>
  <c r="F276" i="40" s="1"/>
  <c r="F277" i="40" s="1"/>
  <c r="F278" i="40" s="1"/>
  <c r="F279" i="40" s="1"/>
  <c r="F280" i="40" s="1"/>
  <c r="F281" i="40" s="1"/>
  <c r="F282" i="40" s="1"/>
  <c r="F283" i="40" s="1"/>
  <c r="F284" i="40" s="1"/>
  <c r="F285" i="40" s="1"/>
  <c r="F286" i="40" s="1"/>
  <c r="F287" i="40" s="1"/>
  <c r="F288" i="40" s="1"/>
  <c r="F289" i="40" s="1"/>
  <c r="F290" i="40" s="1"/>
  <c r="F291" i="40" s="1"/>
  <c r="F292" i="40" s="1"/>
  <c r="F293" i="40" s="1"/>
  <c r="F294" i="40" s="1"/>
  <c r="F295" i="40" s="1"/>
  <c r="F296" i="40" s="1"/>
  <c r="F297" i="40" s="1"/>
  <c r="F298" i="40" s="1"/>
  <c r="F299" i="40" s="1"/>
  <c r="F300" i="40" s="1"/>
  <c r="F301" i="40" s="1"/>
  <c r="F302" i="40" s="1"/>
  <c r="F303" i="40" s="1"/>
  <c r="H239" i="40"/>
  <c r="M352" i="40"/>
  <c r="AN356" i="40" s="1"/>
  <c r="AP356" i="40" s="1"/>
  <c r="I352" i="40"/>
  <c r="E352" i="40"/>
  <c r="H356" i="40" s="1"/>
  <c r="G352" i="40"/>
  <c r="F352" i="40"/>
  <c r="I356" i="40" s="1"/>
  <c r="L352" i="40"/>
  <c r="H352" i="40"/>
  <c r="D352" i="40"/>
  <c r="K352" i="40"/>
  <c r="AE356" i="40" s="1"/>
  <c r="AG356" i="40" s="1"/>
  <c r="J352" i="40"/>
  <c r="M380" i="40"/>
  <c r="N380" i="40" s="1"/>
  <c r="J364" i="21" s="1"/>
  <c r="AU380" i="40"/>
  <c r="M268" i="40"/>
  <c r="N268" i="40" s="1"/>
  <c r="J252" i="21" s="1"/>
  <c r="AU268" i="40"/>
  <c r="M156" i="40"/>
  <c r="N156" i="40" s="1"/>
  <c r="J140" i="21" s="1"/>
  <c r="X365" i="21"/>
  <c r="O381" i="40"/>
  <c r="X253" i="21"/>
  <c r="O269" i="40"/>
  <c r="X141" i="21"/>
  <c r="O157" i="40"/>
  <c r="AU157" i="40" s="1"/>
  <c r="P393" i="21"/>
  <c r="Y410" i="40"/>
  <c r="P281" i="21"/>
  <c r="Y298" i="40"/>
  <c r="Y186" i="40"/>
  <c r="P169" i="21"/>
  <c r="T56" i="21"/>
  <c r="L72" i="41"/>
  <c r="AD387" i="41"/>
  <c r="S407" i="41"/>
  <c r="S295" i="41"/>
  <c r="AD274" i="41"/>
  <c r="S183" i="41"/>
  <c r="AD162" i="41"/>
  <c r="D44" i="41"/>
  <c r="AI44" i="41" s="1"/>
  <c r="X29" i="21"/>
  <c r="D12" i="20"/>
  <c r="E12" i="20"/>
  <c r="D16" i="20"/>
  <c r="E16" i="20"/>
  <c r="D20" i="20"/>
  <c r="E20" i="20"/>
  <c r="D24" i="20"/>
  <c r="E24" i="20"/>
  <c r="D28" i="20"/>
  <c r="E28" i="20"/>
  <c r="D32" i="20"/>
  <c r="E32" i="20"/>
  <c r="D36" i="20"/>
  <c r="E36" i="20"/>
  <c r="E153" i="20"/>
  <c r="D153" i="20"/>
  <c r="E169" i="20"/>
  <c r="D169" i="20"/>
  <c r="E173" i="20"/>
  <c r="D173" i="20"/>
  <c r="J177" i="20"/>
  <c r="D177" i="20"/>
  <c r="J310" i="20"/>
  <c r="D310" i="20"/>
  <c r="E318" i="20"/>
  <c r="D318" i="20"/>
  <c r="E436" i="20"/>
  <c r="D436" i="20"/>
  <c r="E444" i="20"/>
  <c r="D444" i="20"/>
  <c r="J452" i="20"/>
  <c r="D452" i="20"/>
  <c r="E460" i="20"/>
  <c r="D460" i="20"/>
  <c r="T244" i="40"/>
  <c r="D9" i="20"/>
  <c r="E9" i="20"/>
  <c r="D13" i="20"/>
  <c r="E13" i="20"/>
  <c r="D17" i="20"/>
  <c r="E17" i="20"/>
  <c r="D21" i="20"/>
  <c r="E21" i="20"/>
  <c r="D25" i="20"/>
  <c r="E25" i="20"/>
  <c r="D29" i="20"/>
  <c r="E29" i="20"/>
  <c r="D33" i="20"/>
  <c r="E33" i="20"/>
  <c r="D37" i="20"/>
  <c r="E37" i="20"/>
  <c r="E170" i="20"/>
  <c r="D170" i="20"/>
  <c r="K178" i="20"/>
  <c r="D178" i="20"/>
  <c r="E303" i="20"/>
  <c r="D303" i="20"/>
  <c r="E307" i="20"/>
  <c r="D307" i="20"/>
  <c r="E311" i="20"/>
  <c r="D311" i="20"/>
  <c r="E315" i="20"/>
  <c r="D315" i="20"/>
  <c r="E319" i="20"/>
  <c r="D319" i="20"/>
  <c r="E437" i="20"/>
  <c r="D437" i="20"/>
  <c r="E441" i="20"/>
  <c r="D441" i="20"/>
  <c r="J449" i="20"/>
  <c r="D449" i="20"/>
  <c r="K239" i="41"/>
  <c r="F239" i="41"/>
  <c r="I239" i="41"/>
  <c r="Z243" i="41" s="1"/>
  <c r="Z244" i="41" s="1"/>
  <c r="Z245" i="41" s="1"/>
  <c r="Z246" i="41" s="1"/>
  <c r="Z247" i="41" s="1"/>
  <c r="Z248" i="41" s="1"/>
  <c r="Z249" i="41" s="1"/>
  <c r="Z250" i="41" s="1"/>
  <c r="Z251" i="41" s="1"/>
  <c r="Z252" i="41" s="1"/>
  <c r="Z253" i="41" s="1"/>
  <c r="Z254" i="41" s="1"/>
  <c r="Z255" i="41" s="1"/>
  <c r="Z256" i="41" s="1"/>
  <c r="Z257" i="41" s="1"/>
  <c r="Z258" i="41" s="1"/>
  <c r="Z259" i="41" s="1"/>
  <c r="Z260" i="41" s="1"/>
  <c r="Z261" i="41" s="1"/>
  <c r="Z262" i="41" s="1"/>
  <c r="Z263" i="41" s="1"/>
  <c r="Z264" i="41" s="1"/>
  <c r="Z265" i="41" s="1"/>
  <c r="Z266" i="41" s="1"/>
  <c r="Z267" i="41" s="1"/>
  <c r="Z268" i="41" s="1"/>
  <c r="Z269" i="41" s="1"/>
  <c r="Z270" i="41" s="1"/>
  <c r="Z271" i="41" s="1"/>
  <c r="Z272" i="41" s="1"/>
  <c r="Z273" i="41" s="1"/>
  <c r="Z274" i="41" s="1"/>
  <c r="Z275" i="41" s="1"/>
  <c r="Z276" i="41" s="1"/>
  <c r="Z277" i="41" s="1"/>
  <c r="Z278" i="41" s="1"/>
  <c r="Z279" i="41" s="1"/>
  <c r="Z280" i="41" s="1"/>
  <c r="Z281" i="41" s="1"/>
  <c r="Z282" i="41" s="1"/>
  <c r="Z283" i="41" s="1"/>
  <c r="Z284" i="41" s="1"/>
  <c r="Z285" i="41" s="1"/>
  <c r="Z286" i="41" s="1"/>
  <c r="Z287" i="41" s="1"/>
  <c r="Z288" i="41" s="1"/>
  <c r="Z289" i="41" s="1"/>
  <c r="Z290" i="41" s="1"/>
  <c r="Z291" i="41" s="1"/>
  <c r="Z292" i="41" s="1"/>
  <c r="Z293" i="41" s="1"/>
  <c r="Z294" i="41" s="1"/>
  <c r="Z295" i="41" s="1"/>
  <c r="Z296" i="41" s="1"/>
  <c r="Z297" i="41" s="1"/>
  <c r="Z298" i="41" s="1"/>
  <c r="Z299" i="41" s="1"/>
  <c r="Z300" i="41" s="1"/>
  <c r="Z301" i="41" s="1"/>
  <c r="Z302" i="41" s="1"/>
  <c r="D239" i="41"/>
  <c r="J239" i="41" s="1"/>
  <c r="E239" i="41"/>
  <c r="G239" i="41"/>
  <c r="V243" i="41" s="1"/>
  <c r="H239" i="41"/>
  <c r="W243" i="41" s="1"/>
  <c r="W244" i="41" s="1"/>
  <c r="W245" i="41" s="1"/>
  <c r="W246" i="41" s="1"/>
  <c r="W247" i="41" s="1"/>
  <c r="W248" i="41" s="1"/>
  <c r="W249" i="41" s="1"/>
  <c r="W250" i="41" s="1"/>
  <c r="W251" i="41" s="1"/>
  <c r="W252" i="41" s="1"/>
  <c r="W253" i="41" s="1"/>
  <c r="W254" i="41" s="1"/>
  <c r="W255" i="41" s="1"/>
  <c r="W256" i="41" s="1"/>
  <c r="W257" i="41" s="1"/>
  <c r="W258" i="41" s="1"/>
  <c r="W259" i="41" s="1"/>
  <c r="W260" i="41" s="1"/>
  <c r="W261" i="41" s="1"/>
  <c r="W262" i="41" s="1"/>
  <c r="W263" i="41" s="1"/>
  <c r="W264" i="41" s="1"/>
  <c r="W265" i="41" s="1"/>
  <c r="W266" i="41" s="1"/>
  <c r="W267" i="41" s="1"/>
  <c r="W268" i="41" s="1"/>
  <c r="W269" i="41" s="1"/>
  <c r="W270" i="41" s="1"/>
  <c r="W271" i="41" s="1"/>
  <c r="W272" i="41" s="1"/>
  <c r="W273" i="41" s="1"/>
  <c r="W274" i="41" s="1"/>
  <c r="W275" i="41" s="1"/>
  <c r="W276" i="41" s="1"/>
  <c r="W277" i="41" s="1"/>
  <c r="W278" i="41" s="1"/>
  <c r="W279" i="41" s="1"/>
  <c r="W280" i="41" s="1"/>
  <c r="W281" i="41" s="1"/>
  <c r="W282" i="41" s="1"/>
  <c r="W283" i="41" s="1"/>
  <c r="W284" i="41" s="1"/>
  <c r="W285" i="41" s="1"/>
  <c r="W286" i="41" s="1"/>
  <c r="W287" i="41" s="1"/>
  <c r="W288" i="41" s="1"/>
  <c r="W289" i="41" s="1"/>
  <c r="W290" i="41" s="1"/>
  <c r="W291" i="41" s="1"/>
  <c r="W292" i="41" s="1"/>
  <c r="W293" i="41" s="1"/>
  <c r="W294" i="41" s="1"/>
  <c r="W295" i="41" s="1"/>
  <c r="W296" i="41" s="1"/>
  <c r="W297" i="41" s="1"/>
  <c r="W298" i="41" s="1"/>
  <c r="W299" i="41" s="1"/>
  <c r="W300" i="41" s="1"/>
  <c r="W301" i="41" s="1"/>
  <c r="W302" i="41" s="1"/>
  <c r="F132" i="40"/>
  <c r="F133" i="40" s="1"/>
  <c r="F134" i="40" s="1"/>
  <c r="F135" i="40" s="1"/>
  <c r="F136" i="40" s="1"/>
  <c r="F137" i="40" s="1"/>
  <c r="F138" i="40" s="1"/>
  <c r="F139" i="40" s="1"/>
  <c r="F140" i="40" s="1"/>
  <c r="F141" i="40" s="1"/>
  <c r="F142" i="40" s="1"/>
  <c r="F143" i="40" s="1"/>
  <c r="F144" i="40" s="1"/>
  <c r="F145" i="40" s="1"/>
  <c r="F146" i="40" s="1"/>
  <c r="F147" i="40" s="1"/>
  <c r="F148" i="40" s="1"/>
  <c r="F149" i="40" s="1"/>
  <c r="F150" i="40" s="1"/>
  <c r="F151" i="40" s="1"/>
  <c r="F152" i="40" s="1"/>
  <c r="F153" i="40" s="1"/>
  <c r="F154" i="40" s="1"/>
  <c r="F155" i="40" s="1"/>
  <c r="F156" i="40" s="1"/>
  <c r="F157" i="40" s="1"/>
  <c r="F158" i="40" s="1"/>
  <c r="F159" i="40" s="1"/>
  <c r="F160" i="40" s="1"/>
  <c r="F161" i="40" s="1"/>
  <c r="F162" i="40" s="1"/>
  <c r="F163" i="40" s="1"/>
  <c r="F164" i="40" s="1"/>
  <c r="F165" i="40" s="1"/>
  <c r="F166" i="40" s="1"/>
  <c r="F167" i="40" s="1"/>
  <c r="F168" i="40" s="1"/>
  <c r="F169" i="40" s="1"/>
  <c r="F170" i="40" s="1"/>
  <c r="F171" i="40" s="1"/>
  <c r="F172" i="40" s="1"/>
  <c r="F173" i="40" s="1"/>
  <c r="F174" i="40" s="1"/>
  <c r="F175" i="40" s="1"/>
  <c r="F176" i="40" s="1"/>
  <c r="F177" i="40" s="1"/>
  <c r="F178" i="40" s="1"/>
  <c r="F179" i="40" s="1"/>
  <c r="F180" i="40" s="1"/>
  <c r="F181" i="40" s="1"/>
  <c r="F182" i="40" s="1"/>
  <c r="F183" i="40" s="1"/>
  <c r="F184" i="40" s="1"/>
  <c r="F185" i="40" s="1"/>
  <c r="F186" i="40" s="1"/>
  <c r="F187" i="40" s="1"/>
  <c r="F188" i="40" s="1"/>
  <c r="F189" i="40" s="1"/>
  <c r="F190" i="40" s="1"/>
  <c r="F191" i="40" s="1"/>
  <c r="R132" i="40"/>
  <c r="T356" i="40"/>
  <c r="D10" i="20"/>
  <c r="E10" i="20"/>
  <c r="D14" i="20"/>
  <c r="E14" i="20"/>
  <c r="D18" i="20"/>
  <c r="E18" i="20"/>
  <c r="D22" i="20"/>
  <c r="E22" i="20"/>
  <c r="D26" i="20"/>
  <c r="E26" i="20"/>
  <c r="D30" i="20"/>
  <c r="E30" i="20"/>
  <c r="D34" i="20"/>
  <c r="E34" i="20"/>
  <c r="J155" i="20"/>
  <c r="D155" i="20"/>
  <c r="E163" i="20"/>
  <c r="D163" i="20"/>
  <c r="J296" i="20"/>
  <c r="D296" i="20"/>
  <c r="L300" i="20"/>
  <c r="D300" i="20"/>
  <c r="J304" i="20"/>
  <c r="D304" i="20"/>
  <c r="J312" i="20"/>
  <c r="D312" i="20"/>
  <c r="E316" i="20"/>
  <c r="D316" i="20"/>
  <c r="E438" i="20"/>
  <c r="D438" i="20"/>
  <c r="L442" i="20"/>
  <c r="D442" i="20"/>
  <c r="G351" i="41"/>
  <c r="V355" i="41" s="1"/>
  <c r="H351" i="41"/>
  <c r="W355" i="41" s="1"/>
  <c r="W356" i="41" s="1"/>
  <c r="W357" i="41" s="1"/>
  <c r="W358" i="41" s="1"/>
  <c r="W359" i="41" s="1"/>
  <c r="W360" i="41" s="1"/>
  <c r="W361" i="41" s="1"/>
  <c r="W362" i="41" s="1"/>
  <c r="W363" i="41" s="1"/>
  <c r="W364" i="41" s="1"/>
  <c r="W365" i="41" s="1"/>
  <c r="W366" i="41" s="1"/>
  <c r="W367" i="41" s="1"/>
  <c r="W368" i="41" s="1"/>
  <c r="W369" i="41" s="1"/>
  <c r="W370" i="41" s="1"/>
  <c r="W371" i="41" s="1"/>
  <c r="W372" i="41" s="1"/>
  <c r="W373" i="41" s="1"/>
  <c r="W374" i="41" s="1"/>
  <c r="W375" i="41" s="1"/>
  <c r="W376" i="41" s="1"/>
  <c r="W377" i="41" s="1"/>
  <c r="W378" i="41" s="1"/>
  <c r="W379" i="41" s="1"/>
  <c r="W380" i="41" s="1"/>
  <c r="W381" i="41" s="1"/>
  <c r="W382" i="41" s="1"/>
  <c r="W383" i="41" s="1"/>
  <c r="W384" i="41" s="1"/>
  <c r="W385" i="41" s="1"/>
  <c r="W386" i="41" s="1"/>
  <c r="W387" i="41" s="1"/>
  <c r="W388" i="41" s="1"/>
  <c r="W389" i="41" s="1"/>
  <c r="W390" i="41" s="1"/>
  <c r="W391" i="41" s="1"/>
  <c r="W392" i="41" s="1"/>
  <c r="W393" i="41" s="1"/>
  <c r="W394" i="41" s="1"/>
  <c r="W395" i="41" s="1"/>
  <c r="W396" i="41" s="1"/>
  <c r="W397" i="41" s="1"/>
  <c r="W398" i="41" s="1"/>
  <c r="W399" i="41" s="1"/>
  <c r="W400" i="41" s="1"/>
  <c r="W401" i="41" s="1"/>
  <c r="W402" i="41" s="1"/>
  <c r="W403" i="41" s="1"/>
  <c r="W404" i="41" s="1"/>
  <c r="W405" i="41" s="1"/>
  <c r="W406" i="41" s="1"/>
  <c r="W407" i="41" s="1"/>
  <c r="W408" i="41" s="1"/>
  <c r="W409" i="41" s="1"/>
  <c r="W410" i="41" s="1"/>
  <c r="W411" i="41" s="1"/>
  <c r="W412" i="41" s="1"/>
  <c r="W413" i="41" s="1"/>
  <c r="W414" i="41" s="1"/>
  <c r="I351" i="41"/>
  <c r="Z355" i="41" s="1"/>
  <c r="Z356" i="41" s="1"/>
  <c r="Z357" i="41" s="1"/>
  <c r="Z358" i="41" s="1"/>
  <c r="Z359" i="41" s="1"/>
  <c r="Z360" i="41" s="1"/>
  <c r="Z361" i="41" s="1"/>
  <c r="Z362" i="41" s="1"/>
  <c r="Z363" i="41" s="1"/>
  <c r="Z364" i="41" s="1"/>
  <c r="Z365" i="41" s="1"/>
  <c r="Z366" i="41" s="1"/>
  <c r="Z367" i="41" s="1"/>
  <c r="Z368" i="41" s="1"/>
  <c r="Z369" i="41" s="1"/>
  <c r="Z370" i="41" s="1"/>
  <c r="Z371" i="41" s="1"/>
  <c r="Z372" i="41" s="1"/>
  <c r="Z373" i="41" s="1"/>
  <c r="Z374" i="41" s="1"/>
  <c r="Z375" i="41" s="1"/>
  <c r="Z376" i="41" s="1"/>
  <c r="Z377" i="41" s="1"/>
  <c r="Z378" i="41" s="1"/>
  <c r="Z379" i="41" s="1"/>
  <c r="Z380" i="41" s="1"/>
  <c r="Z381" i="41" s="1"/>
  <c r="Z382" i="41" s="1"/>
  <c r="Z383" i="41" s="1"/>
  <c r="Z384" i="41" s="1"/>
  <c r="Z385" i="41" s="1"/>
  <c r="Z386" i="41" s="1"/>
  <c r="Z387" i="41" s="1"/>
  <c r="Z388" i="41" s="1"/>
  <c r="Z389" i="41" s="1"/>
  <c r="Z390" i="41" s="1"/>
  <c r="Z391" i="41" s="1"/>
  <c r="Z392" i="41" s="1"/>
  <c r="Z393" i="41" s="1"/>
  <c r="Z394" i="41" s="1"/>
  <c r="Z395" i="41" s="1"/>
  <c r="Z396" i="41" s="1"/>
  <c r="Z397" i="41" s="1"/>
  <c r="Z398" i="41" s="1"/>
  <c r="Z399" i="41" s="1"/>
  <c r="Z400" i="41" s="1"/>
  <c r="Z401" i="41" s="1"/>
  <c r="Z402" i="41" s="1"/>
  <c r="Z403" i="41" s="1"/>
  <c r="Z404" i="41" s="1"/>
  <c r="Z405" i="41" s="1"/>
  <c r="Z406" i="41" s="1"/>
  <c r="Z407" i="41" s="1"/>
  <c r="Z408" i="41" s="1"/>
  <c r="Z409" i="41" s="1"/>
  <c r="Z410" i="41" s="1"/>
  <c r="Z411" i="41" s="1"/>
  <c r="Z412" i="41" s="1"/>
  <c r="Z413" i="41" s="1"/>
  <c r="Z414" i="41" s="1"/>
  <c r="E351" i="41"/>
  <c r="D351" i="41"/>
  <c r="J351" i="41" s="1"/>
  <c r="K351" i="41"/>
  <c r="F351" i="41"/>
  <c r="AN20" i="40"/>
  <c r="AP20" i="40" s="1"/>
  <c r="D11" i="20"/>
  <c r="E11" i="20"/>
  <c r="D15" i="20"/>
  <c r="E15" i="20"/>
  <c r="D19" i="20"/>
  <c r="E19" i="20"/>
  <c r="D23" i="20"/>
  <c r="E23" i="20"/>
  <c r="D27" i="20"/>
  <c r="E27" i="20"/>
  <c r="D31" i="20"/>
  <c r="E31" i="20"/>
  <c r="D35" i="20"/>
  <c r="E35" i="20"/>
  <c r="E152" i="20"/>
  <c r="D152" i="20"/>
  <c r="E160" i="20"/>
  <c r="D160" i="20"/>
  <c r="K164" i="20"/>
  <c r="D164" i="20"/>
  <c r="E293" i="20"/>
  <c r="D293" i="20"/>
  <c r="E301" i="20"/>
  <c r="D301" i="20"/>
  <c r="E309" i="20"/>
  <c r="D309" i="20"/>
  <c r="E317" i="20"/>
  <c r="D317" i="20"/>
  <c r="E321" i="20"/>
  <c r="D321" i="20"/>
  <c r="L435" i="20"/>
  <c r="D435" i="20"/>
  <c r="E439" i="20"/>
  <c r="D439" i="20"/>
  <c r="E451" i="20"/>
  <c r="D451" i="20"/>
  <c r="K463" i="20"/>
  <c r="D463" i="20"/>
  <c r="AA341" i="21"/>
  <c r="B358" i="40"/>
  <c r="B22" i="40"/>
  <c r="K127" i="41"/>
  <c r="I127" i="41"/>
  <c r="Z131" i="41" s="1"/>
  <c r="Z132" i="41" s="1"/>
  <c r="Z133" i="41" s="1"/>
  <c r="Z134" i="41" s="1"/>
  <c r="Z135" i="41" s="1"/>
  <c r="Z136" i="41" s="1"/>
  <c r="Z137" i="41" s="1"/>
  <c r="Z138" i="41" s="1"/>
  <c r="Z139" i="41" s="1"/>
  <c r="Z140" i="41" s="1"/>
  <c r="Z141" i="41" s="1"/>
  <c r="Z142" i="41" s="1"/>
  <c r="Z143" i="41" s="1"/>
  <c r="Z144" i="41" s="1"/>
  <c r="Z145" i="41" s="1"/>
  <c r="Z146" i="41" s="1"/>
  <c r="Z147" i="41" s="1"/>
  <c r="Z148" i="41" s="1"/>
  <c r="Z149" i="41" s="1"/>
  <c r="Z150" i="41" s="1"/>
  <c r="Z151" i="41" s="1"/>
  <c r="Z152" i="41" s="1"/>
  <c r="Z153" i="41" s="1"/>
  <c r="Z154" i="41" s="1"/>
  <c r="Z155" i="41" s="1"/>
  <c r="Z156" i="41" s="1"/>
  <c r="Z157" i="41" s="1"/>
  <c r="Z158" i="41" s="1"/>
  <c r="Z159" i="41" s="1"/>
  <c r="Z160" i="41" s="1"/>
  <c r="Z161" i="41" s="1"/>
  <c r="Z162" i="41" s="1"/>
  <c r="Z163" i="41" s="1"/>
  <c r="Z164" i="41" s="1"/>
  <c r="Z165" i="41" s="1"/>
  <c r="Z166" i="41" s="1"/>
  <c r="Z167" i="41" s="1"/>
  <c r="Z168" i="41" s="1"/>
  <c r="Z169" i="41" s="1"/>
  <c r="Z170" i="41" s="1"/>
  <c r="Z171" i="41" s="1"/>
  <c r="Z172" i="41" s="1"/>
  <c r="Z173" i="41" s="1"/>
  <c r="Z174" i="41" s="1"/>
  <c r="Z175" i="41" s="1"/>
  <c r="Z176" i="41" s="1"/>
  <c r="Z177" i="41" s="1"/>
  <c r="Z178" i="41" s="1"/>
  <c r="Z179" i="41" s="1"/>
  <c r="Z180" i="41" s="1"/>
  <c r="Z181" i="41" s="1"/>
  <c r="Z182" i="41" s="1"/>
  <c r="Z183" i="41" s="1"/>
  <c r="Z184" i="41" s="1"/>
  <c r="Z185" i="41" s="1"/>
  <c r="Z186" i="41" s="1"/>
  <c r="Z187" i="41" s="1"/>
  <c r="Z188" i="41" s="1"/>
  <c r="Z189" i="41" s="1"/>
  <c r="Z190" i="41" s="1"/>
  <c r="D127" i="41"/>
  <c r="J127" i="41" s="1"/>
  <c r="H127" i="41"/>
  <c r="W131" i="41" s="1"/>
  <c r="W132" i="41" s="1"/>
  <c r="W133" i="41" s="1"/>
  <c r="W134" i="41" s="1"/>
  <c r="W135" i="41" s="1"/>
  <c r="W136" i="41" s="1"/>
  <c r="W137" i="41" s="1"/>
  <c r="W138" i="41" s="1"/>
  <c r="W139" i="41" s="1"/>
  <c r="W140" i="41" s="1"/>
  <c r="W141" i="41" s="1"/>
  <c r="W142" i="41" s="1"/>
  <c r="W143" i="41" s="1"/>
  <c r="W144" i="41" s="1"/>
  <c r="W145" i="41" s="1"/>
  <c r="W146" i="41" s="1"/>
  <c r="W147" i="41" s="1"/>
  <c r="W148" i="41" s="1"/>
  <c r="W149" i="41" s="1"/>
  <c r="W150" i="41" s="1"/>
  <c r="W151" i="41" s="1"/>
  <c r="W152" i="41" s="1"/>
  <c r="W153" i="41" s="1"/>
  <c r="W154" i="41" s="1"/>
  <c r="W155" i="41" s="1"/>
  <c r="W156" i="41" s="1"/>
  <c r="W157" i="41" s="1"/>
  <c r="W158" i="41" s="1"/>
  <c r="W159" i="41" s="1"/>
  <c r="W160" i="41" s="1"/>
  <c r="W161" i="41" s="1"/>
  <c r="W162" i="41" s="1"/>
  <c r="W163" i="41" s="1"/>
  <c r="W164" i="41" s="1"/>
  <c r="W165" i="41" s="1"/>
  <c r="W166" i="41" s="1"/>
  <c r="W167" i="41" s="1"/>
  <c r="W168" i="41" s="1"/>
  <c r="W169" i="41" s="1"/>
  <c r="W170" i="41" s="1"/>
  <c r="W171" i="41" s="1"/>
  <c r="W172" i="41" s="1"/>
  <c r="W173" i="41" s="1"/>
  <c r="W174" i="41" s="1"/>
  <c r="W175" i="41" s="1"/>
  <c r="W176" i="41" s="1"/>
  <c r="W177" i="41" s="1"/>
  <c r="W178" i="41" s="1"/>
  <c r="W179" i="41" s="1"/>
  <c r="W180" i="41" s="1"/>
  <c r="W181" i="41" s="1"/>
  <c r="W182" i="41" s="1"/>
  <c r="W183" i="41" s="1"/>
  <c r="W184" i="41" s="1"/>
  <c r="W185" i="41" s="1"/>
  <c r="W186" i="41" s="1"/>
  <c r="W187" i="41" s="1"/>
  <c r="W188" i="41" s="1"/>
  <c r="W189" i="41" s="1"/>
  <c r="W190" i="41" s="1"/>
  <c r="F127" i="41"/>
  <c r="E127" i="41"/>
  <c r="G127" i="41"/>
  <c r="V131" i="41" s="1"/>
  <c r="AA229" i="21"/>
  <c r="B246" i="40"/>
  <c r="F356" i="40"/>
  <c r="F357" i="40" s="1"/>
  <c r="F358" i="40" s="1"/>
  <c r="F359" i="40" s="1"/>
  <c r="F360" i="40" s="1"/>
  <c r="F361" i="40" s="1"/>
  <c r="F362" i="40" s="1"/>
  <c r="F363" i="40" s="1"/>
  <c r="F364" i="40" s="1"/>
  <c r="F365" i="40" s="1"/>
  <c r="F366" i="40" s="1"/>
  <c r="F367" i="40" s="1"/>
  <c r="F368" i="40" s="1"/>
  <c r="F369" i="40" s="1"/>
  <c r="F370" i="40" s="1"/>
  <c r="F371" i="40" s="1"/>
  <c r="F372" i="40" s="1"/>
  <c r="F373" i="40" s="1"/>
  <c r="F374" i="40" s="1"/>
  <c r="F375" i="40" s="1"/>
  <c r="F376" i="40" s="1"/>
  <c r="F377" i="40" s="1"/>
  <c r="F378" i="40" s="1"/>
  <c r="F379" i="40" s="1"/>
  <c r="F380" i="40" s="1"/>
  <c r="F381" i="40" s="1"/>
  <c r="F382" i="40" s="1"/>
  <c r="F383" i="40" s="1"/>
  <c r="F384" i="40" s="1"/>
  <c r="F385" i="40" s="1"/>
  <c r="F386" i="40" s="1"/>
  <c r="F387" i="40" s="1"/>
  <c r="F388" i="40" s="1"/>
  <c r="F389" i="40" s="1"/>
  <c r="F390" i="40" s="1"/>
  <c r="F391" i="40" s="1"/>
  <c r="F392" i="40" s="1"/>
  <c r="F393" i="40" s="1"/>
  <c r="F394" i="40" s="1"/>
  <c r="F395" i="40" s="1"/>
  <c r="F396" i="40" s="1"/>
  <c r="F397" i="40" s="1"/>
  <c r="F398" i="40" s="1"/>
  <c r="F399" i="40" s="1"/>
  <c r="F400" i="40" s="1"/>
  <c r="F401" i="40" s="1"/>
  <c r="F402" i="40" s="1"/>
  <c r="F403" i="40" s="1"/>
  <c r="F404" i="40" s="1"/>
  <c r="F405" i="40" s="1"/>
  <c r="F406" i="40" s="1"/>
  <c r="F407" i="40" s="1"/>
  <c r="F408" i="40" s="1"/>
  <c r="F409" i="40" s="1"/>
  <c r="F410" i="40" s="1"/>
  <c r="F411" i="40" s="1"/>
  <c r="F412" i="40" s="1"/>
  <c r="F413" i="40" s="1"/>
  <c r="F414" i="40" s="1"/>
  <c r="F415" i="40" s="1"/>
  <c r="G356" i="40"/>
  <c r="G357" i="40" s="1"/>
  <c r="G358" i="40" s="1"/>
  <c r="G359" i="40" s="1"/>
  <c r="G360" i="40" s="1"/>
  <c r="G361" i="40" s="1"/>
  <c r="G362" i="40" s="1"/>
  <c r="G363" i="40" s="1"/>
  <c r="G364" i="40" s="1"/>
  <c r="G365" i="40" s="1"/>
  <c r="G366" i="40" s="1"/>
  <c r="G367" i="40" s="1"/>
  <c r="G368" i="40" s="1"/>
  <c r="G369" i="40" s="1"/>
  <c r="G370" i="40" s="1"/>
  <c r="G371" i="40" s="1"/>
  <c r="G372" i="40" s="1"/>
  <c r="G373" i="40" s="1"/>
  <c r="G374" i="40" s="1"/>
  <c r="G375" i="40" s="1"/>
  <c r="G376" i="40" s="1"/>
  <c r="G377" i="40" s="1"/>
  <c r="G378" i="40" s="1"/>
  <c r="G379" i="40" s="1"/>
  <c r="G380" i="40" s="1"/>
  <c r="G381" i="40" s="1"/>
  <c r="G382" i="40" s="1"/>
  <c r="G383" i="40" s="1"/>
  <c r="G384" i="40" s="1"/>
  <c r="G385" i="40" s="1"/>
  <c r="G386" i="40" s="1"/>
  <c r="G387" i="40" s="1"/>
  <c r="G388" i="40" s="1"/>
  <c r="G389" i="40" s="1"/>
  <c r="G390" i="40" s="1"/>
  <c r="G391" i="40" s="1"/>
  <c r="G392" i="40" s="1"/>
  <c r="G393" i="40" s="1"/>
  <c r="G394" i="40" s="1"/>
  <c r="G395" i="40" s="1"/>
  <c r="G396" i="40" s="1"/>
  <c r="G397" i="40" s="1"/>
  <c r="G398" i="40" s="1"/>
  <c r="G399" i="40" s="1"/>
  <c r="G400" i="40" s="1"/>
  <c r="G401" i="40" s="1"/>
  <c r="G402" i="40" s="1"/>
  <c r="G403" i="40" s="1"/>
  <c r="G404" i="40" s="1"/>
  <c r="G405" i="40" s="1"/>
  <c r="G406" i="40" s="1"/>
  <c r="G407" i="40" s="1"/>
  <c r="G408" i="40" s="1"/>
  <c r="G409" i="40" s="1"/>
  <c r="G410" i="40" s="1"/>
  <c r="G411" i="40" s="1"/>
  <c r="G412" i="40" s="1"/>
  <c r="G413" i="40" s="1"/>
  <c r="G414" i="40" s="1"/>
  <c r="G415" i="40" s="1"/>
  <c r="AA117" i="21"/>
  <c r="B134" i="40"/>
  <c r="AE132" i="40"/>
  <c r="AG132" i="40" s="1"/>
  <c r="I132" i="40"/>
  <c r="AN132" i="40"/>
  <c r="AP132" i="40" s="1"/>
  <c r="E29" i="21"/>
  <c r="F29" i="21" s="1"/>
  <c r="C44" i="41" s="1"/>
  <c r="G142" i="21"/>
  <c r="E141" i="21"/>
  <c r="F141" i="21" s="1"/>
  <c r="G254" i="21"/>
  <c r="E253" i="21"/>
  <c r="F253" i="21" s="1"/>
  <c r="G366" i="21"/>
  <c r="E365" i="21"/>
  <c r="F365" i="21" s="1"/>
  <c r="P140" i="21"/>
  <c r="B156" i="41"/>
  <c r="B268" i="41"/>
  <c r="B380" i="41"/>
  <c r="B44" i="41"/>
  <c r="B361" i="21"/>
  <c r="B137" i="21"/>
  <c r="B250" i="21"/>
  <c r="F24" i="20"/>
  <c r="L28" i="20"/>
  <c r="L32" i="20"/>
  <c r="K9" i="20"/>
  <c r="J17" i="20"/>
  <c r="L25" i="20"/>
  <c r="J37" i="20"/>
  <c r="K14" i="20"/>
  <c r="K34" i="20"/>
  <c r="L15" i="20"/>
  <c r="K35" i="20"/>
  <c r="E151" i="20"/>
  <c r="K37" i="20"/>
  <c r="K21" i="20"/>
  <c r="P577" i="20"/>
  <c r="S584" i="20"/>
  <c r="R584" i="20"/>
  <c r="T584" i="20" s="1"/>
  <c r="N584" i="20"/>
  <c r="P584" i="20" s="1"/>
  <c r="O584" i="20"/>
  <c r="L24" i="20"/>
  <c r="K28" i="20"/>
  <c r="K173" i="20"/>
  <c r="L585" i="20"/>
  <c r="J315" i="20"/>
  <c r="J460" i="20"/>
  <c r="L21" i="20"/>
  <c r="L29" i="20"/>
  <c r="L315" i="20"/>
  <c r="K24" i="20"/>
  <c r="L153" i="20"/>
  <c r="K318" i="20"/>
  <c r="K13" i="20"/>
  <c r="L307" i="20"/>
  <c r="K10" i="20"/>
  <c r="K300" i="20"/>
  <c r="L437" i="20"/>
  <c r="H16" i="20"/>
  <c r="H26" i="20"/>
  <c r="H159" i="20"/>
  <c r="E159" i="20"/>
  <c r="L179" i="20"/>
  <c r="E179" i="20"/>
  <c r="G458" i="20"/>
  <c r="I458" i="20" s="1"/>
  <c r="E458" i="20"/>
  <c r="J159" i="20"/>
  <c r="J321" i="20"/>
  <c r="L438" i="20"/>
  <c r="H14" i="20"/>
  <c r="H21" i="20"/>
  <c r="H28" i="20"/>
  <c r="H32" i="20"/>
  <c r="F157" i="20"/>
  <c r="E157" i="20"/>
  <c r="J161" i="20"/>
  <c r="E161" i="20"/>
  <c r="G165" i="20"/>
  <c r="I165" i="20" s="1"/>
  <c r="E165" i="20"/>
  <c r="G177" i="20"/>
  <c r="I177" i="20" s="1"/>
  <c r="E177" i="20"/>
  <c r="G294" i="20"/>
  <c r="I294" i="20" s="1"/>
  <c r="E294" i="20"/>
  <c r="G298" i="20"/>
  <c r="I298" i="20" s="1"/>
  <c r="E298" i="20"/>
  <c r="G302" i="20"/>
  <c r="I302" i="20" s="1"/>
  <c r="E302" i="20"/>
  <c r="G306" i="20"/>
  <c r="I306" i="20" s="1"/>
  <c r="E306" i="20"/>
  <c r="G310" i="20"/>
  <c r="I310" i="20" s="1"/>
  <c r="E310" i="20"/>
  <c r="G314" i="20"/>
  <c r="I314" i="20" s="1"/>
  <c r="E314" i="20"/>
  <c r="G435" i="20"/>
  <c r="I435" i="20" s="1"/>
  <c r="E435" i="20"/>
  <c r="G443" i="20"/>
  <c r="I443" i="20" s="1"/>
  <c r="E443" i="20"/>
  <c r="G447" i="20"/>
  <c r="I447" i="20" s="1"/>
  <c r="E447" i="20"/>
  <c r="G455" i="20"/>
  <c r="I455" i="20" s="1"/>
  <c r="E455" i="20"/>
  <c r="G459" i="20"/>
  <c r="I459" i="20" s="1"/>
  <c r="E459" i="20"/>
  <c r="G463" i="20"/>
  <c r="I463" i="20" s="1"/>
  <c r="E463" i="20"/>
  <c r="H12" i="20"/>
  <c r="H20" i="20"/>
  <c r="F23" i="20"/>
  <c r="H30" i="20"/>
  <c r="H34" i="20"/>
  <c r="F155" i="20"/>
  <c r="E155" i="20"/>
  <c r="G167" i="20"/>
  <c r="I167" i="20" s="1"/>
  <c r="E167" i="20"/>
  <c r="G171" i="20"/>
  <c r="I171" i="20" s="1"/>
  <c r="E171" i="20"/>
  <c r="G175" i="20"/>
  <c r="I175" i="20" s="1"/>
  <c r="E175" i="20"/>
  <c r="G296" i="20"/>
  <c r="I296" i="20" s="1"/>
  <c r="E296" i="20"/>
  <c r="G300" i="20"/>
  <c r="I300" i="20" s="1"/>
  <c r="E300" i="20"/>
  <c r="G304" i="20"/>
  <c r="I304" i="20" s="1"/>
  <c r="E304" i="20"/>
  <c r="G308" i="20"/>
  <c r="I308" i="20" s="1"/>
  <c r="E308" i="20"/>
  <c r="G312" i="20"/>
  <c r="I312" i="20" s="1"/>
  <c r="E312" i="20"/>
  <c r="G320" i="20"/>
  <c r="I320" i="20" s="1"/>
  <c r="E320" i="20"/>
  <c r="G445" i="20"/>
  <c r="I445" i="20" s="1"/>
  <c r="E445" i="20"/>
  <c r="G449" i="20"/>
  <c r="I449" i="20" s="1"/>
  <c r="E449" i="20"/>
  <c r="G453" i="20"/>
  <c r="I453" i="20" s="1"/>
  <c r="E453" i="20"/>
  <c r="G457" i="20"/>
  <c r="I457" i="20" s="1"/>
  <c r="E457" i="20"/>
  <c r="G461" i="20"/>
  <c r="I461" i="20" s="1"/>
  <c r="E461" i="20"/>
  <c r="L155" i="20"/>
  <c r="K296" i="20"/>
  <c r="J300" i="20"/>
  <c r="L445" i="20"/>
  <c r="J461" i="20"/>
  <c r="F9" i="20"/>
  <c r="F17" i="20"/>
  <c r="H24" i="20"/>
  <c r="F35" i="20"/>
  <c r="K156" i="20"/>
  <c r="E156" i="20"/>
  <c r="F164" i="20"/>
  <c r="E164" i="20"/>
  <c r="L168" i="20"/>
  <c r="E168" i="20"/>
  <c r="G172" i="20"/>
  <c r="I172" i="20" s="1"/>
  <c r="E172" i="20"/>
  <c r="L176" i="20"/>
  <c r="E176" i="20"/>
  <c r="G297" i="20"/>
  <c r="I297" i="20" s="1"/>
  <c r="E297" i="20"/>
  <c r="G305" i="20"/>
  <c r="I305" i="20" s="1"/>
  <c r="E305" i="20"/>
  <c r="G313" i="20"/>
  <c r="I313" i="20" s="1"/>
  <c r="E313" i="20"/>
  <c r="G442" i="20"/>
  <c r="I442" i="20" s="1"/>
  <c r="E442" i="20"/>
  <c r="L446" i="20"/>
  <c r="E446" i="20"/>
  <c r="G450" i="20"/>
  <c r="I450" i="20" s="1"/>
  <c r="E450" i="20"/>
  <c r="G454" i="20"/>
  <c r="I454" i="20" s="1"/>
  <c r="E454" i="20"/>
  <c r="G462" i="20"/>
  <c r="I462" i="20" s="1"/>
  <c r="E462" i="20"/>
  <c r="J9" i="20"/>
  <c r="J13" i="20"/>
  <c r="L17" i="20"/>
  <c r="K20" i="20"/>
  <c r="L35" i="20"/>
  <c r="L9" i="20"/>
  <c r="K27" i="20"/>
  <c r="K175" i="20"/>
  <c r="L296" i="20"/>
  <c r="F11" i="20"/>
  <c r="F15" i="20"/>
  <c r="F19" i="20"/>
  <c r="H22" i="20"/>
  <c r="F25" i="20"/>
  <c r="K33" i="20"/>
  <c r="F37" i="20"/>
  <c r="G154" i="20"/>
  <c r="I154" i="20" s="1"/>
  <c r="E154" i="20"/>
  <c r="G158" i="20"/>
  <c r="I158" i="20" s="1"/>
  <c r="E158" i="20"/>
  <c r="L162" i="20"/>
  <c r="E162" i="20"/>
  <c r="F166" i="20"/>
  <c r="E166" i="20"/>
  <c r="F174" i="20"/>
  <c r="E174" i="20"/>
  <c r="G178" i="20"/>
  <c r="I178" i="20" s="1"/>
  <c r="E178" i="20"/>
  <c r="G295" i="20"/>
  <c r="I295" i="20" s="1"/>
  <c r="E295" i="20"/>
  <c r="J299" i="20"/>
  <c r="E299" i="20"/>
  <c r="H440" i="20"/>
  <c r="E440" i="20"/>
  <c r="G448" i="20"/>
  <c r="I448" i="20" s="1"/>
  <c r="E448" i="20"/>
  <c r="G452" i="20"/>
  <c r="I452" i="20" s="1"/>
  <c r="E452" i="20"/>
  <c r="G456" i="20"/>
  <c r="I456" i="20" s="1"/>
  <c r="E456" i="20"/>
  <c r="L159" i="20"/>
  <c r="J167" i="20"/>
  <c r="J175" i="20"/>
  <c r="L310" i="20"/>
  <c r="F440" i="20"/>
  <c r="K23" i="20"/>
  <c r="J171" i="20"/>
  <c r="L175" i="20"/>
  <c r="J298" i="20"/>
  <c r="J320" i="20"/>
  <c r="J440" i="20"/>
  <c r="F154" i="20"/>
  <c r="L23" i="20"/>
  <c r="K159" i="20"/>
  <c r="K310" i="20"/>
  <c r="K458" i="20"/>
  <c r="J157" i="20"/>
  <c r="K305" i="20"/>
  <c r="J314" i="20"/>
  <c r="L452" i="20"/>
  <c r="K459" i="20"/>
  <c r="K11" i="20"/>
  <c r="L299" i="20"/>
  <c r="J302" i="20"/>
  <c r="K455" i="20"/>
  <c r="L459" i="20"/>
  <c r="K317" i="20"/>
  <c r="L11" i="20"/>
  <c r="K15" i="20"/>
  <c r="K19" i="20"/>
  <c r="J25" i="20"/>
  <c r="J165" i="20"/>
  <c r="K452" i="20"/>
  <c r="L455" i="20"/>
  <c r="H18" i="20"/>
  <c r="K18" i="20"/>
  <c r="F31" i="20"/>
  <c r="L31" i="20"/>
  <c r="H36" i="20"/>
  <c r="K36" i="20"/>
  <c r="F151" i="20"/>
  <c r="L151" i="20"/>
  <c r="G163" i="20"/>
  <c r="I163" i="20" s="1"/>
  <c r="L163" i="20"/>
  <c r="K170" i="20"/>
  <c r="F170" i="20"/>
  <c r="G316" i="20"/>
  <c r="I316" i="20" s="1"/>
  <c r="J316" i="20"/>
  <c r="G439" i="20"/>
  <c r="I439" i="20" s="1"/>
  <c r="L439" i="20"/>
  <c r="G441" i="20"/>
  <c r="I441" i="20" s="1"/>
  <c r="J441" i="20"/>
  <c r="G444" i="20"/>
  <c r="I444" i="20" s="1"/>
  <c r="J444" i="20"/>
  <c r="K31" i="20"/>
  <c r="K151" i="20"/>
  <c r="F13" i="20"/>
  <c r="L13" i="20"/>
  <c r="F29" i="20"/>
  <c r="J29" i="20"/>
  <c r="H29" i="20"/>
  <c r="F36" i="20"/>
  <c r="G152" i="20"/>
  <c r="I152" i="20" s="1"/>
  <c r="F152" i="20"/>
  <c r="L303" i="20"/>
  <c r="G303" i="20"/>
  <c r="I303" i="20" s="1"/>
  <c r="L311" i="20"/>
  <c r="G437" i="20"/>
  <c r="I437" i="20" s="1"/>
  <c r="J437" i="20"/>
  <c r="L19" i="20"/>
  <c r="J151" i="20"/>
  <c r="K163" i="20"/>
  <c r="J303" i="20"/>
  <c r="J311" i="20"/>
  <c r="H10" i="20"/>
  <c r="L10" i="20"/>
  <c r="H13" i="20"/>
  <c r="F16" i="20"/>
  <c r="F34" i="20"/>
  <c r="F153" i="20"/>
  <c r="J153" i="20"/>
  <c r="K153" i="20"/>
  <c r="G161" i="20"/>
  <c r="I161" i="20" s="1"/>
  <c r="K161" i="20"/>
  <c r="G179" i="20"/>
  <c r="I179" i="20" s="1"/>
  <c r="J179" i="20"/>
  <c r="K179" i="20"/>
  <c r="J307" i="20"/>
  <c r="F309" i="20"/>
  <c r="G318" i="20"/>
  <c r="I318" i="20" s="1"/>
  <c r="L318" i="20"/>
  <c r="G446" i="20"/>
  <c r="I446" i="20" s="1"/>
  <c r="K446" i="20"/>
  <c r="G460" i="20"/>
  <c r="I460" i="20" s="1"/>
  <c r="L460" i="20"/>
  <c r="K29" i="20"/>
  <c r="L36" i="20"/>
  <c r="L161" i="20"/>
  <c r="J163" i="20"/>
  <c r="F21" i="20"/>
  <c r="J21" i="20"/>
  <c r="F27" i="20"/>
  <c r="L27" i="20"/>
  <c r="F33" i="20"/>
  <c r="H33" i="20"/>
  <c r="L33" i="20"/>
  <c r="J33" i="20"/>
  <c r="G166" i="20"/>
  <c r="I166" i="20" s="1"/>
  <c r="K166" i="20"/>
  <c r="G169" i="20"/>
  <c r="I169" i="20" s="1"/>
  <c r="J169" i="20"/>
  <c r="G173" i="20"/>
  <c r="I173" i="20" s="1"/>
  <c r="L173" i="20"/>
  <c r="J173" i="20"/>
  <c r="K313" i="20"/>
  <c r="G451" i="20"/>
  <c r="I451" i="20" s="1"/>
  <c r="K17" i="20"/>
  <c r="K25" i="20"/>
  <c r="K32" i="20"/>
  <c r="L37" i="20"/>
  <c r="K155" i="20"/>
  <c r="L158" i="20"/>
  <c r="J306" i="20"/>
  <c r="J308" i="20"/>
  <c r="L319" i="20"/>
  <c r="J436" i="20"/>
  <c r="L463" i="20"/>
  <c r="H17" i="20"/>
  <c r="F20" i="20"/>
  <c r="H25" i="20"/>
  <c r="F28" i="20"/>
  <c r="F32" i="20"/>
  <c r="L14" i="20"/>
  <c r="L18" i="20"/>
  <c r="K22" i="20"/>
  <c r="L157" i="20"/>
  <c r="L165" i="20"/>
  <c r="L167" i="20"/>
  <c r="L169" i="20"/>
  <c r="L171" i="20"/>
  <c r="L177" i="20"/>
  <c r="B287" i="20"/>
  <c r="L295" i="20"/>
  <c r="L304" i="20"/>
  <c r="L314" i="20"/>
  <c r="J319" i="20"/>
  <c r="L321" i="20"/>
  <c r="J445" i="20"/>
  <c r="J450" i="20"/>
  <c r="L456" i="20"/>
  <c r="H9" i="20"/>
  <c r="G153" i="20"/>
  <c r="I153" i="20" s="1"/>
  <c r="F162" i="20"/>
  <c r="F172" i="20"/>
  <c r="F298" i="20"/>
  <c r="F302" i="20"/>
  <c r="G309" i="20"/>
  <c r="I309" i="20" s="1"/>
  <c r="F310" i="20"/>
  <c r="F321" i="20"/>
  <c r="G438" i="20"/>
  <c r="I438" i="20" s="1"/>
  <c r="F439" i="20"/>
  <c r="K12" i="20"/>
  <c r="L22" i="20"/>
  <c r="L172" i="20"/>
  <c r="K174" i="20"/>
  <c r="J295" i="20"/>
  <c r="J453" i="20"/>
  <c r="J456" i="20"/>
  <c r="F308" i="20"/>
  <c r="F313" i="20"/>
  <c r="F442" i="20"/>
  <c r="F448" i="20"/>
  <c r="F450" i="20"/>
  <c r="F456" i="20"/>
  <c r="F458" i="20"/>
  <c r="F459" i="20"/>
  <c r="K26" i="20"/>
  <c r="K30" i="20"/>
  <c r="K157" i="20"/>
  <c r="K165" i="20"/>
  <c r="K167" i="20"/>
  <c r="K169" i="20"/>
  <c r="K171" i="20"/>
  <c r="K177" i="20"/>
  <c r="K304" i="20"/>
  <c r="K314" i="20"/>
  <c r="K321" i="20"/>
  <c r="K438" i="20"/>
  <c r="L441" i="20"/>
  <c r="K442" i="20"/>
  <c r="L449" i="20"/>
  <c r="J457" i="20"/>
  <c r="H171" i="20"/>
  <c r="F441" i="20"/>
  <c r="H448" i="20"/>
  <c r="F449" i="20"/>
  <c r="H456" i="20"/>
  <c r="F457" i="20"/>
  <c r="F10" i="20"/>
  <c r="H11" i="20"/>
  <c r="F14" i="20"/>
  <c r="H15" i="20"/>
  <c r="F18" i="20"/>
  <c r="H19" i="20"/>
  <c r="F22" i="20"/>
  <c r="H23" i="20"/>
  <c r="F26" i="20"/>
  <c r="H27" i="20"/>
  <c r="F30" i="20"/>
  <c r="H31" i="20"/>
  <c r="H37" i="20"/>
  <c r="G164" i="20"/>
  <c r="I164" i="20" s="1"/>
  <c r="H165" i="20"/>
  <c r="H169" i="20"/>
  <c r="G174" i="20"/>
  <c r="I174" i="20" s="1"/>
  <c r="H175" i="20"/>
  <c r="F294" i="20"/>
  <c r="H296" i="20"/>
  <c r="F300" i="20"/>
  <c r="F306" i="20"/>
  <c r="F316" i="20"/>
  <c r="G317" i="20"/>
  <c r="I317" i="20" s="1"/>
  <c r="F318" i="20"/>
  <c r="H320" i="20"/>
  <c r="H435" i="20"/>
  <c r="H437" i="20"/>
  <c r="H443" i="20"/>
  <c r="H444" i="20"/>
  <c r="F445" i="20"/>
  <c r="F446" i="20"/>
  <c r="H451" i="20"/>
  <c r="H452" i="20"/>
  <c r="F453" i="20"/>
  <c r="F454" i="20"/>
  <c r="H459" i="20"/>
  <c r="H460" i="20"/>
  <c r="F461" i="20"/>
  <c r="F462" i="20"/>
  <c r="H163" i="20"/>
  <c r="H173" i="20"/>
  <c r="H177" i="20"/>
  <c r="H294" i="20"/>
  <c r="H300" i="20"/>
  <c r="F304" i="20"/>
  <c r="F312" i="20"/>
  <c r="F314" i="20"/>
  <c r="H316" i="20"/>
  <c r="H318" i="20"/>
  <c r="H445" i="20"/>
  <c r="H446" i="20"/>
  <c r="F447" i="20"/>
  <c r="H453" i="20"/>
  <c r="H454" i="20"/>
  <c r="F455" i="20"/>
  <c r="H461" i="20"/>
  <c r="H462" i="20"/>
  <c r="F463" i="20"/>
  <c r="F12" i="20"/>
  <c r="H304" i="20"/>
  <c r="H312" i="20"/>
  <c r="H314" i="20"/>
  <c r="H447" i="20"/>
  <c r="H455" i="20"/>
  <c r="H463" i="20"/>
  <c r="H35" i="20"/>
  <c r="H161" i="20"/>
  <c r="H167" i="20"/>
  <c r="H179" i="20"/>
  <c r="F296" i="20"/>
  <c r="H298" i="20"/>
  <c r="H302" i="20"/>
  <c r="H308" i="20"/>
  <c r="H310" i="20"/>
  <c r="F317" i="20"/>
  <c r="F320" i="20"/>
  <c r="G321" i="20"/>
  <c r="I321" i="20" s="1"/>
  <c r="F435" i="20"/>
  <c r="F436" i="20"/>
  <c r="F437" i="20"/>
  <c r="H439" i="20"/>
  <c r="H441" i="20"/>
  <c r="H442" i="20"/>
  <c r="F443" i="20"/>
  <c r="F444" i="20"/>
  <c r="H449" i="20"/>
  <c r="H450" i="20"/>
  <c r="F451" i="20"/>
  <c r="F452" i="20"/>
  <c r="H457" i="20"/>
  <c r="H458" i="20"/>
  <c r="F460" i="20"/>
  <c r="G9" i="20"/>
  <c r="I9" i="20" s="1"/>
  <c r="G11" i="20"/>
  <c r="I11" i="20" s="1"/>
  <c r="G13" i="20"/>
  <c r="I13" i="20" s="1"/>
  <c r="G15" i="20"/>
  <c r="I15" i="20" s="1"/>
  <c r="G17" i="20"/>
  <c r="I17" i="20" s="1"/>
  <c r="G19" i="20"/>
  <c r="I19" i="20" s="1"/>
  <c r="G21" i="20"/>
  <c r="I21" i="20" s="1"/>
  <c r="G23" i="20"/>
  <c r="I23" i="20" s="1"/>
  <c r="G25" i="20"/>
  <c r="I25" i="20" s="1"/>
  <c r="G27" i="20"/>
  <c r="I27" i="20" s="1"/>
  <c r="G29" i="20"/>
  <c r="I29" i="20" s="1"/>
  <c r="G31" i="20"/>
  <c r="I31" i="20" s="1"/>
  <c r="G33" i="20"/>
  <c r="I33" i="20" s="1"/>
  <c r="G35" i="20"/>
  <c r="I35" i="20" s="1"/>
  <c r="G37" i="20"/>
  <c r="I37" i="20" s="1"/>
  <c r="G151" i="20"/>
  <c r="I151" i="20" s="1"/>
  <c r="H156" i="20"/>
  <c r="H157" i="20"/>
  <c r="H162" i="20"/>
  <c r="H170" i="20"/>
  <c r="F295" i="20"/>
  <c r="H295" i="20"/>
  <c r="F303" i="20"/>
  <c r="H303" i="20"/>
  <c r="H151" i="20"/>
  <c r="H158" i="20"/>
  <c r="G159" i="20"/>
  <c r="I159" i="20" s="1"/>
  <c r="F159" i="20"/>
  <c r="H160" i="20"/>
  <c r="H168" i="20"/>
  <c r="F176" i="20"/>
  <c r="H176" i="20"/>
  <c r="F293" i="20"/>
  <c r="H293" i="20"/>
  <c r="F301" i="20"/>
  <c r="H301" i="20"/>
  <c r="G10" i="20"/>
  <c r="I10" i="20" s="1"/>
  <c r="G12" i="20"/>
  <c r="I12" i="20" s="1"/>
  <c r="G14" i="20"/>
  <c r="I14" i="20" s="1"/>
  <c r="G16" i="20"/>
  <c r="I16" i="20" s="1"/>
  <c r="G18" i="20"/>
  <c r="I18" i="20" s="1"/>
  <c r="G20" i="20"/>
  <c r="I20" i="20" s="1"/>
  <c r="G22" i="20"/>
  <c r="I22" i="20" s="1"/>
  <c r="G24" i="20"/>
  <c r="I24" i="20" s="1"/>
  <c r="G26" i="20"/>
  <c r="I26" i="20" s="1"/>
  <c r="G28" i="20"/>
  <c r="I28" i="20" s="1"/>
  <c r="G30" i="20"/>
  <c r="I30" i="20" s="1"/>
  <c r="G32" i="20"/>
  <c r="I32" i="20" s="1"/>
  <c r="G34" i="20"/>
  <c r="I34" i="20" s="1"/>
  <c r="G36" i="20"/>
  <c r="I36" i="20" s="1"/>
  <c r="H152" i="20"/>
  <c r="H153" i="20"/>
  <c r="G155" i="20"/>
  <c r="I155" i="20" s="1"/>
  <c r="F156" i="20"/>
  <c r="F160" i="20"/>
  <c r="G162" i="20"/>
  <c r="I162" i="20" s="1"/>
  <c r="H166" i="20"/>
  <c r="F168" i="20"/>
  <c r="G170" i="20"/>
  <c r="I170" i="20" s="1"/>
  <c r="H174" i="20"/>
  <c r="G176" i="20"/>
  <c r="I176" i="20" s="1"/>
  <c r="G293" i="20"/>
  <c r="I293" i="20" s="1"/>
  <c r="F299" i="20"/>
  <c r="H299" i="20"/>
  <c r="G301" i="20"/>
  <c r="I301" i="20" s="1"/>
  <c r="H154" i="20"/>
  <c r="H155" i="20"/>
  <c r="G156" i="20"/>
  <c r="I156" i="20" s="1"/>
  <c r="G157" i="20"/>
  <c r="I157" i="20" s="1"/>
  <c r="F158" i="20"/>
  <c r="G160" i="20"/>
  <c r="I160" i="20" s="1"/>
  <c r="H164" i="20"/>
  <c r="G168" i="20"/>
  <c r="I168" i="20" s="1"/>
  <c r="H172" i="20"/>
  <c r="F178" i="20"/>
  <c r="H178" i="20"/>
  <c r="F297" i="20"/>
  <c r="H297" i="20"/>
  <c r="G299" i="20"/>
  <c r="I299" i="20" s="1"/>
  <c r="F305" i="20"/>
  <c r="H305" i="20"/>
  <c r="F161" i="20"/>
  <c r="F163" i="20"/>
  <c r="F165" i="20"/>
  <c r="F167" i="20"/>
  <c r="F169" i="20"/>
  <c r="F171" i="20"/>
  <c r="F173" i="20"/>
  <c r="F175" i="20"/>
  <c r="F177" i="20"/>
  <c r="F179" i="20"/>
  <c r="F307" i="20"/>
  <c r="H309" i="20"/>
  <c r="F311" i="20"/>
  <c r="H313" i="20"/>
  <c r="F315" i="20"/>
  <c r="H317" i="20"/>
  <c r="F319" i="20"/>
  <c r="H321" i="20"/>
  <c r="H438" i="20"/>
  <c r="H306" i="20"/>
  <c r="G307" i="20"/>
  <c r="I307" i="20" s="1"/>
  <c r="G311" i="20"/>
  <c r="I311" i="20" s="1"/>
  <c r="G315" i="20"/>
  <c r="I315" i="20" s="1"/>
  <c r="G319" i="20"/>
  <c r="I319" i="20" s="1"/>
  <c r="G436" i="20"/>
  <c r="I436" i="20" s="1"/>
  <c r="H307" i="20"/>
  <c r="H311" i="20"/>
  <c r="H315" i="20"/>
  <c r="H319" i="20"/>
  <c r="H436" i="20"/>
  <c r="F438" i="20"/>
  <c r="G440" i="20"/>
  <c r="I440" i="20" s="1"/>
  <c r="J26" i="20"/>
  <c r="L26" i="20"/>
  <c r="J16" i="20"/>
  <c r="L16" i="20"/>
  <c r="J12" i="20"/>
  <c r="L12" i="20"/>
  <c r="K16" i="20"/>
  <c r="J20" i="20"/>
  <c r="L20" i="20"/>
  <c r="J30" i="20"/>
  <c r="L30" i="20"/>
  <c r="J34" i="20"/>
  <c r="L34" i="20"/>
  <c r="J160" i="20"/>
  <c r="L160" i="20"/>
  <c r="L294" i="20"/>
  <c r="K294" i="20"/>
  <c r="J294" i="20"/>
  <c r="J10" i="20"/>
  <c r="J14" i="20"/>
  <c r="J18" i="20"/>
  <c r="J22" i="20"/>
  <c r="J24" i="20"/>
  <c r="J28" i="20"/>
  <c r="J32" i="20"/>
  <c r="J36" i="20"/>
  <c r="J152" i="20"/>
  <c r="L152" i="20"/>
  <c r="K152" i="20"/>
  <c r="L154" i="20"/>
  <c r="J154" i="20"/>
  <c r="K154" i="20"/>
  <c r="J166" i="20"/>
  <c r="L166" i="20"/>
  <c r="J170" i="20"/>
  <c r="L170" i="20"/>
  <c r="J174" i="20"/>
  <c r="L174" i="20"/>
  <c r="J178" i="20"/>
  <c r="L178" i="20"/>
  <c r="J301" i="20"/>
  <c r="L301" i="20"/>
  <c r="K301" i="20"/>
  <c r="B3" i="20"/>
  <c r="J11" i="20"/>
  <c r="J15" i="20"/>
  <c r="J19" i="20"/>
  <c r="J23" i="20"/>
  <c r="J27" i="20"/>
  <c r="J31" i="20"/>
  <c r="J35" i="20"/>
  <c r="B145" i="20"/>
  <c r="J156" i="20"/>
  <c r="L156" i="20"/>
  <c r="K160" i="20"/>
  <c r="J164" i="20"/>
  <c r="L164" i="20"/>
  <c r="J293" i="20"/>
  <c r="L293" i="20"/>
  <c r="K293" i="20"/>
  <c r="J309" i="20"/>
  <c r="L309" i="20"/>
  <c r="K309" i="20"/>
  <c r="J158" i="20"/>
  <c r="J162" i="20"/>
  <c r="J168" i="20"/>
  <c r="J172" i="20"/>
  <c r="J176" i="20"/>
  <c r="J297" i="20"/>
  <c r="K297" i="20"/>
  <c r="K158" i="20"/>
  <c r="K162" i="20"/>
  <c r="K168" i="20"/>
  <c r="K172" i="20"/>
  <c r="K176" i="20"/>
  <c r="L297" i="20"/>
  <c r="J305" i="20"/>
  <c r="L305" i="20"/>
  <c r="J317" i="20"/>
  <c r="L317" i="20"/>
  <c r="J313" i="20"/>
  <c r="L313" i="20"/>
  <c r="K298" i="20"/>
  <c r="K302" i="20"/>
  <c r="K306" i="20"/>
  <c r="K308" i="20"/>
  <c r="K312" i="20"/>
  <c r="K316" i="20"/>
  <c r="K320" i="20"/>
  <c r="L448" i="20"/>
  <c r="J448" i="20"/>
  <c r="J454" i="20"/>
  <c r="L454" i="20"/>
  <c r="K454" i="20"/>
  <c r="K295" i="20"/>
  <c r="L298" i="20"/>
  <c r="K299" i="20"/>
  <c r="L302" i="20"/>
  <c r="K303" i="20"/>
  <c r="L306" i="20"/>
  <c r="K307" i="20"/>
  <c r="L308" i="20"/>
  <c r="K311" i="20"/>
  <c r="L312" i="20"/>
  <c r="K315" i="20"/>
  <c r="L316" i="20"/>
  <c r="J318" i="20"/>
  <c r="K319" i="20"/>
  <c r="L320" i="20"/>
  <c r="K448" i="20"/>
  <c r="L444" i="20"/>
  <c r="K444" i="20"/>
  <c r="J447" i="20"/>
  <c r="K447" i="20"/>
  <c r="L450" i="20"/>
  <c r="K450" i="20"/>
  <c r="L436" i="20"/>
  <c r="K436" i="20"/>
  <c r="L440" i="20"/>
  <c r="K440" i="20"/>
  <c r="J443" i="20"/>
  <c r="K443" i="20"/>
  <c r="L447" i="20"/>
  <c r="K451" i="20"/>
  <c r="J451" i="20"/>
  <c r="L451" i="20"/>
  <c r="K462" i="20"/>
  <c r="J462" i="20"/>
  <c r="G434" i="20"/>
  <c r="H434" i="20" s="1"/>
  <c r="J435" i="20"/>
  <c r="B429" i="20"/>
  <c r="K435" i="20"/>
  <c r="J439" i="20"/>
  <c r="K439" i="20"/>
  <c r="L443" i="20"/>
  <c r="J458" i="20"/>
  <c r="L458" i="20"/>
  <c r="L462" i="20"/>
  <c r="K437" i="20"/>
  <c r="J438" i="20"/>
  <c r="K441" i="20"/>
  <c r="J442" i="20"/>
  <c r="K445" i="20"/>
  <c r="J446" i="20"/>
  <c r="K449" i="20"/>
  <c r="L453" i="20"/>
  <c r="K453" i="20"/>
  <c r="L457" i="20"/>
  <c r="K457" i="20"/>
  <c r="L461" i="20"/>
  <c r="K461" i="20"/>
  <c r="J455" i="20"/>
  <c r="K456" i="20"/>
  <c r="J459" i="20"/>
  <c r="K460" i="20"/>
  <c r="J463" i="20"/>
  <c r="A179" i="11" l="1"/>
  <c r="A140" i="11"/>
  <c r="A144" i="11"/>
  <c r="A136" i="11"/>
  <c r="A137" i="11" s="1"/>
  <c r="A146" i="11"/>
  <c r="A143" i="11"/>
  <c r="A141" i="11"/>
  <c r="A145" i="11"/>
  <c r="A178" i="11"/>
  <c r="A147" i="11"/>
  <c r="A142" i="11"/>
  <c r="A139" i="11"/>
  <c r="A91" i="11"/>
  <c r="A56" i="11"/>
  <c r="A48" i="11"/>
  <c r="A49" i="11" s="1"/>
  <c r="A57" i="11"/>
  <c r="A52" i="11"/>
  <c r="A54" i="11"/>
  <c r="A51" i="11"/>
  <c r="A59" i="11"/>
  <c r="A53" i="11"/>
  <c r="A58" i="11"/>
  <c r="A55" i="11"/>
  <c r="A90" i="11"/>
  <c r="A99" i="27"/>
  <c r="A94" i="27"/>
  <c r="A98" i="27"/>
  <c r="A93" i="27"/>
  <c r="A97" i="27"/>
  <c r="A100" i="27"/>
  <c r="A95" i="27"/>
  <c r="A89" i="27"/>
  <c r="A90" i="27" s="1"/>
  <c r="A91" i="27" s="1"/>
  <c r="A101" i="27"/>
  <c r="A96" i="27"/>
  <c r="A135" i="11"/>
  <c r="A97" i="11"/>
  <c r="A98" i="11"/>
  <c r="A95" i="11"/>
  <c r="A102" i="11"/>
  <c r="A99" i="11"/>
  <c r="A96" i="11"/>
  <c r="A100" i="11"/>
  <c r="A92" i="11"/>
  <c r="A93" i="11" s="1"/>
  <c r="A134" i="11"/>
  <c r="A103" i="11"/>
  <c r="A101" i="11"/>
  <c r="A9" i="27"/>
  <c r="A11" i="27"/>
  <c r="A7" i="27"/>
  <c r="A12" i="27"/>
  <c r="A13" i="27"/>
  <c r="A15" i="27"/>
  <c r="A10" i="27"/>
  <c r="A8" i="27"/>
  <c r="A14" i="27"/>
  <c r="A142" i="27"/>
  <c r="A132" i="27"/>
  <c r="A133" i="27" s="1"/>
  <c r="A134" i="27" s="1"/>
  <c r="A139" i="27"/>
  <c r="A141" i="27"/>
  <c r="A136" i="27"/>
  <c r="A138" i="27"/>
  <c r="A143" i="27"/>
  <c r="A140" i="27"/>
  <c r="A137" i="27"/>
  <c r="A144" i="27"/>
  <c r="A55" i="27"/>
  <c r="A51" i="27"/>
  <c r="A58" i="27"/>
  <c r="A54" i="27"/>
  <c r="A52" i="27"/>
  <c r="A53" i="27"/>
  <c r="A50" i="27"/>
  <c r="A56" i="27"/>
  <c r="A57" i="27"/>
  <c r="A46" i="27"/>
  <c r="A47" i="27" s="1"/>
  <c r="A48" i="27" s="1"/>
  <c r="A47" i="11"/>
  <c r="A13" i="11"/>
  <c r="A9" i="11"/>
  <c r="A46" i="11"/>
  <c r="A15" i="11"/>
  <c r="A14" i="11"/>
  <c r="A11" i="11"/>
  <c r="A12" i="11"/>
  <c r="A8" i="11"/>
  <c r="A10" i="11"/>
  <c r="A7" i="11"/>
  <c r="AG20" i="40"/>
  <c r="T357" i="40"/>
  <c r="V356" i="40"/>
  <c r="T245" i="40"/>
  <c r="V244" i="40"/>
  <c r="T133" i="40"/>
  <c r="V132" i="40"/>
  <c r="T21" i="40"/>
  <c r="V20" i="40"/>
  <c r="I357" i="40"/>
  <c r="K356" i="40"/>
  <c r="H357" i="40"/>
  <c r="J356" i="40"/>
  <c r="I245" i="40"/>
  <c r="K244" i="40"/>
  <c r="H245" i="40"/>
  <c r="J244" i="40"/>
  <c r="H133" i="40"/>
  <c r="J132" i="40"/>
  <c r="I133" i="40"/>
  <c r="K132" i="40"/>
  <c r="AC356" i="40"/>
  <c r="AC357" i="40" s="1"/>
  <c r="AC358" i="40" s="1"/>
  <c r="AC359" i="40" s="1"/>
  <c r="AC360" i="40" s="1"/>
  <c r="AC361" i="40" s="1"/>
  <c r="AC362" i="40" s="1"/>
  <c r="AC363" i="40" s="1"/>
  <c r="AC364" i="40" s="1"/>
  <c r="AC365" i="40" s="1"/>
  <c r="AC366" i="40" s="1"/>
  <c r="AC367" i="40" s="1"/>
  <c r="AC368" i="40" s="1"/>
  <c r="AC369" i="40" s="1"/>
  <c r="AC370" i="40" s="1"/>
  <c r="AC371" i="40" s="1"/>
  <c r="AC372" i="40" s="1"/>
  <c r="AC373" i="40" s="1"/>
  <c r="AC374" i="40" s="1"/>
  <c r="AC375" i="40" s="1"/>
  <c r="AC376" i="40" s="1"/>
  <c r="AC377" i="40" s="1"/>
  <c r="AC378" i="40" s="1"/>
  <c r="AC379" i="40" s="1"/>
  <c r="AC380" i="40" s="1"/>
  <c r="AC381" i="40" s="1"/>
  <c r="AC382" i="40" s="1"/>
  <c r="AC383" i="40" s="1"/>
  <c r="AC384" i="40" s="1"/>
  <c r="AC385" i="40" s="1"/>
  <c r="AC386" i="40" s="1"/>
  <c r="AC387" i="40" s="1"/>
  <c r="AC388" i="40" s="1"/>
  <c r="AC389" i="40" s="1"/>
  <c r="AC390" i="40" s="1"/>
  <c r="AC391" i="40" s="1"/>
  <c r="AC392" i="40" s="1"/>
  <c r="AC393" i="40" s="1"/>
  <c r="AC394" i="40" s="1"/>
  <c r="AC395" i="40" s="1"/>
  <c r="AC396" i="40" s="1"/>
  <c r="AC397" i="40" s="1"/>
  <c r="AC398" i="40" s="1"/>
  <c r="AC399" i="40" s="1"/>
  <c r="AC400" i="40" s="1"/>
  <c r="AC401" i="40" s="1"/>
  <c r="AC402" i="40" s="1"/>
  <c r="AC403" i="40" s="1"/>
  <c r="AC404" i="40" s="1"/>
  <c r="AC405" i="40" s="1"/>
  <c r="AC406" i="40" s="1"/>
  <c r="AC407" i="40" s="1"/>
  <c r="AC408" i="40" s="1"/>
  <c r="AC409" i="40" s="1"/>
  <c r="AC410" i="40" s="1"/>
  <c r="AC411" i="40" s="1"/>
  <c r="AC412" i="40" s="1"/>
  <c r="AC413" i="40" s="1"/>
  <c r="AC414" i="40" s="1"/>
  <c r="AC415" i="40" s="1"/>
  <c r="M381" i="40"/>
  <c r="N381" i="40" s="1"/>
  <c r="J365" i="21" s="1"/>
  <c r="AU381" i="40"/>
  <c r="AE357" i="40"/>
  <c r="AG357" i="40" s="1"/>
  <c r="AL356" i="40"/>
  <c r="AL357" i="40" s="1"/>
  <c r="AL358" i="40" s="1"/>
  <c r="AL359" i="40" s="1"/>
  <c r="AL360" i="40" s="1"/>
  <c r="AL361" i="40" s="1"/>
  <c r="AL362" i="40" s="1"/>
  <c r="AL363" i="40" s="1"/>
  <c r="AL364" i="40" s="1"/>
  <c r="AL365" i="40" s="1"/>
  <c r="AL366" i="40" s="1"/>
  <c r="AL367" i="40" s="1"/>
  <c r="AL368" i="40" s="1"/>
  <c r="AL369" i="40" s="1"/>
  <c r="AL370" i="40" s="1"/>
  <c r="AL371" i="40" s="1"/>
  <c r="AL372" i="40" s="1"/>
  <c r="AL373" i="40" s="1"/>
  <c r="AL374" i="40" s="1"/>
  <c r="AL375" i="40" s="1"/>
  <c r="AL376" i="40" s="1"/>
  <c r="AL377" i="40" s="1"/>
  <c r="AL378" i="40" s="1"/>
  <c r="AL379" i="40" s="1"/>
  <c r="AL380" i="40" s="1"/>
  <c r="AL381" i="40" s="1"/>
  <c r="AL382" i="40" s="1"/>
  <c r="AL383" i="40" s="1"/>
  <c r="AL384" i="40" s="1"/>
  <c r="AL385" i="40" s="1"/>
  <c r="AL386" i="40" s="1"/>
  <c r="AL387" i="40" s="1"/>
  <c r="AL388" i="40" s="1"/>
  <c r="AL389" i="40" s="1"/>
  <c r="AL390" i="40" s="1"/>
  <c r="AL391" i="40" s="1"/>
  <c r="AL392" i="40" s="1"/>
  <c r="AL393" i="40" s="1"/>
  <c r="AL394" i="40" s="1"/>
  <c r="AL395" i="40" s="1"/>
  <c r="AL396" i="40" s="1"/>
  <c r="AL397" i="40" s="1"/>
  <c r="AL398" i="40" s="1"/>
  <c r="AL399" i="40" s="1"/>
  <c r="AL400" i="40" s="1"/>
  <c r="AL401" i="40" s="1"/>
  <c r="AL402" i="40" s="1"/>
  <c r="AL403" i="40" s="1"/>
  <c r="AL404" i="40" s="1"/>
  <c r="AL405" i="40" s="1"/>
  <c r="AL406" i="40" s="1"/>
  <c r="AL407" i="40" s="1"/>
  <c r="AL408" i="40" s="1"/>
  <c r="AL409" i="40" s="1"/>
  <c r="AL410" i="40" s="1"/>
  <c r="AL411" i="40" s="1"/>
  <c r="AL412" i="40" s="1"/>
  <c r="AL413" i="40" s="1"/>
  <c r="AL414" i="40" s="1"/>
  <c r="AL415" i="40" s="1"/>
  <c r="AN357" i="40"/>
  <c r="AP357" i="40" s="1"/>
  <c r="AN245" i="40"/>
  <c r="AP245" i="40" s="1"/>
  <c r="M269" i="40"/>
  <c r="N269" i="40" s="1"/>
  <c r="J253" i="21" s="1"/>
  <c r="AU269" i="40"/>
  <c r="AL244" i="40"/>
  <c r="AL245" i="40" s="1"/>
  <c r="AL246" i="40" s="1"/>
  <c r="AL247" i="40" s="1"/>
  <c r="AL248" i="40" s="1"/>
  <c r="AL249" i="40" s="1"/>
  <c r="AL250" i="40" s="1"/>
  <c r="AL251" i="40" s="1"/>
  <c r="AL252" i="40" s="1"/>
  <c r="AL253" i="40" s="1"/>
  <c r="AL254" i="40" s="1"/>
  <c r="AL255" i="40" s="1"/>
  <c r="AL256" i="40" s="1"/>
  <c r="AL257" i="40" s="1"/>
  <c r="AL258" i="40" s="1"/>
  <c r="AL259" i="40" s="1"/>
  <c r="AL260" i="40" s="1"/>
  <c r="AL261" i="40" s="1"/>
  <c r="AL262" i="40" s="1"/>
  <c r="AL263" i="40" s="1"/>
  <c r="AL264" i="40" s="1"/>
  <c r="AL265" i="40" s="1"/>
  <c r="AL266" i="40" s="1"/>
  <c r="AL267" i="40" s="1"/>
  <c r="AL268" i="40" s="1"/>
  <c r="AL269" i="40" s="1"/>
  <c r="AL270" i="40" s="1"/>
  <c r="AL271" i="40" s="1"/>
  <c r="AL272" i="40" s="1"/>
  <c r="AL273" i="40" s="1"/>
  <c r="AL274" i="40" s="1"/>
  <c r="AL275" i="40" s="1"/>
  <c r="AL276" i="40" s="1"/>
  <c r="AL277" i="40" s="1"/>
  <c r="AL278" i="40" s="1"/>
  <c r="AL279" i="40" s="1"/>
  <c r="AL280" i="40" s="1"/>
  <c r="AL281" i="40" s="1"/>
  <c r="AL282" i="40" s="1"/>
  <c r="AL283" i="40" s="1"/>
  <c r="AL284" i="40" s="1"/>
  <c r="AL285" i="40" s="1"/>
  <c r="AL286" i="40" s="1"/>
  <c r="AL287" i="40" s="1"/>
  <c r="AL288" i="40" s="1"/>
  <c r="AL289" i="40" s="1"/>
  <c r="AL290" i="40" s="1"/>
  <c r="AL291" i="40" s="1"/>
  <c r="AL292" i="40" s="1"/>
  <c r="AL293" i="40" s="1"/>
  <c r="AL294" i="40" s="1"/>
  <c r="AL295" i="40" s="1"/>
  <c r="AL296" i="40" s="1"/>
  <c r="AL297" i="40" s="1"/>
  <c r="AL298" i="40" s="1"/>
  <c r="AL299" i="40" s="1"/>
  <c r="AL300" i="40" s="1"/>
  <c r="AL301" i="40" s="1"/>
  <c r="AL302" i="40" s="1"/>
  <c r="AL303" i="40" s="1"/>
  <c r="AE245" i="40"/>
  <c r="AG245" i="40" s="1"/>
  <c r="AC244" i="40"/>
  <c r="AC245" i="40" s="1"/>
  <c r="AC246" i="40" s="1"/>
  <c r="AC247" i="40" s="1"/>
  <c r="AC248" i="40" s="1"/>
  <c r="AC249" i="40" s="1"/>
  <c r="AC250" i="40" s="1"/>
  <c r="AC251" i="40" s="1"/>
  <c r="AC252" i="40" s="1"/>
  <c r="AC253" i="40" s="1"/>
  <c r="AC254" i="40" s="1"/>
  <c r="AC255" i="40" s="1"/>
  <c r="AC256" i="40" s="1"/>
  <c r="AC257" i="40" s="1"/>
  <c r="AC258" i="40" s="1"/>
  <c r="AC259" i="40" s="1"/>
  <c r="AC260" i="40" s="1"/>
  <c r="AC261" i="40" s="1"/>
  <c r="AC262" i="40" s="1"/>
  <c r="AC263" i="40" s="1"/>
  <c r="AC264" i="40" s="1"/>
  <c r="AC265" i="40" s="1"/>
  <c r="AC266" i="40" s="1"/>
  <c r="AC267" i="40" s="1"/>
  <c r="AC268" i="40" s="1"/>
  <c r="AC269" i="40" s="1"/>
  <c r="AC270" i="40" s="1"/>
  <c r="AC271" i="40" s="1"/>
  <c r="AC272" i="40" s="1"/>
  <c r="AC273" i="40" s="1"/>
  <c r="AC274" i="40" s="1"/>
  <c r="AC275" i="40" s="1"/>
  <c r="AC276" i="40" s="1"/>
  <c r="AC277" i="40" s="1"/>
  <c r="AC278" i="40" s="1"/>
  <c r="AC279" i="40" s="1"/>
  <c r="AC280" i="40" s="1"/>
  <c r="AC281" i="40" s="1"/>
  <c r="AC282" i="40" s="1"/>
  <c r="AC283" i="40" s="1"/>
  <c r="AC284" i="40" s="1"/>
  <c r="AC285" i="40" s="1"/>
  <c r="AC286" i="40" s="1"/>
  <c r="AC287" i="40" s="1"/>
  <c r="AC288" i="40" s="1"/>
  <c r="AC289" i="40" s="1"/>
  <c r="AC290" i="40" s="1"/>
  <c r="AC291" i="40" s="1"/>
  <c r="AC292" i="40" s="1"/>
  <c r="AC293" i="40" s="1"/>
  <c r="AC294" i="40" s="1"/>
  <c r="AC295" i="40" s="1"/>
  <c r="AC296" i="40" s="1"/>
  <c r="AC297" i="40" s="1"/>
  <c r="AC298" i="40" s="1"/>
  <c r="AC299" i="40" s="1"/>
  <c r="AC300" i="40" s="1"/>
  <c r="AC301" i="40" s="1"/>
  <c r="AC302" i="40" s="1"/>
  <c r="AC303" i="40" s="1"/>
  <c r="AN133" i="40"/>
  <c r="AP133" i="40" s="1"/>
  <c r="AE133" i="40"/>
  <c r="AG133" i="40" s="1"/>
  <c r="AF251" i="22"/>
  <c r="AF548" i="22" s="1"/>
  <c r="M157" i="40"/>
  <c r="N157" i="40" s="1"/>
  <c r="J141" i="21" s="1"/>
  <c r="X366" i="21"/>
  <c r="O382" i="40"/>
  <c r="X254" i="21"/>
  <c r="O270" i="40"/>
  <c r="X142" i="21"/>
  <c r="O158" i="40"/>
  <c r="AU158" i="40" s="1"/>
  <c r="AL20" i="40"/>
  <c r="AL21" i="40" s="1"/>
  <c r="AL22" i="40" s="1"/>
  <c r="AL23" i="40" s="1"/>
  <c r="AL24" i="40" s="1"/>
  <c r="AL25" i="40" s="1"/>
  <c r="AL26" i="40" s="1"/>
  <c r="AL27" i="40" s="1"/>
  <c r="AL28" i="40" s="1"/>
  <c r="AL29" i="40" s="1"/>
  <c r="AL30" i="40" s="1"/>
  <c r="AL31" i="40" s="1"/>
  <c r="AL32" i="40" s="1"/>
  <c r="AL33" i="40" s="1"/>
  <c r="AL34" i="40" s="1"/>
  <c r="AL35" i="40" s="1"/>
  <c r="AL36" i="40" s="1"/>
  <c r="AL37" i="40" s="1"/>
  <c r="AL38" i="40" s="1"/>
  <c r="AL39" i="40" s="1"/>
  <c r="AL40" i="40" s="1"/>
  <c r="AL41" i="40" s="1"/>
  <c r="AL42" i="40" s="1"/>
  <c r="AL43" i="40" s="1"/>
  <c r="AL44" i="40" s="1"/>
  <c r="AL45" i="40" s="1"/>
  <c r="AL46" i="40" s="1"/>
  <c r="AL47" i="40" s="1"/>
  <c r="AL48" i="40" s="1"/>
  <c r="AL49" i="40" s="1"/>
  <c r="AL50" i="40" s="1"/>
  <c r="AL51" i="40" s="1"/>
  <c r="AL52" i="40" s="1"/>
  <c r="AL53" i="40" s="1"/>
  <c r="AL54" i="40" s="1"/>
  <c r="AL55" i="40" s="1"/>
  <c r="AL56" i="40" s="1"/>
  <c r="AL57" i="40" s="1"/>
  <c r="AL58" i="40" s="1"/>
  <c r="AL59" i="40" s="1"/>
  <c r="AL60" i="40" s="1"/>
  <c r="AL61" i="40" s="1"/>
  <c r="AL62" i="40" s="1"/>
  <c r="AL63" i="40" s="1"/>
  <c r="AL64" i="40" s="1"/>
  <c r="AL65" i="40" s="1"/>
  <c r="AL66" i="40" s="1"/>
  <c r="AL67" i="40" s="1"/>
  <c r="AL68" i="40" s="1"/>
  <c r="AL69" i="40" s="1"/>
  <c r="AL70" i="40" s="1"/>
  <c r="AL71" i="40" s="1"/>
  <c r="AL72" i="40" s="1"/>
  <c r="AL73" i="40" s="1"/>
  <c r="AL74" i="40" s="1"/>
  <c r="AL75" i="40" s="1"/>
  <c r="AL76" i="40" s="1"/>
  <c r="AL77" i="40" s="1"/>
  <c r="AL78" i="40" s="1"/>
  <c r="AL79" i="40" s="1"/>
  <c r="AE21" i="40"/>
  <c r="AG21" i="40" s="1"/>
  <c r="AC21" i="40"/>
  <c r="AC22" i="40" s="1"/>
  <c r="AC23" i="40" s="1"/>
  <c r="AC24" i="40" s="1"/>
  <c r="AC25" i="40" s="1"/>
  <c r="AC26" i="40" s="1"/>
  <c r="AC27" i="40" s="1"/>
  <c r="AC28" i="40" s="1"/>
  <c r="AC29" i="40" s="1"/>
  <c r="AC30" i="40" s="1"/>
  <c r="AC31" i="40" s="1"/>
  <c r="AC32" i="40" s="1"/>
  <c r="AC33" i="40" s="1"/>
  <c r="AC34" i="40" s="1"/>
  <c r="AC35" i="40" s="1"/>
  <c r="AC36" i="40" s="1"/>
  <c r="AC37" i="40" s="1"/>
  <c r="AC38" i="40" s="1"/>
  <c r="AC39" i="40" s="1"/>
  <c r="AC40" i="40" s="1"/>
  <c r="AC41" i="40" s="1"/>
  <c r="AC42" i="40" s="1"/>
  <c r="AC43" i="40" s="1"/>
  <c r="AC44" i="40" s="1"/>
  <c r="AC45" i="40" s="1"/>
  <c r="AC46" i="40" s="1"/>
  <c r="AC47" i="40" s="1"/>
  <c r="AC48" i="40" s="1"/>
  <c r="AC49" i="40" s="1"/>
  <c r="AC50" i="40" s="1"/>
  <c r="AC51" i="40" s="1"/>
  <c r="AC52" i="40" s="1"/>
  <c r="AC53" i="40" s="1"/>
  <c r="AC54" i="40" s="1"/>
  <c r="AC55" i="40" s="1"/>
  <c r="AC56" i="40" s="1"/>
  <c r="AC57" i="40" s="1"/>
  <c r="AC58" i="40" s="1"/>
  <c r="AC59" i="40" s="1"/>
  <c r="AC60" i="40" s="1"/>
  <c r="AC61" i="40" s="1"/>
  <c r="AC62" i="40" s="1"/>
  <c r="AC63" i="40" s="1"/>
  <c r="AC64" i="40" s="1"/>
  <c r="AC65" i="40" s="1"/>
  <c r="AC66" i="40" s="1"/>
  <c r="AC67" i="40" s="1"/>
  <c r="AC68" i="40" s="1"/>
  <c r="AC69" i="40" s="1"/>
  <c r="AC70" i="40" s="1"/>
  <c r="AC71" i="40" s="1"/>
  <c r="AC72" i="40" s="1"/>
  <c r="AC73" i="40" s="1"/>
  <c r="AC74" i="40" s="1"/>
  <c r="AC75" i="40" s="1"/>
  <c r="AC76" i="40" s="1"/>
  <c r="AC77" i="40" s="1"/>
  <c r="AC78" i="40" s="1"/>
  <c r="AC79" i="40" s="1"/>
  <c r="AN21" i="40"/>
  <c r="AP21" i="40" s="1"/>
  <c r="H21" i="40"/>
  <c r="J21" i="40" s="1"/>
  <c r="I21" i="40"/>
  <c r="K21" i="40" s="1"/>
  <c r="Y187" i="40"/>
  <c r="P170" i="21"/>
  <c r="Y299" i="40"/>
  <c r="P282" i="21"/>
  <c r="Y411" i="40"/>
  <c r="P394" i="21"/>
  <c r="T57" i="21"/>
  <c r="L73" i="41"/>
  <c r="N466" i="20"/>
  <c r="N465" i="20"/>
  <c r="N469" i="20"/>
  <c r="N464" i="20"/>
  <c r="N468" i="20"/>
  <c r="N472" i="20"/>
  <c r="N476" i="20"/>
  <c r="N480" i="20"/>
  <c r="N484" i="20"/>
  <c r="N485" i="20"/>
  <c r="N489" i="20"/>
  <c r="N493" i="20"/>
  <c r="N471" i="20"/>
  <c r="N475" i="20"/>
  <c r="N479" i="20"/>
  <c r="N483" i="20"/>
  <c r="N488" i="20"/>
  <c r="N473" i="20"/>
  <c r="N477" i="20"/>
  <c r="N481" i="20"/>
  <c r="N487" i="20"/>
  <c r="N491" i="20"/>
  <c r="N474" i="20"/>
  <c r="N486" i="20"/>
  <c r="N467" i="20"/>
  <c r="N478" i="20"/>
  <c r="N492" i="20"/>
  <c r="N494" i="20"/>
  <c r="N482" i="20"/>
  <c r="N470" i="20"/>
  <c r="N490" i="20"/>
  <c r="N320" i="20"/>
  <c r="Q320" i="20" s="1"/>
  <c r="N324" i="20"/>
  <c r="N328" i="20"/>
  <c r="N332" i="20"/>
  <c r="N336" i="20"/>
  <c r="N323" i="20"/>
  <c r="N327" i="20"/>
  <c r="N322" i="20"/>
  <c r="N326" i="20"/>
  <c r="N330" i="20"/>
  <c r="N334" i="20"/>
  <c r="N338" i="20"/>
  <c r="N342" i="20"/>
  <c r="N325" i="20"/>
  <c r="N335" i="20"/>
  <c r="N337" i="20"/>
  <c r="N341" i="20"/>
  <c r="N346" i="20"/>
  <c r="N350" i="20"/>
  <c r="N339" i="20"/>
  <c r="N345" i="20"/>
  <c r="N349" i="20"/>
  <c r="N333" i="20"/>
  <c r="N340" i="20"/>
  <c r="N343" i="20"/>
  <c r="N329" i="20"/>
  <c r="N352" i="20"/>
  <c r="N348" i="20"/>
  <c r="N351" i="20"/>
  <c r="N331" i="20"/>
  <c r="N344" i="20"/>
  <c r="N347" i="20"/>
  <c r="N182" i="20"/>
  <c r="N186" i="20"/>
  <c r="N190" i="20"/>
  <c r="N181" i="20"/>
  <c r="N185" i="20"/>
  <c r="N189" i="20"/>
  <c r="N193" i="20"/>
  <c r="N180" i="20"/>
  <c r="N184" i="20"/>
  <c r="N188" i="20"/>
  <c r="N192" i="20"/>
  <c r="N196" i="20"/>
  <c r="N200" i="20"/>
  <c r="N197" i="20"/>
  <c r="N203" i="20"/>
  <c r="N207" i="20"/>
  <c r="N187" i="20"/>
  <c r="N198" i="20"/>
  <c r="N202" i="20"/>
  <c r="N206" i="20"/>
  <c r="N201" i="20"/>
  <c r="N205" i="20"/>
  <c r="N209" i="20"/>
  <c r="N199" i="20"/>
  <c r="N204" i="20"/>
  <c r="N183" i="20"/>
  <c r="N191" i="20"/>
  <c r="N194" i="20"/>
  <c r="N210" i="20"/>
  <c r="N195" i="20"/>
  <c r="N208" i="20"/>
  <c r="N40" i="20"/>
  <c r="N44" i="20"/>
  <c r="N48" i="20"/>
  <c r="N52" i="20"/>
  <c r="N56" i="20"/>
  <c r="N60" i="20"/>
  <c r="N39" i="20"/>
  <c r="N43" i="20"/>
  <c r="N47" i="20"/>
  <c r="N51" i="20"/>
  <c r="N55" i="20"/>
  <c r="N59" i="20"/>
  <c r="N46" i="20"/>
  <c r="N50" i="20"/>
  <c r="N53" i="20"/>
  <c r="N61" i="20"/>
  <c r="N65" i="20"/>
  <c r="N41" i="20"/>
  <c r="N42" i="20"/>
  <c r="N49" i="20"/>
  <c r="N64" i="20"/>
  <c r="N68" i="20"/>
  <c r="N57" i="20"/>
  <c r="N45" i="20"/>
  <c r="N58" i="20"/>
  <c r="N62" i="20"/>
  <c r="N63" i="20"/>
  <c r="N66" i="20"/>
  <c r="N38" i="20"/>
  <c r="N54" i="20"/>
  <c r="N67" i="20"/>
  <c r="S408" i="41"/>
  <c r="AD388" i="41"/>
  <c r="AD275" i="41"/>
  <c r="S296" i="41"/>
  <c r="AD163" i="41"/>
  <c r="S184" i="41"/>
  <c r="N23" i="20"/>
  <c r="Q23" i="20" s="1"/>
  <c r="D45" i="41"/>
  <c r="AI45" i="41" s="1"/>
  <c r="X30" i="21"/>
  <c r="V356" i="41"/>
  <c r="T355" i="41"/>
  <c r="T243" i="41"/>
  <c r="V244" i="41"/>
  <c r="V132" i="41"/>
  <c r="T131" i="41"/>
  <c r="AM132" i="40"/>
  <c r="AO132" i="40" s="1"/>
  <c r="S132" i="40"/>
  <c r="AD132" i="40"/>
  <c r="AF132" i="40" s="1"/>
  <c r="D194" i="41"/>
  <c r="AA342" i="21"/>
  <c r="B359" i="40"/>
  <c r="D313" i="41"/>
  <c r="D307" i="41"/>
  <c r="N308" i="41" s="1"/>
  <c r="P308" i="41" s="1"/>
  <c r="S308" i="41" s="1"/>
  <c r="F21" i="40"/>
  <c r="D82" i="41"/>
  <c r="V19" i="41"/>
  <c r="R357" i="40"/>
  <c r="D195" i="41"/>
  <c r="N196" i="41" s="1"/>
  <c r="P196" i="41" s="1"/>
  <c r="S196" i="41" s="1"/>
  <c r="B23" i="40"/>
  <c r="AM20" i="40"/>
  <c r="AO20" i="40" s="1"/>
  <c r="S20" i="40"/>
  <c r="AD20" i="40"/>
  <c r="AF20" i="40" s="1"/>
  <c r="R245" i="40"/>
  <c r="D419" i="41"/>
  <c r="N420" i="41" s="1"/>
  <c r="P420" i="41" s="1"/>
  <c r="S420" i="41" s="1"/>
  <c r="AM356" i="40"/>
  <c r="AO356" i="40" s="1"/>
  <c r="AD356" i="40"/>
  <c r="AF356" i="40" s="1"/>
  <c r="S356" i="40"/>
  <c r="D306" i="41"/>
  <c r="R21" i="40"/>
  <c r="AK356" i="40"/>
  <c r="AK357" i="40" s="1"/>
  <c r="AK358" i="40" s="1"/>
  <c r="AK359" i="40" s="1"/>
  <c r="AK360" i="40" s="1"/>
  <c r="AK361" i="40" s="1"/>
  <c r="AK362" i="40" s="1"/>
  <c r="AK363" i="40" s="1"/>
  <c r="AK364" i="40" s="1"/>
  <c r="AK365" i="40" s="1"/>
  <c r="AK366" i="40" s="1"/>
  <c r="AK367" i="40" s="1"/>
  <c r="AK368" i="40" s="1"/>
  <c r="AK369" i="40" s="1"/>
  <c r="AK370" i="40" s="1"/>
  <c r="AK371" i="40" s="1"/>
  <c r="AK372" i="40" s="1"/>
  <c r="AK373" i="40" s="1"/>
  <c r="AK374" i="40" s="1"/>
  <c r="AK375" i="40" s="1"/>
  <c r="AK376" i="40" s="1"/>
  <c r="AK377" i="40" s="1"/>
  <c r="AK378" i="40" s="1"/>
  <c r="AK379" i="40" s="1"/>
  <c r="AK380" i="40" s="1"/>
  <c r="AK381" i="40" s="1"/>
  <c r="AK382" i="40" s="1"/>
  <c r="AK383" i="40" s="1"/>
  <c r="AK384" i="40" s="1"/>
  <c r="AK385" i="40" s="1"/>
  <c r="AK386" i="40" s="1"/>
  <c r="AK387" i="40" s="1"/>
  <c r="AK388" i="40" s="1"/>
  <c r="AK389" i="40" s="1"/>
  <c r="AK390" i="40" s="1"/>
  <c r="AK391" i="40" s="1"/>
  <c r="AK392" i="40" s="1"/>
  <c r="AK393" i="40" s="1"/>
  <c r="AK394" i="40" s="1"/>
  <c r="AK395" i="40" s="1"/>
  <c r="AK396" i="40" s="1"/>
  <c r="AK397" i="40" s="1"/>
  <c r="AK398" i="40" s="1"/>
  <c r="AK399" i="40" s="1"/>
  <c r="AK400" i="40" s="1"/>
  <c r="AK401" i="40" s="1"/>
  <c r="AK402" i="40" s="1"/>
  <c r="AK403" i="40" s="1"/>
  <c r="AK404" i="40" s="1"/>
  <c r="AK405" i="40" s="1"/>
  <c r="AK406" i="40" s="1"/>
  <c r="AK407" i="40" s="1"/>
  <c r="AK408" i="40" s="1"/>
  <c r="AK409" i="40" s="1"/>
  <c r="AK410" i="40" s="1"/>
  <c r="AK411" i="40" s="1"/>
  <c r="AK412" i="40" s="1"/>
  <c r="AK413" i="40" s="1"/>
  <c r="AK414" i="40" s="1"/>
  <c r="AK415" i="40" s="1"/>
  <c r="Q356" i="40"/>
  <c r="AB356" i="40"/>
  <c r="AB357" i="40" s="1"/>
  <c r="AB358" i="40" s="1"/>
  <c r="AB359" i="40" s="1"/>
  <c r="AB360" i="40" s="1"/>
  <c r="AB361" i="40" s="1"/>
  <c r="AB362" i="40" s="1"/>
  <c r="AB363" i="40" s="1"/>
  <c r="AB364" i="40" s="1"/>
  <c r="AB365" i="40" s="1"/>
  <c r="AB366" i="40" s="1"/>
  <c r="AB367" i="40" s="1"/>
  <c r="AB368" i="40" s="1"/>
  <c r="AB369" i="40" s="1"/>
  <c r="AB370" i="40" s="1"/>
  <c r="AB371" i="40" s="1"/>
  <c r="AB372" i="40" s="1"/>
  <c r="AB373" i="40" s="1"/>
  <c r="AB374" i="40" s="1"/>
  <c r="AB375" i="40" s="1"/>
  <c r="AB376" i="40" s="1"/>
  <c r="AB377" i="40" s="1"/>
  <c r="AB378" i="40" s="1"/>
  <c r="AB379" i="40" s="1"/>
  <c r="AB380" i="40" s="1"/>
  <c r="AB381" i="40" s="1"/>
  <c r="AB382" i="40" s="1"/>
  <c r="AB383" i="40" s="1"/>
  <c r="AB384" i="40" s="1"/>
  <c r="AB385" i="40" s="1"/>
  <c r="AB386" i="40" s="1"/>
  <c r="AB387" i="40" s="1"/>
  <c r="AB388" i="40" s="1"/>
  <c r="AB389" i="40" s="1"/>
  <c r="AB390" i="40" s="1"/>
  <c r="AB391" i="40" s="1"/>
  <c r="AB392" i="40" s="1"/>
  <c r="AB393" i="40" s="1"/>
  <c r="AB394" i="40" s="1"/>
  <c r="AB395" i="40" s="1"/>
  <c r="AB396" i="40" s="1"/>
  <c r="AB397" i="40" s="1"/>
  <c r="AB398" i="40" s="1"/>
  <c r="AB399" i="40" s="1"/>
  <c r="AB400" i="40" s="1"/>
  <c r="AB401" i="40" s="1"/>
  <c r="AB402" i="40" s="1"/>
  <c r="AB403" i="40" s="1"/>
  <c r="AB404" i="40" s="1"/>
  <c r="AB405" i="40" s="1"/>
  <c r="AB406" i="40" s="1"/>
  <c r="AB407" i="40" s="1"/>
  <c r="AB408" i="40" s="1"/>
  <c r="AB409" i="40" s="1"/>
  <c r="AB410" i="40" s="1"/>
  <c r="AB411" i="40" s="1"/>
  <c r="AB412" i="40" s="1"/>
  <c r="AB413" i="40" s="1"/>
  <c r="AB414" i="40" s="1"/>
  <c r="AB415" i="40" s="1"/>
  <c r="AA230" i="21"/>
  <c r="B247" i="40"/>
  <c r="AK244" i="40"/>
  <c r="AK245" i="40" s="1"/>
  <c r="AK246" i="40" s="1"/>
  <c r="AK247" i="40" s="1"/>
  <c r="AK248" i="40" s="1"/>
  <c r="AK249" i="40" s="1"/>
  <c r="AK250" i="40" s="1"/>
  <c r="AK251" i="40" s="1"/>
  <c r="AK252" i="40" s="1"/>
  <c r="AK253" i="40" s="1"/>
  <c r="AK254" i="40" s="1"/>
  <c r="AK255" i="40" s="1"/>
  <c r="AK256" i="40" s="1"/>
  <c r="AK257" i="40" s="1"/>
  <c r="AK258" i="40" s="1"/>
  <c r="AK259" i="40" s="1"/>
  <c r="AK260" i="40" s="1"/>
  <c r="AK261" i="40" s="1"/>
  <c r="AK262" i="40" s="1"/>
  <c r="AK263" i="40" s="1"/>
  <c r="AK264" i="40" s="1"/>
  <c r="AK265" i="40" s="1"/>
  <c r="AK266" i="40" s="1"/>
  <c r="AK267" i="40" s="1"/>
  <c r="AK268" i="40" s="1"/>
  <c r="AK269" i="40" s="1"/>
  <c r="AK270" i="40" s="1"/>
  <c r="AK271" i="40" s="1"/>
  <c r="AK272" i="40" s="1"/>
  <c r="AK273" i="40" s="1"/>
  <c r="AK274" i="40" s="1"/>
  <c r="AK275" i="40" s="1"/>
  <c r="AK276" i="40" s="1"/>
  <c r="AK277" i="40" s="1"/>
  <c r="AK278" i="40" s="1"/>
  <c r="AK279" i="40" s="1"/>
  <c r="AK280" i="40" s="1"/>
  <c r="AK281" i="40" s="1"/>
  <c r="AK282" i="40" s="1"/>
  <c r="AK283" i="40" s="1"/>
  <c r="AK284" i="40" s="1"/>
  <c r="AK285" i="40" s="1"/>
  <c r="AK286" i="40" s="1"/>
  <c r="AK287" i="40" s="1"/>
  <c r="AK288" i="40" s="1"/>
  <c r="AK289" i="40" s="1"/>
  <c r="AK290" i="40" s="1"/>
  <c r="AK291" i="40" s="1"/>
  <c r="AK292" i="40" s="1"/>
  <c r="AK293" i="40" s="1"/>
  <c r="AK294" i="40" s="1"/>
  <c r="AK295" i="40" s="1"/>
  <c r="AK296" i="40" s="1"/>
  <c r="AK297" i="40" s="1"/>
  <c r="AK298" i="40" s="1"/>
  <c r="AK299" i="40" s="1"/>
  <c r="AK300" i="40" s="1"/>
  <c r="AK301" i="40" s="1"/>
  <c r="AK302" i="40" s="1"/>
  <c r="AK303" i="40" s="1"/>
  <c r="Q244" i="40"/>
  <c r="AB244" i="40"/>
  <c r="AB245" i="40" s="1"/>
  <c r="AB246" i="40" s="1"/>
  <c r="AB247" i="40" s="1"/>
  <c r="AB248" i="40" s="1"/>
  <c r="AB249" i="40" s="1"/>
  <c r="AB250" i="40" s="1"/>
  <c r="AB251" i="40" s="1"/>
  <c r="AB252" i="40" s="1"/>
  <c r="AB253" i="40" s="1"/>
  <c r="AB254" i="40" s="1"/>
  <c r="AB255" i="40" s="1"/>
  <c r="AB256" i="40" s="1"/>
  <c r="AB257" i="40" s="1"/>
  <c r="AB258" i="40" s="1"/>
  <c r="AB259" i="40" s="1"/>
  <c r="AB260" i="40" s="1"/>
  <c r="AB261" i="40" s="1"/>
  <c r="AB262" i="40" s="1"/>
  <c r="AB263" i="40" s="1"/>
  <c r="AB264" i="40" s="1"/>
  <c r="AB265" i="40" s="1"/>
  <c r="AB266" i="40" s="1"/>
  <c r="AB267" i="40" s="1"/>
  <c r="AB268" i="40" s="1"/>
  <c r="AB269" i="40" s="1"/>
  <c r="AB270" i="40" s="1"/>
  <c r="AB271" i="40" s="1"/>
  <c r="AB272" i="40" s="1"/>
  <c r="AB273" i="40" s="1"/>
  <c r="AB274" i="40" s="1"/>
  <c r="AB275" i="40" s="1"/>
  <c r="AB276" i="40" s="1"/>
  <c r="AB277" i="40" s="1"/>
  <c r="AB278" i="40" s="1"/>
  <c r="AB279" i="40" s="1"/>
  <c r="AB280" i="40" s="1"/>
  <c r="AB281" i="40" s="1"/>
  <c r="AB282" i="40" s="1"/>
  <c r="AB283" i="40" s="1"/>
  <c r="AB284" i="40" s="1"/>
  <c r="AB285" i="40" s="1"/>
  <c r="AB286" i="40" s="1"/>
  <c r="AB287" i="40" s="1"/>
  <c r="AB288" i="40" s="1"/>
  <c r="AB289" i="40" s="1"/>
  <c r="AB290" i="40" s="1"/>
  <c r="AB291" i="40" s="1"/>
  <c r="AB292" i="40" s="1"/>
  <c r="AB293" i="40" s="1"/>
  <c r="AB294" i="40" s="1"/>
  <c r="AB295" i="40" s="1"/>
  <c r="AB296" i="40" s="1"/>
  <c r="AB297" i="40" s="1"/>
  <c r="AB298" i="40" s="1"/>
  <c r="AB299" i="40" s="1"/>
  <c r="AB300" i="40" s="1"/>
  <c r="AB301" i="40" s="1"/>
  <c r="AB302" i="40" s="1"/>
  <c r="AB303" i="40" s="1"/>
  <c r="D425" i="41"/>
  <c r="AK20" i="40"/>
  <c r="AK21" i="40" s="1"/>
  <c r="AK22" i="40" s="1"/>
  <c r="AK23" i="40" s="1"/>
  <c r="AK24" i="40" s="1"/>
  <c r="AK25" i="40" s="1"/>
  <c r="AK26" i="40" s="1"/>
  <c r="AK27" i="40" s="1"/>
  <c r="AK28" i="40" s="1"/>
  <c r="AK29" i="40" s="1"/>
  <c r="AK30" i="40" s="1"/>
  <c r="AK31" i="40" s="1"/>
  <c r="AK32" i="40" s="1"/>
  <c r="AK33" i="40" s="1"/>
  <c r="AK34" i="40" s="1"/>
  <c r="AK35" i="40" s="1"/>
  <c r="AK36" i="40" s="1"/>
  <c r="AK37" i="40" s="1"/>
  <c r="AK38" i="40" s="1"/>
  <c r="AK39" i="40" s="1"/>
  <c r="AK40" i="40" s="1"/>
  <c r="AK41" i="40" s="1"/>
  <c r="AK42" i="40" s="1"/>
  <c r="AK43" i="40" s="1"/>
  <c r="AK44" i="40" s="1"/>
  <c r="AK45" i="40" s="1"/>
  <c r="AK46" i="40" s="1"/>
  <c r="AK47" i="40" s="1"/>
  <c r="AK48" i="40" s="1"/>
  <c r="AK49" i="40" s="1"/>
  <c r="AK50" i="40" s="1"/>
  <c r="AK51" i="40" s="1"/>
  <c r="AK52" i="40" s="1"/>
  <c r="AK53" i="40" s="1"/>
  <c r="AK54" i="40" s="1"/>
  <c r="AK55" i="40" s="1"/>
  <c r="AK56" i="40" s="1"/>
  <c r="AK57" i="40" s="1"/>
  <c r="AK58" i="40" s="1"/>
  <c r="AK59" i="40" s="1"/>
  <c r="AK60" i="40" s="1"/>
  <c r="AK61" i="40" s="1"/>
  <c r="AK62" i="40" s="1"/>
  <c r="AK63" i="40" s="1"/>
  <c r="AK64" i="40" s="1"/>
  <c r="AK65" i="40" s="1"/>
  <c r="AK66" i="40" s="1"/>
  <c r="AK67" i="40" s="1"/>
  <c r="AK68" i="40" s="1"/>
  <c r="AK69" i="40" s="1"/>
  <c r="AK70" i="40" s="1"/>
  <c r="AK71" i="40" s="1"/>
  <c r="AK72" i="40" s="1"/>
  <c r="AK73" i="40" s="1"/>
  <c r="AK74" i="40" s="1"/>
  <c r="AK75" i="40" s="1"/>
  <c r="AK76" i="40" s="1"/>
  <c r="AK77" i="40" s="1"/>
  <c r="AK78" i="40" s="1"/>
  <c r="AK79" i="40" s="1"/>
  <c r="Q20" i="40"/>
  <c r="Z19" i="41"/>
  <c r="Z20" i="41" s="1"/>
  <c r="Z21" i="41" s="1"/>
  <c r="Z22" i="41" s="1"/>
  <c r="Z23" i="41" s="1"/>
  <c r="Z24" i="41" s="1"/>
  <c r="Z25" i="41" s="1"/>
  <c r="Z26" i="41" s="1"/>
  <c r="Z27" i="41" s="1"/>
  <c r="Z28" i="41" s="1"/>
  <c r="Z29" i="41" s="1"/>
  <c r="Z30" i="41" s="1"/>
  <c r="Z31" i="41" s="1"/>
  <c r="Z32" i="41" s="1"/>
  <c r="Z33" i="41" s="1"/>
  <c r="Z34" i="41" s="1"/>
  <c r="Z35" i="41" s="1"/>
  <c r="Z36" i="41" s="1"/>
  <c r="Z37" i="41" s="1"/>
  <c r="Z38" i="41" s="1"/>
  <c r="Z39" i="41" s="1"/>
  <c r="Z40" i="41" s="1"/>
  <c r="Z41" i="41" s="1"/>
  <c r="Z42" i="41" s="1"/>
  <c r="Z43" i="41" s="1"/>
  <c r="Z44" i="41" s="1"/>
  <c r="Z45" i="41" s="1"/>
  <c r="Z46" i="41" s="1"/>
  <c r="Z47" i="41" s="1"/>
  <c r="Z48" i="41" s="1"/>
  <c r="Z49" i="41" s="1"/>
  <c r="Z50" i="41" s="1"/>
  <c r="Z51" i="41" s="1"/>
  <c r="Z52" i="41" s="1"/>
  <c r="Z53" i="41" s="1"/>
  <c r="Z54" i="41" s="1"/>
  <c r="Z55" i="41" s="1"/>
  <c r="Z56" i="41" s="1"/>
  <c r="Z57" i="41" s="1"/>
  <c r="Z58" i="41" s="1"/>
  <c r="Z59" i="41" s="1"/>
  <c r="Z60" i="41" s="1"/>
  <c r="Z61" i="41" s="1"/>
  <c r="Z62" i="41" s="1"/>
  <c r="Z63" i="41" s="1"/>
  <c r="Z64" i="41" s="1"/>
  <c r="Z65" i="41" s="1"/>
  <c r="Z66" i="41" s="1"/>
  <c r="Z67" i="41" s="1"/>
  <c r="Z68" i="41" s="1"/>
  <c r="Z69" i="41" s="1"/>
  <c r="Z70" i="41" s="1"/>
  <c r="Z71" i="41" s="1"/>
  <c r="Z72" i="41" s="1"/>
  <c r="Z73" i="41" s="1"/>
  <c r="Z74" i="41" s="1"/>
  <c r="Z75" i="41" s="1"/>
  <c r="Z76" i="41" s="1"/>
  <c r="Z77" i="41" s="1"/>
  <c r="Z78" i="41" s="1"/>
  <c r="D83" i="41"/>
  <c r="N84" i="41" s="1"/>
  <c r="P84" i="41" s="1"/>
  <c r="S84" i="41" s="1"/>
  <c r="AA118" i="21"/>
  <c r="B135" i="40"/>
  <c r="D201" i="41"/>
  <c r="D418" i="41"/>
  <c r="R133" i="40"/>
  <c r="AB132" i="40"/>
  <c r="AB133" i="40" s="1"/>
  <c r="AB134" i="40" s="1"/>
  <c r="AB135" i="40" s="1"/>
  <c r="AB136" i="40" s="1"/>
  <c r="AB137" i="40" s="1"/>
  <c r="AB138" i="40" s="1"/>
  <c r="AB139" i="40" s="1"/>
  <c r="AB140" i="40" s="1"/>
  <c r="AB141" i="40" s="1"/>
  <c r="AB142" i="40" s="1"/>
  <c r="AB143" i="40" s="1"/>
  <c r="AB144" i="40" s="1"/>
  <c r="AB145" i="40" s="1"/>
  <c r="AB146" i="40" s="1"/>
  <c r="AB147" i="40" s="1"/>
  <c r="AB148" i="40" s="1"/>
  <c r="AB149" i="40" s="1"/>
  <c r="AB150" i="40" s="1"/>
  <c r="AB151" i="40" s="1"/>
  <c r="AB152" i="40" s="1"/>
  <c r="AB153" i="40" s="1"/>
  <c r="AB154" i="40" s="1"/>
  <c r="AB155" i="40" s="1"/>
  <c r="AB156" i="40" s="1"/>
  <c r="AB157" i="40" s="1"/>
  <c r="AB158" i="40" s="1"/>
  <c r="AB159" i="40" s="1"/>
  <c r="AB160" i="40" s="1"/>
  <c r="AB161" i="40" s="1"/>
  <c r="AB162" i="40" s="1"/>
  <c r="AB163" i="40" s="1"/>
  <c r="AB164" i="40" s="1"/>
  <c r="AB165" i="40" s="1"/>
  <c r="AB166" i="40" s="1"/>
  <c r="AB167" i="40" s="1"/>
  <c r="AB168" i="40" s="1"/>
  <c r="AB169" i="40" s="1"/>
  <c r="AB170" i="40" s="1"/>
  <c r="AB171" i="40" s="1"/>
  <c r="AB172" i="40" s="1"/>
  <c r="AB173" i="40" s="1"/>
  <c r="AB174" i="40" s="1"/>
  <c r="AB175" i="40" s="1"/>
  <c r="AB176" i="40" s="1"/>
  <c r="AB177" i="40" s="1"/>
  <c r="AB178" i="40" s="1"/>
  <c r="AB179" i="40" s="1"/>
  <c r="AB180" i="40" s="1"/>
  <c r="AB181" i="40" s="1"/>
  <c r="AB182" i="40" s="1"/>
  <c r="AB183" i="40" s="1"/>
  <c r="AB184" i="40" s="1"/>
  <c r="AB185" i="40" s="1"/>
  <c r="AB186" i="40" s="1"/>
  <c r="AB187" i="40" s="1"/>
  <c r="AB188" i="40" s="1"/>
  <c r="AB189" i="40" s="1"/>
  <c r="AB190" i="40" s="1"/>
  <c r="AB191" i="40" s="1"/>
  <c r="AK132" i="40"/>
  <c r="AK133" i="40" s="1"/>
  <c r="AK134" i="40" s="1"/>
  <c r="AK135" i="40" s="1"/>
  <c r="AK136" i="40" s="1"/>
  <c r="AK137" i="40" s="1"/>
  <c r="AK138" i="40" s="1"/>
  <c r="AK139" i="40" s="1"/>
  <c r="AK140" i="40" s="1"/>
  <c r="AK141" i="40" s="1"/>
  <c r="AK142" i="40" s="1"/>
  <c r="AK143" i="40" s="1"/>
  <c r="AK144" i="40" s="1"/>
  <c r="AK145" i="40" s="1"/>
  <c r="AK146" i="40" s="1"/>
  <c r="AK147" i="40" s="1"/>
  <c r="AK148" i="40" s="1"/>
  <c r="AK149" i="40" s="1"/>
  <c r="AK150" i="40" s="1"/>
  <c r="AK151" i="40" s="1"/>
  <c r="AK152" i="40" s="1"/>
  <c r="AK153" i="40" s="1"/>
  <c r="AK154" i="40" s="1"/>
  <c r="AK155" i="40" s="1"/>
  <c r="AK156" i="40" s="1"/>
  <c r="AK157" i="40" s="1"/>
  <c r="AK158" i="40" s="1"/>
  <c r="AK159" i="40" s="1"/>
  <c r="AK160" i="40" s="1"/>
  <c r="AK161" i="40" s="1"/>
  <c r="AK162" i="40" s="1"/>
  <c r="AK163" i="40" s="1"/>
  <c r="AK164" i="40" s="1"/>
  <c r="AK165" i="40" s="1"/>
  <c r="AK166" i="40" s="1"/>
  <c r="AK167" i="40" s="1"/>
  <c r="AK168" i="40" s="1"/>
  <c r="AK169" i="40" s="1"/>
  <c r="AK170" i="40" s="1"/>
  <c r="AK171" i="40" s="1"/>
  <c r="AK172" i="40" s="1"/>
  <c r="AK173" i="40" s="1"/>
  <c r="AK174" i="40" s="1"/>
  <c r="AK175" i="40" s="1"/>
  <c r="AK176" i="40" s="1"/>
  <c r="AK177" i="40" s="1"/>
  <c r="AK178" i="40" s="1"/>
  <c r="AK179" i="40" s="1"/>
  <c r="AK180" i="40" s="1"/>
  <c r="AK181" i="40" s="1"/>
  <c r="AK182" i="40" s="1"/>
  <c r="AK183" i="40" s="1"/>
  <c r="AK184" i="40" s="1"/>
  <c r="AK185" i="40" s="1"/>
  <c r="AK186" i="40" s="1"/>
  <c r="AK187" i="40" s="1"/>
  <c r="AK188" i="40" s="1"/>
  <c r="AK189" i="40" s="1"/>
  <c r="AK190" i="40" s="1"/>
  <c r="AK191" i="40" s="1"/>
  <c r="Q132" i="40"/>
  <c r="AD244" i="40"/>
  <c r="AF244" i="40" s="1"/>
  <c r="S244" i="40"/>
  <c r="AM244" i="40"/>
  <c r="AO244" i="40" s="1"/>
  <c r="G21" i="40"/>
  <c r="D89" i="41"/>
  <c r="W19" i="41"/>
  <c r="W20" i="41" s="1"/>
  <c r="W21" i="41" s="1"/>
  <c r="W22" i="41" s="1"/>
  <c r="W23" i="41" s="1"/>
  <c r="W24" i="41" s="1"/>
  <c r="W25" i="41" s="1"/>
  <c r="W26" i="41" s="1"/>
  <c r="W27" i="41" s="1"/>
  <c r="W28" i="41" s="1"/>
  <c r="W29" i="41" s="1"/>
  <c r="W30" i="41" s="1"/>
  <c r="W31" i="41" s="1"/>
  <c r="W32" i="41" s="1"/>
  <c r="W33" i="41" s="1"/>
  <c r="W34" i="41" s="1"/>
  <c r="W35" i="41" s="1"/>
  <c r="W36" i="41" s="1"/>
  <c r="W37" i="41" s="1"/>
  <c r="W38" i="41" s="1"/>
  <c r="W39" i="41" s="1"/>
  <c r="W40" i="41" s="1"/>
  <c r="W41" i="41" s="1"/>
  <c r="W42" i="41" s="1"/>
  <c r="W43" i="41" s="1"/>
  <c r="W44" i="41" s="1"/>
  <c r="W45" i="41" s="1"/>
  <c r="W46" i="41" s="1"/>
  <c r="W47" i="41" s="1"/>
  <c r="W48" i="41" s="1"/>
  <c r="W49" i="41" s="1"/>
  <c r="W50" i="41" s="1"/>
  <c r="W51" i="41" s="1"/>
  <c r="W52" i="41" s="1"/>
  <c r="W53" i="41" s="1"/>
  <c r="W54" i="41" s="1"/>
  <c r="W55" i="41" s="1"/>
  <c r="W56" i="41" s="1"/>
  <c r="W57" i="41" s="1"/>
  <c r="W58" i="41" s="1"/>
  <c r="W59" i="41" s="1"/>
  <c r="W60" i="41" s="1"/>
  <c r="W61" i="41" s="1"/>
  <c r="W62" i="41" s="1"/>
  <c r="W63" i="41" s="1"/>
  <c r="W64" i="41" s="1"/>
  <c r="W65" i="41" s="1"/>
  <c r="W66" i="41" s="1"/>
  <c r="W67" i="41" s="1"/>
  <c r="W68" i="41" s="1"/>
  <c r="W69" i="41" s="1"/>
  <c r="W70" i="41" s="1"/>
  <c r="W71" i="41" s="1"/>
  <c r="W72" i="41" s="1"/>
  <c r="W73" i="41" s="1"/>
  <c r="W74" i="41" s="1"/>
  <c r="W75" i="41" s="1"/>
  <c r="W76" i="41" s="1"/>
  <c r="W77" i="41" s="1"/>
  <c r="W78" i="41" s="1"/>
  <c r="E366" i="21"/>
  <c r="F366" i="21" s="1"/>
  <c r="G367" i="21"/>
  <c r="G255" i="21"/>
  <c r="E254" i="21"/>
  <c r="F254" i="21" s="1"/>
  <c r="G143" i="21"/>
  <c r="E142" i="21"/>
  <c r="F142" i="21" s="1"/>
  <c r="E30" i="21"/>
  <c r="F30" i="21" s="1"/>
  <c r="C45" i="41" s="1"/>
  <c r="P141" i="21"/>
  <c r="B269" i="41"/>
  <c r="B45" i="41"/>
  <c r="B157" i="41"/>
  <c r="B381" i="41"/>
  <c r="B138" i="21"/>
  <c r="B362" i="21"/>
  <c r="B251" i="21"/>
  <c r="P578" i="20"/>
  <c r="S585" i="20"/>
  <c r="O585" i="20"/>
  <c r="R585" i="20"/>
  <c r="T585" i="20" s="1"/>
  <c r="N585" i="20"/>
  <c r="P585" i="20" s="1"/>
  <c r="N297" i="20"/>
  <c r="L586" i="20"/>
  <c r="N295" i="20"/>
  <c r="N298" i="20"/>
  <c r="N304" i="20"/>
  <c r="N312" i="20"/>
  <c r="N307" i="20"/>
  <c r="N313" i="20"/>
  <c r="N319" i="20"/>
  <c r="N300" i="20"/>
  <c r="N309" i="20"/>
  <c r="N308" i="20"/>
  <c r="N315" i="20"/>
  <c r="N318" i="20"/>
  <c r="N294" i="20"/>
  <c r="N299" i="20"/>
  <c r="N296" i="20"/>
  <c r="N311" i="20"/>
  <c r="N310" i="20"/>
  <c r="N301" i="20"/>
  <c r="N317" i="20"/>
  <c r="N302" i="20"/>
  <c r="N316" i="20"/>
  <c r="N293" i="20"/>
  <c r="N303" i="20"/>
  <c r="N314" i="20"/>
  <c r="N305" i="20"/>
  <c r="N321" i="20"/>
  <c r="N306" i="20"/>
  <c r="M578" i="20"/>
  <c r="N461" i="20"/>
  <c r="N457" i="20"/>
  <c r="N453" i="20"/>
  <c r="N462" i="20"/>
  <c r="N458" i="20"/>
  <c r="N454" i="20"/>
  <c r="N460" i="20"/>
  <c r="N456" i="20"/>
  <c r="N452" i="20"/>
  <c r="N450" i="20"/>
  <c r="N448" i="20"/>
  <c r="N444" i="20"/>
  <c r="N440" i="20"/>
  <c r="N436" i="20"/>
  <c r="N463" i="20"/>
  <c r="N451" i="20"/>
  <c r="N447" i="20"/>
  <c r="N443" i="20"/>
  <c r="N439" i="20"/>
  <c r="N435" i="20"/>
  <c r="N459" i="20"/>
  <c r="N442" i="20"/>
  <c r="N437" i="20"/>
  <c r="N446" i="20"/>
  <c r="N441" i="20"/>
  <c r="N445" i="20"/>
  <c r="N455" i="20"/>
  <c r="N438" i="20"/>
  <c r="N449" i="20"/>
  <c r="M580" i="20"/>
  <c r="M579" i="20"/>
  <c r="N37" i="20"/>
  <c r="N33" i="20"/>
  <c r="N29" i="20"/>
  <c r="N25" i="20"/>
  <c r="N21" i="20"/>
  <c r="N17" i="20"/>
  <c r="N13" i="20"/>
  <c r="N9" i="20"/>
  <c r="N34" i="20"/>
  <c r="N30" i="20"/>
  <c r="N26" i="20"/>
  <c r="N20" i="20"/>
  <c r="N16" i="20"/>
  <c r="N12" i="20"/>
  <c r="N35" i="20"/>
  <c r="N31" i="20"/>
  <c r="N27" i="20"/>
  <c r="N19" i="20"/>
  <c r="N15" i="20"/>
  <c r="N11" i="20"/>
  <c r="N32" i="20"/>
  <c r="N18" i="20"/>
  <c r="N28" i="20"/>
  <c r="N10" i="20"/>
  <c r="N24" i="20"/>
  <c r="N22" i="20"/>
  <c r="N14" i="20"/>
  <c r="N36" i="20"/>
  <c r="R320" i="20"/>
  <c r="N177" i="20"/>
  <c r="N173" i="20"/>
  <c r="N169" i="20"/>
  <c r="N165" i="20"/>
  <c r="N161" i="20"/>
  <c r="N157" i="20"/>
  <c r="N153" i="20"/>
  <c r="N178" i="20"/>
  <c r="N174" i="20"/>
  <c r="N170" i="20"/>
  <c r="N166" i="20"/>
  <c r="N164" i="20"/>
  <c r="N160" i="20"/>
  <c r="N156" i="20"/>
  <c r="N179" i="20"/>
  <c r="N175" i="20"/>
  <c r="N171" i="20"/>
  <c r="N167" i="20"/>
  <c r="N163" i="20"/>
  <c r="N159" i="20"/>
  <c r="N155" i="20"/>
  <c r="N151" i="20"/>
  <c r="N158" i="20"/>
  <c r="N154" i="20"/>
  <c r="N152" i="20"/>
  <c r="N162" i="20"/>
  <c r="N176" i="20"/>
  <c r="N172" i="20"/>
  <c r="N168" i="20"/>
  <c r="M577" i="20"/>
  <c r="X320" i="20" l="1"/>
  <c r="S320" i="20"/>
  <c r="T320" i="20"/>
  <c r="A85" i="11"/>
  <c r="A87" i="26"/>
  <c r="A71" i="33"/>
  <c r="A84" i="27"/>
  <c r="V176" i="20"/>
  <c r="N242" i="20"/>
  <c r="K242" i="20"/>
  <c r="J242" i="20"/>
  <c r="W176" i="20"/>
  <c r="U176" i="20"/>
  <c r="H242" i="20"/>
  <c r="A156" i="11"/>
  <c r="A116" i="33"/>
  <c r="K509" i="20"/>
  <c r="J509" i="20"/>
  <c r="U443" i="20"/>
  <c r="V443" i="20"/>
  <c r="N509" i="20"/>
  <c r="H509" i="20"/>
  <c r="W443" i="20"/>
  <c r="A153" i="27"/>
  <c r="A167" i="11"/>
  <c r="A173" i="26"/>
  <c r="A127" i="33"/>
  <c r="A164" i="27"/>
  <c r="N520" i="20"/>
  <c r="H520" i="20"/>
  <c r="U454" i="20"/>
  <c r="K520" i="20"/>
  <c r="V454" i="20"/>
  <c r="J520" i="20"/>
  <c r="W454" i="20"/>
  <c r="A112" i="11"/>
  <c r="A110" i="27"/>
  <c r="A85" i="33"/>
  <c r="H367" i="20"/>
  <c r="W301" i="20"/>
  <c r="N367" i="20"/>
  <c r="K367" i="20"/>
  <c r="J367" i="20"/>
  <c r="U301" i="20"/>
  <c r="V301" i="20"/>
  <c r="A82" i="33"/>
  <c r="A109" i="11"/>
  <c r="A107" i="27"/>
  <c r="H364" i="20"/>
  <c r="U298" i="20"/>
  <c r="K364" i="20"/>
  <c r="V298" i="20"/>
  <c r="W298" i="20"/>
  <c r="N364" i="20"/>
  <c r="J364" i="20"/>
  <c r="W67" i="20"/>
  <c r="V67" i="20"/>
  <c r="U67" i="20"/>
  <c r="W63" i="20"/>
  <c r="V63" i="20"/>
  <c r="U63" i="20"/>
  <c r="U57" i="20"/>
  <c r="W57" i="20"/>
  <c r="V57" i="20"/>
  <c r="V42" i="20"/>
  <c r="U42" i="20"/>
  <c r="W42" i="20"/>
  <c r="U53" i="20"/>
  <c r="W53" i="20"/>
  <c r="V53" i="20"/>
  <c r="W55" i="20"/>
  <c r="V55" i="20"/>
  <c r="U55" i="20"/>
  <c r="W39" i="20"/>
  <c r="V39" i="20"/>
  <c r="U39" i="20"/>
  <c r="W48" i="20"/>
  <c r="V48" i="20"/>
  <c r="U48" i="20"/>
  <c r="U195" i="20"/>
  <c r="W195" i="20"/>
  <c r="V195" i="20"/>
  <c r="U183" i="20"/>
  <c r="W183" i="20"/>
  <c r="V183" i="20"/>
  <c r="W205" i="20"/>
  <c r="V205" i="20"/>
  <c r="U205" i="20"/>
  <c r="W198" i="20"/>
  <c r="V198" i="20"/>
  <c r="U198" i="20"/>
  <c r="W197" i="20"/>
  <c r="V197" i="20"/>
  <c r="U197" i="20"/>
  <c r="V188" i="20"/>
  <c r="U188" i="20"/>
  <c r="W188" i="20"/>
  <c r="W189" i="20"/>
  <c r="V189" i="20"/>
  <c r="U189" i="20"/>
  <c r="W186" i="20"/>
  <c r="V186" i="20"/>
  <c r="U186" i="20"/>
  <c r="U331" i="20"/>
  <c r="W331" i="20"/>
  <c r="V331" i="20"/>
  <c r="W329" i="20"/>
  <c r="V329" i="20"/>
  <c r="U329" i="20"/>
  <c r="W349" i="20"/>
  <c r="V349" i="20"/>
  <c r="U349" i="20"/>
  <c r="W346" i="20"/>
  <c r="U346" i="20"/>
  <c r="V346" i="20"/>
  <c r="W325" i="20"/>
  <c r="V325" i="20"/>
  <c r="U325" i="20"/>
  <c r="W330" i="20"/>
  <c r="U330" i="20"/>
  <c r="V330" i="20"/>
  <c r="U323" i="20"/>
  <c r="W323" i="20"/>
  <c r="V323" i="20"/>
  <c r="V324" i="20"/>
  <c r="U324" i="20"/>
  <c r="W324" i="20"/>
  <c r="W482" i="20"/>
  <c r="V482" i="20"/>
  <c r="U482" i="20"/>
  <c r="U467" i="20"/>
  <c r="W467" i="20"/>
  <c r="V467" i="20"/>
  <c r="U487" i="20"/>
  <c r="W487" i="20"/>
  <c r="V487" i="20"/>
  <c r="V488" i="20"/>
  <c r="U488" i="20"/>
  <c r="W488" i="20"/>
  <c r="U471" i="20"/>
  <c r="W471" i="20"/>
  <c r="V471" i="20"/>
  <c r="V484" i="20"/>
  <c r="U484" i="20"/>
  <c r="W484" i="20"/>
  <c r="V468" i="20"/>
  <c r="U468" i="20"/>
  <c r="W468" i="20"/>
  <c r="W466" i="20"/>
  <c r="V466" i="20"/>
  <c r="U466" i="20"/>
  <c r="A60" i="11"/>
  <c r="A59" i="27"/>
  <c r="I217" i="20"/>
  <c r="K217" i="20"/>
  <c r="H217" i="20"/>
  <c r="N217" i="20"/>
  <c r="J217" i="20"/>
  <c r="A19" i="11"/>
  <c r="A19" i="27"/>
  <c r="I78" i="20"/>
  <c r="A18" i="33"/>
  <c r="K78" i="20"/>
  <c r="J78" i="20"/>
  <c r="H78" i="20"/>
  <c r="U12" i="20"/>
  <c r="V12" i="20"/>
  <c r="N78" i="20"/>
  <c r="W12" i="20"/>
  <c r="A40" i="11"/>
  <c r="A40" i="26"/>
  <c r="A39" i="33"/>
  <c r="A40" i="27"/>
  <c r="N99" i="20"/>
  <c r="I99" i="20"/>
  <c r="U33" i="20"/>
  <c r="K99" i="20"/>
  <c r="H99" i="20"/>
  <c r="V33" i="20"/>
  <c r="F134" i="20"/>
  <c r="K134" i="20"/>
  <c r="P134" i="20"/>
  <c r="J99" i="20"/>
  <c r="W33" i="20"/>
  <c r="C134" i="20"/>
  <c r="H134" i="20"/>
  <c r="M134" i="20"/>
  <c r="Q134" i="20"/>
  <c r="I134" i="20"/>
  <c r="R134" i="20"/>
  <c r="D99" i="20"/>
  <c r="L99" i="20"/>
  <c r="Q99" i="20"/>
  <c r="U99" i="20"/>
  <c r="E134" i="20"/>
  <c r="T99" i="20"/>
  <c r="J134" i="20"/>
  <c r="E99" i="20"/>
  <c r="M99" i="20"/>
  <c r="R99" i="20"/>
  <c r="V99" i="20"/>
  <c r="O134" i="20"/>
  <c r="G99" i="20"/>
  <c r="X99" i="20"/>
  <c r="D134" i="20"/>
  <c r="N134" i="20"/>
  <c r="F99" i="20"/>
  <c r="O99" i="20"/>
  <c r="S99" i="20"/>
  <c r="W99" i="20"/>
  <c r="C99" i="20"/>
  <c r="P99" i="20"/>
  <c r="A114" i="33"/>
  <c r="A154" i="11"/>
  <c r="A151" i="27"/>
  <c r="N507" i="20"/>
  <c r="W441" i="20"/>
  <c r="H507" i="20"/>
  <c r="K507" i="20"/>
  <c r="J507" i="20"/>
  <c r="U441" i="20"/>
  <c r="V441" i="20"/>
  <c r="A172" i="11"/>
  <c r="A178" i="26"/>
  <c r="A132" i="33"/>
  <c r="K525" i="20"/>
  <c r="J525" i="20"/>
  <c r="U459" i="20"/>
  <c r="A169" i="27"/>
  <c r="V459" i="20"/>
  <c r="N525" i="20"/>
  <c r="H525" i="20"/>
  <c r="W459" i="20"/>
  <c r="A153" i="11"/>
  <c r="A113" i="33"/>
  <c r="A150" i="27"/>
  <c r="V440" i="20"/>
  <c r="K506" i="20"/>
  <c r="J506" i="20"/>
  <c r="W440" i="20"/>
  <c r="N506" i="20"/>
  <c r="U440" i="20"/>
  <c r="H506" i="20"/>
  <c r="A165" i="11"/>
  <c r="A171" i="26"/>
  <c r="A125" i="33"/>
  <c r="A162" i="27"/>
  <c r="V452" i="20"/>
  <c r="K518" i="20"/>
  <c r="J518" i="20"/>
  <c r="W452" i="20"/>
  <c r="U452" i="20"/>
  <c r="N518" i="20"/>
  <c r="H518" i="20"/>
  <c r="A177" i="26"/>
  <c r="A171" i="11"/>
  <c r="A131" i="33"/>
  <c r="A168" i="27"/>
  <c r="N524" i="20"/>
  <c r="H524" i="20"/>
  <c r="U458" i="20"/>
  <c r="W458" i="20"/>
  <c r="K524" i="20"/>
  <c r="V458" i="20"/>
  <c r="J524" i="20"/>
  <c r="A174" i="11"/>
  <c r="A134" i="33"/>
  <c r="A180" i="26"/>
  <c r="A171" i="27"/>
  <c r="N527" i="20"/>
  <c r="H527" i="20"/>
  <c r="W461" i="20"/>
  <c r="K527" i="20"/>
  <c r="J527" i="20"/>
  <c r="V461" i="20"/>
  <c r="U461" i="20"/>
  <c r="A116" i="11"/>
  <c r="A89" i="33"/>
  <c r="A114" i="27"/>
  <c r="H371" i="20"/>
  <c r="W305" i="20"/>
  <c r="N371" i="20"/>
  <c r="K371" i="20"/>
  <c r="J371" i="20"/>
  <c r="V305" i="20"/>
  <c r="U305" i="20"/>
  <c r="A127" i="11"/>
  <c r="A131" i="26"/>
  <c r="A100" i="33"/>
  <c r="V316" i="20"/>
  <c r="A125" i="27"/>
  <c r="N382" i="20"/>
  <c r="K382" i="20"/>
  <c r="J382" i="20"/>
  <c r="W316" i="20"/>
  <c r="U316" i="20"/>
  <c r="H382" i="20"/>
  <c r="A121" i="11"/>
  <c r="A125" i="26"/>
  <c r="A94" i="33"/>
  <c r="A119" i="27"/>
  <c r="H376" i="20"/>
  <c r="U310" i="20"/>
  <c r="K376" i="20"/>
  <c r="W310" i="20"/>
  <c r="N376" i="20"/>
  <c r="J376" i="20"/>
  <c r="V310" i="20"/>
  <c r="A105" i="11"/>
  <c r="A78" i="33"/>
  <c r="A103" i="27"/>
  <c r="H360" i="20"/>
  <c r="U294" i="20"/>
  <c r="K360" i="20"/>
  <c r="W294" i="20"/>
  <c r="N360" i="20"/>
  <c r="J360" i="20"/>
  <c r="V294" i="20"/>
  <c r="A120" i="11"/>
  <c r="A124" i="26"/>
  <c r="A118" i="27"/>
  <c r="A93" i="33"/>
  <c r="H375" i="20"/>
  <c r="W309" i="20"/>
  <c r="N375" i="20"/>
  <c r="K375" i="20"/>
  <c r="J375" i="20"/>
  <c r="U309" i="20"/>
  <c r="V309" i="20"/>
  <c r="A91" i="33"/>
  <c r="A118" i="11"/>
  <c r="A122" i="26"/>
  <c r="A133" i="11"/>
  <c r="A116" i="27"/>
  <c r="A131" i="27"/>
  <c r="N373" i="20"/>
  <c r="K373" i="20"/>
  <c r="J373" i="20"/>
  <c r="U307" i="20"/>
  <c r="V307" i="20"/>
  <c r="H373" i="20"/>
  <c r="W307" i="20"/>
  <c r="A106" i="11"/>
  <c r="A79" i="33"/>
  <c r="A104" i="27"/>
  <c r="N361" i="20"/>
  <c r="K361" i="20"/>
  <c r="J361" i="20"/>
  <c r="U295" i="20"/>
  <c r="V295" i="20"/>
  <c r="H361" i="20"/>
  <c r="W295" i="20"/>
  <c r="A30" i="11"/>
  <c r="A45" i="11"/>
  <c r="A30" i="26"/>
  <c r="A29" i="33"/>
  <c r="A45" i="27"/>
  <c r="K89" i="20"/>
  <c r="J89" i="20"/>
  <c r="H89" i="20"/>
  <c r="N89" i="20"/>
  <c r="I89" i="20"/>
  <c r="W23" i="20"/>
  <c r="D124" i="20"/>
  <c r="I124" i="20"/>
  <c r="N124" i="20"/>
  <c r="R124" i="20"/>
  <c r="D89" i="20"/>
  <c r="L89" i="20"/>
  <c r="Q89" i="20"/>
  <c r="U89" i="20"/>
  <c r="U23" i="20"/>
  <c r="E124" i="20"/>
  <c r="J124" i="20"/>
  <c r="O124" i="20"/>
  <c r="E89" i="20"/>
  <c r="M89" i="20"/>
  <c r="R89" i="20"/>
  <c r="V89" i="20"/>
  <c r="A30" i="27"/>
  <c r="F124" i="20"/>
  <c r="P124" i="20"/>
  <c r="F89" i="20"/>
  <c r="S89" i="20"/>
  <c r="C124" i="20"/>
  <c r="C89" i="20"/>
  <c r="H124" i="20"/>
  <c r="Q124" i="20"/>
  <c r="G89" i="20"/>
  <c r="T89" i="20"/>
  <c r="V23" i="20"/>
  <c r="M124" i="20"/>
  <c r="P89" i="20"/>
  <c r="K124" i="20"/>
  <c r="O89" i="20"/>
  <c r="W89" i="20"/>
  <c r="X89" i="20"/>
  <c r="V54" i="20"/>
  <c r="U54" i="20"/>
  <c r="W54" i="20"/>
  <c r="V62" i="20"/>
  <c r="U62" i="20"/>
  <c r="W62" i="20"/>
  <c r="W68" i="20"/>
  <c r="V68" i="20"/>
  <c r="U68" i="20"/>
  <c r="U41" i="20"/>
  <c r="W41" i="20"/>
  <c r="V41" i="20"/>
  <c r="V50" i="20"/>
  <c r="U50" i="20"/>
  <c r="W50" i="20"/>
  <c r="W51" i="20"/>
  <c r="V51" i="20"/>
  <c r="U51" i="20"/>
  <c r="W60" i="20"/>
  <c r="V60" i="20"/>
  <c r="U60" i="20"/>
  <c r="W44" i="20"/>
  <c r="V44" i="20"/>
  <c r="U44" i="20"/>
  <c r="W210" i="20"/>
  <c r="V210" i="20"/>
  <c r="U210" i="20"/>
  <c r="V204" i="20"/>
  <c r="U204" i="20"/>
  <c r="W204" i="20"/>
  <c r="W201" i="20"/>
  <c r="V201" i="20"/>
  <c r="U201" i="20"/>
  <c r="U187" i="20"/>
  <c r="W187" i="20"/>
  <c r="V187" i="20"/>
  <c r="V200" i="20"/>
  <c r="U200" i="20"/>
  <c r="W200" i="20"/>
  <c r="V184" i="20"/>
  <c r="U184" i="20"/>
  <c r="W184" i="20"/>
  <c r="W185" i="20"/>
  <c r="V185" i="20"/>
  <c r="U185" i="20"/>
  <c r="W182" i="20"/>
  <c r="V182" i="20"/>
  <c r="U182" i="20"/>
  <c r="U351" i="20"/>
  <c r="V351" i="20"/>
  <c r="W351" i="20"/>
  <c r="U343" i="20"/>
  <c r="V343" i="20"/>
  <c r="W343" i="20"/>
  <c r="W345" i="20"/>
  <c r="V345" i="20"/>
  <c r="U345" i="20"/>
  <c r="W341" i="20"/>
  <c r="V341" i="20"/>
  <c r="U341" i="20"/>
  <c r="W342" i="20"/>
  <c r="V342" i="20"/>
  <c r="U342" i="20"/>
  <c r="W326" i="20"/>
  <c r="V326" i="20"/>
  <c r="U326" i="20"/>
  <c r="V336" i="20"/>
  <c r="U336" i="20"/>
  <c r="W336" i="20"/>
  <c r="A131" i="11"/>
  <c r="A104" i="33"/>
  <c r="A135" i="26"/>
  <c r="A129" i="27"/>
  <c r="V320" i="20"/>
  <c r="N386" i="20"/>
  <c r="K386" i="20"/>
  <c r="J386" i="20"/>
  <c r="W320" i="20"/>
  <c r="H386" i="20"/>
  <c r="U320" i="20"/>
  <c r="W494" i="20"/>
  <c r="V494" i="20"/>
  <c r="U494" i="20"/>
  <c r="W486" i="20"/>
  <c r="V486" i="20"/>
  <c r="U486" i="20"/>
  <c r="W481" i="20"/>
  <c r="V481" i="20"/>
  <c r="U481" i="20"/>
  <c r="U483" i="20"/>
  <c r="W483" i="20"/>
  <c r="V483" i="20"/>
  <c r="W493" i="20"/>
  <c r="V493" i="20"/>
  <c r="U493" i="20"/>
  <c r="V480" i="20"/>
  <c r="U480" i="20"/>
  <c r="W480" i="20"/>
  <c r="A137" i="33"/>
  <c r="V464" i="20"/>
  <c r="K530" i="20"/>
  <c r="J530" i="20"/>
  <c r="W464" i="20"/>
  <c r="U464" i="20"/>
  <c r="N530" i="20"/>
  <c r="H530" i="20"/>
  <c r="A63" i="11"/>
  <c r="A49" i="33"/>
  <c r="H220" i="20"/>
  <c r="U154" i="20"/>
  <c r="A62" i="27"/>
  <c r="K220" i="20"/>
  <c r="V154" i="20"/>
  <c r="W154" i="20"/>
  <c r="N220" i="20"/>
  <c r="J220" i="20"/>
  <c r="A67" i="11"/>
  <c r="A53" i="33"/>
  <c r="A66" i="27"/>
  <c r="H224" i="20"/>
  <c r="U158" i="20"/>
  <c r="K224" i="20"/>
  <c r="V158" i="20"/>
  <c r="J224" i="20"/>
  <c r="W158" i="20"/>
  <c r="N224" i="20"/>
  <c r="A72" i="11"/>
  <c r="A58" i="33"/>
  <c r="A71" i="27"/>
  <c r="N229" i="20"/>
  <c r="K229" i="20"/>
  <c r="J229" i="20"/>
  <c r="U163" i="20"/>
  <c r="V163" i="20"/>
  <c r="H229" i="20"/>
  <c r="W163" i="20"/>
  <c r="A74" i="33"/>
  <c r="A88" i="11"/>
  <c r="A87" i="27"/>
  <c r="N245" i="20"/>
  <c r="K245" i="20"/>
  <c r="J245" i="20"/>
  <c r="A90" i="26"/>
  <c r="H245" i="20"/>
  <c r="W179" i="20"/>
  <c r="U179" i="20"/>
  <c r="V179" i="20"/>
  <c r="A75" i="11"/>
  <c r="A61" i="33"/>
  <c r="A77" i="26"/>
  <c r="H232" i="20"/>
  <c r="U166" i="20"/>
  <c r="A74" i="27"/>
  <c r="N232" i="20"/>
  <c r="J232" i="20"/>
  <c r="V166" i="20"/>
  <c r="W166" i="20"/>
  <c r="K232" i="20"/>
  <c r="A62" i="11"/>
  <c r="A48" i="33"/>
  <c r="A61" i="27"/>
  <c r="H219" i="20"/>
  <c r="W153" i="20"/>
  <c r="N219" i="20"/>
  <c r="K219" i="20"/>
  <c r="J219" i="20"/>
  <c r="U153" i="20"/>
  <c r="V153" i="20"/>
  <c r="A78" i="11"/>
  <c r="A80" i="26"/>
  <c r="A64" i="33"/>
  <c r="A77" i="27"/>
  <c r="H235" i="20"/>
  <c r="W169" i="20"/>
  <c r="N235" i="20"/>
  <c r="K235" i="20"/>
  <c r="J235" i="20"/>
  <c r="U169" i="20"/>
  <c r="V169" i="20"/>
  <c r="A21" i="11"/>
  <c r="A20" i="33"/>
  <c r="A21" i="27"/>
  <c r="K80" i="20"/>
  <c r="J80" i="20"/>
  <c r="H80" i="20"/>
  <c r="N80" i="20"/>
  <c r="I80" i="20"/>
  <c r="V14" i="20"/>
  <c r="W14" i="20"/>
  <c r="U14" i="20"/>
  <c r="A35" i="11"/>
  <c r="A35" i="26"/>
  <c r="A35" i="27"/>
  <c r="I94" i="20"/>
  <c r="A34" i="33"/>
  <c r="K94" i="20"/>
  <c r="J94" i="20"/>
  <c r="H94" i="20"/>
  <c r="U28" i="20"/>
  <c r="E129" i="20"/>
  <c r="J129" i="20"/>
  <c r="O129" i="20"/>
  <c r="V28" i="20"/>
  <c r="F129" i="20"/>
  <c r="K129" i="20"/>
  <c r="P129" i="20"/>
  <c r="C129" i="20"/>
  <c r="M129" i="20"/>
  <c r="F94" i="20"/>
  <c r="O94" i="20"/>
  <c r="S94" i="20"/>
  <c r="W94" i="20"/>
  <c r="W28" i="20"/>
  <c r="N94" i="20"/>
  <c r="D129" i="20"/>
  <c r="N129" i="20"/>
  <c r="C94" i="20"/>
  <c r="G94" i="20"/>
  <c r="P94" i="20"/>
  <c r="T94" i="20"/>
  <c r="X94" i="20"/>
  <c r="R129" i="20"/>
  <c r="R94" i="20"/>
  <c r="H129" i="20"/>
  <c r="Q129" i="20"/>
  <c r="D94" i="20"/>
  <c r="L94" i="20"/>
  <c r="Q94" i="20"/>
  <c r="U94" i="20"/>
  <c r="I129" i="20"/>
  <c r="E94" i="20"/>
  <c r="V94" i="20"/>
  <c r="M94" i="20"/>
  <c r="A22" i="11"/>
  <c r="A21" i="33"/>
  <c r="A22" i="27"/>
  <c r="K81" i="20"/>
  <c r="J81" i="20"/>
  <c r="H81" i="20"/>
  <c r="N81" i="20"/>
  <c r="W15" i="20"/>
  <c r="I81" i="20"/>
  <c r="U15" i="20"/>
  <c r="V15" i="20"/>
  <c r="A42" i="11"/>
  <c r="A42" i="26"/>
  <c r="A41" i="33"/>
  <c r="A42" i="27"/>
  <c r="K101" i="20"/>
  <c r="J101" i="20"/>
  <c r="H101" i="20"/>
  <c r="N101" i="20"/>
  <c r="W35" i="20"/>
  <c r="D136" i="20"/>
  <c r="I136" i="20"/>
  <c r="N136" i="20"/>
  <c r="R136" i="20"/>
  <c r="U35" i="20"/>
  <c r="E136" i="20"/>
  <c r="J136" i="20"/>
  <c r="O136" i="20"/>
  <c r="V35" i="20"/>
  <c r="K136" i="20"/>
  <c r="D101" i="20"/>
  <c r="L101" i="20"/>
  <c r="Q101" i="20"/>
  <c r="U101" i="20"/>
  <c r="H136" i="20"/>
  <c r="G101" i="20"/>
  <c r="X101" i="20"/>
  <c r="C136" i="20"/>
  <c r="M136" i="20"/>
  <c r="E101" i="20"/>
  <c r="M101" i="20"/>
  <c r="R101" i="20"/>
  <c r="V101" i="20"/>
  <c r="I101" i="20"/>
  <c r="Q136" i="20"/>
  <c r="C101" i="20"/>
  <c r="F136" i="20"/>
  <c r="P136" i="20"/>
  <c r="F101" i="20"/>
  <c r="O101" i="20"/>
  <c r="S101" i="20"/>
  <c r="W101" i="20"/>
  <c r="T101" i="20"/>
  <c r="P101" i="20"/>
  <c r="A33" i="11"/>
  <c r="A32" i="33"/>
  <c r="A33" i="26"/>
  <c r="A33" i="27"/>
  <c r="K92" i="20"/>
  <c r="J92" i="20"/>
  <c r="H92" i="20"/>
  <c r="N92" i="20"/>
  <c r="I92" i="20"/>
  <c r="V26" i="20"/>
  <c r="W26" i="20"/>
  <c r="C127" i="20"/>
  <c r="H127" i="20"/>
  <c r="M127" i="20"/>
  <c r="Q127" i="20"/>
  <c r="F92" i="20"/>
  <c r="O92" i="20"/>
  <c r="D127" i="20"/>
  <c r="I127" i="20"/>
  <c r="N127" i="20"/>
  <c r="R127" i="20"/>
  <c r="C92" i="20"/>
  <c r="G92" i="20"/>
  <c r="P92" i="20"/>
  <c r="T92" i="20"/>
  <c r="X92" i="20"/>
  <c r="J127" i="20"/>
  <c r="D92" i="20"/>
  <c r="Q92" i="20"/>
  <c r="V92" i="20"/>
  <c r="U92" i="20"/>
  <c r="U26" i="20"/>
  <c r="K127" i="20"/>
  <c r="E92" i="20"/>
  <c r="R92" i="20"/>
  <c r="W92" i="20"/>
  <c r="E127" i="20"/>
  <c r="O127" i="20"/>
  <c r="L92" i="20"/>
  <c r="S92" i="20"/>
  <c r="F127" i="20"/>
  <c r="M92" i="20"/>
  <c r="P127" i="20"/>
  <c r="A20" i="11"/>
  <c r="A19" i="33"/>
  <c r="A20" i="27"/>
  <c r="N79" i="20"/>
  <c r="I79" i="20"/>
  <c r="K79" i="20"/>
  <c r="H79" i="20"/>
  <c r="U13" i="20"/>
  <c r="J79" i="20"/>
  <c r="V13" i="20"/>
  <c r="W13" i="20"/>
  <c r="A36" i="11"/>
  <c r="A36" i="26"/>
  <c r="A35" i="33"/>
  <c r="A36" i="27"/>
  <c r="N95" i="20"/>
  <c r="I95" i="20"/>
  <c r="K95" i="20"/>
  <c r="H95" i="20"/>
  <c r="U29" i="20"/>
  <c r="J95" i="20"/>
  <c r="V29" i="20"/>
  <c r="F130" i="20"/>
  <c r="K130" i="20"/>
  <c r="P130" i="20"/>
  <c r="W29" i="20"/>
  <c r="C130" i="20"/>
  <c r="H130" i="20"/>
  <c r="M130" i="20"/>
  <c r="Q130" i="20"/>
  <c r="D130" i="20"/>
  <c r="N130" i="20"/>
  <c r="D95" i="20"/>
  <c r="L95" i="20"/>
  <c r="Q95" i="20"/>
  <c r="U95" i="20"/>
  <c r="G95" i="20"/>
  <c r="E130" i="20"/>
  <c r="O130" i="20"/>
  <c r="E95" i="20"/>
  <c r="M95" i="20"/>
  <c r="R95" i="20"/>
  <c r="V95" i="20"/>
  <c r="C95" i="20"/>
  <c r="X95" i="20"/>
  <c r="I130" i="20"/>
  <c r="R130" i="20"/>
  <c r="F95" i="20"/>
  <c r="O95" i="20"/>
  <c r="S95" i="20"/>
  <c r="W95" i="20"/>
  <c r="J130" i="20"/>
  <c r="T95" i="20"/>
  <c r="P95" i="20"/>
  <c r="A158" i="11"/>
  <c r="A118" i="33"/>
  <c r="A155" i="27"/>
  <c r="N511" i="20"/>
  <c r="H511" i="20"/>
  <c r="W445" i="20"/>
  <c r="K511" i="20"/>
  <c r="J511" i="20"/>
  <c r="U445" i="20"/>
  <c r="V445" i="20"/>
  <c r="A155" i="11"/>
  <c r="A115" i="33"/>
  <c r="A152" i="27"/>
  <c r="N508" i="20"/>
  <c r="H508" i="20"/>
  <c r="U442" i="20"/>
  <c r="V442" i="20"/>
  <c r="K508" i="20"/>
  <c r="W442" i="20"/>
  <c r="J508" i="20"/>
  <c r="A149" i="11"/>
  <c r="A109" i="33"/>
  <c r="A146" i="27"/>
  <c r="V436" i="20"/>
  <c r="K502" i="20"/>
  <c r="J502" i="20"/>
  <c r="W436" i="20"/>
  <c r="N502" i="20"/>
  <c r="U436" i="20"/>
  <c r="H502" i="20"/>
  <c r="A169" i="26"/>
  <c r="A123" i="33"/>
  <c r="A163" i="11"/>
  <c r="A160" i="27"/>
  <c r="N516" i="20"/>
  <c r="H516" i="20"/>
  <c r="U450" i="20"/>
  <c r="W450" i="20"/>
  <c r="J516" i="20"/>
  <c r="V450" i="20"/>
  <c r="K516" i="20"/>
  <c r="A130" i="33"/>
  <c r="A170" i="11"/>
  <c r="A176" i="26"/>
  <c r="A167" i="27"/>
  <c r="N523" i="20"/>
  <c r="H523" i="20"/>
  <c r="W457" i="20"/>
  <c r="K523" i="20"/>
  <c r="J523" i="20"/>
  <c r="U457" i="20"/>
  <c r="V457" i="20"/>
  <c r="A132" i="11"/>
  <c r="A136" i="26"/>
  <c r="A105" i="33"/>
  <c r="A130" i="27"/>
  <c r="H387" i="20"/>
  <c r="W321" i="20"/>
  <c r="N387" i="20"/>
  <c r="K387" i="20"/>
  <c r="J387" i="20"/>
  <c r="V321" i="20"/>
  <c r="U321" i="20"/>
  <c r="A104" i="11"/>
  <c r="A102" i="27"/>
  <c r="N359" i="20"/>
  <c r="K359" i="20"/>
  <c r="J359" i="20"/>
  <c r="H359" i="20"/>
  <c r="A110" i="11"/>
  <c r="A83" i="33"/>
  <c r="A108" i="27"/>
  <c r="N365" i="20"/>
  <c r="K365" i="20"/>
  <c r="J365" i="20"/>
  <c r="U299" i="20"/>
  <c r="V299" i="20"/>
  <c r="H365" i="20"/>
  <c r="W299" i="20"/>
  <c r="A119" i="11"/>
  <c r="A123" i="26"/>
  <c r="A92" i="33"/>
  <c r="V308" i="20"/>
  <c r="N374" i="20"/>
  <c r="K374" i="20"/>
  <c r="J374" i="20"/>
  <c r="W308" i="20"/>
  <c r="A117" i="27"/>
  <c r="U308" i="20"/>
  <c r="H374" i="20"/>
  <c r="A124" i="11"/>
  <c r="A128" i="26"/>
  <c r="A97" i="33"/>
  <c r="A122" i="27"/>
  <c r="H379" i="20"/>
  <c r="W313" i="20"/>
  <c r="N379" i="20"/>
  <c r="K379" i="20"/>
  <c r="J379" i="20"/>
  <c r="V313" i="20"/>
  <c r="U313" i="20"/>
  <c r="A71" i="11"/>
  <c r="A57" i="33"/>
  <c r="A70" i="27"/>
  <c r="H228" i="20"/>
  <c r="U162" i="20"/>
  <c r="N228" i="20"/>
  <c r="J228" i="20"/>
  <c r="V162" i="20"/>
  <c r="W162" i="20"/>
  <c r="K228" i="20"/>
  <c r="A76" i="11"/>
  <c r="A78" i="26"/>
  <c r="A62" i="33"/>
  <c r="A75" i="27"/>
  <c r="N233" i="20"/>
  <c r="K233" i="20"/>
  <c r="J233" i="20"/>
  <c r="U167" i="20"/>
  <c r="V167" i="20"/>
  <c r="H233" i="20"/>
  <c r="W167" i="20"/>
  <c r="A65" i="11"/>
  <c r="A64" i="27"/>
  <c r="A51" i="33"/>
  <c r="V156" i="20"/>
  <c r="N222" i="20"/>
  <c r="K222" i="20"/>
  <c r="J222" i="20"/>
  <c r="W156" i="20"/>
  <c r="H222" i="20"/>
  <c r="U156" i="20"/>
  <c r="A79" i="11"/>
  <c r="A81" i="26"/>
  <c r="A65" i="33"/>
  <c r="H236" i="20"/>
  <c r="U170" i="20"/>
  <c r="A78" i="27"/>
  <c r="K236" i="20"/>
  <c r="V170" i="20"/>
  <c r="W170" i="20"/>
  <c r="N236" i="20"/>
  <c r="J236" i="20"/>
  <c r="A66" i="11"/>
  <c r="A52" i="33"/>
  <c r="A65" i="27"/>
  <c r="H223" i="20"/>
  <c r="W157" i="20"/>
  <c r="N223" i="20"/>
  <c r="K223" i="20"/>
  <c r="J223" i="20"/>
  <c r="U157" i="20"/>
  <c r="V157" i="20"/>
  <c r="A82" i="11"/>
  <c r="A84" i="26"/>
  <c r="A68" i="33"/>
  <c r="A81" i="27"/>
  <c r="H239" i="20"/>
  <c r="W173" i="20"/>
  <c r="N239" i="20"/>
  <c r="K239" i="20"/>
  <c r="J239" i="20"/>
  <c r="U173" i="20"/>
  <c r="V173" i="20"/>
  <c r="A29" i="11"/>
  <c r="A28" i="33"/>
  <c r="A29" i="27"/>
  <c r="K88" i="20"/>
  <c r="J88" i="20"/>
  <c r="H88" i="20"/>
  <c r="N88" i="20"/>
  <c r="I88" i="20"/>
  <c r="V22" i="20"/>
  <c r="W22" i="20"/>
  <c r="U22" i="20"/>
  <c r="A25" i="11"/>
  <c r="A24" i="33"/>
  <c r="A25" i="27"/>
  <c r="K84" i="20"/>
  <c r="J84" i="20"/>
  <c r="H84" i="20"/>
  <c r="N84" i="20"/>
  <c r="I84" i="20"/>
  <c r="V18" i="20"/>
  <c r="W18" i="20"/>
  <c r="U18" i="20"/>
  <c r="A26" i="11"/>
  <c r="A25" i="33"/>
  <c r="A26" i="27"/>
  <c r="K85" i="20"/>
  <c r="J85" i="20"/>
  <c r="H85" i="20"/>
  <c r="N85" i="20"/>
  <c r="W19" i="20"/>
  <c r="U19" i="20"/>
  <c r="V19" i="20"/>
  <c r="I85" i="20"/>
  <c r="A37" i="11"/>
  <c r="A36" i="33"/>
  <c r="A37" i="26"/>
  <c r="A37" i="27"/>
  <c r="K96" i="20"/>
  <c r="J96" i="20"/>
  <c r="H96" i="20"/>
  <c r="N96" i="20"/>
  <c r="I96" i="20"/>
  <c r="V30" i="20"/>
  <c r="W30" i="20"/>
  <c r="C131" i="20"/>
  <c r="H131" i="20"/>
  <c r="M131" i="20"/>
  <c r="Q131" i="20"/>
  <c r="D131" i="20"/>
  <c r="I131" i="20"/>
  <c r="N131" i="20"/>
  <c r="R131" i="20"/>
  <c r="U30" i="20"/>
  <c r="E131" i="20"/>
  <c r="O131" i="20"/>
  <c r="F96" i="20"/>
  <c r="O96" i="20"/>
  <c r="S96" i="20"/>
  <c r="W96" i="20"/>
  <c r="U96" i="20"/>
  <c r="R96" i="20"/>
  <c r="F131" i="20"/>
  <c r="P131" i="20"/>
  <c r="C96" i="20"/>
  <c r="G96" i="20"/>
  <c r="P96" i="20"/>
  <c r="T96" i="20"/>
  <c r="X96" i="20"/>
  <c r="Q96" i="20"/>
  <c r="K131" i="20"/>
  <c r="M96" i="20"/>
  <c r="J131" i="20"/>
  <c r="D96" i="20"/>
  <c r="L96" i="20"/>
  <c r="V96" i="20"/>
  <c r="E96" i="20"/>
  <c r="A24" i="11"/>
  <c r="A23" i="33"/>
  <c r="A24" i="27"/>
  <c r="N83" i="20"/>
  <c r="I83" i="20"/>
  <c r="U17" i="20"/>
  <c r="K83" i="20"/>
  <c r="H83" i="20"/>
  <c r="V17" i="20"/>
  <c r="J83" i="20"/>
  <c r="W17" i="20"/>
  <c r="A177" i="11"/>
  <c r="A122" i="33"/>
  <c r="A168" i="26"/>
  <c r="A162" i="11"/>
  <c r="A174" i="27"/>
  <c r="A159" i="27"/>
  <c r="N515" i="20"/>
  <c r="H515" i="20"/>
  <c r="W449" i="20"/>
  <c r="K515" i="20"/>
  <c r="J515" i="20"/>
  <c r="U449" i="20"/>
  <c r="V449" i="20"/>
  <c r="A160" i="11"/>
  <c r="A120" i="33"/>
  <c r="A157" i="27"/>
  <c r="K513" i="20"/>
  <c r="J513" i="20"/>
  <c r="U447" i="20"/>
  <c r="V447" i="20"/>
  <c r="N513" i="20"/>
  <c r="H513" i="20"/>
  <c r="W447" i="20"/>
  <c r="A77" i="11"/>
  <c r="A79" i="26"/>
  <c r="A76" i="27"/>
  <c r="V168" i="20"/>
  <c r="N234" i="20"/>
  <c r="K234" i="20"/>
  <c r="J234" i="20"/>
  <c r="W168" i="20"/>
  <c r="H234" i="20"/>
  <c r="U168" i="20"/>
  <c r="A63" i="33"/>
  <c r="A61" i="11"/>
  <c r="A60" i="27"/>
  <c r="A47" i="33"/>
  <c r="V152" i="20"/>
  <c r="N218" i="20"/>
  <c r="K218" i="20"/>
  <c r="J218" i="20"/>
  <c r="W152" i="20"/>
  <c r="H218" i="20"/>
  <c r="U152" i="20"/>
  <c r="A64" i="11"/>
  <c r="A50" i="33"/>
  <c r="A63" i="27"/>
  <c r="N221" i="20"/>
  <c r="K221" i="20"/>
  <c r="J221" i="20"/>
  <c r="U155" i="20"/>
  <c r="V155" i="20"/>
  <c r="H221" i="20"/>
  <c r="W155" i="20"/>
  <c r="A80" i="11"/>
  <c r="A66" i="33"/>
  <c r="A82" i="26"/>
  <c r="A79" i="27"/>
  <c r="N237" i="20"/>
  <c r="K237" i="20"/>
  <c r="J237" i="20"/>
  <c r="U171" i="20"/>
  <c r="V171" i="20"/>
  <c r="H237" i="20"/>
  <c r="W171" i="20"/>
  <c r="A69" i="11"/>
  <c r="A55" i="33"/>
  <c r="A68" i="27"/>
  <c r="V160" i="20"/>
  <c r="N226" i="20"/>
  <c r="K226" i="20"/>
  <c r="J226" i="20"/>
  <c r="W160" i="20"/>
  <c r="U160" i="20"/>
  <c r="H226" i="20"/>
  <c r="A83" i="11"/>
  <c r="A69" i="33"/>
  <c r="A85" i="26"/>
  <c r="A82" i="27"/>
  <c r="H240" i="20"/>
  <c r="U174" i="20"/>
  <c r="K240" i="20"/>
  <c r="V174" i="20"/>
  <c r="N240" i="20"/>
  <c r="W174" i="20"/>
  <c r="J240" i="20"/>
  <c r="A70" i="11"/>
  <c r="A56" i="33"/>
  <c r="A69" i="27"/>
  <c r="H227" i="20"/>
  <c r="W161" i="20"/>
  <c r="N227" i="20"/>
  <c r="K227" i="20"/>
  <c r="J227" i="20"/>
  <c r="U161" i="20"/>
  <c r="V161" i="20"/>
  <c r="A86" i="11"/>
  <c r="A88" i="26"/>
  <c r="A72" i="33"/>
  <c r="A85" i="27"/>
  <c r="H243" i="20"/>
  <c r="W177" i="20"/>
  <c r="N243" i="20"/>
  <c r="K243" i="20"/>
  <c r="J243" i="20"/>
  <c r="U177" i="20"/>
  <c r="V177" i="20"/>
  <c r="A31" i="11"/>
  <c r="A31" i="26"/>
  <c r="A30" i="33"/>
  <c r="A31" i="27"/>
  <c r="I90" i="20"/>
  <c r="K90" i="20"/>
  <c r="J90" i="20"/>
  <c r="H90" i="20"/>
  <c r="U24" i="20"/>
  <c r="E125" i="20"/>
  <c r="J125" i="20"/>
  <c r="O125" i="20"/>
  <c r="F90" i="20"/>
  <c r="O90" i="20"/>
  <c r="S90" i="20"/>
  <c r="W90" i="20"/>
  <c r="N90" i="20"/>
  <c r="V24" i="20"/>
  <c r="F125" i="20"/>
  <c r="K125" i="20"/>
  <c r="P125" i="20"/>
  <c r="C90" i="20"/>
  <c r="G90" i="20"/>
  <c r="P90" i="20"/>
  <c r="T90" i="20"/>
  <c r="X90" i="20"/>
  <c r="W24" i="20"/>
  <c r="H125" i="20"/>
  <c r="Q125" i="20"/>
  <c r="M90" i="20"/>
  <c r="V90" i="20"/>
  <c r="I125" i="20"/>
  <c r="R125" i="20"/>
  <c r="D90" i="20"/>
  <c r="Q90" i="20"/>
  <c r="L90" i="20"/>
  <c r="C125" i="20"/>
  <c r="M125" i="20"/>
  <c r="E90" i="20"/>
  <c r="R90" i="20"/>
  <c r="N125" i="20"/>
  <c r="U90" i="20"/>
  <c r="D125" i="20"/>
  <c r="A39" i="11"/>
  <c r="A39" i="26"/>
  <c r="A38" i="33"/>
  <c r="A39" i="27"/>
  <c r="I98" i="20"/>
  <c r="K98" i="20"/>
  <c r="J98" i="20"/>
  <c r="H98" i="20"/>
  <c r="N98" i="20"/>
  <c r="U32" i="20"/>
  <c r="E133" i="20"/>
  <c r="J133" i="20"/>
  <c r="O133" i="20"/>
  <c r="V32" i="20"/>
  <c r="F133" i="20"/>
  <c r="K133" i="20"/>
  <c r="P133" i="20"/>
  <c r="H133" i="20"/>
  <c r="Q133" i="20"/>
  <c r="F98" i="20"/>
  <c r="O98" i="20"/>
  <c r="S98" i="20"/>
  <c r="W98" i="20"/>
  <c r="V98" i="20"/>
  <c r="I133" i="20"/>
  <c r="R133" i="20"/>
  <c r="C98" i="20"/>
  <c r="G98" i="20"/>
  <c r="P98" i="20"/>
  <c r="T98" i="20"/>
  <c r="X98" i="20"/>
  <c r="D133" i="20"/>
  <c r="M98" i="20"/>
  <c r="W32" i="20"/>
  <c r="C133" i="20"/>
  <c r="M133" i="20"/>
  <c r="D98" i="20"/>
  <c r="L98" i="20"/>
  <c r="Q98" i="20"/>
  <c r="U98" i="20"/>
  <c r="E98" i="20"/>
  <c r="N133" i="20"/>
  <c r="R98" i="20"/>
  <c r="A34" i="11"/>
  <c r="A34" i="26"/>
  <c r="A33" i="33"/>
  <c r="K93" i="20"/>
  <c r="J93" i="20"/>
  <c r="H93" i="20"/>
  <c r="A34" i="27"/>
  <c r="N93" i="20"/>
  <c r="W27" i="20"/>
  <c r="I93" i="20"/>
  <c r="D128" i="20"/>
  <c r="I128" i="20"/>
  <c r="N128" i="20"/>
  <c r="R128" i="20"/>
  <c r="U27" i="20"/>
  <c r="E128" i="20"/>
  <c r="J128" i="20"/>
  <c r="O128" i="20"/>
  <c r="K128" i="20"/>
  <c r="D93" i="20"/>
  <c r="L93" i="20"/>
  <c r="Q93" i="20"/>
  <c r="U93" i="20"/>
  <c r="Q128" i="20"/>
  <c r="T93" i="20"/>
  <c r="C128" i="20"/>
  <c r="M128" i="20"/>
  <c r="E93" i="20"/>
  <c r="M93" i="20"/>
  <c r="R93" i="20"/>
  <c r="V93" i="20"/>
  <c r="H128" i="20"/>
  <c r="G93" i="20"/>
  <c r="X93" i="20"/>
  <c r="V27" i="20"/>
  <c r="F128" i="20"/>
  <c r="P128" i="20"/>
  <c r="F93" i="20"/>
  <c r="O93" i="20"/>
  <c r="S93" i="20"/>
  <c r="W93" i="20"/>
  <c r="P93" i="20"/>
  <c r="C93" i="20"/>
  <c r="A23" i="11"/>
  <c r="A22" i="33"/>
  <c r="A23" i="27"/>
  <c r="I82" i="20"/>
  <c r="K82" i="20"/>
  <c r="J82" i="20"/>
  <c r="H82" i="20"/>
  <c r="N82" i="20"/>
  <c r="U16" i="20"/>
  <c r="V16" i="20"/>
  <c r="W16" i="20"/>
  <c r="A41" i="11"/>
  <c r="A40" i="33"/>
  <c r="A41" i="26"/>
  <c r="A41" i="27"/>
  <c r="K100" i="20"/>
  <c r="J100" i="20"/>
  <c r="H100" i="20"/>
  <c r="N100" i="20"/>
  <c r="I100" i="20"/>
  <c r="V34" i="20"/>
  <c r="W34" i="20"/>
  <c r="C135" i="20"/>
  <c r="H135" i="20"/>
  <c r="M135" i="20"/>
  <c r="Q135" i="20"/>
  <c r="D135" i="20"/>
  <c r="I135" i="20"/>
  <c r="N135" i="20"/>
  <c r="R135" i="20"/>
  <c r="J135" i="20"/>
  <c r="F100" i="20"/>
  <c r="O100" i="20"/>
  <c r="S100" i="20"/>
  <c r="W100" i="20"/>
  <c r="E100" i="20"/>
  <c r="K135" i="20"/>
  <c r="C100" i="20"/>
  <c r="G100" i="20"/>
  <c r="P100" i="20"/>
  <c r="T100" i="20"/>
  <c r="X100" i="20"/>
  <c r="U34" i="20"/>
  <c r="M100" i="20"/>
  <c r="E135" i="20"/>
  <c r="O135" i="20"/>
  <c r="D100" i="20"/>
  <c r="L100" i="20"/>
  <c r="Q100" i="20"/>
  <c r="U100" i="20"/>
  <c r="F135" i="20"/>
  <c r="V100" i="20"/>
  <c r="P135" i="20"/>
  <c r="R100" i="20"/>
  <c r="A28" i="11"/>
  <c r="A27" i="33"/>
  <c r="A28" i="27"/>
  <c r="N87" i="20"/>
  <c r="I87" i="20"/>
  <c r="U21" i="20"/>
  <c r="V21" i="20"/>
  <c r="K87" i="20"/>
  <c r="H87" i="20"/>
  <c r="W21" i="20"/>
  <c r="J87" i="20"/>
  <c r="A44" i="26"/>
  <c r="A44" i="11"/>
  <c r="A43" i="33"/>
  <c r="A44" i="27"/>
  <c r="N103" i="20"/>
  <c r="I103" i="20"/>
  <c r="U37" i="20"/>
  <c r="V37" i="20"/>
  <c r="F138" i="20"/>
  <c r="K138" i="20"/>
  <c r="P138" i="20"/>
  <c r="K103" i="20"/>
  <c r="H103" i="20"/>
  <c r="W37" i="20"/>
  <c r="C138" i="20"/>
  <c r="H138" i="20"/>
  <c r="M138" i="20"/>
  <c r="Q138" i="20"/>
  <c r="J103" i="20"/>
  <c r="D138" i="20"/>
  <c r="N138" i="20"/>
  <c r="D103" i="20"/>
  <c r="L103" i="20"/>
  <c r="Q103" i="20"/>
  <c r="U103" i="20"/>
  <c r="T103" i="20"/>
  <c r="E138" i="20"/>
  <c r="O138" i="20"/>
  <c r="E103" i="20"/>
  <c r="M103" i="20"/>
  <c r="R103" i="20"/>
  <c r="V103" i="20"/>
  <c r="P103" i="20"/>
  <c r="I138" i="20"/>
  <c r="R138" i="20"/>
  <c r="F103" i="20"/>
  <c r="O103" i="20"/>
  <c r="S103" i="20"/>
  <c r="W103" i="20"/>
  <c r="C103" i="20"/>
  <c r="X103" i="20"/>
  <c r="J138" i="20"/>
  <c r="G103" i="20"/>
  <c r="A151" i="11"/>
  <c r="A111" i="33"/>
  <c r="A148" i="27"/>
  <c r="U438" i="20"/>
  <c r="N504" i="20"/>
  <c r="V438" i="20"/>
  <c r="K504" i="20"/>
  <c r="H504" i="20"/>
  <c r="J504" i="20"/>
  <c r="W438" i="20"/>
  <c r="A159" i="11"/>
  <c r="A119" i="33"/>
  <c r="A156" i="27"/>
  <c r="N512" i="20"/>
  <c r="H512" i="20"/>
  <c r="U446" i="20"/>
  <c r="J512" i="20"/>
  <c r="V446" i="20"/>
  <c r="K512" i="20"/>
  <c r="W446" i="20"/>
  <c r="A148" i="11"/>
  <c r="A145" i="27"/>
  <c r="N501" i="20"/>
  <c r="H501" i="20"/>
  <c r="K501" i="20"/>
  <c r="J501" i="20"/>
  <c r="A164" i="11"/>
  <c r="A170" i="26"/>
  <c r="A124" i="33"/>
  <c r="K517" i="20"/>
  <c r="J517" i="20"/>
  <c r="U451" i="20"/>
  <c r="V451" i="20"/>
  <c r="A161" i="27"/>
  <c r="N517" i="20"/>
  <c r="H517" i="20"/>
  <c r="W451" i="20"/>
  <c r="A157" i="11"/>
  <c r="A154" i="27"/>
  <c r="A117" i="33"/>
  <c r="V444" i="20"/>
  <c r="K510" i="20"/>
  <c r="J510" i="20"/>
  <c r="W444" i="20"/>
  <c r="N510" i="20"/>
  <c r="H510" i="20"/>
  <c r="U444" i="20"/>
  <c r="A169" i="11"/>
  <c r="A175" i="26"/>
  <c r="A129" i="33"/>
  <c r="A166" i="27"/>
  <c r="V456" i="20"/>
  <c r="K522" i="20"/>
  <c r="J522" i="20"/>
  <c r="W456" i="20"/>
  <c r="N522" i="20"/>
  <c r="H522" i="20"/>
  <c r="U456" i="20"/>
  <c r="A175" i="11"/>
  <c r="A181" i="26"/>
  <c r="A135" i="33"/>
  <c r="A172" i="27"/>
  <c r="N528" i="20"/>
  <c r="H528" i="20"/>
  <c r="U462" i="20"/>
  <c r="J528" i="20"/>
  <c r="V462" i="20"/>
  <c r="K528" i="20"/>
  <c r="W462" i="20"/>
  <c r="A129" i="26"/>
  <c r="A98" i="33"/>
  <c r="A125" i="11"/>
  <c r="A123" i="27"/>
  <c r="H380" i="20"/>
  <c r="U314" i="20"/>
  <c r="K380" i="20"/>
  <c r="V314" i="20"/>
  <c r="W314" i="20"/>
  <c r="N380" i="20"/>
  <c r="J380" i="20"/>
  <c r="A113" i="11"/>
  <c r="A86" i="33"/>
  <c r="A111" i="27"/>
  <c r="H368" i="20"/>
  <c r="U302" i="20"/>
  <c r="N368" i="20"/>
  <c r="J368" i="20"/>
  <c r="W302" i="20"/>
  <c r="K368" i="20"/>
  <c r="V302" i="20"/>
  <c r="A122" i="11"/>
  <c r="A126" i="26"/>
  <c r="A95" i="33"/>
  <c r="A120" i="27"/>
  <c r="N377" i="20"/>
  <c r="K377" i="20"/>
  <c r="J377" i="20"/>
  <c r="U311" i="20"/>
  <c r="V311" i="20"/>
  <c r="H377" i="20"/>
  <c r="W311" i="20"/>
  <c r="A129" i="11"/>
  <c r="A133" i="26"/>
  <c r="A102" i="33"/>
  <c r="A127" i="27"/>
  <c r="H384" i="20"/>
  <c r="U318" i="20"/>
  <c r="N384" i="20"/>
  <c r="J384" i="20"/>
  <c r="W318" i="20"/>
  <c r="K384" i="20"/>
  <c r="V318" i="20"/>
  <c r="A111" i="11"/>
  <c r="A84" i="33"/>
  <c r="V300" i="20"/>
  <c r="N366" i="20"/>
  <c r="K366" i="20"/>
  <c r="J366" i="20"/>
  <c r="W300" i="20"/>
  <c r="A109" i="27"/>
  <c r="U300" i="20"/>
  <c r="H366" i="20"/>
  <c r="A123" i="11"/>
  <c r="A96" i="33"/>
  <c r="A127" i="26"/>
  <c r="A121" i="27"/>
  <c r="V312" i="20"/>
  <c r="N378" i="20"/>
  <c r="K378" i="20"/>
  <c r="J378" i="20"/>
  <c r="W312" i="20"/>
  <c r="H378" i="20"/>
  <c r="U312" i="20"/>
  <c r="A44" i="33"/>
  <c r="K104" i="20"/>
  <c r="J104" i="20"/>
  <c r="H104" i="20"/>
  <c r="N104" i="20"/>
  <c r="I104" i="20"/>
  <c r="V38" i="20"/>
  <c r="W38" i="20"/>
  <c r="C139" i="20"/>
  <c r="F44" i="33" s="1"/>
  <c r="H139" i="20"/>
  <c r="M139" i="20"/>
  <c r="Q139" i="20"/>
  <c r="D139" i="20"/>
  <c r="J44" i="33" s="1"/>
  <c r="I139" i="20"/>
  <c r="N139" i="20"/>
  <c r="R139" i="20"/>
  <c r="E139" i="20"/>
  <c r="K44" i="33" s="1"/>
  <c r="O139" i="20"/>
  <c r="F104" i="20"/>
  <c r="O104" i="20"/>
  <c r="S104" i="20"/>
  <c r="W104" i="20"/>
  <c r="K139" i="20"/>
  <c r="L44" i="33" s="1"/>
  <c r="E104" i="20"/>
  <c r="F139" i="20"/>
  <c r="Q44" i="33" s="1"/>
  <c r="P139" i="20"/>
  <c r="C104" i="20"/>
  <c r="G104" i="20"/>
  <c r="P104" i="20"/>
  <c r="T104" i="20"/>
  <c r="X104" i="20"/>
  <c r="M104" i="20"/>
  <c r="U38" i="20"/>
  <c r="J139" i="20"/>
  <c r="H44" i="33" s="1"/>
  <c r="D104" i="20"/>
  <c r="L104" i="20"/>
  <c r="Q104" i="20"/>
  <c r="U104" i="20"/>
  <c r="V104" i="20"/>
  <c r="R104" i="20"/>
  <c r="V58" i="20"/>
  <c r="U58" i="20"/>
  <c r="W58" i="20"/>
  <c r="W64" i="20"/>
  <c r="V64" i="20"/>
  <c r="U64" i="20"/>
  <c r="U65" i="20"/>
  <c r="W65" i="20"/>
  <c r="V65" i="20"/>
  <c r="V46" i="20"/>
  <c r="U46" i="20"/>
  <c r="W46" i="20"/>
  <c r="W47" i="20"/>
  <c r="V47" i="20"/>
  <c r="U47" i="20"/>
  <c r="W56" i="20"/>
  <c r="V56" i="20"/>
  <c r="U56" i="20"/>
  <c r="W40" i="20"/>
  <c r="V40" i="20"/>
  <c r="U40" i="20"/>
  <c r="W194" i="20"/>
  <c r="V194" i="20"/>
  <c r="U194" i="20"/>
  <c r="U199" i="20"/>
  <c r="W199" i="20"/>
  <c r="V199" i="20"/>
  <c r="W206" i="20"/>
  <c r="V206" i="20"/>
  <c r="U206" i="20"/>
  <c r="U207" i="20"/>
  <c r="W207" i="20"/>
  <c r="V207" i="20"/>
  <c r="V196" i="20"/>
  <c r="U196" i="20"/>
  <c r="W196" i="20"/>
  <c r="A75" i="33"/>
  <c r="N246" i="20"/>
  <c r="K246" i="20"/>
  <c r="J246" i="20"/>
  <c r="U180" i="20"/>
  <c r="V180" i="20"/>
  <c r="W180" i="20"/>
  <c r="H246" i="20"/>
  <c r="W181" i="20"/>
  <c r="V181" i="20"/>
  <c r="U181" i="20"/>
  <c r="U347" i="20"/>
  <c r="W347" i="20"/>
  <c r="V347" i="20"/>
  <c r="V348" i="20"/>
  <c r="U348" i="20"/>
  <c r="W348" i="20"/>
  <c r="V340" i="20"/>
  <c r="U340" i="20"/>
  <c r="W340" i="20"/>
  <c r="U339" i="20"/>
  <c r="W339" i="20"/>
  <c r="V339" i="20"/>
  <c r="W337" i="20"/>
  <c r="V337" i="20"/>
  <c r="U337" i="20"/>
  <c r="W338" i="20"/>
  <c r="U338" i="20"/>
  <c r="V338" i="20"/>
  <c r="A106" i="33"/>
  <c r="H388" i="20"/>
  <c r="U322" i="20"/>
  <c r="N388" i="20"/>
  <c r="J388" i="20"/>
  <c r="V322" i="20"/>
  <c r="W322" i="20"/>
  <c r="K388" i="20"/>
  <c r="V332" i="20"/>
  <c r="U332" i="20"/>
  <c r="W332" i="20"/>
  <c r="W490" i="20"/>
  <c r="V490" i="20"/>
  <c r="U490" i="20"/>
  <c r="V492" i="20"/>
  <c r="U492" i="20"/>
  <c r="W492" i="20"/>
  <c r="W474" i="20"/>
  <c r="V474" i="20"/>
  <c r="U474" i="20"/>
  <c r="W477" i="20"/>
  <c r="V477" i="20"/>
  <c r="U477" i="20"/>
  <c r="U479" i="20"/>
  <c r="W479" i="20"/>
  <c r="V479" i="20"/>
  <c r="W489" i="20"/>
  <c r="V489" i="20"/>
  <c r="U489" i="20"/>
  <c r="V476" i="20"/>
  <c r="U476" i="20"/>
  <c r="W476" i="20"/>
  <c r="W469" i="20"/>
  <c r="V469" i="20"/>
  <c r="U469" i="20"/>
  <c r="A81" i="11"/>
  <c r="A83" i="26"/>
  <c r="A80" i="27"/>
  <c r="A67" i="33"/>
  <c r="V172" i="20"/>
  <c r="N238" i="20"/>
  <c r="K238" i="20"/>
  <c r="J238" i="20"/>
  <c r="W172" i="20"/>
  <c r="H238" i="20"/>
  <c r="U172" i="20"/>
  <c r="A68" i="11"/>
  <c r="A54" i="33"/>
  <c r="A67" i="27"/>
  <c r="N225" i="20"/>
  <c r="K225" i="20"/>
  <c r="J225" i="20"/>
  <c r="U159" i="20"/>
  <c r="V159" i="20"/>
  <c r="H225" i="20"/>
  <c r="W159" i="20"/>
  <c r="A84" i="11"/>
  <c r="A86" i="26"/>
  <c r="A70" i="33"/>
  <c r="N241" i="20"/>
  <c r="K241" i="20"/>
  <c r="J241" i="20"/>
  <c r="U175" i="20"/>
  <c r="A83" i="27"/>
  <c r="V175" i="20"/>
  <c r="H241" i="20"/>
  <c r="W175" i="20"/>
  <c r="A73" i="11"/>
  <c r="A59" i="33"/>
  <c r="A72" i="27"/>
  <c r="V164" i="20"/>
  <c r="N230" i="20"/>
  <c r="K230" i="20"/>
  <c r="J230" i="20"/>
  <c r="W164" i="20"/>
  <c r="H230" i="20"/>
  <c r="U164" i="20"/>
  <c r="A87" i="11"/>
  <c r="A89" i="26"/>
  <c r="A73" i="33"/>
  <c r="A86" i="27"/>
  <c r="H244" i="20"/>
  <c r="U178" i="20"/>
  <c r="N244" i="20"/>
  <c r="J244" i="20"/>
  <c r="V178" i="20"/>
  <c r="W178" i="20"/>
  <c r="K244" i="20"/>
  <c r="A74" i="11"/>
  <c r="A76" i="26"/>
  <c r="A89" i="11"/>
  <c r="A88" i="27"/>
  <c r="A60" i="33"/>
  <c r="A73" i="27"/>
  <c r="H231" i="20"/>
  <c r="W165" i="20"/>
  <c r="N231" i="20"/>
  <c r="K231" i="20"/>
  <c r="J231" i="20"/>
  <c r="U165" i="20"/>
  <c r="V165" i="20"/>
  <c r="A43" i="26"/>
  <c r="A42" i="33"/>
  <c r="A43" i="11"/>
  <c r="A43" i="27"/>
  <c r="I102" i="20"/>
  <c r="K102" i="20"/>
  <c r="J102" i="20"/>
  <c r="H102" i="20"/>
  <c r="N102" i="20"/>
  <c r="U36" i="20"/>
  <c r="E137" i="20"/>
  <c r="J137" i="20"/>
  <c r="O137" i="20"/>
  <c r="V36" i="20"/>
  <c r="F137" i="20"/>
  <c r="K137" i="20"/>
  <c r="P137" i="20"/>
  <c r="C137" i="20"/>
  <c r="M137" i="20"/>
  <c r="F102" i="20"/>
  <c r="O102" i="20"/>
  <c r="S102" i="20"/>
  <c r="W102" i="20"/>
  <c r="R137" i="20"/>
  <c r="V102" i="20"/>
  <c r="W36" i="20"/>
  <c r="D137" i="20"/>
  <c r="N137" i="20"/>
  <c r="C102" i="20"/>
  <c r="G102" i="20"/>
  <c r="P102" i="20"/>
  <c r="T102" i="20"/>
  <c r="X102" i="20"/>
  <c r="E102" i="20"/>
  <c r="H137" i="20"/>
  <c r="Q137" i="20"/>
  <c r="D102" i="20"/>
  <c r="L102" i="20"/>
  <c r="Q102" i="20"/>
  <c r="U102" i="20"/>
  <c r="I137" i="20"/>
  <c r="R102" i="20"/>
  <c r="M102" i="20"/>
  <c r="A17" i="11"/>
  <c r="A16" i="33"/>
  <c r="A17" i="27"/>
  <c r="K76" i="20"/>
  <c r="J76" i="20"/>
  <c r="H76" i="20"/>
  <c r="N76" i="20"/>
  <c r="I76" i="20"/>
  <c r="V10" i="20"/>
  <c r="W10" i="20"/>
  <c r="U10" i="20"/>
  <c r="A18" i="11"/>
  <c r="A17" i="33"/>
  <c r="K77" i="20"/>
  <c r="J77" i="20"/>
  <c r="H77" i="20"/>
  <c r="A18" i="27"/>
  <c r="N77" i="20"/>
  <c r="W11" i="20"/>
  <c r="I77" i="20"/>
  <c r="U11" i="20"/>
  <c r="V11" i="20"/>
  <c r="A38" i="11"/>
  <c r="A38" i="26"/>
  <c r="A37" i="33"/>
  <c r="A38" i="27"/>
  <c r="K97" i="20"/>
  <c r="J97" i="20"/>
  <c r="H97" i="20"/>
  <c r="N97" i="20"/>
  <c r="W31" i="20"/>
  <c r="D132" i="20"/>
  <c r="I132" i="20"/>
  <c r="N132" i="20"/>
  <c r="R132" i="20"/>
  <c r="I97" i="20"/>
  <c r="U31" i="20"/>
  <c r="E132" i="20"/>
  <c r="J132" i="20"/>
  <c r="O132" i="20"/>
  <c r="F132" i="20"/>
  <c r="P132" i="20"/>
  <c r="D97" i="20"/>
  <c r="L97" i="20"/>
  <c r="Q97" i="20"/>
  <c r="U97" i="20"/>
  <c r="T97" i="20"/>
  <c r="V31" i="20"/>
  <c r="H132" i="20"/>
  <c r="Q132" i="20"/>
  <c r="E97" i="20"/>
  <c r="M97" i="20"/>
  <c r="R97" i="20"/>
  <c r="V97" i="20"/>
  <c r="C97" i="20"/>
  <c r="X97" i="20"/>
  <c r="K132" i="20"/>
  <c r="F97" i="20"/>
  <c r="O97" i="20"/>
  <c r="S97" i="20"/>
  <c r="W97" i="20"/>
  <c r="M132" i="20"/>
  <c r="P97" i="20"/>
  <c r="C132" i="20"/>
  <c r="G97" i="20"/>
  <c r="A27" i="11"/>
  <c r="A26" i="33"/>
  <c r="A27" i="27"/>
  <c r="I86" i="20"/>
  <c r="K86" i="20"/>
  <c r="J86" i="20"/>
  <c r="H86" i="20"/>
  <c r="N86" i="20"/>
  <c r="U20" i="20"/>
  <c r="V20" i="20"/>
  <c r="W20" i="20"/>
  <c r="A16" i="11"/>
  <c r="A16" i="27"/>
  <c r="J75" i="20"/>
  <c r="K75" i="20"/>
  <c r="H75" i="20"/>
  <c r="N75" i="20"/>
  <c r="A32" i="11"/>
  <c r="A32" i="26"/>
  <c r="A31" i="33"/>
  <c r="A32" i="27"/>
  <c r="N91" i="20"/>
  <c r="I91" i="20"/>
  <c r="J91" i="20"/>
  <c r="U25" i="20"/>
  <c r="V25" i="20"/>
  <c r="F126" i="20"/>
  <c r="K126" i="20"/>
  <c r="P126" i="20"/>
  <c r="D91" i="20"/>
  <c r="L91" i="20"/>
  <c r="Q91" i="20"/>
  <c r="U91" i="20"/>
  <c r="W25" i="20"/>
  <c r="C126" i="20"/>
  <c r="H126" i="20"/>
  <c r="M126" i="20"/>
  <c r="Q126" i="20"/>
  <c r="E91" i="20"/>
  <c r="M91" i="20"/>
  <c r="R91" i="20"/>
  <c r="V91" i="20"/>
  <c r="K91" i="20"/>
  <c r="I126" i="20"/>
  <c r="R126" i="20"/>
  <c r="G91" i="20"/>
  <c r="T91" i="20"/>
  <c r="O126" i="20"/>
  <c r="F91" i="20"/>
  <c r="J126" i="20"/>
  <c r="O91" i="20"/>
  <c r="W91" i="20"/>
  <c r="E126" i="20"/>
  <c r="D126" i="20"/>
  <c r="N126" i="20"/>
  <c r="C91" i="20"/>
  <c r="P91" i="20"/>
  <c r="X91" i="20"/>
  <c r="H91" i="20"/>
  <c r="S91" i="20"/>
  <c r="A168" i="11"/>
  <c r="A174" i="26"/>
  <c r="A128" i="33"/>
  <c r="A165" i="27"/>
  <c r="K521" i="20"/>
  <c r="J521" i="20"/>
  <c r="U455" i="20"/>
  <c r="V455" i="20"/>
  <c r="N521" i="20"/>
  <c r="H521" i="20"/>
  <c r="W455" i="20"/>
  <c r="A150" i="11"/>
  <c r="A110" i="33"/>
  <c r="A147" i="27"/>
  <c r="N503" i="20"/>
  <c r="W437" i="20"/>
  <c r="H503" i="20"/>
  <c r="K503" i="20"/>
  <c r="J503" i="20"/>
  <c r="U437" i="20"/>
  <c r="V437" i="20"/>
  <c r="A152" i="11"/>
  <c r="A112" i="33"/>
  <c r="A149" i="27"/>
  <c r="N505" i="20"/>
  <c r="K505" i="20"/>
  <c r="J505" i="20"/>
  <c r="U439" i="20"/>
  <c r="H505" i="20"/>
  <c r="V439" i="20"/>
  <c r="W439" i="20"/>
  <c r="A176" i="11"/>
  <c r="A182" i="26"/>
  <c r="A136" i="33"/>
  <c r="A173" i="27"/>
  <c r="K529" i="20"/>
  <c r="J529" i="20"/>
  <c r="U463" i="20"/>
  <c r="V463" i="20"/>
  <c r="N529" i="20"/>
  <c r="H529" i="20"/>
  <c r="W463" i="20"/>
  <c r="A161" i="11"/>
  <c r="A121" i="33"/>
  <c r="A158" i="27"/>
  <c r="V448" i="20"/>
  <c r="K514" i="20"/>
  <c r="J514" i="20"/>
  <c r="W448" i="20"/>
  <c r="U448" i="20"/>
  <c r="N514" i="20"/>
  <c r="H514" i="20"/>
  <c r="A173" i="11"/>
  <c r="A179" i="26"/>
  <c r="A170" i="27"/>
  <c r="A133" i="33"/>
  <c r="V460" i="20"/>
  <c r="K526" i="20"/>
  <c r="J526" i="20"/>
  <c r="W460" i="20"/>
  <c r="N526" i="20"/>
  <c r="H526" i="20"/>
  <c r="U460" i="20"/>
  <c r="A166" i="11"/>
  <c r="A126" i="33"/>
  <c r="A172" i="26"/>
  <c r="A163" i="27"/>
  <c r="N519" i="20"/>
  <c r="H519" i="20"/>
  <c r="W453" i="20"/>
  <c r="K519" i="20"/>
  <c r="J519" i="20"/>
  <c r="V453" i="20"/>
  <c r="U453" i="20"/>
  <c r="A90" i="33"/>
  <c r="A117" i="11"/>
  <c r="A115" i="27"/>
  <c r="H372" i="20"/>
  <c r="U306" i="20"/>
  <c r="N372" i="20"/>
  <c r="J372" i="20"/>
  <c r="V306" i="20"/>
  <c r="W306" i="20"/>
  <c r="K372" i="20"/>
  <c r="A114" i="11"/>
  <c r="A87" i="33"/>
  <c r="A112" i="27"/>
  <c r="N369" i="20"/>
  <c r="K369" i="20"/>
  <c r="J369" i="20"/>
  <c r="U303" i="20"/>
  <c r="V303" i="20"/>
  <c r="H369" i="20"/>
  <c r="W303" i="20"/>
  <c r="A128" i="11"/>
  <c r="A132" i="26"/>
  <c r="A126" i="27"/>
  <c r="A101" i="33"/>
  <c r="H383" i="20"/>
  <c r="W317" i="20"/>
  <c r="N383" i="20"/>
  <c r="K383" i="20"/>
  <c r="J383" i="20"/>
  <c r="U317" i="20"/>
  <c r="V317" i="20"/>
  <c r="A107" i="11"/>
  <c r="A80" i="33"/>
  <c r="A105" i="27"/>
  <c r="V296" i="20"/>
  <c r="N362" i="20"/>
  <c r="K362" i="20"/>
  <c r="J362" i="20"/>
  <c r="W296" i="20"/>
  <c r="H362" i="20"/>
  <c r="U296" i="20"/>
  <c r="A126" i="11"/>
  <c r="A99" i="33"/>
  <c r="A130" i="26"/>
  <c r="A124" i="27"/>
  <c r="N381" i="20"/>
  <c r="K381" i="20"/>
  <c r="J381" i="20"/>
  <c r="U315" i="20"/>
  <c r="V315" i="20"/>
  <c r="H381" i="20"/>
  <c r="W315" i="20"/>
  <c r="A130" i="11"/>
  <c r="A103" i="33"/>
  <c r="A134" i="26"/>
  <c r="A128" i="27"/>
  <c r="N385" i="20"/>
  <c r="K385" i="20"/>
  <c r="J385" i="20"/>
  <c r="U319" i="20"/>
  <c r="V319" i="20"/>
  <c r="H385" i="20"/>
  <c r="W319" i="20"/>
  <c r="A115" i="11"/>
  <c r="A88" i="33"/>
  <c r="A113" i="27"/>
  <c r="V304" i="20"/>
  <c r="N370" i="20"/>
  <c r="K370" i="20"/>
  <c r="J370" i="20"/>
  <c r="W304" i="20"/>
  <c r="H370" i="20"/>
  <c r="U304" i="20"/>
  <c r="A108" i="11"/>
  <c r="A81" i="33"/>
  <c r="A106" i="27"/>
  <c r="H363" i="20"/>
  <c r="W297" i="20"/>
  <c r="N363" i="20"/>
  <c r="K363" i="20"/>
  <c r="J363" i="20"/>
  <c r="V297" i="20"/>
  <c r="U297" i="20"/>
  <c r="V66" i="20"/>
  <c r="U66" i="20"/>
  <c r="W66" i="20"/>
  <c r="U45" i="20"/>
  <c r="W45" i="20"/>
  <c r="V45" i="20"/>
  <c r="U49" i="20"/>
  <c r="W49" i="20"/>
  <c r="V49" i="20"/>
  <c r="U61" i="20"/>
  <c r="W61" i="20"/>
  <c r="V61" i="20"/>
  <c r="W59" i="20"/>
  <c r="V59" i="20"/>
  <c r="U59" i="20"/>
  <c r="W43" i="20"/>
  <c r="V43" i="20"/>
  <c r="U43" i="20"/>
  <c r="W52" i="20"/>
  <c r="V52" i="20"/>
  <c r="U52" i="20"/>
  <c r="V208" i="20"/>
  <c r="U208" i="20"/>
  <c r="W208" i="20"/>
  <c r="U191" i="20"/>
  <c r="W191" i="20"/>
  <c r="V191" i="20"/>
  <c r="W209" i="20"/>
  <c r="V209" i="20"/>
  <c r="U209" i="20"/>
  <c r="W202" i="20"/>
  <c r="V202" i="20"/>
  <c r="U202" i="20"/>
  <c r="U203" i="20"/>
  <c r="W203" i="20"/>
  <c r="V203" i="20"/>
  <c r="V192" i="20"/>
  <c r="U192" i="20"/>
  <c r="W192" i="20"/>
  <c r="W193" i="20"/>
  <c r="V193" i="20"/>
  <c r="U193" i="20"/>
  <c r="W190" i="20"/>
  <c r="V190" i="20"/>
  <c r="U190" i="20"/>
  <c r="V344" i="20"/>
  <c r="U344" i="20"/>
  <c r="W344" i="20"/>
  <c r="V352" i="20"/>
  <c r="U352" i="20"/>
  <c r="W352" i="20"/>
  <c r="W333" i="20"/>
  <c r="V333" i="20"/>
  <c r="U333" i="20"/>
  <c r="W350" i="20"/>
  <c r="V350" i="20"/>
  <c r="U350" i="20"/>
  <c r="U335" i="20"/>
  <c r="V335" i="20"/>
  <c r="W335" i="20"/>
  <c r="W334" i="20"/>
  <c r="V334" i="20"/>
  <c r="U334" i="20"/>
  <c r="U327" i="20"/>
  <c r="V327" i="20"/>
  <c r="W327" i="20"/>
  <c r="V328" i="20"/>
  <c r="U328" i="20"/>
  <c r="W328" i="20"/>
  <c r="W470" i="20"/>
  <c r="V470" i="20"/>
  <c r="U470" i="20"/>
  <c r="W478" i="20"/>
  <c r="V478" i="20"/>
  <c r="U478" i="20"/>
  <c r="U491" i="20"/>
  <c r="W491" i="20"/>
  <c r="V491" i="20"/>
  <c r="W473" i="20"/>
  <c r="V473" i="20"/>
  <c r="U473" i="20"/>
  <c r="U475" i="20"/>
  <c r="W475" i="20"/>
  <c r="V475" i="20"/>
  <c r="W485" i="20"/>
  <c r="V485" i="20"/>
  <c r="U485" i="20"/>
  <c r="V472" i="20"/>
  <c r="U472" i="20"/>
  <c r="W472" i="20"/>
  <c r="W465" i="20"/>
  <c r="V465" i="20"/>
  <c r="U465" i="20"/>
  <c r="AH20" i="40"/>
  <c r="S357" i="40"/>
  <c r="U356" i="40"/>
  <c r="T358" i="40"/>
  <c r="V357" i="40"/>
  <c r="S245" i="40"/>
  <c r="U244" i="40"/>
  <c r="M228" i="21" s="1"/>
  <c r="T246" i="40"/>
  <c r="V245" i="40"/>
  <c r="S133" i="40"/>
  <c r="U132" i="40"/>
  <c r="M116" i="21" s="1"/>
  <c r="T134" i="40"/>
  <c r="V133" i="40"/>
  <c r="T22" i="40"/>
  <c r="V21" i="40"/>
  <c r="S21" i="40"/>
  <c r="U20" i="40"/>
  <c r="M4" i="21" s="1"/>
  <c r="AF397" i="22"/>
  <c r="AF694" i="22" s="1"/>
  <c r="H358" i="40"/>
  <c r="J357" i="40"/>
  <c r="I358" i="40"/>
  <c r="K357" i="40"/>
  <c r="H246" i="40"/>
  <c r="J245" i="40"/>
  <c r="I246" i="40"/>
  <c r="K245" i="40"/>
  <c r="I134" i="40"/>
  <c r="K133" i="40"/>
  <c r="H134" i="40"/>
  <c r="J133" i="40"/>
  <c r="AD357" i="40"/>
  <c r="AF357" i="40" s="1"/>
  <c r="AM357" i="40"/>
  <c r="AO357" i="40" s="1"/>
  <c r="M382" i="40"/>
  <c r="N382" i="40" s="1"/>
  <c r="J366" i="21" s="1"/>
  <c r="AU382" i="40"/>
  <c r="AN358" i="40"/>
  <c r="AP358" i="40" s="1"/>
  <c r="AE358" i="40"/>
  <c r="AG358" i="40" s="1"/>
  <c r="AR356" i="40"/>
  <c r="AS356" i="40" s="1"/>
  <c r="AQ356" i="40"/>
  <c r="AH356" i="40"/>
  <c r="AI356" i="40"/>
  <c r="AJ356" i="40" s="1"/>
  <c r="T397" i="22"/>
  <c r="T694" i="22" s="1"/>
  <c r="AM245" i="40"/>
  <c r="AO245" i="40" s="1"/>
  <c r="M270" i="40"/>
  <c r="N270" i="40" s="1"/>
  <c r="J254" i="21" s="1"/>
  <c r="AU270" i="40"/>
  <c r="AE246" i="40"/>
  <c r="AG246" i="40" s="1"/>
  <c r="AI244" i="40"/>
  <c r="AJ244" i="40" s="1"/>
  <c r="AH244" i="40"/>
  <c r="AD245" i="40"/>
  <c r="AF245" i="40" s="1"/>
  <c r="AN246" i="40"/>
  <c r="AP246" i="40" s="1"/>
  <c r="T324" i="22"/>
  <c r="T621" i="22" s="1"/>
  <c r="AF324" i="22"/>
  <c r="AF621" i="22" s="1"/>
  <c r="AQ244" i="40"/>
  <c r="AR244" i="40"/>
  <c r="AS244" i="40" s="1"/>
  <c r="AM133" i="40"/>
  <c r="AO133" i="40" s="1"/>
  <c r="AI132" i="40"/>
  <c r="AJ132" i="40" s="1"/>
  <c r="AH132" i="40"/>
  <c r="AE134" i="40"/>
  <c r="AG134" i="40" s="1"/>
  <c r="AD133" i="40"/>
  <c r="AF133" i="40" s="1"/>
  <c r="T251" i="22"/>
  <c r="T548" i="22" s="1"/>
  <c r="AN134" i="40"/>
  <c r="AP134" i="40" s="1"/>
  <c r="AR132" i="40"/>
  <c r="AS132" i="40" s="1"/>
  <c r="AQ132" i="40"/>
  <c r="M158" i="40"/>
  <c r="N158" i="40" s="1"/>
  <c r="J142" i="21" s="1"/>
  <c r="X367" i="21"/>
  <c r="O383" i="40"/>
  <c r="X255" i="21"/>
  <c r="O271" i="40"/>
  <c r="X143" i="21"/>
  <c r="O159" i="40"/>
  <c r="AU159" i="40" s="1"/>
  <c r="AB20" i="40"/>
  <c r="AB21" i="40" s="1"/>
  <c r="AB22" i="40" s="1"/>
  <c r="AB23" i="40" s="1"/>
  <c r="AB24" i="40" s="1"/>
  <c r="AB25" i="40" s="1"/>
  <c r="AB26" i="40" s="1"/>
  <c r="AB27" i="40" s="1"/>
  <c r="AB28" i="40" s="1"/>
  <c r="AB29" i="40" s="1"/>
  <c r="AB30" i="40" s="1"/>
  <c r="AB31" i="40" s="1"/>
  <c r="AB32" i="40" s="1"/>
  <c r="AB33" i="40" s="1"/>
  <c r="AB34" i="40" s="1"/>
  <c r="AB35" i="40" s="1"/>
  <c r="AB36" i="40" s="1"/>
  <c r="AB37" i="40" s="1"/>
  <c r="AB38" i="40" s="1"/>
  <c r="AB39" i="40" s="1"/>
  <c r="AB40" i="40" s="1"/>
  <c r="AB41" i="40" s="1"/>
  <c r="AB42" i="40" s="1"/>
  <c r="AB43" i="40" s="1"/>
  <c r="AB44" i="40" s="1"/>
  <c r="AB45" i="40" s="1"/>
  <c r="AB46" i="40" s="1"/>
  <c r="AB47" i="40" s="1"/>
  <c r="AB48" i="40" s="1"/>
  <c r="AB49" i="40" s="1"/>
  <c r="AB50" i="40" s="1"/>
  <c r="AB51" i="40" s="1"/>
  <c r="AB52" i="40" s="1"/>
  <c r="AB53" i="40" s="1"/>
  <c r="AB54" i="40" s="1"/>
  <c r="AB55" i="40" s="1"/>
  <c r="AB56" i="40" s="1"/>
  <c r="AB57" i="40" s="1"/>
  <c r="AB58" i="40" s="1"/>
  <c r="AB59" i="40" s="1"/>
  <c r="AB60" i="40" s="1"/>
  <c r="AB61" i="40" s="1"/>
  <c r="AB62" i="40" s="1"/>
  <c r="AB63" i="40" s="1"/>
  <c r="AB64" i="40" s="1"/>
  <c r="AB65" i="40" s="1"/>
  <c r="AB66" i="40" s="1"/>
  <c r="AB67" i="40" s="1"/>
  <c r="AB68" i="40" s="1"/>
  <c r="AB69" i="40" s="1"/>
  <c r="AB70" i="40" s="1"/>
  <c r="AB71" i="40" s="1"/>
  <c r="AB72" i="40" s="1"/>
  <c r="AB73" i="40" s="1"/>
  <c r="AB74" i="40" s="1"/>
  <c r="AB75" i="40" s="1"/>
  <c r="AB76" i="40" s="1"/>
  <c r="AB77" i="40" s="1"/>
  <c r="AB78" i="40" s="1"/>
  <c r="AB79" i="40" s="1"/>
  <c r="AR21" i="40"/>
  <c r="AS21" i="40" s="1"/>
  <c r="AN22" i="40"/>
  <c r="AP22" i="40" s="1"/>
  <c r="AI21" i="40"/>
  <c r="AJ21" i="40" s="1"/>
  <c r="AE22" i="40"/>
  <c r="AG22" i="40" s="1"/>
  <c r="AI20" i="40"/>
  <c r="AJ20" i="40" s="1"/>
  <c r="AM21" i="40"/>
  <c r="AO21" i="40" s="1"/>
  <c r="Z8" i="22"/>
  <c r="Z475" i="22" s="1"/>
  <c r="AR20" i="40"/>
  <c r="AS20" i="40" s="1"/>
  <c r="AQ20" i="40"/>
  <c r="AD21" i="40"/>
  <c r="AF21" i="40" s="1"/>
  <c r="T8" i="22"/>
  <c r="T475" i="22" s="1"/>
  <c r="AF8" i="22"/>
  <c r="AF475" i="22" s="1"/>
  <c r="I22" i="40"/>
  <c r="K22" i="40" s="1"/>
  <c r="H22" i="40"/>
  <c r="J22" i="40" s="1"/>
  <c r="Y412" i="40"/>
  <c r="P395" i="21"/>
  <c r="Y300" i="40"/>
  <c r="P283" i="21"/>
  <c r="Y188" i="40"/>
  <c r="P171" i="21"/>
  <c r="N340" i="21"/>
  <c r="N228" i="21"/>
  <c r="N116" i="21"/>
  <c r="N4" i="21"/>
  <c r="T58" i="21"/>
  <c r="L74" i="41"/>
  <c r="C565" i="20"/>
  <c r="F137" i="33" s="1"/>
  <c r="H565" i="20"/>
  <c r="M565" i="20"/>
  <c r="Q565" i="20"/>
  <c r="D565" i="20"/>
  <c r="J137" i="33" s="1"/>
  <c r="J565" i="20"/>
  <c r="H137" i="33" s="1"/>
  <c r="P565" i="20"/>
  <c r="E565" i="20"/>
  <c r="K137" i="33" s="1"/>
  <c r="K565" i="20"/>
  <c r="L137" i="33" s="1"/>
  <c r="R565" i="20"/>
  <c r="I565" i="20"/>
  <c r="N565" i="20"/>
  <c r="E530" i="20"/>
  <c r="I530" i="20"/>
  <c r="M530" i="20"/>
  <c r="Q530" i="20"/>
  <c r="U530" i="20"/>
  <c r="F565" i="20"/>
  <c r="Q137" i="33" s="1"/>
  <c r="D530" i="20"/>
  <c r="O530" i="20"/>
  <c r="T530" i="20"/>
  <c r="O565" i="20"/>
  <c r="G530" i="20"/>
  <c r="V530" i="20"/>
  <c r="X530" i="20"/>
  <c r="P530" i="20"/>
  <c r="W530" i="20"/>
  <c r="C530" i="20"/>
  <c r="R530" i="20"/>
  <c r="S530" i="20"/>
  <c r="F530" i="20"/>
  <c r="L530" i="20"/>
  <c r="F550" i="20"/>
  <c r="K550" i="20"/>
  <c r="P550" i="20"/>
  <c r="C550" i="20"/>
  <c r="H550" i="20"/>
  <c r="M550" i="20"/>
  <c r="Q550" i="20"/>
  <c r="D550" i="20"/>
  <c r="I550" i="20"/>
  <c r="N550" i="20"/>
  <c r="R550" i="20"/>
  <c r="E550" i="20"/>
  <c r="J550" i="20"/>
  <c r="F515" i="20"/>
  <c r="R515" i="20"/>
  <c r="V515" i="20"/>
  <c r="E515" i="20"/>
  <c r="P515" i="20"/>
  <c r="U515" i="20"/>
  <c r="O550" i="20"/>
  <c r="G515" i="20"/>
  <c r="L515" i="20"/>
  <c r="Q515" i="20"/>
  <c r="W515" i="20"/>
  <c r="D515" i="20"/>
  <c r="O515" i="20"/>
  <c r="I515" i="20"/>
  <c r="S515" i="20"/>
  <c r="T515" i="20"/>
  <c r="C515" i="20"/>
  <c r="M515" i="20"/>
  <c r="X515" i="20"/>
  <c r="F560" i="20"/>
  <c r="K560" i="20"/>
  <c r="P560" i="20"/>
  <c r="E560" i="20"/>
  <c r="M560" i="20"/>
  <c r="R560" i="20"/>
  <c r="H560" i="20"/>
  <c r="N560" i="20"/>
  <c r="D560" i="20"/>
  <c r="Q560" i="20"/>
  <c r="I560" i="20"/>
  <c r="D525" i="20"/>
  <c r="L525" i="20"/>
  <c r="P525" i="20"/>
  <c r="T525" i="20"/>
  <c r="X525" i="20"/>
  <c r="O560" i="20"/>
  <c r="G525" i="20"/>
  <c r="M525" i="20"/>
  <c r="R525" i="20"/>
  <c r="W525" i="20"/>
  <c r="C525" i="20"/>
  <c r="I525" i="20"/>
  <c r="S525" i="20"/>
  <c r="E525" i="20"/>
  <c r="O525" i="20"/>
  <c r="C560" i="20"/>
  <c r="U525" i="20"/>
  <c r="F525" i="20"/>
  <c r="Q525" i="20"/>
  <c r="V525" i="20"/>
  <c r="J560" i="20"/>
  <c r="C553" i="20"/>
  <c r="H553" i="20"/>
  <c r="M553" i="20"/>
  <c r="Q553" i="20"/>
  <c r="F553" i="20"/>
  <c r="N553" i="20"/>
  <c r="I553" i="20"/>
  <c r="O553" i="20"/>
  <c r="D553" i="20"/>
  <c r="P553" i="20"/>
  <c r="E553" i="20"/>
  <c r="R553" i="20"/>
  <c r="E518" i="20"/>
  <c r="I518" i="20"/>
  <c r="M518" i="20"/>
  <c r="Q518" i="20"/>
  <c r="U518" i="20"/>
  <c r="F518" i="20"/>
  <c r="P518" i="20"/>
  <c r="V518" i="20"/>
  <c r="G518" i="20"/>
  <c r="L518" i="20"/>
  <c r="R518" i="20"/>
  <c r="W518" i="20"/>
  <c r="K553" i="20"/>
  <c r="D518" i="20"/>
  <c r="O518" i="20"/>
  <c r="T518" i="20"/>
  <c r="S518" i="20"/>
  <c r="J553" i="20"/>
  <c r="X518" i="20"/>
  <c r="C518" i="20"/>
  <c r="F552" i="20"/>
  <c r="K552" i="20"/>
  <c r="P552" i="20"/>
  <c r="E552" i="20"/>
  <c r="M552" i="20"/>
  <c r="R552" i="20"/>
  <c r="H552" i="20"/>
  <c r="N552" i="20"/>
  <c r="J552" i="20"/>
  <c r="C552" i="20"/>
  <c r="O552" i="20"/>
  <c r="D517" i="20"/>
  <c r="L517" i="20"/>
  <c r="P517" i="20"/>
  <c r="T517" i="20"/>
  <c r="X517" i="20"/>
  <c r="Q552" i="20"/>
  <c r="G517" i="20"/>
  <c r="M517" i="20"/>
  <c r="R517" i="20"/>
  <c r="W517" i="20"/>
  <c r="C517" i="20"/>
  <c r="I517" i="20"/>
  <c r="S517" i="20"/>
  <c r="D552" i="20"/>
  <c r="U517" i="20"/>
  <c r="E517" i="20"/>
  <c r="I552" i="20"/>
  <c r="V517" i="20"/>
  <c r="O517" i="20"/>
  <c r="Q517" i="20"/>
  <c r="F517" i="20"/>
  <c r="C557" i="20"/>
  <c r="H557" i="20"/>
  <c r="M557" i="20"/>
  <c r="Q557" i="20"/>
  <c r="D557" i="20"/>
  <c r="J557" i="20"/>
  <c r="P557" i="20"/>
  <c r="E557" i="20"/>
  <c r="K557" i="20"/>
  <c r="R557" i="20"/>
  <c r="O557" i="20"/>
  <c r="F557" i="20"/>
  <c r="E522" i="20"/>
  <c r="I522" i="20"/>
  <c r="M522" i="20"/>
  <c r="Q522" i="20"/>
  <c r="U522" i="20"/>
  <c r="I557" i="20"/>
  <c r="C522" i="20"/>
  <c r="S522" i="20"/>
  <c r="X522" i="20"/>
  <c r="N557" i="20"/>
  <c r="D522" i="20"/>
  <c r="O522" i="20"/>
  <c r="T522" i="20"/>
  <c r="F522" i="20"/>
  <c r="P522" i="20"/>
  <c r="G522" i="20"/>
  <c r="R522" i="20"/>
  <c r="V522" i="20"/>
  <c r="W522" i="20"/>
  <c r="L522" i="20"/>
  <c r="E563" i="20"/>
  <c r="J563" i="20"/>
  <c r="O563" i="20"/>
  <c r="C563" i="20"/>
  <c r="I563" i="20"/>
  <c r="P563" i="20"/>
  <c r="D563" i="20"/>
  <c r="K563" i="20"/>
  <c r="Q563" i="20"/>
  <c r="H563" i="20"/>
  <c r="M563" i="20"/>
  <c r="C528" i="20"/>
  <c r="G528" i="20"/>
  <c r="O528" i="20"/>
  <c r="S528" i="20"/>
  <c r="W528" i="20"/>
  <c r="R563" i="20"/>
  <c r="M528" i="20"/>
  <c r="R528" i="20"/>
  <c r="X528" i="20"/>
  <c r="D528" i="20"/>
  <c r="Q528" i="20"/>
  <c r="F563" i="20"/>
  <c r="U528" i="20"/>
  <c r="E528" i="20"/>
  <c r="L528" i="20"/>
  <c r="T528" i="20"/>
  <c r="F528" i="20"/>
  <c r="V528" i="20"/>
  <c r="P528" i="20"/>
  <c r="N563" i="20"/>
  <c r="I528" i="20"/>
  <c r="F556" i="20"/>
  <c r="K556" i="20"/>
  <c r="P556" i="20"/>
  <c r="C556" i="20"/>
  <c r="I556" i="20"/>
  <c r="O556" i="20"/>
  <c r="D556" i="20"/>
  <c r="J556" i="20"/>
  <c r="Q556" i="20"/>
  <c r="H556" i="20"/>
  <c r="M556" i="20"/>
  <c r="D521" i="20"/>
  <c r="L521" i="20"/>
  <c r="P521" i="20"/>
  <c r="T521" i="20"/>
  <c r="X521" i="20"/>
  <c r="E556" i="20"/>
  <c r="E521" i="20"/>
  <c r="O521" i="20"/>
  <c r="U521" i="20"/>
  <c r="N556" i="20"/>
  <c r="F521" i="20"/>
  <c r="Q521" i="20"/>
  <c r="V521" i="20"/>
  <c r="G521" i="20"/>
  <c r="R521" i="20"/>
  <c r="M521" i="20"/>
  <c r="I521" i="20"/>
  <c r="S521" i="20"/>
  <c r="W521" i="20"/>
  <c r="C521" i="20"/>
  <c r="R556" i="20"/>
  <c r="F564" i="20"/>
  <c r="K564" i="20"/>
  <c r="P564" i="20"/>
  <c r="C564" i="20"/>
  <c r="I564" i="20"/>
  <c r="O564" i="20"/>
  <c r="D564" i="20"/>
  <c r="J564" i="20"/>
  <c r="Q564" i="20"/>
  <c r="N564" i="20"/>
  <c r="E564" i="20"/>
  <c r="R564" i="20"/>
  <c r="D529" i="20"/>
  <c r="L529" i="20"/>
  <c r="P529" i="20"/>
  <c r="T529" i="20"/>
  <c r="X529" i="20"/>
  <c r="F529" i="20"/>
  <c r="Q529" i="20"/>
  <c r="V529" i="20"/>
  <c r="I529" i="20"/>
  <c r="O529" i="20"/>
  <c r="W529" i="20"/>
  <c r="M529" i="20"/>
  <c r="S529" i="20"/>
  <c r="H564" i="20"/>
  <c r="C529" i="20"/>
  <c r="R529" i="20"/>
  <c r="M564" i="20"/>
  <c r="E529" i="20"/>
  <c r="U529" i="20"/>
  <c r="G529" i="20"/>
  <c r="C561" i="20"/>
  <c r="H561" i="20"/>
  <c r="M561" i="20"/>
  <c r="Q561" i="20"/>
  <c r="F561" i="20"/>
  <c r="N561" i="20"/>
  <c r="I561" i="20"/>
  <c r="O561" i="20"/>
  <c r="J561" i="20"/>
  <c r="K561" i="20"/>
  <c r="E526" i="20"/>
  <c r="I526" i="20"/>
  <c r="M526" i="20"/>
  <c r="Q526" i="20"/>
  <c r="U526" i="20"/>
  <c r="P561" i="20"/>
  <c r="F526" i="20"/>
  <c r="P526" i="20"/>
  <c r="V526" i="20"/>
  <c r="R561" i="20"/>
  <c r="G526" i="20"/>
  <c r="L526" i="20"/>
  <c r="R526" i="20"/>
  <c r="W526" i="20"/>
  <c r="T526" i="20"/>
  <c r="O526" i="20"/>
  <c r="D561" i="20"/>
  <c r="C526" i="20"/>
  <c r="X526" i="20"/>
  <c r="E561" i="20"/>
  <c r="D526" i="20"/>
  <c r="S526" i="20"/>
  <c r="D554" i="20"/>
  <c r="I554" i="20"/>
  <c r="N554" i="20"/>
  <c r="R554" i="20"/>
  <c r="H554" i="20"/>
  <c r="O554" i="20"/>
  <c r="C554" i="20"/>
  <c r="J554" i="20"/>
  <c r="P554" i="20"/>
  <c r="F554" i="20"/>
  <c r="K554" i="20"/>
  <c r="F519" i="20"/>
  <c r="R519" i="20"/>
  <c r="V519" i="20"/>
  <c r="C519" i="20"/>
  <c r="M519" i="20"/>
  <c r="S519" i="20"/>
  <c r="X519" i="20"/>
  <c r="E554" i="20"/>
  <c r="D519" i="20"/>
  <c r="I519" i="20"/>
  <c r="O519" i="20"/>
  <c r="T519" i="20"/>
  <c r="L519" i="20"/>
  <c r="W519" i="20"/>
  <c r="M554" i="20"/>
  <c r="E519" i="20"/>
  <c r="P519" i="20"/>
  <c r="G519" i="20"/>
  <c r="Q519" i="20"/>
  <c r="Q554" i="20"/>
  <c r="U519" i="20"/>
  <c r="C551" i="20"/>
  <c r="H551" i="20"/>
  <c r="D551" i="20"/>
  <c r="E551" i="20"/>
  <c r="J551" i="20"/>
  <c r="O551" i="20"/>
  <c r="M551" i="20"/>
  <c r="R551" i="20"/>
  <c r="F551" i="20"/>
  <c r="N551" i="20"/>
  <c r="I551" i="20"/>
  <c r="K551" i="20"/>
  <c r="C516" i="20"/>
  <c r="G516" i="20"/>
  <c r="O516" i="20"/>
  <c r="S516" i="20"/>
  <c r="W516" i="20"/>
  <c r="Q551" i="20"/>
  <c r="D516" i="20"/>
  <c r="I516" i="20"/>
  <c r="T516" i="20"/>
  <c r="E516" i="20"/>
  <c r="P516" i="20"/>
  <c r="U516" i="20"/>
  <c r="M516" i="20"/>
  <c r="X516" i="20"/>
  <c r="F516" i="20"/>
  <c r="Q516" i="20"/>
  <c r="P551" i="20"/>
  <c r="R516" i="20"/>
  <c r="L516" i="20"/>
  <c r="V516" i="20"/>
  <c r="E555" i="20"/>
  <c r="J555" i="20"/>
  <c r="O555" i="20"/>
  <c r="C555" i="20"/>
  <c r="I555" i="20"/>
  <c r="P555" i="20"/>
  <c r="D555" i="20"/>
  <c r="K555" i="20"/>
  <c r="Q555" i="20"/>
  <c r="N555" i="20"/>
  <c r="F555" i="20"/>
  <c r="R555" i="20"/>
  <c r="C520" i="20"/>
  <c r="G520" i="20"/>
  <c r="O520" i="20"/>
  <c r="S520" i="20"/>
  <c r="W520" i="20"/>
  <c r="F520" i="20"/>
  <c r="L520" i="20"/>
  <c r="Q520" i="20"/>
  <c r="V520" i="20"/>
  <c r="H555" i="20"/>
  <c r="M520" i="20"/>
  <c r="R520" i="20"/>
  <c r="X520" i="20"/>
  <c r="I520" i="20"/>
  <c r="T520" i="20"/>
  <c r="D520" i="20"/>
  <c r="M555" i="20"/>
  <c r="U520" i="20"/>
  <c r="E520" i="20"/>
  <c r="P520" i="20"/>
  <c r="D558" i="20"/>
  <c r="I558" i="20"/>
  <c r="N558" i="20"/>
  <c r="R558" i="20"/>
  <c r="E558" i="20"/>
  <c r="K558" i="20"/>
  <c r="Q558" i="20"/>
  <c r="F558" i="20"/>
  <c r="M558" i="20"/>
  <c r="J558" i="20"/>
  <c r="O558" i="20"/>
  <c r="F523" i="20"/>
  <c r="R523" i="20"/>
  <c r="V523" i="20"/>
  <c r="H558" i="20"/>
  <c r="E523" i="20"/>
  <c r="P523" i="20"/>
  <c r="U523" i="20"/>
  <c r="P558" i="20"/>
  <c r="G523" i="20"/>
  <c r="L523" i="20"/>
  <c r="Q523" i="20"/>
  <c r="W523" i="20"/>
  <c r="I523" i="20"/>
  <c r="T523" i="20"/>
  <c r="D523" i="20"/>
  <c r="C523" i="20"/>
  <c r="M523" i="20"/>
  <c r="X523" i="20"/>
  <c r="C558" i="20"/>
  <c r="O523" i="20"/>
  <c r="S523" i="20"/>
  <c r="E559" i="20"/>
  <c r="J559" i="20"/>
  <c r="O559" i="20"/>
  <c r="F559" i="20"/>
  <c r="M559" i="20"/>
  <c r="R559" i="20"/>
  <c r="H559" i="20"/>
  <c r="N559" i="20"/>
  <c r="C559" i="20"/>
  <c r="P559" i="20"/>
  <c r="D559" i="20"/>
  <c r="Q559" i="20"/>
  <c r="C524" i="20"/>
  <c r="G524" i="20"/>
  <c r="O524" i="20"/>
  <c r="S524" i="20"/>
  <c r="W524" i="20"/>
  <c r="K559" i="20"/>
  <c r="D524" i="20"/>
  <c r="I524" i="20"/>
  <c r="T524" i="20"/>
  <c r="E524" i="20"/>
  <c r="P524" i="20"/>
  <c r="U524" i="20"/>
  <c r="I559" i="20"/>
  <c r="R524" i="20"/>
  <c r="X524" i="20"/>
  <c r="L524" i="20"/>
  <c r="V524" i="20"/>
  <c r="M524" i="20"/>
  <c r="F524" i="20"/>
  <c r="Q524" i="20"/>
  <c r="D562" i="20"/>
  <c r="I562" i="20"/>
  <c r="N562" i="20"/>
  <c r="R562" i="20"/>
  <c r="H562" i="20"/>
  <c r="O562" i="20"/>
  <c r="C562" i="20"/>
  <c r="J562" i="20"/>
  <c r="P562" i="20"/>
  <c r="M562" i="20"/>
  <c r="E562" i="20"/>
  <c r="Q562" i="20"/>
  <c r="F527" i="20"/>
  <c r="R527" i="20"/>
  <c r="V527" i="20"/>
  <c r="K562" i="20"/>
  <c r="C527" i="20"/>
  <c r="D527" i="20"/>
  <c r="I527" i="20"/>
  <c r="O527" i="20"/>
  <c r="T527" i="20"/>
  <c r="F562" i="20"/>
  <c r="G527" i="20"/>
  <c r="M527" i="20"/>
  <c r="U527" i="20"/>
  <c r="X527" i="20"/>
  <c r="P527" i="20"/>
  <c r="W527" i="20"/>
  <c r="Q527" i="20"/>
  <c r="S527" i="20"/>
  <c r="L527" i="20"/>
  <c r="E527" i="20"/>
  <c r="D421" i="20"/>
  <c r="I421" i="20"/>
  <c r="N421" i="20"/>
  <c r="R421" i="20"/>
  <c r="E421" i="20"/>
  <c r="J421" i="20"/>
  <c r="O421" i="20"/>
  <c r="H421" i="20"/>
  <c r="Q421" i="20"/>
  <c r="K421" i="20"/>
  <c r="P421" i="20"/>
  <c r="E386" i="20"/>
  <c r="I386" i="20"/>
  <c r="M386" i="20"/>
  <c r="Q386" i="20"/>
  <c r="U386" i="20"/>
  <c r="C421" i="20"/>
  <c r="F386" i="20"/>
  <c r="R386" i="20"/>
  <c r="V386" i="20"/>
  <c r="C386" i="20"/>
  <c r="S386" i="20"/>
  <c r="F421" i="20"/>
  <c r="D386" i="20"/>
  <c r="L386" i="20"/>
  <c r="T386" i="20"/>
  <c r="M421" i="20"/>
  <c r="G386" i="20"/>
  <c r="O386" i="20"/>
  <c r="W386" i="20"/>
  <c r="X386" i="20"/>
  <c r="P386" i="20"/>
  <c r="C412" i="20"/>
  <c r="H412" i="20"/>
  <c r="M412" i="20"/>
  <c r="Q412" i="20"/>
  <c r="D412" i="20"/>
  <c r="I412" i="20"/>
  <c r="N412" i="20"/>
  <c r="R412" i="20"/>
  <c r="E412" i="20"/>
  <c r="J412" i="20"/>
  <c r="O412" i="20"/>
  <c r="P412" i="20"/>
  <c r="F377" i="20"/>
  <c r="R377" i="20"/>
  <c r="V377" i="20"/>
  <c r="C377" i="20"/>
  <c r="G377" i="20"/>
  <c r="O377" i="20"/>
  <c r="S377" i="20"/>
  <c r="K412" i="20"/>
  <c r="P377" i="20"/>
  <c r="W377" i="20"/>
  <c r="I377" i="20"/>
  <c r="Q377" i="20"/>
  <c r="X377" i="20"/>
  <c r="L377" i="20"/>
  <c r="M377" i="20"/>
  <c r="D377" i="20"/>
  <c r="T377" i="20"/>
  <c r="F412" i="20"/>
  <c r="U377" i="20"/>
  <c r="E377" i="20"/>
  <c r="D413" i="20"/>
  <c r="I413" i="20"/>
  <c r="N413" i="20"/>
  <c r="R413" i="20"/>
  <c r="E413" i="20"/>
  <c r="J413" i="20"/>
  <c r="O413" i="20"/>
  <c r="F413" i="20"/>
  <c r="K413" i="20"/>
  <c r="P413" i="20"/>
  <c r="M413" i="20"/>
  <c r="C378" i="20"/>
  <c r="Q413" i="20"/>
  <c r="E378" i="20"/>
  <c r="I378" i="20"/>
  <c r="M378" i="20"/>
  <c r="Q378" i="20"/>
  <c r="U378" i="20"/>
  <c r="F378" i="20"/>
  <c r="R378" i="20"/>
  <c r="V378" i="20"/>
  <c r="S378" i="20"/>
  <c r="C413" i="20"/>
  <c r="D378" i="20"/>
  <c r="L378" i="20"/>
  <c r="T378" i="20"/>
  <c r="H413" i="20"/>
  <c r="G378" i="20"/>
  <c r="O378" i="20"/>
  <c r="W378" i="20"/>
  <c r="X378" i="20"/>
  <c r="P378" i="20"/>
  <c r="E418" i="20"/>
  <c r="J418" i="20"/>
  <c r="O418" i="20"/>
  <c r="F418" i="20"/>
  <c r="K418" i="20"/>
  <c r="P418" i="20"/>
  <c r="H418" i="20"/>
  <c r="Q418" i="20"/>
  <c r="I418" i="20"/>
  <c r="R418" i="20"/>
  <c r="C418" i="20"/>
  <c r="F383" i="20"/>
  <c r="R383" i="20"/>
  <c r="V383" i="20"/>
  <c r="D418" i="20"/>
  <c r="C383" i="20"/>
  <c r="G383" i="20"/>
  <c r="O383" i="20"/>
  <c r="S383" i="20"/>
  <c r="W383" i="20"/>
  <c r="M418" i="20"/>
  <c r="I383" i="20"/>
  <c r="Q383" i="20"/>
  <c r="N418" i="20"/>
  <c r="D383" i="20"/>
  <c r="L383" i="20"/>
  <c r="T383" i="20"/>
  <c r="E383" i="20"/>
  <c r="M383" i="20"/>
  <c r="U383" i="20"/>
  <c r="P383" i="20"/>
  <c r="X383" i="20"/>
  <c r="R315" i="20"/>
  <c r="C416" i="20"/>
  <c r="H416" i="20"/>
  <c r="M416" i="20"/>
  <c r="Q416" i="20"/>
  <c r="D416" i="20"/>
  <c r="I416" i="20"/>
  <c r="N416" i="20"/>
  <c r="R416" i="20"/>
  <c r="F416" i="20"/>
  <c r="P416" i="20"/>
  <c r="J416" i="20"/>
  <c r="K416" i="20"/>
  <c r="D381" i="20"/>
  <c r="L381" i="20"/>
  <c r="P381" i="20"/>
  <c r="T381" i="20"/>
  <c r="X381" i="20"/>
  <c r="O416" i="20"/>
  <c r="E381" i="20"/>
  <c r="I381" i="20"/>
  <c r="M381" i="20"/>
  <c r="Q381" i="20"/>
  <c r="U381" i="20"/>
  <c r="C381" i="20"/>
  <c r="S381" i="20"/>
  <c r="F381" i="20"/>
  <c r="V381" i="20"/>
  <c r="G381" i="20"/>
  <c r="O381" i="20"/>
  <c r="W381" i="20"/>
  <c r="E416" i="20"/>
  <c r="R381" i="20"/>
  <c r="C420" i="20"/>
  <c r="H420" i="20"/>
  <c r="M420" i="20"/>
  <c r="Q420" i="20"/>
  <c r="D420" i="20"/>
  <c r="I420" i="20"/>
  <c r="N420" i="20"/>
  <c r="R420" i="20"/>
  <c r="F420" i="20"/>
  <c r="P420" i="20"/>
  <c r="J420" i="20"/>
  <c r="D385" i="20"/>
  <c r="L385" i="20"/>
  <c r="P385" i="20"/>
  <c r="T385" i="20"/>
  <c r="X385" i="20"/>
  <c r="E420" i="20"/>
  <c r="E385" i="20"/>
  <c r="I385" i="20"/>
  <c r="M385" i="20"/>
  <c r="Q385" i="20"/>
  <c r="U385" i="20"/>
  <c r="C385" i="20"/>
  <c r="S385" i="20"/>
  <c r="F385" i="20"/>
  <c r="V385" i="20"/>
  <c r="K420" i="20"/>
  <c r="G385" i="20"/>
  <c r="O385" i="20"/>
  <c r="W385" i="20"/>
  <c r="R385" i="20"/>
  <c r="O420" i="20"/>
  <c r="F423" i="20"/>
  <c r="Q106" i="33" s="1"/>
  <c r="K423" i="20"/>
  <c r="L106" i="33" s="1"/>
  <c r="P423" i="20"/>
  <c r="C423" i="20"/>
  <c r="F106" i="33" s="1"/>
  <c r="H423" i="20"/>
  <c r="M423" i="20"/>
  <c r="Q423" i="20"/>
  <c r="E423" i="20"/>
  <c r="K106" i="33" s="1"/>
  <c r="O423" i="20"/>
  <c r="I423" i="20"/>
  <c r="R423" i="20"/>
  <c r="J423" i="20"/>
  <c r="H106" i="33" s="1"/>
  <c r="C388" i="20"/>
  <c r="G388" i="20"/>
  <c r="O388" i="20"/>
  <c r="S388" i="20"/>
  <c r="W388" i="20"/>
  <c r="N423" i="20"/>
  <c r="D388" i="20"/>
  <c r="L388" i="20"/>
  <c r="P388" i="20"/>
  <c r="T388" i="20"/>
  <c r="X388" i="20"/>
  <c r="R388" i="20"/>
  <c r="E388" i="20"/>
  <c r="M388" i="20"/>
  <c r="U388" i="20"/>
  <c r="F388" i="20"/>
  <c r="V388" i="20"/>
  <c r="D423" i="20"/>
  <c r="J106" i="33" s="1"/>
  <c r="Q388" i="20"/>
  <c r="I388" i="20"/>
  <c r="F415" i="20"/>
  <c r="K415" i="20"/>
  <c r="P415" i="20"/>
  <c r="C415" i="20"/>
  <c r="H415" i="20"/>
  <c r="M415" i="20"/>
  <c r="Q415" i="20"/>
  <c r="D415" i="20"/>
  <c r="E415" i="20"/>
  <c r="O415" i="20"/>
  <c r="I415" i="20"/>
  <c r="R415" i="20"/>
  <c r="J415" i="20"/>
  <c r="C380" i="20"/>
  <c r="G380" i="20"/>
  <c r="O380" i="20"/>
  <c r="S380" i="20"/>
  <c r="W380" i="20"/>
  <c r="N415" i="20"/>
  <c r="D380" i="20"/>
  <c r="L380" i="20"/>
  <c r="P380" i="20"/>
  <c r="T380" i="20"/>
  <c r="X380" i="20"/>
  <c r="R380" i="20"/>
  <c r="E380" i="20"/>
  <c r="M380" i="20"/>
  <c r="U380" i="20"/>
  <c r="F380" i="20"/>
  <c r="V380" i="20"/>
  <c r="Q380" i="20"/>
  <c r="I380" i="20"/>
  <c r="F419" i="20"/>
  <c r="K419" i="20"/>
  <c r="P419" i="20"/>
  <c r="C419" i="20"/>
  <c r="H419" i="20"/>
  <c r="M419" i="20"/>
  <c r="Q419" i="20"/>
  <c r="E419" i="20"/>
  <c r="O419" i="20"/>
  <c r="I419" i="20"/>
  <c r="R419" i="20"/>
  <c r="C384" i="20"/>
  <c r="G384" i="20"/>
  <c r="O384" i="20"/>
  <c r="S384" i="20"/>
  <c r="W384" i="20"/>
  <c r="D419" i="20"/>
  <c r="D384" i="20"/>
  <c r="L384" i="20"/>
  <c r="P384" i="20"/>
  <c r="T384" i="20"/>
  <c r="X384" i="20"/>
  <c r="N419" i="20"/>
  <c r="R384" i="20"/>
  <c r="E384" i="20"/>
  <c r="M384" i="20"/>
  <c r="U384" i="20"/>
  <c r="F384" i="20"/>
  <c r="V384" i="20"/>
  <c r="I384" i="20"/>
  <c r="J419" i="20"/>
  <c r="Q384" i="20"/>
  <c r="E422" i="20"/>
  <c r="J422" i="20"/>
  <c r="O422" i="20"/>
  <c r="F422" i="20"/>
  <c r="K422" i="20"/>
  <c r="P422" i="20"/>
  <c r="H422" i="20"/>
  <c r="Q422" i="20"/>
  <c r="I422" i="20"/>
  <c r="R422" i="20"/>
  <c r="M422" i="20"/>
  <c r="F387" i="20"/>
  <c r="R387" i="20"/>
  <c r="V387" i="20"/>
  <c r="N422" i="20"/>
  <c r="C387" i="20"/>
  <c r="G387" i="20"/>
  <c r="O387" i="20"/>
  <c r="S387" i="20"/>
  <c r="W387" i="20"/>
  <c r="C422" i="20"/>
  <c r="I387" i="20"/>
  <c r="Q387" i="20"/>
  <c r="D422" i="20"/>
  <c r="D387" i="20"/>
  <c r="L387" i="20"/>
  <c r="T387" i="20"/>
  <c r="E387" i="20"/>
  <c r="M387" i="20"/>
  <c r="U387" i="20"/>
  <c r="X387" i="20"/>
  <c r="P387" i="20"/>
  <c r="D409" i="20"/>
  <c r="I409" i="20"/>
  <c r="N409" i="20"/>
  <c r="R409" i="20"/>
  <c r="E409" i="20"/>
  <c r="J409" i="20"/>
  <c r="O409" i="20"/>
  <c r="F409" i="20"/>
  <c r="K409" i="20"/>
  <c r="P409" i="20"/>
  <c r="C409" i="20"/>
  <c r="C374" i="20"/>
  <c r="G374" i="20"/>
  <c r="O374" i="20"/>
  <c r="S374" i="20"/>
  <c r="W374" i="20"/>
  <c r="H409" i="20"/>
  <c r="D374" i="20"/>
  <c r="L374" i="20"/>
  <c r="P374" i="20"/>
  <c r="T374" i="20"/>
  <c r="X374" i="20"/>
  <c r="I374" i="20"/>
  <c r="Q374" i="20"/>
  <c r="R374" i="20"/>
  <c r="M409" i="20"/>
  <c r="E374" i="20"/>
  <c r="U374" i="20"/>
  <c r="Q409" i="20"/>
  <c r="F374" i="20"/>
  <c r="V374" i="20"/>
  <c r="M374" i="20"/>
  <c r="E414" i="20"/>
  <c r="J414" i="20"/>
  <c r="O414" i="20"/>
  <c r="F414" i="20"/>
  <c r="K414" i="20"/>
  <c r="P414" i="20"/>
  <c r="C414" i="20"/>
  <c r="H414" i="20"/>
  <c r="M414" i="20"/>
  <c r="Q414" i="20"/>
  <c r="I414" i="20"/>
  <c r="N414" i="20"/>
  <c r="F379" i="20"/>
  <c r="R379" i="20"/>
  <c r="V379" i="20"/>
  <c r="D414" i="20"/>
  <c r="C379" i="20"/>
  <c r="G379" i="20"/>
  <c r="O379" i="20"/>
  <c r="S379" i="20"/>
  <c r="W379" i="20"/>
  <c r="R414" i="20"/>
  <c r="I379" i="20"/>
  <c r="Q379" i="20"/>
  <c r="D379" i="20"/>
  <c r="L379" i="20"/>
  <c r="T379" i="20"/>
  <c r="E379" i="20"/>
  <c r="M379" i="20"/>
  <c r="U379" i="20"/>
  <c r="X379" i="20"/>
  <c r="P379" i="20"/>
  <c r="D417" i="20"/>
  <c r="I417" i="20"/>
  <c r="N417" i="20"/>
  <c r="R417" i="20"/>
  <c r="E417" i="20"/>
  <c r="J417" i="20"/>
  <c r="O417" i="20"/>
  <c r="H417" i="20"/>
  <c r="Q417" i="20"/>
  <c r="K417" i="20"/>
  <c r="F417" i="20"/>
  <c r="E382" i="20"/>
  <c r="I382" i="20"/>
  <c r="M382" i="20"/>
  <c r="Q382" i="20"/>
  <c r="U382" i="20"/>
  <c r="M417" i="20"/>
  <c r="F382" i="20"/>
  <c r="R382" i="20"/>
  <c r="V382" i="20"/>
  <c r="C382" i="20"/>
  <c r="S382" i="20"/>
  <c r="C417" i="20"/>
  <c r="D382" i="20"/>
  <c r="L382" i="20"/>
  <c r="T382" i="20"/>
  <c r="P417" i="20"/>
  <c r="G382" i="20"/>
  <c r="O382" i="20"/>
  <c r="W382" i="20"/>
  <c r="P382" i="20"/>
  <c r="X382" i="20"/>
  <c r="F411" i="20"/>
  <c r="K411" i="20"/>
  <c r="P411" i="20"/>
  <c r="C411" i="20"/>
  <c r="H411" i="20"/>
  <c r="M411" i="20"/>
  <c r="Q411" i="20"/>
  <c r="D411" i="20"/>
  <c r="I411" i="20"/>
  <c r="N411" i="20"/>
  <c r="R411" i="20"/>
  <c r="O411" i="20"/>
  <c r="E376" i="20"/>
  <c r="I376" i="20"/>
  <c r="M376" i="20"/>
  <c r="Q376" i="20"/>
  <c r="U376" i="20"/>
  <c r="F376" i="20"/>
  <c r="R376" i="20"/>
  <c r="V376" i="20"/>
  <c r="E411" i="20"/>
  <c r="P376" i="20"/>
  <c r="X376" i="20"/>
  <c r="J411" i="20"/>
  <c r="C376" i="20"/>
  <c r="S376" i="20"/>
  <c r="G376" i="20"/>
  <c r="W376" i="20"/>
  <c r="L376" i="20"/>
  <c r="O376" i="20"/>
  <c r="D376" i="20"/>
  <c r="T376" i="20"/>
  <c r="E410" i="20"/>
  <c r="J410" i="20"/>
  <c r="O410" i="20"/>
  <c r="F410" i="20"/>
  <c r="K410" i="20"/>
  <c r="P410" i="20"/>
  <c r="C410" i="20"/>
  <c r="H410" i="20"/>
  <c r="M410" i="20"/>
  <c r="Q410" i="20"/>
  <c r="R410" i="20"/>
  <c r="D375" i="20"/>
  <c r="L375" i="20"/>
  <c r="P375" i="20"/>
  <c r="T375" i="20"/>
  <c r="X375" i="20"/>
  <c r="D410" i="20"/>
  <c r="E375" i="20"/>
  <c r="I375" i="20"/>
  <c r="M375" i="20"/>
  <c r="Q375" i="20"/>
  <c r="U375" i="20"/>
  <c r="R375" i="20"/>
  <c r="I410" i="20"/>
  <c r="C375" i="20"/>
  <c r="S375" i="20"/>
  <c r="N410" i="20"/>
  <c r="F375" i="20"/>
  <c r="V375" i="20"/>
  <c r="G375" i="20"/>
  <c r="W375" i="20"/>
  <c r="O375" i="20"/>
  <c r="C408" i="20"/>
  <c r="H408" i="20"/>
  <c r="M408" i="20"/>
  <c r="Q408" i="20"/>
  <c r="D408" i="20"/>
  <c r="I408" i="20"/>
  <c r="N408" i="20"/>
  <c r="R408" i="20"/>
  <c r="E408" i="20"/>
  <c r="J408" i="20"/>
  <c r="O408" i="20"/>
  <c r="F408" i="20"/>
  <c r="F373" i="20"/>
  <c r="R373" i="20"/>
  <c r="V373" i="20"/>
  <c r="K408" i="20"/>
  <c r="C373" i="20"/>
  <c r="G373" i="20"/>
  <c r="O373" i="20"/>
  <c r="S373" i="20"/>
  <c r="W373" i="20"/>
  <c r="P408" i="20"/>
  <c r="P373" i="20"/>
  <c r="X373" i="20"/>
  <c r="I373" i="20"/>
  <c r="Q373" i="20"/>
  <c r="L373" i="20"/>
  <c r="M373" i="20"/>
  <c r="D373" i="20"/>
  <c r="T373" i="20"/>
  <c r="E373" i="20"/>
  <c r="U373" i="20"/>
  <c r="D276" i="20"/>
  <c r="I276" i="20"/>
  <c r="N276" i="20"/>
  <c r="R276" i="20"/>
  <c r="E276" i="20"/>
  <c r="J276" i="20"/>
  <c r="O276" i="20"/>
  <c r="F276" i="20"/>
  <c r="P276" i="20"/>
  <c r="H276" i="20"/>
  <c r="Q276" i="20"/>
  <c r="K276" i="20"/>
  <c r="C241" i="20"/>
  <c r="G241" i="20"/>
  <c r="O241" i="20"/>
  <c r="S241" i="20"/>
  <c r="W241" i="20"/>
  <c r="M276" i="20"/>
  <c r="D241" i="20"/>
  <c r="E241" i="20"/>
  <c r="L241" i="20"/>
  <c r="Q241" i="20"/>
  <c r="V241" i="20"/>
  <c r="C276" i="20"/>
  <c r="F241" i="20"/>
  <c r="M241" i="20"/>
  <c r="R241" i="20"/>
  <c r="X241" i="20"/>
  <c r="I241" i="20"/>
  <c r="T241" i="20"/>
  <c r="P241" i="20"/>
  <c r="U241" i="20"/>
  <c r="C279" i="20"/>
  <c r="H279" i="20"/>
  <c r="M279" i="20"/>
  <c r="Q279" i="20"/>
  <c r="D279" i="20"/>
  <c r="I279" i="20"/>
  <c r="N279" i="20"/>
  <c r="R279" i="20"/>
  <c r="E279" i="20"/>
  <c r="O279" i="20"/>
  <c r="F279" i="20"/>
  <c r="P279" i="20"/>
  <c r="J279" i="20"/>
  <c r="F244" i="20"/>
  <c r="R244" i="20"/>
  <c r="V244" i="20"/>
  <c r="K279" i="20"/>
  <c r="E244" i="20"/>
  <c r="P244" i="20"/>
  <c r="U244" i="20"/>
  <c r="G244" i="20"/>
  <c r="L244" i="20"/>
  <c r="Q244" i="20"/>
  <c r="W244" i="20"/>
  <c r="C244" i="20"/>
  <c r="M244" i="20"/>
  <c r="S244" i="20"/>
  <c r="X244" i="20"/>
  <c r="I244" i="20"/>
  <c r="O244" i="20"/>
  <c r="T244" i="20"/>
  <c r="D244" i="20"/>
  <c r="E266" i="20"/>
  <c r="J266" i="20"/>
  <c r="O266" i="20"/>
  <c r="F266" i="20"/>
  <c r="K266" i="20"/>
  <c r="P266" i="20"/>
  <c r="C266" i="20"/>
  <c r="H266" i="20"/>
  <c r="M266" i="20"/>
  <c r="Q266" i="20"/>
  <c r="N266" i="20"/>
  <c r="E231" i="20"/>
  <c r="I231" i="20"/>
  <c r="M231" i="20"/>
  <c r="Q231" i="20"/>
  <c r="U231" i="20"/>
  <c r="R266" i="20"/>
  <c r="F231" i="20"/>
  <c r="R231" i="20"/>
  <c r="V231" i="20"/>
  <c r="G231" i="20"/>
  <c r="O231" i="20"/>
  <c r="W231" i="20"/>
  <c r="P231" i="20"/>
  <c r="X231" i="20"/>
  <c r="C231" i="20"/>
  <c r="S231" i="20"/>
  <c r="D231" i="20"/>
  <c r="T231" i="20"/>
  <c r="D266" i="20"/>
  <c r="L231" i="20"/>
  <c r="I266" i="20"/>
  <c r="E281" i="20"/>
  <c r="K75" i="33" s="1"/>
  <c r="J281" i="20"/>
  <c r="O281" i="20"/>
  <c r="F281" i="20"/>
  <c r="Q75" i="33" s="1"/>
  <c r="K281" i="20"/>
  <c r="P281" i="20"/>
  <c r="D281" i="20"/>
  <c r="N281" i="20"/>
  <c r="H281" i="20"/>
  <c r="Q281" i="20"/>
  <c r="I281" i="20"/>
  <c r="D246" i="20"/>
  <c r="L246" i="20"/>
  <c r="P246" i="20"/>
  <c r="T246" i="20"/>
  <c r="X246" i="20"/>
  <c r="M281" i="20"/>
  <c r="R281" i="20"/>
  <c r="G246" i="20"/>
  <c r="M246" i="20"/>
  <c r="R246" i="20"/>
  <c r="W246" i="20"/>
  <c r="C246" i="20"/>
  <c r="I246" i="20"/>
  <c r="S246" i="20"/>
  <c r="E246" i="20"/>
  <c r="O246" i="20"/>
  <c r="U246" i="20"/>
  <c r="C281" i="20"/>
  <c r="V246" i="20"/>
  <c r="F246" i="20"/>
  <c r="Q246" i="20"/>
  <c r="E277" i="20"/>
  <c r="J277" i="20"/>
  <c r="O277" i="20"/>
  <c r="F277" i="20"/>
  <c r="K277" i="20"/>
  <c r="P277" i="20"/>
  <c r="D277" i="20"/>
  <c r="N277" i="20"/>
  <c r="H277" i="20"/>
  <c r="Q277" i="20"/>
  <c r="I277" i="20"/>
  <c r="D242" i="20"/>
  <c r="L242" i="20"/>
  <c r="P242" i="20"/>
  <c r="T242" i="20"/>
  <c r="X242" i="20"/>
  <c r="M277" i="20"/>
  <c r="R277" i="20"/>
  <c r="E242" i="20"/>
  <c r="O242" i="20"/>
  <c r="U242" i="20"/>
  <c r="F242" i="20"/>
  <c r="Q242" i="20"/>
  <c r="V242" i="20"/>
  <c r="G242" i="20"/>
  <c r="M242" i="20"/>
  <c r="R242" i="20"/>
  <c r="W242" i="20"/>
  <c r="S242" i="20"/>
  <c r="C242" i="20"/>
  <c r="I242" i="20"/>
  <c r="C277" i="20"/>
  <c r="F267" i="20"/>
  <c r="K267" i="20"/>
  <c r="P267" i="20"/>
  <c r="C267" i="20"/>
  <c r="H267" i="20"/>
  <c r="M267" i="20"/>
  <c r="Q267" i="20"/>
  <c r="D267" i="20"/>
  <c r="I267" i="20"/>
  <c r="N267" i="20"/>
  <c r="R267" i="20"/>
  <c r="J267" i="20"/>
  <c r="F232" i="20"/>
  <c r="R232" i="20"/>
  <c r="V232" i="20"/>
  <c r="O267" i="20"/>
  <c r="C232" i="20"/>
  <c r="G232" i="20"/>
  <c r="O232" i="20"/>
  <c r="S232" i="20"/>
  <c r="W232" i="20"/>
  <c r="E232" i="20"/>
  <c r="M232" i="20"/>
  <c r="U232" i="20"/>
  <c r="E267" i="20"/>
  <c r="P232" i="20"/>
  <c r="X232" i="20"/>
  <c r="I232" i="20"/>
  <c r="L232" i="20"/>
  <c r="Q232" i="20"/>
  <c r="D232" i="20"/>
  <c r="T232" i="20"/>
  <c r="F270" i="20"/>
  <c r="K270" i="20"/>
  <c r="P270" i="20"/>
  <c r="C270" i="20"/>
  <c r="H270" i="20"/>
  <c r="M270" i="20"/>
  <c r="Q270" i="20"/>
  <c r="D270" i="20"/>
  <c r="N270" i="20"/>
  <c r="E270" i="20"/>
  <c r="O270" i="20"/>
  <c r="I270" i="20"/>
  <c r="E235" i="20"/>
  <c r="I235" i="20"/>
  <c r="M235" i="20"/>
  <c r="Q235" i="20"/>
  <c r="U235" i="20"/>
  <c r="J270" i="20"/>
  <c r="F235" i="20"/>
  <c r="R235" i="20"/>
  <c r="V235" i="20"/>
  <c r="D235" i="20"/>
  <c r="L235" i="20"/>
  <c r="T235" i="20"/>
  <c r="G235" i="20"/>
  <c r="O235" i="20"/>
  <c r="W235" i="20"/>
  <c r="R270" i="20"/>
  <c r="P235" i="20"/>
  <c r="X235" i="20"/>
  <c r="C235" i="20"/>
  <c r="S235" i="20"/>
  <c r="D269" i="20"/>
  <c r="I269" i="20"/>
  <c r="N269" i="20"/>
  <c r="R269" i="20"/>
  <c r="E269" i="20"/>
  <c r="J269" i="20"/>
  <c r="O269" i="20"/>
  <c r="F269" i="20"/>
  <c r="K269" i="20"/>
  <c r="P269" i="20"/>
  <c r="H269" i="20"/>
  <c r="M269" i="20"/>
  <c r="D234" i="20"/>
  <c r="L234" i="20"/>
  <c r="P234" i="20"/>
  <c r="T234" i="20"/>
  <c r="X234" i="20"/>
  <c r="C269" i="20"/>
  <c r="E234" i="20"/>
  <c r="I234" i="20"/>
  <c r="M234" i="20"/>
  <c r="Q234" i="20"/>
  <c r="U234" i="20"/>
  <c r="Q269" i="20"/>
  <c r="F234" i="20"/>
  <c r="V234" i="20"/>
  <c r="G234" i="20"/>
  <c r="O234" i="20"/>
  <c r="W234" i="20"/>
  <c r="R234" i="20"/>
  <c r="C234" i="20"/>
  <c r="S234" i="20"/>
  <c r="D272" i="20"/>
  <c r="I272" i="20"/>
  <c r="N272" i="20"/>
  <c r="R272" i="20"/>
  <c r="E272" i="20"/>
  <c r="J272" i="20"/>
  <c r="O272" i="20"/>
  <c r="F272" i="20"/>
  <c r="P272" i="20"/>
  <c r="H272" i="20"/>
  <c r="Q272" i="20"/>
  <c r="K272" i="20"/>
  <c r="C237" i="20"/>
  <c r="G237" i="20"/>
  <c r="O237" i="20"/>
  <c r="S237" i="20"/>
  <c r="W237" i="20"/>
  <c r="M272" i="20"/>
  <c r="D237" i="20"/>
  <c r="L237" i="20"/>
  <c r="P237" i="20"/>
  <c r="T237" i="20"/>
  <c r="X237" i="20"/>
  <c r="E237" i="20"/>
  <c r="M237" i="20"/>
  <c r="U237" i="20"/>
  <c r="C272" i="20"/>
  <c r="F237" i="20"/>
  <c r="V237" i="20"/>
  <c r="I237" i="20"/>
  <c r="Q237" i="20"/>
  <c r="R237" i="20"/>
  <c r="C275" i="20"/>
  <c r="H275" i="20"/>
  <c r="M275" i="20"/>
  <c r="Q275" i="20"/>
  <c r="D275" i="20"/>
  <c r="I275" i="20"/>
  <c r="N275" i="20"/>
  <c r="R275" i="20"/>
  <c r="E275" i="20"/>
  <c r="O275" i="20"/>
  <c r="F275" i="20"/>
  <c r="P275" i="20"/>
  <c r="J275" i="20"/>
  <c r="F240" i="20"/>
  <c r="R240" i="20"/>
  <c r="V240" i="20"/>
  <c r="K275" i="20"/>
  <c r="C240" i="20"/>
  <c r="G240" i="20"/>
  <c r="O240" i="20"/>
  <c r="S240" i="20"/>
  <c r="W240" i="20"/>
  <c r="D240" i="20"/>
  <c r="L240" i="20"/>
  <c r="T240" i="20"/>
  <c r="E240" i="20"/>
  <c r="M240" i="20"/>
  <c r="U240" i="20"/>
  <c r="P240" i="20"/>
  <c r="X240" i="20"/>
  <c r="I240" i="20"/>
  <c r="Q240" i="20"/>
  <c r="F278" i="20"/>
  <c r="K278" i="20"/>
  <c r="P278" i="20"/>
  <c r="C278" i="20"/>
  <c r="H278" i="20"/>
  <c r="M278" i="20"/>
  <c r="Q278" i="20"/>
  <c r="D278" i="20"/>
  <c r="N278" i="20"/>
  <c r="E278" i="20"/>
  <c r="O278" i="20"/>
  <c r="I278" i="20"/>
  <c r="E243" i="20"/>
  <c r="I243" i="20"/>
  <c r="M243" i="20"/>
  <c r="Q243" i="20"/>
  <c r="U243" i="20"/>
  <c r="J278" i="20"/>
  <c r="C243" i="20"/>
  <c r="S243" i="20"/>
  <c r="X243" i="20"/>
  <c r="D243" i="20"/>
  <c r="O243" i="20"/>
  <c r="T243" i="20"/>
  <c r="R278" i="20"/>
  <c r="F243" i="20"/>
  <c r="P243" i="20"/>
  <c r="V243" i="20"/>
  <c r="R243" i="20"/>
  <c r="W243" i="20"/>
  <c r="G243" i="20"/>
  <c r="L243" i="20"/>
  <c r="E273" i="20"/>
  <c r="J273" i="20"/>
  <c r="O273" i="20"/>
  <c r="F273" i="20"/>
  <c r="K273" i="20"/>
  <c r="P273" i="20"/>
  <c r="D273" i="20"/>
  <c r="N273" i="20"/>
  <c r="H273" i="20"/>
  <c r="Q273" i="20"/>
  <c r="I273" i="20"/>
  <c r="D238" i="20"/>
  <c r="L238" i="20"/>
  <c r="P238" i="20"/>
  <c r="T238" i="20"/>
  <c r="X238" i="20"/>
  <c r="M273" i="20"/>
  <c r="E238" i="20"/>
  <c r="I238" i="20"/>
  <c r="M238" i="20"/>
  <c r="Q238" i="20"/>
  <c r="U238" i="20"/>
  <c r="R273" i="20"/>
  <c r="F238" i="20"/>
  <c r="V238" i="20"/>
  <c r="G238" i="20"/>
  <c r="O238" i="20"/>
  <c r="W238" i="20"/>
  <c r="R238" i="20"/>
  <c r="S238" i="20"/>
  <c r="C273" i="20"/>
  <c r="C238" i="20"/>
  <c r="D280" i="20"/>
  <c r="I280" i="20"/>
  <c r="N280" i="20"/>
  <c r="R280" i="20"/>
  <c r="E280" i="20"/>
  <c r="J280" i="20"/>
  <c r="O280" i="20"/>
  <c r="F280" i="20"/>
  <c r="P280" i="20"/>
  <c r="H280" i="20"/>
  <c r="Q280" i="20"/>
  <c r="K280" i="20"/>
  <c r="C245" i="20"/>
  <c r="G245" i="20"/>
  <c r="O245" i="20"/>
  <c r="S245" i="20"/>
  <c r="W245" i="20"/>
  <c r="M280" i="20"/>
  <c r="D245" i="20"/>
  <c r="I245" i="20"/>
  <c r="T245" i="20"/>
  <c r="C280" i="20"/>
  <c r="E245" i="20"/>
  <c r="P245" i="20"/>
  <c r="U245" i="20"/>
  <c r="F245" i="20"/>
  <c r="L245" i="20"/>
  <c r="Q245" i="20"/>
  <c r="V245" i="20"/>
  <c r="M245" i="20"/>
  <c r="R245" i="20"/>
  <c r="X245" i="20"/>
  <c r="C268" i="20"/>
  <c r="H268" i="20"/>
  <c r="M268" i="20"/>
  <c r="Q268" i="20"/>
  <c r="D268" i="20"/>
  <c r="I268" i="20"/>
  <c r="N268" i="20"/>
  <c r="R268" i="20"/>
  <c r="E268" i="20"/>
  <c r="J268" i="20"/>
  <c r="O268" i="20"/>
  <c r="K268" i="20"/>
  <c r="C233" i="20"/>
  <c r="G233" i="20"/>
  <c r="P268" i="20"/>
  <c r="E233" i="20"/>
  <c r="O233" i="20"/>
  <c r="S233" i="20"/>
  <c r="W233" i="20"/>
  <c r="F233" i="20"/>
  <c r="L233" i="20"/>
  <c r="P233" i="20"/>
  <c r="T233" i="20"/>
  <c r="X233" i="20"/>
  <c r="M233" i="20"/>
  <c r="U233" i="20"/>
  <c r="D233" i="20"/>
  <c r="V233" i="20"/>
  <c r="F268" i="20"/>
  <c r="Q233" i="20"/>
  <c r="I233" i="20"/>
  <c r="R233" i="20"/>
  <c r="C271" i="20"/>
  <c r="H271" i="20"/>
  <c r="M271" i="20"/>
  <c r="Q271" i="20"/>
  <c r="D271" i="20"/>
  <c r="I271" i="20"/>
  <c r="N271" i="20"/>
  <c r="R271" i="20"/>
  <c r="E271" i="20"/>
  <c r="O271" i="20"/>
  <c r="F271" i="20"/>
  <c r="P271" i="20"/>
  <c r="J271" i="20"/>
  <c r="F236" i="20"/>
  <c r="R236" i="20"/>
  <c r="V236" i="20"/>
  <c r="K271" i="20"/>
  <c r="C236" i="20"/>
  <c r="G236" i="20"/>
  <c r="O236" i="20"/>
  <c r="S236" i="20"/>
  <c r="W236" i="20"/>
  <c r="D236" i="20"/>
  <c r="L236" i="20"/>
  <c r="T236" i="20"/>
  <c r="E236" i="20"/>
  <c r="M236" i="20"/>
  <c r="U236" i="20"/>
  <c r="P236" i="20"/>
  <c r="X236" i="20"/>
  <c r="I236" i="20"/>
  <c r="Q236" i="20"/>
  <c r="F274" i="20"/>
  <c r="K274" i="20"/>
  <c r="P274" i="20"/>
  <c r="C274" i="20"/>
  <c r="H274" i="20"/>
  <c r="M274" i="20"/>
  <c r="Q274" i="20"/>
  <c r="D274" i="20"/>
  <c r="N274" i="20"/>
  <c r="E274" i="20"/>
  <c r="O274" i="20"/>
  <c r="I274" i="20"/>
  <c r="E239" i="20"/>
  <c r="I239" i="20"/>
  <c r="M239" i="20"/>
  <c r="Q239" i="20"/>
  <c r="U239" i="20"/>
  <c r="J274" i="20"/>
  <c r="F239" i="20"/>
  <c r="R239" i="20"/>
  <c r="V239" i="20"/>
  <c r="D239" i="20"/>
  <c r="L239" i="20"/>
  <c r="T239" i="20"/>
  <c r="G239" i="20"/>
  <c r="O239" i="20"/>
  <c r="W239" i="20"/>
  <c r="R274" i="20"/>
  <c r="P239" i="20"/>
  <c r="X239" i="20"/>
  <c r="S239" i="20"/>
  <c r="C239" i="20"/>
  <c r="Q494" i="20"/>
  <c r="S494" i="20"/>
  <c r="X494" i="20"/>
  <c r="R494" i="20"/>
  <c r="T494" i="20"/>
  <c r="Q486" i="20"/>
  <c r="R486" i="20"/>
  <c r="S486" i="20"/>
  <c r="T486" i="20"/>
  <c r="X486" i="20"/>
  <c r="Q481" i="20"/>
  <c r="S481" i="20"/>
  <c r="X481" i="20"/>
  <c r="T481" i="20"/>
  <c r="R481" i="20"/>
  <c r="S483" i="20"/>
  <c r="T483" i="20"/>
  <c r="Q483" i="20"/>
  <c r="R483" i="20"/>
  <c r="X483" i="20"/>
  <c r="T493" i="20"/>
  <c r="X493" i="20"/>
  <c r="R493" i="20"/>
  <c r="Q493" i="20"/>
  <c r="S493" i="20"/>
  <c r="T480" i="20"/>
  <c r="X480" i="20"/>
  <c r="Q480" i="20"/>
  <c r="R480" i="20"/>
  <c r="S480" i="20"/>
  <c r="R464" i="20"/>
  <c r="S464" i="20"/>
  <c r="T464" i="20"/>
  <c r="X464" i="20"/>
  <c r="Q464" i="20"/>
  <c r="Q490" i="20"/>
  <c r="R490" i="20"/>
  <c r="S490" i="20"/>
  <c r="T490" i="20"/>
  <c r="X490" i="20"/>
  <c r="S492" i="20"/>
  <c r="Q492" i="20"/>
  <c r="X492" i="20"/>
  <c r="R492" i="20"/>
  <c r="T492" i="20"/>
  <c r="R474" i="20"/>
  <c r="Q474" i="20"/>
  <c r="S474" i="20"/>
  <c r="X474" i="20"/>
  <c r="T474" i="20"/>
  <c r="Q477" i="20"/>
  <c r="S477" i="20"/>
  <c r="X477" i="20"/>
  <c r="T477" i="20"/>
  <c r="R477" i="20"/>
  <c r="S479" i="20"/>
  <c r="T479" i="20"/>
  <c r="Q479" i="20"/>
  <c r="R479" i="20"/>
  <c r="X479" i="20"/>
  <c r="T489" i="20"/>
  <c r="X489" i="20"/>
  <c r="Q489" i="20"/>
  <c r="R489" i="20"/>
  <c r="S489" i="20"/>
  <c r="T476" i="20"/>
  <c r="X476" i="20"/>
  <c r="Q476" i="20"/>
  <c r="R476" i="20"/>
  <c r="S476" i="20"/>
  <c r="Q469" i="20"/>
  <c r="S469" i="20"/>
  <c r="X469" i="20"/>
  <c r="T469" i="20"/>
  <c r="R469" i="20"/>
  <c r="R470" i="20"/>
  <c r="Q470" i="20"/>
  <c r="S470" i="20"/>
  <c r="X470" i="20"/>
  <c r="T470" i="20"/>
  <c r="R478" i="20"/>
  <c r="Q478" i="20"/>
  <c r="S478" i="20"/>
  <c r="X478" i="20"/>
  <c r="T478" i="20"/>
  <c r="R491" i="20"/>
  <c r="S491" i="20"/>
  <c r="T491" i="20"/>
  <c r="X491" i="20"/>
  <c r="Q491" i="20"/>
  <c r="Q473" i="20"/>
  <c r="S473" i="20"/>
  <c r="X473" i="20"/>
  <c r="T473" i="20"/>
  <c r="R473" i="20"/>
  <c r="S475" i="20"/>
  <c r="T475" i="20"/>
  <c r="Q475" i="20"/>
  <c r="R475" i="20"/>
  <c r="X475" i="20"/>
  <c r="T485" i="20"/>
  <c r="X485" i="20"/>
  <c r="Q485" i="20"/>
  <c r="R485" i="20"/>
  <c r="S485" i="20"/>
  <c r="T472" i="20"/>
  <c r="X472" i="20"/>
  <c r="Q472" i="20"/>
  <c r="R472" i="20"/>
  <c r="S472" i="20"/>
  <c r="S465" i="20"/>
  <c r="T465" i="20"/>
  <c r="X465" i="20"/>
  <c r="Q465" i="20"/>
  <c r="R465" i="20"/>
  <c r="R482" i="20"/>
  <c r="Q482" i="20"/>
  <c r="S482" i="20"/>
  <c r="X482" i="20"/>
  <c r="T482" i="20"/>
  <c r="R467" i="20"/>
  <c r="S467" i="20"/>
  <c r="Q467" i="20"/>
  <c r="T467" i="20"/>
  <c r="X467" i="20"/>
  <c r="R487" i="20"/>
  <c r="S487" i="20"/>
  <c r="T487" i="20"/>
  <c r="X487" i="20"/>
  <c r="Q487" i="20"/>
  <c r="S488" i="20"/>
  <c r="T488" i="20"/>
  <c r="X488" i="20"/>
  <c r="Q488" i="20"/>
  <c r="R488" i="20"/>
  <c r="S471" i="20"/>
  <c r="T471" i="20"/>
  <c r="Q471" i="20"/>
  <c r="X471" i="20"/>
  <c r="R471" i="20"/>
  <c r="T484" i="20"/>
  <c r="X484" i="20"/>
  <c r="Q484" i="20"/>
  <c r="R484" i="20"/>
  <c r="S484" i="20"/>
  <c r="S468" i="20"/>
  <c r="T468" i="20"/>
  <c r="X468" i="20"/>
  <c r="Q468" i="20"/>
  <c r="R468" i="20"/>
  <c r="T466" i="20"/>
  <c r="X466" i="20"/>
  <c r="Q466" i="20"/>
  <c r="R466" i="20"/>
  <c r="S466" i="20"/>
  <c r="Q347" i="20"/>
  <c r="R347" i="20"/>
  <c r="S347" i="20"/>
  <c r="T347" i="20"/>
  <c r="X347" i="20"/>
  <c r="R348" i="20"/>
  <c r="S348" i="20"/>
  <c r="T348" i="20"/>
  <c r="X348" i="20"/>
  <c r="Q348" i="20"/>
  <c r="R340" i="20"/>
  <c r="Q340" i="20"/>
  <c r="S340" i="20"/>
  <c r="X340" i="20"/>
  <c r="T340" i="20"/>
  <c r="Q339" i="20"/>
  <c r="S339" i="20"/>
  <c r="X339" i="20"/>
  <c r="T339" i="20"/>
  <c r="R339" i="20"/>
  <c r="S337" i="20"/>
  <c r="T337" i="20"/>
  <c r="Q337" i="20"/>
  <c r="X337" i="20"/>
  <c r="R337" i="20"/>
  <c r="T338" i="20"/>
  <c r="X338" i="20"/>
  <c r="Q338" i="20"/>
  <c r="R338" i="20"/>
  <c r="S338" i="20"/>
  <c r="R322" i="20"/>
  <c r="S322" i="20"/>
  <c r="T322" i="20"/>
  <c r="X322" i="20"/>
  <c r="Q322" i="20"/>
  <c r="T332" i="20"/>
  <c r="X332" i="20"/>
  <c r="R332" i="20"/>
  <c r="Q332" i="20"/>
  <c r="S332" i="20"/>
  <c r="R344" i="20"/>
  <c r="S344" i="20"/>
  <c r="Q344" i="20"/>
  <c r="T344" i="20"/>
  <c r="X344" i="20"/>
  <c r="R352" i="20"/>
  <c r="T352" i="20"/>
  <c r="Q352" i="20"/>
  <c r="S352" i="20"/>
  <c r="X352" i="20"/>
  <c r="Q333" i="20"/>
  <c r="S333" i="20"/>
  <c r="R333" i="20"/>
  <c r="T333" i="20"/>
  <c r="X333" i="20"/>
  <c r="T350" i="20"/>
  <c r="X350" i="20"/>
  <c r="Q350" i="20"/>
  <c r="R350" i="20"/>
  <c r="S350" i="20"/>
  <c r="S335" i="20"/>
  <c r="Q335" i="20"/>
  <c r="X335" i="20"/>
  <c r="R335" i="20"/>
  <c r="T335" i="20"/>
  <c r="R334" i="20"/>
  <c r="T334" i="20"/>
  <c r="X334" i="20"/>
  <c r="Q334" i="20"/>
  <c r="S334" i="20"/>
  <c r="S327" i="20"/>
  <c r="T327" i="20"/>
  <c r="X327" i="20"/>
  <c r="Q327" i="20"/>
  <c r="R327" i="20"/>
  <c r="T328" i="20"/>
  <c r="X328" i="20"/>
  <c r="Q328" i="20"/>
  <c r="R328" i="20"/>
  <c r="S328" i="20"/>
  <c r="S331" i="20"/>
  <c r="Q331" i="20"/>
  <c r="R331" i="20"/>
  <c r="T331" i="20"/>
  <c r="X331" i="20"/>
  <c r="Q329" i="20"/>
  <c r="R329" i="20"/>
  <c r="S329" i="20"/>
  <c r="T329" i="20"/>
  <c r="X329" i="20"/>
  <c r="S349" i="20"/>
  <c r="T349" i="20"/>
  <c r="X349" i="20"/>
  <c r="Q349" i="20"/>
  <c r="R349" i="20"/>
  <c r="T346" i="20"/>
  <c r="X346" i="20"/>
  <c r="Q346" i="20"/>
  <c r="S346" i="20"/>
  <c r="R346" i="20"/>
  <c r="Q325" i="20"/>
  <c r="R325" i="20"/>
  <c r="S325" i="20"/>
  <c r="T325" i="20"/>
  <c r="X325" i="20"/>
  <c r="R330" i="20"/>
  <c r="T330" i="20"/>
  <c r="X330" i="20"/>
  <c r="Q330" i="20"/>
  <c r="S330" i="20"/>
  <c r="S323" i="20"/>
  <c r="T323" i="20"/>
  <c r="X323" i="20"/>
  <c r="Q323" i="20"/>
  <c r="R323" i="20"/>
  <c r="T324" i="20"/>
  <c r="X324" i="20"/>
  <c r="Q324" i="20"/>
  <c r="R324" i="20"/>
  <c r="S324" i="20"/>
  <c r="Q351" i="20"/>
  <c r="R351" i="20"/>
  <c r="T351" i="20"/>
  <c r="X351" i="20"/>
  <c r="S351" i="20"/>
  <c r="Q343" i="20"/>
  <c r="R343" i="20"/>
  <c r="X343" i="20"/>
  <c r="S343" i="20"/>
  <c r="T343" i="20"/>
  <c r="S345" i="20"/>
  <c r="T345" i="20"/>
  <c r="X345" i="20"/>
  <c r="Q345" i="20"/>
  <c r="R345" i="20"/>
  <c r="S341" i="20"/>
  <c r="T341" i="20"/>
  <c r="Q341" i="20"/>
  <c r="X341" i="20"/>
  <c r="R341" i="20"/>
  <c r="T342" i="20"/>
  <c r="X342" i="20"/>
  <c r="R342" i="20"/>
  <c r="S342" i="20"/>
  <c r="Q342" i="20"/>
  <c r="R326" i="20"/>
  <c r="S326" i="20"/>
  <c r="T326" i="20"/>
  <c r="X326" i="20"/>
  <c r="Q326" i="20"/>
  <c r="R336" i="20"/>
  <c r="Q336" i="20"/>
  <c r="S336" i="20"/>
  <c r="X336" i="20"/>
  <c r="T336" i="20"/>
  <c r="Q194" i="20"/>
  <c r="R194" i="20"/>
  <c r="S194" i="20"/>
  <c r="T194" i="20"/>
  <c r="X194" i="20"/>
  <c r="S199" i="20"/>
  <c r="Q199" i="20"/>
  <c r="R199" i="20"/>
  <c r="X199" i="20"/>
  <c r="T199" i="20"/>
  <c r="S206" i="20"/>
  <c r="T206" i="20"/>
  <c r="X206" i="20"/>
  <c r="Q206" i="20"/>
  <c r="R206" i="20"/>
  <c r="T207" i="20"/>
  <c r="X207" i="20"/>
  <c r="Q207" i="20"/>
  <c r="R207" i="20"/>
  <c r="S207" i="20"/>
  <c r="T196" i="20"/>
  <c r="X196" i="20"/>
  <c r="S196" i="20"/>
  <c r="Q196" i="20"/>
  <c r="R196" i="20"/>
  <c r="R180" i="20"/>
  <c r="S180" i="20"/>
  <c r="T180" i="20"/>
  <c r="X180" i="20"/>
  <c r="Q180" i="20"/>
  <c r="S181" i="20"/>
  <c r="T181" i="20"/>
  <c r="X181" i="20"/>
  <c r="Q181" i="20"/>
  <c r="R181" i="20"/>
  <c r="Q208" i="20"/>
  <c r="S208" i="20"/>
  <c r="R208" i="20"/>
  <c r="T208" i="20"/>
  <c r="X208" i="20"/>
  <c r="Q191" i="20"/>
  <c r="R191" i="20"/>
  <c r="S191" i="20"/>
  <c r="T191" i="20"/>
  <c r="X191" i="20"/>
  <c r="R209" i="20"/>
  <c r="T209" i="20"/>
  <c r="X209" i="20"/>
  <c r="Q209" i="20"/>
  <c r="S209" i="20"/>
  <c r="S202" i="20"/>
  <c r="T202" i="20"/>
  <c r="X202" i="20"/>
  <c r="Q202" i="20"/>
  <c r="R202" i="20"/>
  <c r="T203" i="20"/>
  <c r="X203" i="20"/>
  <c r="Q203" i="20"/>
  <c r="R203" i="20"/>
  <c r="S203" i="20"/>
  <c r="S192" i="20"/>
  <c r="T192" i="20"/>
  <c r="X192" i="20"/>
  <c r="R192" i="20"/>
  <c r="Q192" i="20"/>
  <c r="T193" i="20"/>
  <c r="X193" i="20"/>
  <c r="Q193" i="20"/>
  <c r="R193" i="20"/>
  <c r="S193" i="20"/>
  <c r="T190" i="20"/>
  <c r="X190" i="20"/>
  <c r="Q190" i="20"/>
  <c r="R190" i="20"/>
  <c r="S190" i="20"/>
  <c r="S195" i="20"/>
  <c r="Q195" i="20"/>
  <c r="R195" i="20"/>
  <c r="X195" i="20"/>
  <c r="T195" i="20"/>
  <c r="Q183" i="20"/>
  <c r="R183" i="20"/>
  <c r="S183" i="20"/>
  <c r="T183" i="20"/>
  <c r="X183" i="20"/>
  <c r="R205" i="20"/>
  <c r="S205" i="20"/>
  <c r="T205" i="20"/>
  <c r="X205" i="20"/>
  <c r="Q205" i="20"/>
  <c r="R198" i="20"/>
  <c r="T198" i="20"/>
  <c r="Q198" i="20"/>
  <c r="S198" i="20"/>
  <c r="X198" i="20"/>
  <c r="Q197" i="20"/>
  <c r="R197" i="20"/>
  <c r="S197" i="20"/>
  <c r="X197" i="20"/>
  <c r="T197" i="20"/>
  <c r="R188" i="20"/>
  <c r="S188" i="20"/>
  <c r="T188" i="20"/>
  <c r="X188" i="20"/>
  <c r="Q188" i="20"/>
  <c r="S189" i="20"/>
  <c r="T189" i="20"/>
  <c r="X189" i="20"/>
  <c r="Q189" i="20"/>
  <c r="R189" i="20"/>
  <c r="T186" i="20"/>
  <c r="X186" i="20"/>
  <c r="Q186" i="20"/>
  <c r="R186" i="20"/>
  <c r="S186" i="20"/>
  <c r="S210" i="20"/>
  <c r="Q210" i="20"/>
  <c r="X210" i="20"/>
  <c r="R210" i="20"/>
  <c r="T210" i="20"/>
  <c r="Q204" i="20"/>
  <c r="R204" i="20"/>
  <c r="S204" i="20"/>
  <c r="T204" i="20"/>
  <c r="X204" i="20"/>
  <c r="R201" i="20"/>
  <c r="S201" i="20"/>
  <c r="T201" i="20"/>
  <c r="X201" i="20"/>
  <c r="Q201" i="20"/>
  <c r="Q187" i="20"/>
  <c r="R187" i="20"/>
  <c r="S187" i="20"/>
  <c r="T187" i="20"/>
  <c r="X187" i="20"/>
  <c r="T200" i="20"/>
  <c r="X200" i="20"/>
  <c r="S200" i="20"/>
  <c r="Q200" i="20"/>
  <c r="R200" i="20"/>
  <c r="R184" i="20"/>
  <c r="S184" i="20"/>
  <c r="T184" i="20"/>
  <c r="X184" i="20"/>
  <c r="Q184" i="20"/>
  <c r="S185" i="20"/>
  <c r="T185" i="20"/>
  <c r="X185" i="20"/>
  <c r="Q185" i="20"/>
  <c r="R185" i="20"/>
  <c r="T182" i="20"/>
  <c r="X182" i="20"/>
  <c r="Q182" i="20"/>
  <c r="R182" i="20"/>
  <c r="S182" i="20"/>
  <c r="Q66" i="20"/>
  <c r="R66" i="20"/>
  <c r="S66" i="20"/>
  <c r="T66" i="20"/>
  <c r="X66" i="20"/>
  <c r="Q45" i="20"/>
  <c r="R45" i="20"/>
  <c r="S45" i="20"/>
  <c r="T45" i="20"/>
  <c r="X45" i="20"/>
  <c r="Q49" i="20"/>
  <c r="R49" i="20"/>
  <c r="X49" i="20"/>
  <c r="S49" i="20"/>
  <c r="T49" i="20"/>
  <c r="T61" i="20"/>
  <c r="X61" i="20"/>
  <c r="Q61" i="20"/>
  <c r="S61" i="20"/>
  <c r="R61" i="20"/>
  <c r="S59" i="20"/>
  <c r="T59" i="20"/>
  <c r="X59" i="20"/>
  <c r="Q59" i="20"/>
  <c r="R59" i="20"/>
  <c r="S43" i="20"/>
  <c r="T43" i="20"/>
  <c r="X43" i="20"/>
  <c r="R43" i="20"/>
  <c r="Q43" i="20"/>
  <c r="T52" i="20"/>
  <c r="X52" i="20"/>
  <c r="Q52" i="20"/>
  <c r="R52" i="20"/>
  <c r="S52" i="20"/>
  <c r="R67" i="20"/>
  <c r="S67" i="20"/>
  <c r="Q67" i="20"/>
  <c r="T67" i="20"/>
  <c r="X67" i="20"/>
  <c r="R63" i="20"/>
  <c r="S63" i="20"/>
  <c r="X63" i="20"/>
  <c r="Q63" i="20"/>
  <c r="T63" i="20"/>
  <c r="Q57" i="20"/>
  <c r="R57" i="20"/>
  <c r="S57" i="20"/>
  <c r="T57" i="20"/>
  <c r="X57" i="20"/>
  <c r="R42" i="20"/>
  <c r="S42" i="20"/>
  <c r="X42" i="20"/>
  <c r="T42" i="20"/>
  <c r="Q42" i="20"/>
  <c r="Q53" i="20"/>
  <c r="R53" i="20"/>
  <c r="X53" i="20"/>
  <c r="S53" i="20"/>
  <c r="T53" i="20"/>
  <c r="S55" i="20"/>
  <c r="T55" i="20"/>
  <c r="X55" i="20"/>
  <c r="Q55" i="20"/>
  <c r="R55" i="20"/>
  <c r="S39" i="20"/>
  <c r="T39" i="20"/>
  <c r="X39" i="20"/>
  <c r="Q39" i="20"/>
  <c r="R39" i="20"/>
  <c r="T48" i="20"/>
  <c r="X48" i="20"/>
  <c r="Q48" i="20"/>
  <c r="R48" i="20"/>
  <c r="S48" i="20"/>
  <c r="R54" i="20"/>
  <c r="S54" i="20"/>
  <c r="Q54" i="20"/>
  <c r="T54" i="20"/>
  <c r="X54" i="20"/>
  <c r="Q62" i="20"/>
  <c r="R62" i="20"/>
  <c r="X62" i="20"/>
  <c r="S62" i="20"/>
  <c r="T62" i="20"/>
  <c r="S68" i="20"/>
  <c r="T68" i="20"/>
  <c r="X68" i="20"/>
  <c r="Q68" i="20"/>
  <c r="R68" i="20"/>
  <c r="Q41" i="20"/>
  <c r="R41" i="20"/>
  <c r="X41" i="20"/>
  <c r="S41" i="20"/>
  <c r="T41" i="20"/>
  <c r="R50" i="20"/>
  <c r="S50" i="20"/>
  <c r="X50" i="20"/>
  <c r="Q50" i="20"/>
  <c r="T50" i="20"/>
  <c r="S51" i="20"/>
  <c r="T51" i="20"/>
  <c r="X51" i="20"/>
  <c r="R51" i="20"/>
  <c r="Q51" i="20"/>
  <c r="S60" i="20"/>
  <c r="T60" i="20"/>
  <c r="X60" i="20"/>
  <c r="Q60" i="20"/>
  <c r="R60" i="20"/>
  <c r="T44" i="20"/>
  <c r="X44" i="20"/>
  <c r="Q44" i="20"/>
  <c r="R44" i="20"/>
  <c r="S44" i="20"/>
  <c r="R38" i="20"/>
  <c r="S38" i="20"/>
  <c r="Q38" i="20"/>
  <c r="T38" i="20"/>
  <c r="X38" i="20"/>
  <c r="R58" i="20"/>
  <c r="S58" i="20"/>
  <c r="T58" i="20"/>
  <c r="Q58" i="20"/>
  <c r="X58" i="20"/>
  <c r="S64" i="20"/>
  <c r="T64" i="20"/>
  <c r="X64" i="20"/>
  <c r="R64" i="20"/>
  <c r="Q64" i="20"/>
  <c r="T65" i="20"/>
  <c r="X65" i="20"/>
  <c r="Q65" i="20"/>
  <c r="R65" i="20"/>
  <c r="S65" i="20"/>
  <c r="R46" i="20"/>
  <c r="S46" i="20"/>
  <c r="X46" i="20"/>
  <c r="Q46" i="20"/>
  <c r="T46" i="20"/>
  <c r="S47" i="20"/>
  <c r="T47" i="20"/>
  <c r="X47" i="20"/>
  <c r="R47" i="20"/>
  <c r="Q47" i="20"/>
  <c r="T56" i="20"/>
  <c r="X56" i="20"/>
  <c r="Q56" i="20"/>
  <c r="S56" i="20"/>
  <c r="R56" i="20"/>
  <c r="T40" i="20"/>
  <c r="X40" i="20"/>
  <c r="Q40" i="20"/>
  <c r="S40" i="20"/>
  <c r="R40" i="20"/>
  <c r="S23" i="20"/>
  <c r="AD389" i="41"/>
  <c r="S409" i="41"/>
  <c r="S297" i="41"/>
  <c r="AD276" i="41"/>
  <c r="S185" i="41"/>
  <c r="AD164" i="41"/>
  <c r="R23" i="20"/>
  <c r="L218" i="20"/>
  <c r="F218" i="20"/>
  <c r="F226" i="20"/>
  <c r="L226" i="20"/>
  <c r="F227" i="20"/>
  <c r="L227" i="20"/>
  <c r="L220" i="20"/>
  <c r="F220" i="20"/>
  <c r="L225" i="20"/>
  <c r="F225" i="20"/>
  <c r="L230" i="20"/>
  <c r="F230" i="20"/>
  <c r="F507" i="20"/>
  <c r="L507" i="20"/>
  <c r="L513" i="20"/>
  <c r="F513" i="20"/>
  <c r="L506" i="20"/>
  <c r="F506" i="20"/>
  <c r="L369" i="20"/>
  <c r="F369" i="20"/>
  <c r="F362" i="20"/>
  <c r="L362" i="20"/>
  <c r="L370" i="20"/>
  <c r="F370" i="20"/>
  <c r="F363" i="20"/>
  <c r="L363" i="20"/>
  <c r="L217" i="20"/>
  <c r="F217" i="20"/>
  <c r="F224" i="20"/>
  <c r="L224" i="20"/>
  <c r="L229" i="20"/>
  <c r="F229" i="20"/>
  <c r="F219" i="20"/>
  <c r="L219" i="20"/>
  <c r="F504" i="20"/>
  <c r="L504" i="20"/>
  <c r="L512" i="20"/>
  <c r="F512" i="20"/>
  <c r="L501" i="20"/>
  <c r="F501" i="20"/>
  <c r="F510" i="20"/>
  <c r="L510" i="20"/>
  <c r="F371" i="20"/>
  <c r="L371" i="20"/>
  <c r="F359" i="20"/>
  <c r="L359" i="20"/>
  <c r="F367" i="20"/>
  <c r="L367" i="20"/>
  <c r="L365" i="20"/>
  <c r="F365" i="20"/>
  <c r="F364" i="20"/>
  <c r="L364" i="20"/>
  <c r="F503" i="20"/>
  <c r="L503" i="20"/>
  <c r="L505" i="20"/>
  <c r="F505" i="20"/>
  <c r="F514" i="20"/>
  <c r="L514" i="20"/>
  <c r="L360" i="20"/>
  <c r="F360" i="20"/>
  <c r="L361" i="20"/>
  <c r="F361" i="20"/>
  <c r="L228" i="20"/>
  <c r="F228" i="20"/>
  <c r="F222" i="20"/>
  <c r="L222" i="20"/>
  <c r="F223" i="20"/>
  <c r="L223" i="20"/>
  <c r="L221" i="20"/>
  <c r="F221" i="20"/>
  <c r="F511" i="20"/>
  <c r="L511" i="20"/>
  <c r="L508" i="20"/>
  <c r="F508" i="20"/>
  <c r="L509" i="20"/>
  <c r="F509" i="20"/>
  <c r="F502" i="20"/>
  <c r="L502" i="20"/>
  <c r="L372" i="20"/>
  <c r="F372" i="20"/>
  <c r="L368" i="20"/>
  <c r="F368" i="20"/>
  <c r="F366" i="20"/>
  <c r="L366" i="20"/>
  <c r="D46" i="41"/>
  <c r="AI46" i="41" s="1"/>
  <c r="X31" i="21"/>
  <c r="T356" i="41"/>
  <c r="U355" i="41"/>
  <c r="V357" i="41"/>
  <c r="V245" i="41"/>
  <c r="T244" i="41"/>
  <c r="U243" i="41"/>
  <c r="T132" i="41"/>
  <c r="U131" i="41"/>
  <c r="V133" i="41"/>
  <c r="Z397" i="22"/>
  <c r="Z694" i="22" s="1"/>
  <c r="N397" i="22"/>
  <c r="N694" i="22" s="1"/>
  <c r="Z324" i="22"/>
  <c r="Z621" i="22" s="1"/>
  <c r="N324" i="22"/>
  <c r="N621" i="22" s="1"/>
  <c r="Z251" i="22"/>
  <c r="Z548" i="22" s="1"/>
  <c r="N251" i="22"/>
  <c r="N548" i="22" s="1"/>
  <c r="N8" i="22"/>
  <c r="Q315" i="20"/>
  <c r="R163" i="20"/>
  <c r="Q163" i="20"/>
  <c r="X163" i="20"/>
  <c r="S163" i="20"/>
  <c r="R10" i="20"/>
  <c r="S10" i="20"/>
  <c r="Q10" i="20"/>
  <c r="Q31" i="20"/>
  <c r="R31" i="20"/>
  <c r="S31" i="20"/>
  <c r="Q37" i="20"/>
  <c r="S37" i="20"/>
  <c r="R37" i="20"/>
  <c r="X446" i="20"/>
  <c r="X444" i="20"/>
  <c r="X301" i="20"/>
  <c r="Q162" i="20"/>
  <c r="S162" i="20"/>
  <c r="X162" i="20"/>
  <c r="R162" i="20"/>
  <c r="U151" i="20"/>
  <c r="W151" i="20"/>
  <c r="V151" i="20"/>
  <c r="R151" i="20"/>
  <c r="Q151" i="20"/>
  <c r="X151" i="20"/>
  <c r="S151" i="20"/>
  <c r="S167" i="20"/>
  <c r="R167" i="20"/>
  <c r="X167" i="20"/>
  <c r="Q167" i="20"/>
  <c r="S156" i="20"/>
  <c r="X156" i="20"/>
  <c r="R156" i="20"/>
  <c r="Q156" i="20"/>
  <c r="R170" i="20"/>
  <c r="Q170" i="20"/>
  <c r="X170" i="20"/>
  <c r="S170" i="20"/>
  <c r="X157" i="20"/>
  <c r="S157" i="20"/>
  <c r="R157" i="20"/>
  <c r="Q157" i="20"/>
  <c r="X173" i="20"/>
  <c r="Q173" i="20"/>
  <c r="S173" i="20"/>
  <c r="R173" i="20"/>
  <c r="R14" i="20"/>
  <c r="S14" i="20"/>
  <c r="Q14" i="20"/>
  <c r="X14" i="20" s="1"/>
  <c r="O80" i="20" s="1"/>
  <c r="Q28" i="20"/>
  <c r="R28" i="20"/>
  <c r="S28" i="20"/>
  <c r="R15" i="20"/>
  <c r="S15" i="20"/>
  <c r="Q15" i="20"/>
  <c r="Q35" i="20"/>
  <c r="R35" i="20"/>
  <c r="S35" i="20"/>
  <c r="Q26" i="20"/>
  <c r="R26" i="20"/>
  <c r="S26" i="20"/>
  <c r="S9" i="20"/>
  <c r="W9" i="20" s="1"/>
  <c r="D75" i="20"/>
  <c r="Q9" i="20"/>
  <c r="U9" i="20" s="1"/>
  <c r="X9" i="20" s="1"/>
  <c r="O75" i="20" s="1"/>
  <c r="R9" i="20"/>
  <c r="Q25" i="20"/>
  <c r="S25" i="20"/>
  <c r="R25" i="20"/>
  <c r="X455" i="20"/>
  <c r="X437" i="20"/>
  <c r="X439" i="20"/>
  <c r="X463" i="20"/>
  <c r="X448" i="20"/>
  <c r="X460" i="20"/>
  <c r="X453" i="20"/>
  <c r="R314" i="20"/>
  <c r="X314" i="20"/>
  <c r="T316" i="20"/>
  <c r="X316" i="20"/>
  <c r="R310" i="20"/>
  <c r="X310" i="20"/>
  <c r="X294" i="20"/>
  <c r="T309" i="20"/>
  <c r="X309" i="20"/>
  <c r="X307" i="20"/>
  <c r="X295" i="20"/>
  <c r="N88" i="41"/>
  <c r="G89" i="41"/>
  <c r="K89" i="41" s="1"/>
  <c r="W132" i="40"/>
  <c r="G201" i="41"/>
  <c r="K201" i="41" s="1"/>
  <c r="N200" i="41"/>
  <c r="G425" i="41"/>
  <c r="K425" i="41" s="1"/>
  <c r="N424" i="41"/>
  <c r="R22" i="40"/>
  <c r="W244" i="40"/>
  <c r="R358" i="40"/>
  <c r="F22" i="40"/>
  <c r="Q158" i="20"/>
  <c r="S158" i="20"/>
  <c r="R158" i="20"/>
  <c r="X158" i="20"/>
  <c r="S179" i="20"/>
  <c r="R179" i="20"/>
  <c r="X179" i="20"/>
  <c r="Q179" i="20"/>
  <c r="R166" i="20"/>
  <c r="X166" i="20"/>
  <c r="Q166" i="20"/>
  <c r="S166" i="20"/>
  <c r="X169" i="20"/>
  <c r="Q169" i="20"/>
  <c r="S169" i="20"/>
  <c r="R169" i="20"/>
  <c r="R36" i="20"/>
  <c r="S36" i="20"/>
  <c r="Q36" i="20"/>
  <c r="R11" i="20"/>
  <c r="S11" i="20"/>
  <c r="Q11" i="20"/>
  <c r="R20" i="20"/>
  <c r="Q20" i="20"/>
  <c r="X20" i="20" s="1"/>
  <c r="O86" i="20" s="1"/>
  <c r="S20" i="20"/>
  <c r="R21" i="20"/>
  <c r="Q21" i="20"/>
  <c r="X21" i="20" s="1"/>
  <c r="O87" i="20" s="1"/>
  <c r="S21" i="20"/>
  <c r="X438" i="20"/>
  <c r="X451" i="20"/>
  <c r="X456" i="20"/>
  <c r="X462" i="20"/>
  <c r="X305" i="20"/>
  <c r="V293" i="20"/>
  <c r="U293" i="20"/>
  <c r="W293" i="20"/>
  <c r="X293" i="20"/>
  <c r="X299" i="20"/>
  <c r="X308" i="20"/>
  <c r="X313" i="20"/>
  <c r="X298" i="20"/>
  <c r="X168" i="20"/>
  <c r="S168" i="20"/>
  <c r="R168" i="20"/>
  <c r="Q168" i="20"/>
  <c r="X172" i="20"/>
  <c r="S172" i="20"/>
  <c r="R172" i="20"/>
  <c r="Q172" i="20"/>
  <c r="S152" i="20"/>
  <c r="X152" i="20"/>
  <c r="R152" i="20"/>
  <c r="Q152" i="20"/>
  <c r="R155" i="20"/>
  <c r="Q155" i="20"/>
  <c r="X155" i="20"/>
  <c r="S155" i="20"/>
  <c r="S171" i="20"/>
  <c r="R171" i="20"/>
  <c r="X171" i="20"/>
  <c r="Q171" i="20"/>
  <c r="S160" i="20"/>
  <c r="X160" i="20"/>
  <c r="R160" i="20"/>
  <c r="Q160" i="20"/>
  <c r="R174" i="20"/>
  <c r="Q174" i="20"/>
  <c r="S174" i="20"/>
  <c r="X174" i="20"/>
  <c r="X161" i="20"/>
  <c r="S161" i="20"/>
  <c r="R161" i="20"/>
  <c r="Q161" i="20"/>
  <c r="X177" i="20"/>
  <c r="Q177" i="20"/>
  <c r="S177" i="20"/>
  <c r="R177" i="20"/>
  <c r="R22" i="20"/>
  <c r="S22" i="20"/>
  <c r="Q22" i="20"/>
  <c r="R18" i="20"/>
  <c r="S18" i="20"/>
  <c r="Q18" i="20"/>
  <c r="X18" i="20" s="1"/>
  <c r="O84" i="20" s="1"/>
  <c r="R19" i="20"/>
  <c r="S19" i="20"/>
  <c r="Q19" i="20"/>
  <c r="X19" i="20" s="1"/>
  <c r="O85" i="20" s="1"/>
  <c r="R12" i="20"/>
  <c r="S12" i="20"/>
  <c r="Q12" i="20"/>
  <c r="Q30" i="20"/>
  <c r="S30" i="20"/>
  <c r="R30" i="20"/>
  <c r="R13" i="20"/>
  <c r="S13" i="20"/>
  <c r="Q13" i="20"/>
  <c r="Q29" i="20"/>
  <c r="R29" i="20"/>
  <c r="S29" i="20"/>
  <c r="X445" i="20"/>
  <c r="X442" i="20"/>
  <c r="X443" i="20"/>
  <c r="X436" i="20"/>
  <c r="X450" i="20"/>
  <c r="X454" i="20"/>
  <c r="X457" i="20"/>
  <c r="X306" i="20"/>
  <c r="X302" i="20"/>
  <c r="S311" i="20"/>
  <c r="X311" i="20"/>
  <c r="X318" i="20"/>
  <c r="X300" i="20"/>
  <c r="T312" i="20"/>
  <c r="X312" i="20"/>
  <c r="Q133" i="40"/>
  <c r="R134" i="40"/>
  <c r="Q357" i="40"/>
  <c r="M340" i="21"/>
  <c r="N306" i="41"/>
  <c r="G306" i="41"/>
  <c r="K306" i="41" s="1"/>
  <c r="D312" i="41"/>
  <c r="R246" i="40"/>
  <c r="T19" i="41"/>
  <c r="V20" i="41"/>
  <c r="V21" i="41" s="1"/>
  <c r="V22" i="41" s="1"/>
  <c r="V23" i="41" s="1"/>
  <c r="V24" i="41" s="1"/>
  <c r="V25" i="41" s="1"/>
  <c r="V26" i="41" s="1"/>
  <c r="V27" i="41" s="1"/>
  <c r="V28" i="41" s="1"/>
  <c r="V29" i="41" s="1"/>
  <c r="V30" i="41" s="1"/>
  <c r="V31" i="41" s="1"/>
  <c r="V32" i="41" s="1"/>
  <c r="V33" i="41" s="1"/>
  <c r="V34" i="41" s="1"/>
  <c r="V35" i="41" s="1"/>
  <c r="V36" i="41" s="1"/>
  <c r="V37" i="41" s="1"/>
  <c r="V38" i="41" s="1"/>
  <c r="V39" i="41" s="1"/>
  <c r="V40" i="41" s="1"/>
  <c r="V41" i="41" s="1"/>
  <c r="V42" i="41" s="1"/>
  <c r="V43" i="41" s="1"/>
  <c r="V44" i="41" s="1"/>
  <c r="AA343" i="21"/>
  <c r="B360" i="40"/>
  <c r="X176" i="20"/>
  <c r="S176" i="20"/>
  <c r="R176" i="20"/>
  <c r="Q176" i="20"/>
  <c r="Q154" i="20"/>
  <c r="S154" i="20"/>
  <c r="X154" i="20"/>
  <c r="R154" i="20"/>
  <c r="R159" i="20"/>
  <c r="Q159" i="20"/>
  <c r="X159" i="20"/>
  <c r="S159" i="20"/>
  <c r="S175" i="20"/>
  <c r="R175" i="20"/>
  <c r="X175" i="20"/>
  <c r="Q175" i="20"/>
  <c r="S164" i="20"/>
  <c r="X164" i="20"/>
  <c r="R164" i="20"/>
  <c r="Q164" i="20"/>
  <c r="R178" i="20"/>
  <c r="Q178" i="20"/>
  <c r="X178" i="20"/>
  <c r="S178" i="20"/>
  <c r="X165" i="20"/>
  <c r="S165" i="20"/>
  <c r="R165" i="20"/>
  <c r="Q165" i="20"/>
  <c r="Q24" i="20"/>
  <c r="R24" i="20"/>
  <c r="S24" i="20"/>
  <c r="Q32" i="20"/>
  <c r="R32" i="20"/>
  <c r="S32" i="20"/>
  <c r="Q27" i="20"/>
  <c r="S27" i="20"/>
  <c r="R27" i="20"/>
  <c r="R16" i="20"/>
  <c r="S16" i="20"/>
  <c r="Q16" i="20"/>
  <c r="S34" i="20"/>
  <c r="Q34" i="20"/>
  <c r="R34" i="20"/>
  <c r="R17" i="20"/>
  <c r="Q17" i="20"/>
  <c r="S17" i="20"/>
  <c r="Q33" i="20"/>
  <c r="X33" i="20" s="1"/>
  <c r="R33" i="20"/>
  <c r="S33" i="20"/>
  <c r="X449" i="20"/>
  <c r="X441" i="20"/>
  <c r="X459" i="20"/>
  <c r="X447" i="20"/>
  <c r="X440" i="20"/>
  <c r="X452" i="20"/>
  <c r="X458" i="20"/>
  <c r="X461" i="20"/>
  <c r="Q321" i="20"/>
  <c r="X321" i="20"/>
  <c r="M369" i="20"/>
  <c r="X303" i="20"/>
  <c r="T317" i="20"/>
  <c r="X317" i="20"/>
  <c r="X296" i="20"/>
  <c r="X315" i="20"/>
  <c r="X319" i="20"/>
  <c r="X304" i="20"/>
  <c r="D363" i="20"/>
  <c r="X297" i="20"/>
  <c r="G22" i="40"/>
  <c r="N418" i="41"/>
  <c r="G418" i="41"/>
  <c r="K418" i="41" s="1"/>
  <c r="D424" i="41"/>
  <c r="AA119" i="21"/>
  <c r="B136" i="40"/>
  <c r="Q21" i="40"/>
  <c r="Q245" i="40"/>
  <c r="AA231" i="21"/>
  <c r="B248" i="40"/>
  <c r="D88" i="41"/>
  <c r="G82" i="41"/>
  <c r="K82" i="41" s="1"/>
  <c r="N82" i="41"/>
  <c r="X153" i="20"/>
  <c r="S153" i="20"/>
  <c r="R153" i="20"/>
  <c r="Q153" i="20"/>
  <c r="V435" i="20"/>
  <c r="W435" i="20"/>
  <c r="U435" i="20"/>
  <c r="X435" i="20"/>
  <c r="B24" i="40"/>
  <c r="W356" i="40"/>
  <c r="N312" i="41"/>
  <c r="G313" i="41"/>
  <c r="K313" i="41" s="1"/>
  <c r="N194" i="41"/>
  <c r="G194" i="41"/>
  <c r="K194" i="41" s="1"/>
  <c r="D200" i="41"/>
  <c r="E367" i="21"/>
  <c r="F367" i="21" s="1"/>
  <c r="G368" i="21"/>
  <c r="O384" i="40" s="1"/>
  <c r="E31" i="21"/>
  <c r="F31" i="21" s="1"/>
  <c r="C46" i="41" s="1"/>
  <c r="G144" i="21"/>
  <c r="O160" i="40" s="1"/>
  <c r="AU160" i="40" s="1"/>
  <c r="E143" i="21"/>
  <c r="F143" i="21" s="1"/>
  <c r="G256" i="21"/>
  <c r="O272" i="40" s="1"/>
  <c r="E255" i="21"/>
  <c r="F255" i="21" s="1"/>
  <c r="P142" i="21"/>
  <c r="B382" i="41"/>
  <c r="B270" i="41"/>
  <c r="B46" i="41"/>
  <c r="B158" i="41"/>
  <c r="B363" i="21"/>
  <c r="B139" i="21"/>
  <c r="B252" i="21"/>
  <c r="T175" i="20"/>
  <c r="T168" i="20"/>
  <c r="T167" i="20"/>
  <c r="T173" i="20"/>
  <c r="T176" i="20"/>
  <c r="T159" i="20"/>
  <c r="T164" i="20"/>
  <c r="T165" i="20"/>
  <c r="T162" i="20"/>
  <c r="T151" i="20"/>
  <c r="T156" i="20"/>
  <c r="T170" i="20"/>
  <c r="T157" i="20"/>
  <c r="T172" i="20"/>
  <c r="T152" i="20"/>
  <c r="T155" i="20"/>
  <c r="T171" i="20"/>
  <c r="T160" i="20"/>
  <c r="T174" i="20"/>
  <c r="T161" i="20"/>
  <c r="T177" i="20"/>
  <c r="T154" i="20"/>
  <c r="T178" i="20"/>
  <c r="T158" i="20"/>
  <c r="T163" i="20"/>
  <c r="T179" i="20"/>
  <c r="T166" i="20"/>
  <c r="T153" i="20"/>
  <c r="T169" i="20"/>
  <c r="O363" i="20"/>
  <c r="R319" i="20"/>
  <c r="Q319" i="20"/>
  <c r="S321" i="20"/>
  <c r="M363" i="20"/>
  <c r="P363" i="20"/>
  <c r="T363" i="20"/>
  <c r="D398" i="20"/>
  <c r="J81" i="33" s="1"/>
  <c r="T319" i="20"/>
  <c r="R297" i="20"/>
  <c r="M547" i="20"/>
  <c r="F547" i="20"/>
  <c r="Q119" i="33" s="1"/>
  <c r="M403" i="20"/>
  <c r="F403" i="20"/>
  <c r="Q86" i="33" s="1"/>
  <c r="M255" i="20"/>
  <c r="F255" i="20"/>
  <c r="Q49" i="33" s="1"/>
  <c r="F260" i="20"/>
  <c r="Q54" i="33" s="1"/>
  <c r="M260" i="20"/>
  <c r="M265" i="20"/>
  <c r="F265" i="20"/>
  <c r="Q59" i="33" s="1"/>
  <c r="F542" i="20"/>
  <c r="Q114" i="33" s="1"/>
  <c r="M542" i="20"/>
  <c r="M548" i="20"/>
  <c r="F548" i="20"/>
  <c r="Q120" i="33" s="1"/>
  <c r="M541" i="20"/>
  <c r="F541" i="20"/>
  <c r="Q113" i="33" s="1"/>
  <c r="M395" i="20"/>
  <c r="F395" i="20"/>
  <c r="Q78" i="33" s="1"/>
  <c r="M396" i="20"/>
  <c r="F396" i="20"/>
  <c r="Q79" i="33" s="1"/>
  <c r="M259" i="20"/>
  <c r="F259" i="20"/>
  <c r="Q53" i="33" s="1"/>
  <c r="M254" i="20"/>
  <c r="F254" i="20"/>
  <c r="Q48" i="33" s="1"/>
  <c r="M539" i="20"/>
  <c r="F539" i="20"/>
  <c r="Q111" i="33" s="1"/>
  <c r="A108" i="33"/>
  <c r="A107" i="33" s="1"/>
  <c r="M536" i="20"/>
  <c r="F536" i="20"/>
  <c r="Q108" i="33" s="1"/>
  <c r="M545" i="20"/>
  <c r="F545" i="20"/>
  <c r="Q117" i="33" s="1"/>
  <c r="M407" i="20"/>
  <c r="F407" i="20"/>
  <c r="M401" i="20"/>
  <c r="F401" i="20"/>
  <c r="Q84" i="33" s="1"/>
  <c r="M263" i="20"/>
  <c r="F263" i="20"/>
  <c r="Q57" i="33" s="1"/>
  <c r="M257" i="20"/>
  <c r="F257" i="20"/>
  <c r="Q51" i="33" s="1"/>
  <c r="M258" i="20"/>
  <c r="F258" i="20"/>
  <c r="Q52" i="33" s="1"/>
  <c r="F538" i="20"/>
  <c r="Q110" i="33" s="1"/>
  <c r="M538" i="20"/>
  <c r="M540" i="20"/>
  <c r="F540" i="20"/>
  <c r="Q112" i="33" s="1"/>
  <c r="M549" i="20"/>
  <c r="F549" i="20"/>
  <c r="Q121" i="33" s="1"/>
  <c r="M404" i="20"/>
  <c r="F404" i="20"/>
  <c r="Q87" i="33" s="1"/>
  <c r="M397" i="20"/>
  <c r="F397" i="20"/>
  <c r="Q80" i="33" s="1"/>
  <c r="M405" i="20"/>
  <c r="F405" i="20"/>
  <c r="Q88" i="33" s="1"/>
  <c r="M398" i="20"/>
  <c r="F398" i="20"/>
  <c r="Q81" i="33" s="1"/>
  <c r="F264" i="20"/>
  <c r="Q58" i="33" s="1"/>
  <c r="M264" i="20"/>
  <c r="A15" i="33"/>
  <c r="A46" i="33"/>
  <c r="A45" i="33" s="1"/>
  <c r="M252" i="20"/>
  <c r="F252" i="20"/>
  <c r="Q46" i="33" s="1"/>
  <c r="M253" i="20"/>
  <c r="F253" i="20"/>
  <c r="Q47" i="33" s="1"/>
  <c r="M256" i="20"/>
  <c r="F256" i="20"/>
  <c r="Q50" i="33" s="1"/>
  <c r="M261" i="20"/>
  <c r="F261" i="20"/>
  <c r="Q55" i="33" s="1"/>
  <c r="M262" i="20"/>
  <c r="F262" i="20"/>
  <c r="Q56" i="33" s="1"/>
  <c r="M546" i="20"/>
  <c r="F546" i="20"/>
  <c r="Q118" i="33" s="1"/>
  <c r="M543" i="20"/>
  <c r="F543" i="20"/>
  <c r="Q115" i="33" s="1"/>
  <c r="M544" i="20"/>
  <c r="F544" i="20"/>
  <c r="Q116" i="33" s="1"/>
  <c r="M537" i="20"/>
  <c r="F537" i="20"/>
  <c r="Q109" i="33" s="1"/>
  <c r="M406" i="20"/>
  <c r="F406" i="20"/>
  <c r="Q89" i="33" s="1"/>
  <c r="A77" i="33"/>
  <c r="A76" i="33" s="1"/>
  <c r="M394" i="20"/>
  <c r="F394" i="20"/>
  <c r="Q77" i="33" s="1"/>
  <c r="M402" i="20"/>
  <c r="F402" i="20"/>
  <c r="Q85" i="33" s="1"/>
  <c r="M400" i="20"/>
  <c r="F400" i="20"/>
  <c r="Q83" i="33" s="1"/>
  <c r="F399" i="20"/>
  <c r="Q82" i="33" s="1"/>
  <c r="M399" i="20"/>
  <c r="X363" i="20"/>
  <c r="T297" i="20"/>
  <c r="Q297" i="20"/>
  <c r="C398" i="20"/>
  <c r="F81" i="33" s="1"/>
  <c r="Q363" i="20"/>
  <c r="C363" i="20"/>
  <c r="G363" i="20"/>
  <c r="D366" i="20"/>
  <c r="H261" i="20"/>
  <c r="J261" i="20"/>
  <c r="H55" i="33" s="1"/>
  <c r="R261" i="20"/>
  <c r="N261" i="20"/>
  <c r="O261" i="20"/>
  <c r="Q261" i="20"/>
  <c r="P261" i="20"/>
  <c r="I261" i="20"/>
  <c r="Q544" i="20"/>
  <c r="H544" i="20"/>
  <c r="P544" i="20"/>
  <c r="I544" i="20"/>
  <c r="O544" i="20"/>
  <c r="R544" i="20"/>
  <c r="N544" i="20"/>
  <c r="J544" i="20"/>
  <c r="H116" i="33" s="1"/>
  <c r="H395" i="20"/>
  <c r="P395" i="20"/>
  <c r="I395" i="20"/>
  <c r="J395" i="20"/>
  <c r="H78" i="33" s="1"/>
  <c r="R395" i="20"/>
  <c r="N395" i="20"/>
  <c r="Q395" i="20"/>
  <c r="O395" i="20"/>
  <c r="I396" i="20"/>
  <c r="O396" i="20"/>
  <c r="J396" i="20"/>
  <c r="H79" i="33" s="1"/>
  <c r="Q396" i="20"/>
  <c r="H396" i="20"/>
  <c r="P396" i="20"/>
  <c r="N396" i="20"/>
  <c r="R396" i="20"/>
  <c r="J255" i="20"/>
  <c r="H49" i="33" s="1"/>
  <c r="H255" i="20"/>
  <c r="R255" i="20"/>
  <c r="N255" i="20"/>
  <c r="Q255" i="20"/>
  <c r="I255" i="20"/>
  <c r="P255" i="20"/>
  <c r="O255" i="20"/>
  <c r="I260" i="20"/>
  <c r="O260" i="20"/>
  <c r="N260" i="20"/>
  <c r="H260" i="20"/>
  <c r="R260" i="20"/>
  <c r="J260" i="20"/>
  <c r="H54" i="33" s="1"/>
  <c r="Q260" i="20"/>
  <c r="P260" i="20"/>
  <c r="H265" i="20"/>
  <c r="P265" i="20"/>
  <c r="J265" i="20"/>
  <c r="H59" i="33" s="1"/>
  <c r="R265" i="20"/>
  <c r="N265" i="20"/>
  <c r="Q265" i="20"/>
  <c r="I265" i="20"/>
  <c r="O265" i="20"/>
  <c r="I542" i="20"/>
  <c r="O542" i="20"/>
  <c r="J542" i="20"/>
  <c r="H114" i="33" s="1"/>
  <c r="R542" i="20"/>
  <c r="N542" i="20"/>
  <c r="Q542" i="20"/>
  <c r="H542" i="20"/>
  <c r="P542" i="20"/>
  <c r="Q548" i="20"/>
  <c r="H548" i="20"/>
  <c r="P548" i="20"/>
  <c r="I548" i="20"/>
  <c r="O548" i="20"/>
  <c r="N548" i="20"/>
  <c r="J548" i="20"/>
  <c r="H120" i="33" s="1"/>
  <c r="R548" i="20"/>
  <c r="H541" i="20"/>
  <c r="P541" i="20"/>
  <c r="I541" i="20"/>
  <c r="O541" i="20"/>
  <c r="J541" i="20"/>
  <c r="H113" i="33" s="1"/>
  <c r="R541" i="20"/>
  <c r="N541" i="20"/>
  <c r="Q541" i="20"/>
  <c r="H407" i="20"/>
  <c r="P407" i="20"/>
  <c r="J407" i="20"/>
  <c r="H90" i="33" s="1"/>
  <c r="R407" i="20"/>
  <c r="N407" i="20"/>
  <c r="Q407" i="20"/>
  <c r="I407" i="20"/>
  <c r="O407" i="20"/>
  <c r="H403" i="20"/>
  <c r="P403" i="20"/>
  <c r="J403" i="20"/>
  <c r="H86" i="33" s="1"/>
  <c r="R403" i="20"/>
  <c r="N403" i="20"/>
  <c r="Q403" i="20"/>
  <c r="O403" i="20"/>
  <c r="I403" i="20"/>
  <c r="J401" i="20"/>
  <c r="H84" i="33" s="1"/>
  <c r="R401" i="20"/>
  <c r="N401" i="20"/>
  <c r="H401" i="20"/>
  <c r="P401" i="20"/>
  <c r="I401" i="20"/>
  <c r="O401" i="20"/>
  <c r="Q401" i="20"/>
  <c r="I256" i="20"/>
  <c r="O256" i="20"/>
  <c r="J256" i="20"/>
  <c r="H50" i="33" s="1"/>
  <c r="R256" i="20"/>
  <c r="Q256" i="20"/>
  <c r="H256" i="20"/>
  <c r="P256" i="20"/>
  <c r="N256" i="20"/>
  <c r="I546" i="20"/>
  <c r="O546" i="20"/>
  <c r="J546" i="20"/>
  <c r="H118" i="33" s="1"/>
  <c r="R546" i="20"/>
  <c r="N546" i="20"/>
  <c r="Q546" i="20"/>
  <c r="H546" i="20"/>
  <c r="P546" i="20"/>
  <c r="H537" i="20"/>
  <c r="P537" i="20"/>
  <c r="I537" i="20"/>
  <c r="O537" i="20"/>
  <c r="J537" i="20"/>
  <c r="H109" i="33" s="1"/>
  <c r="R537" i="20"/>
  <c r="N537" i="20"/>
  <c r="Q537" i="20"/>
  <c r="J259" i="20"/>
  <c r="H53" i="33" s="1"/>
  <c r="H259" i="20"/>
  <c r="P259" i="20"/>
  <c r="I259" i="20"/>
  <c r="N259" i="20"/>
  <c r="R259" i="20"/>
  <c r="Q259" i="20"/>
  <c r="O259" i="20"/>
  <c r="J539" i="20"/>
  <c r="H111" i="33" s="1"/>
  <c r="R539" i="20"/>
  <c r="N539" i="20"/>
  <c r="Q539" i="20"/>
  <c r="H539" i="20"/>
  <c r="P539" i="20"/>
  <c r="O539" i="20"/>
  <c r="I539" i="20"/>
  <c r="J547" i="20"/>
  <c r="H119" i="33" s="1"/>
  <c r="R547" i="20"/>
  <c r="N547" i="20"/>
  <c r="Q547" i="20"/>
  <c r="H547" i="20"/>
  <c r="P547" i="20"/>
  <c r="I547" i="20"/>
  <c r="O547" i="20"/>
  <c r="H536" i="20"/>
  <c r="Q536" i="20"/>
  <c r="P536" i="20"/>
  <c r="J536" i="20"/>
  <c r="H108" i="33" s="1"/>
  <c r="O536" i="20"/>
  <c r="I536" i="20"/>
  <c r="R536" i="20"/>
  <c r="N536" i="20"/>
  <c r="H545" i="20"/>
  <c r="P545" i="20"/>
  <c r="I545" i="20"/>
  <c r="O545" i="20"/>
  <c r="J545" i="20"/>
  <c r="H117" i="33" s="1"/>
  <c r="R545" i="20"/>
  <c r="N545" i="20"/>
  <c r="Q545" i="20"/>
  <c r="I404" i="20"/>
  <c r="O404" i="20"/>
  <c r="Q404" i="20"/>
  <c r="H404" i="20"/>
  <c r="P404" i="20"/>
  <c r="J404" i="20"/>
  <c r="H87" i="33" s="1"/>
  <c r="N404" i="20"/>
  <c r="R404" i="20"/>
  <c r="J397" i="20"/>
  <c r="H80" i="33" s="1"/>
  <c r="R397" i="20"/>
  <c r="N397" i="20"/>
  <c r="H397" i="20"/>
  <c r="P397" i="20"/>
  <c r="I397" i="20"/>
  <c r="Q397" i="20"/>
  <c r="O397" i="20"/>
  <c r="J405" i="20"/>
  <c r="H88" i="33" s="1"/>
  <c r="R405" i="20"/>
  <c r="N405" i="20"/>
  <c r="H405" i="20"/>
  <c r="P405" i="20"/>
  <c r="Q405" i="20"/>
  <c r="I405" i="20"/>
  <c r="O405" i="20"/>
  <c r="Q398" i="20"/>
  <c r="H398" i="20"/>
  <c r="I398" i="20"/>
  <c r="O398" i="20"/>
  <c r="N398" i="20"/>
  <c r="J398" i="20"/>
  <c r="H81" i="33" s="1"/>
  <c r="R398" i="20"/>
  <c r="P398" i="20"/>
  <c r="H253" i="20"/>
  <c r="J253" i="20"/>
  <c r="H47" i="33" s="1"/>
  <c r="P253" i="20"/>
  <c r="O253" i="20"/>
  <c r="R253" i="20"/>
  <c r="Q253" i="20"/>
  <c r="N253" i="20"/>
  <c r="I253" i="20"/>
  <c r="I262" i="20"/>
  <c r="Q262" i="20"/>
  <c r="H262" i="20"/>
  <c r="O262" i="20"/>
  <c r="J262" i="20"/>
  <c r="H56" i="33" s="1"/>
  <c r="N262" i="20"/>
  <c r="R262" i="20"/>
  <c r="P262" i="20"/>
  <c r="J543" i="20"/>
  <c r="H115" i="33" s="1"/>
  <c r="R543" i="20"/>
  <c r="N543" i="20"/>
  <c r="Q543" i="20"/>
  <c r="H543" i="20"/>
  <c r="P543" i="20"/>
  <c r="I543" i="20"/>
  <c r="O543" i="20"/>
  <c r="I264" i="20"/>
  <c r="O264" i="20"/>
  <c r="J264" i="20"/>
  <c r="H58" i="33" s="1"/>
  <c r="P264" i="20"/>
  <c r="N264" i="20"/>
  <c r="R264" i="20"/>
  <c r="H264" i="20"/>
  <c r="Q264" i="20"/>
  <c r="I254" i="20"/>
  <c r="H254" i="20"/>
  <c r="O254" i="20"/>
  <c r="J254" i="20"/>
  <c r="H48" i="33" s="1"/>
  <c r="R254" i="20"/>
  <c r="N254" i="20"/>
  <c r="Q254" i="20"/>
  <c r="P254" i="20"/>
  <c r="J263" i="20"/>
  <c r="H57" i="33" s="1"/>
  <c r="H263" i="20"/>
  <c r="P263" i="20"/>
  <c r="O263" i="20"/>
  <c r="N263" i="20"/>
  <c r="I263" i="20"/>
  <c r="R263" i="20"/>
  <c r="Q263" i="20"/>
  <c r="H252" i="20"/>
  <c r="J252" i="20"/>
  <c r="H46" i="33" s="1"/>
  <c r="I252" i="20"/>
  <c r="Q252" i="20"/>
  <c r="P252" i="20"/>
  <c r="O252" i="20"/>
  <c r="N252" i="20"/>
  <c r="R252" i="20"/>
  <c r="H257" i="20"/>
  <c r="J257" i="20"/>
  <c r="H51" i="33" s="1"/>
  <c r="R257" i="20"/>
  <c r="N257" i="20"/>
  <c r="I257" i="20"/>
  <c r="Q257" i="20"/>
  <c r="P257" i="20"/>
  <c r="O257" i="20"/>
  <c r="I258" i="20"/>
  <c r="Q258" i="20"/>
  <c r="N258" i="20"/>
  <c r="R258" i="20"/>
  <c r="H258" i="20"/>
  <c r="J258" i="20"/>
  <c r="H52" i="33" s="1"/>
  <c r="P258" i="20"/>
  <c r="O258" i="20"/>
  <c r="I538" i="20"/>
  <c r="O538" i="20"/>
  <c r="J538" i="20"/>
  <c r="H110" i="33" s="1"/>
  <c r="R538" i="20"/>
  <c r="N538" i="20"/>
  <c r="Q538" i="20"/>
  <c r="P538" i="20"/>
  <c r="H538" i="20"/>
  <c r="Q540" i="20"/>
  <c r="H540" i="20"/>
  <c r="P540" i="20"/>
  <c r="I540" i="20"/>
  <c r="O540" i="20"/>
  <c r="J540" i="20"/>
  <c r="H112" i="33" s="1"/>
  <c r="R540" i="20"/>
  <c r="N540" i="20"/>
  <c r="H549" i="20"/>
  <c r="P549" i="20"/>
  <c r="I549" i="20"/>
  <c r="O549" i="20"/>
  <c r="J549" i="20"/>
  <c r="H121" i="33" s="1"/>
  <c r="R549" i="20"/>
  <c r="N549" i="20"/>
  <c r="Q549" i="20"/>
  <c r="Q406" i="20"/>
  <c r="I406" i="20"/>
  <c r="O406" i="20"/>
  <c r="J406" i="20"/>
  <c r="H89" i="33" s="1"/>
  <c r="N406" i="20"/>
  <c r="R406" i="20"/>
  <c r="H406" i="20"/>
  <c r="P406" i="20"/>
  <c r="H394" i="20"/>
  <c r="Q394" i="20"/>
  <c r="J394" i="20"/>
  <c r="H77" i="33" s="1"/>
  <c r="O394" i="20"/>
  <c r="I394" i="20"/>
  <c r="R394" i="20"/>
  <c r="P394" i="20"/>
  <c r="N394" i="20"/>
  <c r="Q402" i="20"/>
  <c r="I402" i="20"/>
  <c r="O402" i="20"/>
  <c r="R402" i="20"/>
  <c r="H402" i="20"/>
  <c r="P402" i="20"/>
  <c r="J402" i="20"/>
  <c r="H85" i="33" s="1"/>
  <c r="N402" i="20"/>
  <c r="I400" i="20"/>
  <c r="O400" i="20"/>
  <c r="J400" i="20"/>
  <c r="H83" i="33" s="1"/>
  <c r="Q400" i="20"/>
  <c r="R400" i="20"/>
  <c r="P400" i="20"/>
  <c r="H400" i="20"/>
  <c r="N400" i="20"/>
  <c r="R298" i="20"/>
  <c r="H399" i="20"/>
  <c r="P399" i="20"/>
  <c r="I399" i="20"/>
  <c r="J399" i="20"/>
  <c r="H82" i="33" s="1"/>
  <c r="R399" i="20"/>
  <c r="N399" i="20"/>
  <c r="Q399" i="20"/>
  <c r="O399" i="20"/>
  <c r="W218" i="20"/>
  <c r="V218" i="20"/>
  <c r="V227" i="20"/>
  <c r="W227" i="20"/>
  <c r="V361" i="20"/>
  <c r="W361" i="20"/>
  <c r="V220" i="20"/>
  <c r="W220" i="20"/>
  <c r="V225" i="20"/>
  <c r="W225" i="20"/>
  <c r="W230" i="20"/>
  <c r="V230" i="20"/>
  <c r="V511" i="20"/>
  <c r="W511" i="20"/>
  <c r="V508" i="20"/>
  <c r="W508" i="20"/>
  <c r="V509" i="20"/>
  <c r="W509" i="20"/>
  <c r="W502" i="20"/>
  <c r="V502" i="20"/>
  <c r="D361" i="20"/>
  <c r="T372" i="20"/>
  <c r="V372" i="20"/>
  <c r="W372" i="20"/>
  <c r="V368" i="20"/>
  <c r="W368" i="20"/>
  <c r="W366" i="20"/>
  <c r="V366" i="20"/>
  <c r="W226" i="20"/>
  <c r="V226" i="20"/>
  <c r="V503" i="20"/>
  <c r="W503" i="20"/>
  <c r="W514" i="20"/>
  <c r="V514" i="20"/>
  <c r="V224" i="20"/>
  <c r="W224" i="20"/>
  <c r="V229" i="20"/>
  <c r="W229" i="20"/>
  <c r="V219" i="20"/>
  <c r="W219" i="20"/>
  <c r="V507" i="20"/>
  <c r="W507" i="20"/>
  <c r="V513" i="20"/>
  <c r="W513" i="20"/>
  <c r="W506" i="20"/>
  <c r="V506" i="20"/>
  <c r="V369" i="20"/>
  <c r="W369" i="20"/>
  <c r="T362" i="20"/>
  <c r="W362" i="20"/>
  <c r="V362" i="20"/>
  <c r="T370" i="20"/>
  <c r="W370" i="20"/>
  <c r="V370" i="20"/>
  <c r="V363" i="20"/>
  <c r="W363" i="20"/>
  <c r="V221" i="20"/>
  <c r="W221" i="20"/>
  <c r="V505" i="20"/>
  <c r="W505" i="20"/>
  <c r="C395" i="20"/>
  <c r="F78" i="33" s="1"/>
  <c r="V360" i="20"/>
  <c r="W360" i="20"/>
  <c r="V228" i="20"/>
  <c r="W228" i="20"/>
  <c r="V217" i="20"/>
  <c r="W217" i="20"/>
  <c r="W222" i="20"/>
  <c r="V222" i="20"/>
  <c r="V223" i="20"/>
  <c r="W223" i="20"/>
  <c r="V504" i="20"/>
  <c r="W504" i="20"/>
  <c r="V512" i="20"/>
  <c r="W512" i="20"/>
  <c r="V501" i="20"/>
  <c r="W501" i="20"/>
  <c r="W510" i="20"/>
  <c r="V510" i="20"/>
  <c r="V371" i="20"/>
  <c r="W371" i="20"/>
  <c r="Q293" i="20"/>
  <c r="W359" i="20"/>
  <c r="V359" i="20"/>
  <c r="V367" i="20"/>
  <c r="W367" i="20"/>
  <c r="C365" i="20"/>
  <c r="V365" i="20"/>
  <c r="W365" i="20"/>
  <c r="T364" i="20"/>
  <c r="V364" i="20"/>
  <c r="W364" i="20"/>
  <c r="O366" i="20"/>
  <c r="R318" i="20"/>
  <c r="S369" i="20"/>
  <c r="S315" i="20"/>
  <c r="S319" i="20"/>
  <c r="C369" i="20"/>
  <c r="P579" i="20"/>
  <c r="C396" i="20"/>
  <c r="F79" i="33" s="1"/>
  <c r="P361" i="20"/>
  <c r="P366" i="20"/>
  <c r="D401" i="20"/>
  <c r="J84" i="33" s="1"/>
  <c r="C404" i="20"/>
  <c r="F87" i="33" s="1"/>
  <c r="M368" i="20"/>
  <c r="S297" i="20"/>
  <c r="S363" i="20"/>
  <c r="I363" i="20"/>
  <c r="U363" i="20"/>
  <c r="K398" i="20"/>
  <c r="L81" i="33" s="1"/>
  <c r="R363" i="20"/>
  <c r="E398" i="20"/>
  <c r="K81" i="33" s="1"/>
  <c r="E363" i="20"/>
  <c r="S300" i="20"/>
  <c r="Q300" i="20"/>
  <c r="M366" i="20"/>
  <c r="R366" i="20"/>
  <c r="X366" i="20"/>
  <c r="R306" i="20"/>
  <c r="I372" i="20"/>
  <c r="D403" i="20"/>
  <c r="J86" i="33" s="1"/>
  <c r="T298" i="20"/>
  <c r="D407" i="20"/>
  <c r="T318" i="20"/>
  <c r="R300" i="20"/>
  <c r="U366" i="20"/>
  <c r="C401" i="20"/>
  <c r="F84" i="33" s="1"/>
  <c r="Q318" i="20"/>
  <c r="E401" i="20"/>
  <c r="K84" i="33" s="1"/>
  <c r="G364" i="20"/>
  <c r="O586" i="20"/>
  <c r="R586" i="20"/>
  <c r="T586" i="20" s="1"/>
  <c r="N586" i="20"/>
  <c r="P586" i="20" s="1"/>
  <c r="S586" i="20"/>
  <c r="R303" i="20"/>
  <c r="R369" i="20"/>
  <c r="D404" i="20"/>
  <c r="J87" i="33" s="1"/>
  <c r="T315" i="20"/>
  <c r="T303" i="20"/>
  <c r="E397" i="20"/>
  <c r="K80" i="33" s="1"/>
  <c r="X361" i="20"/>
  <c r="C360" i="20"/>
  <c r="S318" i="20"/>
  <c r="K401" i="20"/>
  <c r="L84" i="33" s="1"/>
  <c r="C366" i="20"/>
  <c r="I366" i="20"/>
  <c r="O372" i="20"/>
  <c r="X364" i="20"/>
  <c r="X368" i="20"/>
  <c r="Q364" i="20"/>
  <c r="Q306" i="20"/>
  <c r="S306" i="20"/>
  <c r="T306" i="20"/>
  <c r="C372" i="20"/>
  <c r="D372" i="20"/>
  <c r="U372" i="20"/>
  <c r="K407" i="20"/>
  <c r="L90" i="33" s="1"/>
  <c r="S302" i="20"/>
  <c r="O368" i="20"/>
  <c r="D368" i="20"/>
  <c r="Q298" i="20"/>
  <c r="O364" i="20"/>
  <c r="I364" i="20"/>
  <c r="T300" i="20"/>
  <c r="Q366" i="20"/>
  <c r="S366" i="20"/>
  <c r="S372" i="20"/>
  <c r="P372" i="20"/>
  <c r="M372" i="20"/>
  <c r="C407" i="20"/>
  <c r="C368" i="20"/>
  <c r="U368" i="20"/>
  <c r="K399" i="20"/>
  <c r="L82" i="33" s="1"/>
  <c r="T366" i="20"/>
  <c r="R372" i="20"/>
  <c r="E407" i="20"/>
  <c r="X372" i="20"/>
  <c r="Q372" i="20"/>
  <c r="P368" i="20"/>
  <c r="D399" i="20"/>
  <c r="J82" i="33" s="1"/>
  <c r="G366" i="20"/>
  <c r="S304" i="20"/>
  <c r="Q302" i="20"/>
  <c r="R302" i="20"/>
  <c r="S368" i="20"/>
  <c r="I368" i="20"/>
  <c r="E403" i="20"/>
  <c r="K86" i="33" s="1"/>
  <c r="T311" i="20"/>
  <c r="R311" i="20"/>
  <c r="R364" i="20"/>
  <c r="C364" i="20"/>
  <c r="S364" i="20"/>
  <c r="M364" i="20"/>
  <c r="C399" i="20"/>
  <c r="F82" i="33" s="1"/>
  <c r="T368" i="20"/>
  <c r="R368" i="20"/>
  <c r="T302" i="20"/>
  <c r="K403" i="20"/>
  <c r="L86" i="33" s="1"/>
  <c r="Q368" i="20"/>
  <c r="C403" i="20"/>
  <c r="F86" i="33" s="1"/>
  <c r="Q311" i="20"/>
  <c r="P364" i="20"/>
  <c r="S298" i="20"/>
  <c r="E399" i="20"/>
  <c r="K82" i="33" s="1"/>
  <c r="D364" i="20"/>
  <c r="U364" i="20"/>
  <c r="G372" i="20"/>
  <c r="R294" i="20"/>
  <c r="S307" i="20"/>
  <c r="U370" i="20"/>
  <c r="E405" i="20"/>
  <c r="K88" i="33" s="1"/>
  <c r="D405" i="20"/>
  <c r="J88" i="33" s="1"/>
  <c r="I360" i="20"/>
  <c r="R304" i="20"/>
  <c r="P370" i="20"/>
  <c r="D370" i="20"/>
  <c r="X370" i="20"/>
  <c r="R309" i="20"/>
  <c r="S360" i="20"/>
  <c r="K395" i="20"/>
  <c r="L78" i="33" s="1"/>
  <c r="Q309" i="20"/>
  <c r="Q310" i="20"/>
  <c r="Q304" i="20"/>
  <c r="I370" i="20"/>
  <c r="R370" i="20"/>
  <c r="T307" i="20"/>
  <c r="G368" i="20"/>
  <c r="G360" i="20"/>
  <c r="T295" i="20"/>
  <c r="S361" i="20"/>
  <c r="S295" i="20"/>
  <c r="G361" i="20"/>
  <c r="O362" i="20"/>
  <c r="M361" i="20"/>
  <c r="S309" i="20"/>
  <c r="T304" i="20"/>
  <c r="M370" i="20"/>
  <c r="O370" i="20"/>
  <c r="C405" i="20"/>
  <c r="F88" i="33" s="1"/>
  <c r="Q307" i="20"/>
  <c r="R307" i="20"/>
  <c r="G370" i="20"/>
  <c r="X360" i="20"/>
  <c r="E395" i="20"/>
  <c r="K78" i="33" s="1"/>
  <c r="M360" i="20"/>
  <c r="Q294" i="20"/>
  <c r="T294" i="20"/>
  <c r="S314" i="20"/>
  <c r="C370" i="20"/>
  <c r="K405" i="20"/>
  <c r="L88" i="33" s="1"/>
  <c r="Q370" i="20"/>
  <c r="S370" i="20"/>
  <c r="R308" i="20"/>
  <c r="R313" i="20"/>
  <c r="T308" i="20"/>
  <c r="T313" i="20"/>
  <c r="E225" i="20"/>
  <c r="E511" i="20"/>
  <c r="E509" i="20"/>
  <c r="T371" i="20"/>
  <c r="E371" i="20"/>
  <c r="E359" i="20"/>
  <c r="T367" i="20"/>
  <c r="E367" i="20"/>
  <c r="T365" i="20"/>
  <c r="E365" i="20"/>
  <c r="E224" i="20"/>
  <c r="E219" i="20"/>
  <c r="E394" i="20"/>
  <c r="K77" i="33" s="1"/>
  <c r="E507" i="20"/>
  <c r="E513" i="20"/>
  <c r="E506" i="20"/>
  <c r="Q312" i="20"/>
  <c r="S312" i="20"/>
  <c r="I361" i="20"/>
  <c r="R295" i="20"/>
  <c r="O361" i="20"/>
  <c r="D396" i="20"/>
  <c r="J79" i="33" s="1"/>
  <c r="T361" i="20"/>
  <c r="T360" i="20"/>
  <c r="E360" i="20"/>
  <c r="E370" i="20"/>
  <c r="E220" i="20"/>
  <c r="E230" i="20"/>
  <c r="E508" i="20"/>
  <c r="E502" i="20"/>
  <c r="E229" i="20"/>
  <c r="E228" i="20"/>
  <c r="E217" i="20"/>
  <c r="E222" i="20"/>
  <c r="E223" i="20"/>
  <c r="E504" i="20"/>
  <c r="E512" i="20"/>
  <c r="E501" i="20"/>
  <c r="E510" i="20"/>
  <c r="S313" i="20"/>
  <c r="Q313" i="20"/>
  <c r="Q295" i="20"/>
  <c r="R361" i="20"/>
  <c r="U361" i="20"/>
  <c r="Q361" i="20"/>
  <c r="K396" i="20"/>
  <c r="L79" i="33" s="1"/>
  <c r="C361" i="20"/>
  <c r="E396" i="20"/>
  <c r="K79" i="33" s="1"/>
  <c r="E372" i="20"/>
  <c r="E368" i="20"/>
  <c r="E366" i="20"/>
  <c r="E364" i="20"/>
  <c r="E218" i="20"/>
  <c r="E221" i="20"/>
  <c r="E226" i="20"/>
  <c r="E227" i="20"/>
  <c r="Q359" i="20"/>
  <c r="Q299" i="20"/>
  <c r="E503" i="20"/>
  <c r="E505" i="20"/>
  <c r="E514" i="20"/>
  <c r="R312" i="20"/>
  <c r="E369" i="20"/>
  <c r="G362" i="20"/>
  <c r="E362" i="20"/>
  <c r="E361" i="20"/>
  <c r="S371" i="20"/>
  <c r="S293" i="20"/>
  <c r="P359" i="20"/>
  <c r="P367" i="20"/>
  <c r="G359" i="20"/>
  <c r="D406" i="20"/>
  <c r="J89" i="33" s="1"/>
  <c r="P371" i="20"/>
  <c r="U367" i="20"/>
  <c r="M371" i="20"/>
  <c r="C359" i="20"/>
  <c r="T301" i="20"/>
  <c r="C402" i="20"/>
  <c r="F85" i="33" s="1"/>
  <c r="G371" i="20"/>
  <c r="O371" i="20"/>
  <c r="Q371" i="20"/>
  <c r="E406" i="20"/>
  <c r="K89" i="33" s="1"/>
  <c r="K406" i="20"/>
  <c r="L89" i="33" s="1"/>
  <c r="I359" i="20"/>
  <c r="U359" i="20"/>
  <c r="D367" i="20"/>
  <c r="T299" i="20"/>
  <c r="S299" i="20"/>
  <c r="S365" i="20"/>
  <c r="Q308" i="20"/>
  <c r="S308" i="20"/>
  <c r="X389" i="20"/>
  <c r="R360" i="20"/>
  <c r="S294" i="20"/>
  <c r="O360" i="20"/>
  <c r="Q360" i="20"/>
  <c r="X371" i="20"/>
  <c r="Q305" i="20"/>
  <c r="D371" i="20"/>
  <c r="U371" i="20"/>
  <c r="Q314" i="20"/>
  <c r="T293" i="20"/>
  <c r="S359" i="20"/>
  <c r="O359" i="20"/>
  <c r="D359" i="20"/>
  <c r="D394" i="20"/>
  <c r="J77" i="33" s="1"/>
  <c r="R359" i="20"/>
  <c r="S316" i="20"/>
  <c r="O367" i="20"/>
  <c r="I367" i="20"/>
  <c r="S310" i="20"/>
  <c r="M365" i="20"/>
  <c r="R365" i="20"/>
  <c r="D400" i="20"/>
  <c r="J83" i="33" s="1"/>
  <c r="P365" i="20"/>
  <c r="T359" i="20"/>
  <c r="G365" i="20"/>
  <c r="C371" i="20"/>
  <c r="R371" i="20"/>
  <c r="R293" i="20"/>
  <c r="M359" i="20"/>
  <c r="S301" i="20"/>
  <c r="S367" i="20"/>
  <c r="D395" i="20"/>
  <c r="J78" i="33" s="1"/>
  <c r="P360" i="20"/>
  <c r="D360" i="20"/>
  <c r="U360" i="20"/>
  <c r="R305" i="20"/>
  <c r="S305" i="20"/>
  <c r="T305" i="20"/>
  <c r="I371" i="20"/>
  <c r="C406" i="20"/>
  <c r="F89" i="33" s="1"/>
  <c r="X359" i="20"/>
  <c r="K394" i="20"/>
  <c r="L77" i="33" s="1"/>
  <c r="C394" i="20"/>
  <c r="F77" i="33" s="1"/>
  <c r="Q316" i="20"/>
  <c r="X367" i="20"/>
  <c r="Q301" i="20"/>
  <c r="M367" i="20"/>
  <c r="U365" i="20"/>
  <c r="R299" i="20"/>
  <c r="I365" i="20"/>
  <c r="C400" i="20"/>
  <c r="F83" i="33" s="1"/>
  <c r="G367" i="20"/>
  <c r="T296" i="20"/>
  <c r="S296" i="20"/>
  <c r="R362" i="20"/>
  <c r="I362" i="20"/>
  <c r="U362" i="20"/>
  <c r="X362" i="20"/>
  <c r="C397" i="20"/>
  <c r="F80" i="33" s="1"/>
  <c r="G369" i="20"/>
  <c r="T321" i="20"/>
  <c r="R321" i="20"/>
  <c r="T314" i="20"/>
  <c r="U369" i="20"/>
  <c r="I369" i="20"/>
  <c r="S303" i="20"/>
  <c r="X369" i="20"/>
  <c r="E404" i="20"/>
  <c r="K87" i="33" s="1"/>
  <c r="K404" i="20"/>
  <c r="L87" i="33" s="1"/>
  <c r="R316" i="20"/>
  <c r="S317" i="20"/>
  <c r="Q317" i="20"/>
  <c r="R301" i="20"/>
  <c r="D402" i="20"/>
  <c r="J85" i="33" s="1"/>
  <c r="C367" i="20"/>
  <c r="Q367" i="20"/>
  <c r="R367" i="20"/>
  <c r="E402" i="20"/>
  <c r="K85" i="33" s="1"/>
  <c r="K402" i="20"/>
  <c r="L85" i="33" s="1"/>
  <c r="T310" i="20"/>
  <c r="Q362" i="20"/>
  <c r="Q296" i="20"/>
  <c r="D362" i="20"/>
  <c r="K397" i="20"/>
  <c r="L80" i="33" s="1"/>
  <c r="D397" i="20"/>
  <c r="J80" i="33" s="1"/>
  <c r="D365" i="20"/>
  <c r="O365" i="20"/>
  <c r="Q365" i="20"/>
  <c r="X365" i="20"/>
  <c r="E400" i="20"/>
  <c r="K83" i="33" s="1"/>
  <c r="K400" i="20"/>
  <c r="L83" i="33" s="1"/>
  <c r="T369" i="20"/>
  <c r="D369" i="20"/>
  <c r="Q303" i="20"/>
  <c r="Q369" i="20"/>
  <c r="O369" i="20"/>
  <c r="P369" i="20"/>
  <c r="R317" i="20"/>
  <c r="M362" i="20"/>
  <c r="C362" i="20"/>
  <c r="R296" i="20"/>
  <c r="P362" i="20"/>
  <c r="S362" i="20"/>
  <c r="T220" i="20"/>
  <c r="G220" i="20"/>
  <c r="G225" i="20"/>
  <c r="T225" i="20"/>
  <c r="T230" i="20"/>
  <c r="G230" i="20"/>
  <c r="T503" i="20"/>
  <c r="G503" i="20"/>
  <c r="T505" i="20"/>
  <c r="G505" i="20"/>
  <c r="T514" i="20"/>
  <c r="G514" i="20"/>
  <c r="T224" i="20"/>
  <c r="G224" i="20"/>
  <c r="T219" i="20"/>
  <c r="G219" i="20"/>
  <c r="T511" i="20"/>
  <c r="G511" i="20"/>
  <c r="G508" i="20"/>
  <c r="T508" i="20"/>
  <c r="T509" i="20"/>
  <c r="G509" i="20"/>
  <c r="T502" i="20"/>
  <c r="G502" i="20"/>
  <c r="G229" i="20"/>
  <c r="T229" i="20"/>
  <c r="T228" i="20"/>
  <c r="G228" i="20"/>
  <c r="G217" i="20"/>
  <c r="T217" i="20"/>
  <c r="T222" i="20"/>
  <c r="G222" i="20"/>
  <c r="T223" i="20"/>
  <c r="G223" i="20"/>
  <c r="T507" i="20"/>
  <c r="G507" i="20"/>
  <c r="T513" i="20"/>
  <c r="G513" i="20"/>
  <c r="T506" i="20"/>
  <c r="G506" i="20"/>
  <c r="T218" i="20"/>
  <c r="G218" i="20"/>
  <c r="G221" i="20"/>
  <c r="T221" i="20"/>
  <c r="T226" i="20"/>
  <c r="G226" i="20"/>
  <c r="T227" i="20"/>
  <c r="G227" i="20"/>
  <c r="G504" i="20"/>
  <c r="T504" i="20"/>
  <c r="G512" i="20"/>
  <c r="T512" i="20"/>
  <c r="T501" i="20"/>
  <c r="G501" i="20"/>
  <c r="T510" i="20"/>
  <c r="G510" i="20"/>
  <c r="E264" i="20"/>
  <c r="K58" i="33" s="1"/>
  <c r="R229" i="20"/>
  <c r="D264" i="20"/>
  <c r="J58" i="33" s="1"/>
  <c r="U229" i="20"/>
  <c r="Q229" i="20"/>
  <c r="M229" i="20"/>
  <c r="I229" i="20"/>
  <c r="D229" i="20"/>
  <c r="C264" i="20"/>
  <c r="F58" i="33" s="1"/>
  <c r="P229" i="20"/>
  <c r="C229" i="20"/>
  <c r="O229" i="20"/>
  <c r="K264" i="20"/>
  <c r="L58" i="33" s="1"/>
  <c r="X229" i="20"/>
  <c r="S229" i="20"/>
  <c r="E254" i="20"/>
  <c r="K48" i="33" s="1"/>
  <c r="P219" i="20"/>
  <c r="C219" i="20"/>
  <c r="D254" i="20"/>
  <c r="J48" i="33" s="1"/>
  <c r="X219" i="20"/>
  <c r="S219" i="20"/>
  <c r="O219" i="20"/>
  <c r="C254" i="20"/>
  <c r="F48" i="33" s="1"/>
  <c r="R219" i="20"/>
  <c r="M219" i="20"/>
  <c r="K254" i="20"/>
  <c r="L48" i="33" s="1"/>
  <c r="I219" i="20"/>
  <c r="U219" i="20"/>
  <c r="D219" i="20"/>
  <c r="Q219" i="20"/>
  <c r="N577" i="20"/>
  <c r="R577" i="20" s="1"/>
  <c r="O577" i="20"/>
  <c r="Q577" i="20" s="1"/>
  <c r="C263" i="20"/>
  <c r="F57" i="33" s="1"/>
  <c r="X228" i="20"/>
  <c r="S228" i="20"/>
  <c r="O228" i="20"/>
  <c r="K263" i="20"/>
  <c r="L57" i="33" s="1"/>
  <c r="R228" i="20"/>
  <c r="E263" i="20"/>
  <c r="K57" i="33" s="1"/>
  <c r="U228" i="20"/>
  <c r="Q228" i="20"/>
  <c r="M228" i="20"/>
  <c r="I228" i="20"/>
  <c r="D228" i="20"/>
  <c r="C228" i="20"/>
  <c r="P228" i="20"/>
  <c r="D263" i="20"/>
  <c r="J57" i="33" s="1"/>
  <c r="E252" i="20"/>
  <c r="K46" i="33" s="1"/>
  <c r="R217" i="20"/>
  <c r="D252" i="20"/>
  <c r="J46" i="33" s="1"/>
  <c r="U217" i="20"/>
  <c r="Q217" i="20"/>
  <c r="M217" i="20"/>
  <c r="D217" i="20"/>
  <c r="C252" i="20"/>
  <c r="F46" i="33" s="1"/>
  <c r="P217" i="20"/>
  <c r="C217" i="20"/>
  <c r="K252" i="20"/>
  <c r="L46" i="33" s="1"/>
  <c r="O217" i="20"/>
  <c r="X217" i="20"/>
  <c r="S217" i="20"/>
  <c r="C257" i="20"/>
  <c r="F51" i="33" s="1"/>
  <c r="U222" i="20"/>
  <c r="Q222" i="20"/>
  <c r="M222" i="20"/>
  <c r="I222" i="20"/>
  <c r="D222" i="20"/>
  <c r="K257" i="20"/>
  <c r="L51" i="33" s="1"/>
  <c r="P222" i="20"/>
  <c r="C222" i="20"/>
  <c r="E257" i="20"/>
  <c r="K51" i="33" s="1"/>
  <c r="X222" i="20"/>
  <c r="S222" i="20"/>
  <c r="O222" i="20"/>
  <c r="D257" i="20"/>
  <c r="J51" i="33" s="1"/>
  <c r="R222" i="20"/>
  <c r="E258" i="20"/>
  <c r="K52" i="33" s="1"/>
  <c r="P223" i="20"/>
  <c r="C223" i="20"/>
  <c r="D258" i="20"/>
  <c r="J52" i="33" s="1"/>
  <c r="X223" i="20"/>
  <c r="S223" i="20"/>
  <c r="O223" i="20"/>
  <c r="C258" i="20"/>
  <c r="F52" i="33" s="1"/>
  <c r="R223" i="20"/>
  <c r="M223" i="20"/>
  <c r="I223" i="20"/>
  <c r="Q223" i="20"/>
  <c r="U223" i="20"/>
  <c r="D223" i="20"/>
  <c r="K258" i="20"/>
  <c r="L52" i="33" s="1"/>
  <c r="D76" i="20"/>
  <c r="C76" i="20"/>
  <c r="D77" i="20"/>
  <c r="C77" i="20"/>
  <c r="D82" i="20"/>
  <c r="C82" i="20"/>
  <c r="C83" i="20"/>
  <c r="T83" i="20" s="1"/>
  <c r="D83" i="20"/>
  <c r="S449" i="20"/>
  <c r="R449" i="20"/>
  <c r="T449" i="20"/>
  <c r="Q449" i="20"/>
  <c r="E542" i="20"/>
  <c r="K114" i="33" s="1"/>
  <c r="D542" i="20"/>
  <c r="J114" i="33" s="1"/>
  <c r="K542" i="20"/>
  <c r="L114" i="33" s="1"/>
  <c r="U507" i="20"/>
  <c r="Q507" i="20"/>
  <c r="M507" i="20"/>
  <c r="I507" i="20"/>
  <c r="D507" i="20"/>
  <c r="C542" i="20"/>
  <c r="F114" i="33" s="1"/>
  <c r="X507" i="20"/>
  <c r="R507" i="20"/>
  <c r="P507" i="20"/>
  <c r="O507" i="20"/>
  <c r="C507" i="20"/>
  <c r="S507" i="20"/>
  <c r="S441" i="20"/>
  <c r="R441" i="20"/>
  <c r="Q441" i="20"/>
  <c r="T441" i="20"/>
  <c r="R459" i="20"/>
  <c r="Q459" i="20"/>
  <c r="T459" i="20"/>
  <c r="S459" i="20"/>
  <c r="E548" i="20"/>
  <c r="K120" i="33" s="1"/>
  <c r="R513" i="20"/>
  <c r="D548" i="20"/>
  <c r="J120" i="33" s="1"/>
  <c r="U513" i="20"/>
  <c r="Q513" i="20"/>
  <c r="M513" i="20"/>
  <c r="I513" i="20"/>
  <c r="C548" i="20"/>
  <c r="F120" i="33" s="1"/>
  <c r="S513" i="20"/>
  <c r="C513" i="20"/>
  <c r="K548" i="20"/>
  <c r="L120" i="33" s="1"/>
  <c r="P513" i="20"/>
  <c r="O513" i="20"/>
  <c r="D513" i="20"/>
  <c r="Q447" i="20"/>
  <c r="X513" i="20"/>
  <c r="T447" i="20"/>
  <c r="R447" i="20"/>
  <c r="S447" i="20"/>
  <c r="C541" i="20"/>
  <c r="F113" i="33" s="1"/>
  <c r="K541" i="20"/>
  <c r="L113" i="33" s="1"/>
  <c r="E541" i="20"/>
  <c r="K113" i="33" s="1"/>
  <c r="R506" i="20"/>
  <c r="X506" i="20"/>
  <c r="Q506" i="20"/>
  <c r="U506" i="20"/>
  <c r="P506" i="20"/>
  <c r="D506" i="20"/>
  <c r="O506" i="20"/>
  <c r="I506" i="20"/>
  <c r="C506" i="20"/>
  <c r="S506" i="20"/>
  <c r="M506" i="20"/>
  <c r="T440" i="20"/>
  <c r="D541" i="20"/>
  <c r="J113" i="33" s="1"/>
  <c r="S440" i="20"/>
  <c r="Q440" i="20"/>
  <c r="R440" i="20"/>
  <c r="S452" i="20"/>
  <c r="R452" i="20"/>
  <c r="Q452" i="20"/>
  <c r="T452" i="20"/>
  <c r="Q458" i="20"/>
  <c r="T458" i="20"/>
  <c r="S458" i="20"/>
  <c r="R458" i="20"/>
  <c r="T461" i="20"/>
  <c r="S461" i="20"/>
  <c r="R461" i="20"/>
  <c r="Q461" i="20"/>
  <c r="C253" i="20"/>
  <c r="F47" i="33" s="1"/>
  <c r="U218" i="20"/>
  <c r="Q218" i="20"/>
  <c r="M218" i="20"/>
  <c r="I218" i="20"/>
  <c r="D218" i="20"/>
  <c r="K253" i="20"/>
  <c r="L47" i="33" s="1"/>
  <c r="P218" i="20"/>
  <c r="C218" i="20"/>
  <c r="E253" i="20"/>
  <c r="K47" i="33" s="1"/>
  <c r="X218" i="20"/>
  <c r="S218" i="20"/>
  <c r="O218" i="20"/>
  <c r="R218" i="20"/>
  <c r="D253" i="20"/>
  <c r="J47" i="33" s="1"/>
  <c r="E256" i="20"/>
  <c r="K50" i="33" s="1"/>
  <c r="R221" i="20"/>
  <c r="D256" i="20"/>
  <c r="J50" i="33" s="1"/>
  <c r="U221" i="20"/>
  <c r="Q221" i="20"/>
  <c r="M221" i="20"/>
  <c r="I221" i="20"/>
  <c r="D221" i="20"/>
  <c r="C256" i="20"/>
  <c r="F50" i="33" s="1"/>
  <c r="P221" i="20"/>
  <c r="C221" i="20"/>
  <c r="O221" i="20"/>
  <c r="S221" i="20"/>
  <c r="K256" i="20"/>
  <c r="L50" i="33" s="1"/>
  <c r="X221" i="20"/>
  <c r="C261" i="20"/>
  <c r="F55" i="33" s="1"/>
  <c r="U226" i="20"/>
  <c r="Q226" i="20"/>
  <c r="M226" i="20"/>
  <c r="I226" i="20"/>
  <c r="D226" i="20"/>
  <c r="K261" i="20"/>
  <c r="L55" i="33" s="1"/>
  <c r="P226" i="20"/>
  <c r="C226" i="20"/>
  <c r="E261" i="20"/>
  <c r="K55" i="33" s="1"/>
  <c r="X226" i="20"/>
  <c r="S226" i="20"/>
  <c r="O226" i="20"/>
  <c r="R226" i="20"/>
  <c r="D261" i="20"/>
  <c r="J55" i="33" s="1"/>
  <c r="E262" i="20"/>
  <c r="K56" i="33" s="1"/>
  <c r="P227" i="20"/>
  <c r="C227" i="20"/>
  <c r="D262" i="20"/>
  <c r="J56" i="33" s="1"/>
  <c r="X227" i="20"/>
  <c r="S227" i="20"/>
  <c r="O227" i="20"/>
  <c r="C262" i="20"/>
  <c r="F56" i="33" s="1"/>
  <c r="R227" i="20"/>
  <c r="M227" i="20"/>
  <c r="K262" i="20"/>
  <c r="L56" i="33" s="1"/>
  <c r="I227" i="20"/>
  <c r="U227" i="20"/>
  <c r="D227" i="20"/>
  <c r="Q227" i="20"/>
  <c r="D80" i="20"/>
  <c r="C80" i="20"/>
  <c r="D81" i="20"/>
  <c r="C81" i="20"/>
  <c r="D86" i="20"/>
  <c r="C86" i="20"/>
  <c r="P87" i="20"/>
  <c r="C87" i="20"/>
  <c r="T87" i="20" s="1"/>
  <c r="D87" i="20"/>
  <c r="C539" i="20"/>
  <c r="F111" i="33" s="1"/>
  <c r="K539" i="20"/>
  <c r="L111" i="33" s="1"/>
  <c r="D539" i="20"/>
  <c r="J111" i="33" s="1"/>
  <c r="P504" i="20"/>
  <c r="C504" i="20"/>
  <c r="X504" i="20"/>
  <c r="R504" i="20"/>
  <c r="M504" i="20"/>
  <c r="Q504" i="20"/>
  <c r="E539" i="20"/>
  <c r="K111" i="33" s="1"/>
  <c r="U504" i="20"/>
  <c r="O504" i="20"/>
  <c r="D504" i="20"/>
  <c r="S504" i="20"/>
  <c r="R438" i="20"/>
  <c r="I504" i="20"/>
  <c r="Q438" i="20"/>
  <c r="T438" i="20"/>
  <c r="S438" i="20"/>
  <c r="C547" i="20"/>
  <c r="F119" i="33" s="1"/>
  <c r="X512" i="20"/>
  <c r="S512" i="20"/>
  <c r="O512" i="20"/>
  <c r="K547" i="20"/>
  <c r="L119" i="33" s="1"/>
  <c r="D547" i="20"/>
  <c r="J119" i="33" s="1"/>
  <c r="I512" i="20"/>
  <c r="C512" i="20"/>
  <c r="P512" i="20"/>
  <c r="U512" i="20"/>
  <c r="M512" i="20"/>
  <c r="E547" i="20"/>
  <c r="K119" i="33" s="1"/>
  <c r="R512" i="20"/>
  <c r="D512" i="20"/>
  <c r="Q512" i="20"/>
  <c r="R446" i="20"/>
  <c r="Q446" i="20"/>
  <c r="S446" i="20"/>
  <c r="T446" i="20"/>
  <c r="E536" i="20"/>
  <c r="K108" i="33" s="1"/>
  <c r="D536" i="20"/>
  <c r="J108" i="33" s="1"/>
  <c r="C536" i="20"/>
  <c r="F108" i="33" s="1"/>
  <c r="X501" i="20"/>
  <c r="S501" i="20"/>
  <c r="O501" i="20"/>
  <c r="R501" i="20"/>
  <c r="U501" i="20"/>
  <c r="Q501" i="20"/>
  <c r="M501" i="20"/>
  <c r="I501" i="20"/>
  <c r="D501" i="20"/>
  <c r="P501" i="20"/>
  <c r="Q435" i="20"/>
  <c r="K536" i="20"/>
  <c r="L108" i="33" s="1"/>
  <c r="T435" i="20"/>
  <c r="S435" i="20"/>
  <c r="R435" i="20"/>
  <c r="C501" i="20"/>
  <c r="R451" i="20"/>
  <c r="Q451" i="20"/>
  <c r="T451" i="20"/>
  <c r="S451" i="20"/>
  <c r="C545" i="20"/>
  <c r="F117" i="33" s="1"/>
  <c r="K545" i="20"/>
  <c r="L117" i="33" s="1"/>
  <c r="E545" i="20"/>
  <c r="K117" i="33" s="1"/>
  <c r="R510" i="20"/>
  <c r="X510" i="20"/>
  <c r="Q510" i="20"/>
  <c r="D545" i="20"/>
  <c r="J117" i="33" s="1"/>
  <c r="U510" i="20"/>
  <c r="P510" i="20"/>
  <c r="D510" i="20"/>
  <c r="O510" i="20"/>
  <c r="I510" i="20"/>
  <c r="C510" i="20"/>
  <c r="S510" i="20"/>
  <c r="M510" i="20"/>
  <c r="T444" i="20"/>
  <c r="S444" i="20"/>
  <c r="R444" i="20"/>
  <c r="Q444" i="20"/>
  <c r="S456" i="20"/>
  <c r="R456" i="20"/>
  <c r="Q456" i="20"/>
  <c r="T456" i="20"/>
  <c r="R462" i="20"/>
  <c r="Q462" i="20"/>
  <c r="T462" i="20"/>
  <c r="S462" i="20"/>
  <c r="N578" i="20"/>
  <c r="R578" i="20" s="1"/>
  <c r="O578" i="20"/>
  <c r="Q578" i="20" s="1"/>
  <c r="C255" i="20"/>
  <c r="F49" i="33" s="1"/>
  <c r="X220" i="20"/>
  <c r="S220" i="20"/>
  <c r="O220" i="20"/>
  <c r="K255" i="20"/>
  <c r="L49" i="33" s="1"/>
  <c r="R220" i="20"/>
  <c r="E255" i="20"/>
  <c r="K49" i="33" s="1"/>
  <c r="U220" i="20"/>
  <c r="Q220" i="20"/>
  <c r="M220" i="20"/>
  <c r="I220" i="20"/>
  <c r="D220" i="20"/>
  <c r="C220" i="20"/>
  <c r="P220" i="20"/>
  <c r="D255" i="20"/>
  <c r="J49" i="33" s="1"/>
  <c r="E260" i="20"/>
  <c r="K54" i="33" s="1"/>
  <c r="R225" i="20"/>
  <c r="D260" i="20"/>
  <c r="J54" i="33" s="1"/>
  <c r="U225" i="20"/>
  <c r="Q225" i="20"/>
  <c r="M225" i="20"/>
  <c r="I225" i="20"/>
  <c r="D225" i="20"/>
  <c r="C260" i="20"/>
  <c r="F54" i="33" s="1"/>
  <c r="P225" i="20"/>
  <c r="C225" i="20"/>
  <c r="K260" i="20"/>
  <c r="L54" i="33" s="1"/>
  <c r="O225" i="20"/>
  <c r="S225" i="20"/>
  <c r="X225" i="20"/>
  <c r="K265" i="20"/>
  <c r="L59" i="33" s="1"/>
  <c r="U230" i="20"/>
  <c r="Q230" i="20"/>
  <c r="M230" i="20"/>
  <c r="I230" i="20"/>
  <c r="D230" i="20"/>
  <c r="E265" i="20"/>
  <c r="K59" i="33" s="1"/>
  <c r="P230" i="20"/>
  <c r="C230" i="20"/>
  <c r="D265" i="20"/>
  <c r="J59" i="33" s="1"/>
  <c r="X230" i="20"/>
  <c r="S230" i="20"/>
  <c r="O230" i="20"/>
  <c r="C265" i="20"/>
  <c r="F59" i="33" s="1"/>
  <c r="R230" i="20"/>
  <c r="P88" i="20"/>
  <c r="D88" i="20"/>
  <c r="C88" i="20"/>
  <c r="T88" i="20" s="1"/>
  <c r="D84" i="20"/>
  <c r="C84" i="20"/>
  <c r="T84" i="20" s="1"/>
  <c r="D85" i="20"/>
  <c r="C85" i="20"/>
  <c r="C75" i="20"/>
  <c r="T75" i="20" s="1"/>
  <c r="N579" i="20"/>
  <c r="R579" i="20" s="1"/>
  <c r="O579" i="20"/>
  <c r="R455" i="20"/>
  <c r="Q455" i="20"/>
  <c r="T455" i="20"/>
  <c r="S455" i="20"/>
  <c r="E538" i="20"/>
  <c r="K110" i="33" s="1"/>
  <c r="D538" i="20"/>
  <c r="J110" i="33" s="1"/>
  <c r="K538" i="20"/>
  <c r="L110" i="33" s="1"/>
  <c r="U503" i="20"/>
  <c r="Q503" i="20"/>
  <c r="X503" i="20"/>
  <c r="R503" i="20"/>
  <c r="M503" i="20"/>
  <c r="I503" i="20"/>
  <c r="D503" i="20"/>
  <c r="P503" i="20"/>
  <c r="C503" i="20"/>
  <c r="C538" i="20"/>
  <c r="F110" i="33" s="1"/>
  <c r="O503" i="20"/>
  <c r="S503" i="20"/>
  <c r="S437" i="20"/>
  <c r="R437" i="20"/>
  <c r="T437" i="20"/>
  <c r="Q437" i="20"/>
  <c r="E540" i="20"/>
  <c r="K112" i="33" s="1"/>
  <c r="D540" i="20"/>
  <c r="J112" i="33" s="1"/>
  <c r="C540" i="20"/>
  <c r="F112" i="33" s="1"/>
  <c r="X505" i="20"/>
  <c r="S505" i="20"/>
  <c r="O505" i="20"/>
  <c r="Q505" i="20"/>
  <c r="K540" i="20"/>
  <c r="L112" i="33" s="1"/>
  <c r="U505" i="20"/>
  <c r="P505" i="20"/>
  <c r="D505" i="20"/>
  <c r="I505" i="20"/>
  <c r="C505" i="20"/>
  <c r="R505" i="20"/>
  <c r="M505" i="20"/>
  <c r="Q439" i="20"/>
  <c r="T439" i="20"/>
  <c r="S439" i="20"/>
  <c r="R439" i="20"/>
  <c r="S463" i="20"/>
  <c r="R463" i="20"/>
  <c r="Q463" i="20"/>
  <c r="T463" i="20"/>
  <c r="K549" i="20"/>
  <c r="L121" i="33" s="1"/>
  <c r="U514" i="20"/>
  <c r="Q514" i="20"/>
  <c r="M514" i="20"/>
  <c r="I514" i="20"/>
  <c r="D514" i="20"/>
  <c r="E549" i="20"/>
  <c r="K121" i="33" s="1"/>
  <c r="P514" i="20"/>
  <c r="C514" i="20"/>
  <c r="D549" i="20"/>
  <c r="J121" i="33" s="1"/>
  <c r="S514" i="20"/>
  <c r="R514" i="20"/>
  <c r="O514" i="20"/>
  <c r="T448" i="20"/>
  <c r="C549" i="20"/>
  <c r="F121" i="33" s="1"/>
  <c r="S448" i="20"/>
  <c r="X514" i="20"/>
  <c r="R448" i="20"/>
  <c r="Q448" i="20"/>
  <c r="S460" i="20"/>
  <c r="R460" i="20"/>
  <c r="Q460" i="20"/>
  <c r="T460" i="20"/>
  <c r="T453" i="20"/>
  <c r="S453" i="20"/>
  <c r="R453" i="20"/>
  <c r="Q453" i="20"/>
  <c r="C259" i="20"/>
  <c r="F53" i="33" s="1"/>
  <c r="X224" i="20"/>
  <c r="S224" i="20"/>
  <c r="O224" i="20"/>
  <c r="K259" i="20"/>
  <c r="L53" i="33" s="1"/>
  <c r="R224" i="20"/>
  <c r="E259" i="20"/>
  <c r="K53" i="33" s="1"/>
  <c r="U224" i="20"/>
  <c r="Q224" i="20"/>
  <c r="M224" i="20"/>
  <c r="I224" i="20"/>
  <c r="D224" i="20"/>
  <c r="C224" i="20"/>
  <c r="D259" i="20"/>
  <c r="J53" i="33" s="1"/>
  <c r="P224" i="20"/>
  <c r="X247" i="20"/>
  <c r="D78" i="20"/>
  <c r="C78" i="20"/>
  <c r="P78" i="20"/>
  <c r="C79" i="20"/>
  <c r="T79" i="20" s="1"/>
  <c r="D79" i="20"/>
  <c r="N580" i="20"/>
  <c r="R580" i="20" s="1"/>
  <c r="O580" i="20"/>
  <c r="E546" i="20"/>
  <c r="K118" i="33" s="1"/>
  <c r="D546" i="20"/>
  <c r="J118" i="33" s="1"/>
  <c r="K546" i="20"/>
  <c r="L118" i="33" s="1"/>
  <c r="U511" i="20"/>
  <c r="Q511" i="20"/>
  <c r="M511" i="20"/>
  <c r="I511" i="20"/>
  <c r="D511" i="20"/>
  <c r="X511" i="20"/>
  <c r="R511" i="20"/>
  <c r="P511" i="20"/>
  <c r="C546" i="20"/>
  <c r="F118" i="33" s="1"/>
  <c r="O511" i="20"/>
  <c r="C511" i="20"/>
  <c r="S511" i="20"/>
  <c r="S445" i="20"/>
  <c r="R445" i="20"/>
  <c r="T445" i="20"/>
  <c r="Q445" i="20"/>
  <c r="C543" i="20"/>
  <c r="F115" i="33" s="1"/>
  <c r="K543" i="20"/>
  <c r="L115" i="33" s="1"/>
  <c r="D543" i="20"/>
  <c r="J115" i="33" s="1"/>
  <c r="P508" i="20"/>
  <c r="C508" i="20"/>
  <c r="E543" i="20"/>
  <c r="K115" i="33" s="1"/>
  <c r="X508" i="20"/>
  <c r="R508" i="20"/>
  <c r="M508" i="20"/>
  <c r="Q508" i="20"/>
  <c r="U508" i="20"/>
  <c r="O508" i="20"/>
  <c r="D508" i="20"/>
  <c r="S508" i="20"/>
  <c r="R442" i="20"/>
  <c r="I508" i="20"/>
  <c r="Q442" i="20"/>
  <c r="T442" i="20"/>
  <c r="S442" i="20"/>
  <c r="E544" i="20"/>
  <c r="K116" i="33" s="1"/>
  <c r="D544" i="20"/>
  <c r="J116" i="33" s="1"/>
  <c r="C544" i="20"/>
  <c r="F116" i="33" s="1"/>
  <c r="X509" i="20"/>
  <c r="S509" i="20"/>
  <c r="O509" i="20"/>
  <c r="Q509" i="20"/>
  <c r="U509" i="20"/>
  <c r="P509" i="20"/>
  <c r="D509" i="20"/>
  <c r="I509" i="20"/>
  <c r="C509" i="20"/>
  <c r="R509" i="20"/>
  <c r="M509" i="20"/>
  <c r="Q443" i="20"/>
  <c r="K544" i="20"/>
  <c r="L116" i="33" s="1"/>
  <c r="T443" i="20"/>
  <c r="S443" i="20"/>
  <c r="R443" i="20"/>
  <c r="C537" i="20"/>
  <c r="F109" i="33" s="1"/>
  <c r="K537" i="20"/>
  <c r="L109" i="33" s="1"/>
  <c r="E537" i="20"/>
  <c r="K109" i="33" s="1"/>
  <c r="R502" i="20"/>
  <c r="D537" i="20"/>
  <c r="J109" i="33" s="1"/>
  <c r="U502" i="20"/>
  <c r="Q502" i="20"/>
  <c r="M502" i="20"/>
  <c r="I502" i="20"/>
  <c r="D502" i="20"/>
  <c r="P502" i="20"/>
  <c r="C502" i="20"/>
  <c r="X502" i="20"/>
  <c r="T436" i="20"/>
  <c r="S502" i="20"/>
  <c r="S436" i="20"/>
  <c r="O502" i="20"/>
  <c r="Q436" i="20"/>
  <c r="R436" i="20"/>
  <c r="X531" i="20"/>
  <c r="T450" i="20"/>
  <c r="S450" i="20"/>
  <c r="R450" i="20"/>
  <c r="Q450" i="20"/>
  <c r="Q454" i="20"/>
  <c r="T454" i="20"/>
  <c r="S454" i="20"/>
  <c r="R454" i="20"/>
  <c r="T457" i="20"/>
  <c r="S457" i="20"/>
  <c r="R457" i="20"/>
  <c r="Q457" i="20"/>
  <c r="X132" i="40" l="1"/>
  <c r="O116" i="21" s="1"/>
  <c r="X356" i="40"/>
  <c r="O340" i="21" s="1"/>
  <c r="X244" i="40"/>
  <c r="O228" i="21" s="1"/>
  <c r="M535" i="20"/>
  <c r="M393" i="20"/>
  <c r="M251" i="20"/>
  <c r="G117" i="11"/>
  <c r="K90" i="33"/>
  <c r="L65" i="33"/>
  <c r="H78" i="27"/>
  <c r="H65" i="33"/>
  <c r="G78" i="27"/>
  <c r="G79" i="11"/>
  <c r="K65" i="33"/>
  <c r="G81" i="26"/>
  <c r="F79" i="11"/>
  <c r="F81" i="26"/>
  <c r="J65" i="33"/>
  <c r="F78" i="27"/>
  <c r="E79" i="11"/>
  <c r="E81" i="26"/>
  <c r="F65" i="33"/>
  <c r="E78" i="27"/>
  <c r="G76" i="11"/>
  <c r="K62" i="33"/>
  <c r="G78" i="26"/>
  <c r="F76" i="11"/>
  <c r="J62" i="33"/>
  <c r="F78" i="26"/>
  <c r="F75" i="27"/>
  <c r="E76" i="11"/>
  <c r="E78" i="26"/>
  <c r="F62" i="33"/>
  <c r="E75" i="27"/>
  <c r="G88" i="11"/>
  <c r="G90" i="26"/>
  <c r="K74" i="33"/>
  <c r="F88" i="11"/>
  <c r="F90" i="26"/>
  <c r="J74" i="33"/>
  <c r="F87" i="27"/>
  <c r="L67" i="33"/>
  <c r="H80" i="27"/>
  <c r="G81" i="11"/>
  <c r="G83" i="26"/>
  <c r="K67" i="33"/>
  <c r="L69" i="33"/>
  <c r="H82" i="27"/>
  <c r="H69" i="33"/>
  <c r="G82" i="27"/>
  <c r="G83" i="11"/>
  <c r="G85" i="26"/>
  <c r="K69" i="33"/>
  <c r="F83" i="11"/>
  <c r="F85" i="26"/>
  <c r="J69" i="33"/>
  <c r="F82" i="27"/>
  <c r="E83" i="11"/>
  <c r="E85" i="26"/>
  <c r="F69" i="33"/>
  <c r="E82" i="27"/>
  <c r="G80" i="11"/>
  <c r="G82" i="26"/>
  <c r="K66" i="33"/>
  <c r="F80" i="11"/>
  <c r="F82" i="26"/>
  <c r="J66" i="33"/>
  <c r="F79" i="27"/>
  <c r="L63" i="33"/>
  <c r="H76" i="27"/>
  <c r="G77" i="11"/>
  <c r="G79" i="26"/>
  <c r="K63" i="33"/>
  <c r="F77" i="11"/>
  <c r="F79" i="26"/>
  <c r="J63" i="33"/>
  <c r="F76" i="27"/>
  <c r="G75" i="11"/>
  <c r="G77" i="26"/>
  <c r="K61" i="33"/>
  <c r="L71" i="33"/>
  <c r="H84" i="27"/>
  <c r="G85" i="11"/>
  <c r="G87" i="26"/>
  <c r="K71" i="33"/>
  <c r="F75" i="33"/>
  <c r="E88" i="27"/>
  <c r="L75" i="33"/>
  <c r="H88" i="27"/>
  <c r="L60" i="33"/>
  <c r="H73" i="27"/>
  <c r="G76" i="26"/>
  <c r="K60" i="33"/>
  <c r="G74" i="11"/>
  <c r="L73" i="33"/>
  <c r="H86" i="27"/>
  <c r="H73" i="33"/>
  <c r="G86" i="27"/>
  <c r="G87" i="11"/>
  <c r="K73" i="33"/>
  <c r="G89" i="26"/>
  <c r="F87" i="11"/>
  <c r="F89" i="26"/>
  <c r="J73" i="33"/>
  <c r="F86" i="27"/>
  <c r="E87" i="11"/>
  <c r="E89" i="26"/>
  <c r="F73" i="33"/>
  <c r="E86" i="27"/>
  <c r="G84" i="11"/>
  <c r="K70" i="33"/>
  <c r="G86" i="26"/>
  <c r="F84" i="11"/>
  <c r="J70" i="33"/>
  <c r="F86" i="26"/>
  <c r="F83" i="27"/>
  <c r="G122" i="26"/>
  <c r="K91" i="33"/>
  <c r="G118" i="11"/>
  <c r="F122" i="26"/>
  <c r="J91" i="33"/>
  <c r="F118" i="11"/>
  <c r="F116" i="27"/>
  <c r="E118" i="11"/>
  <c r="E122" i="26"/>
  <c r="F91" i="33"/>
  <c r="E116" i="27"/>
  <c r="F120" i="11"/>
  <c r="F124" i="26"/>
  <c r="J93" i="33"/>
  <c r="F118" i="27"/>
  <c r="L93" i="33"/>
  <c r="H118" i="27"/>
  <c r="G124" i="26"/>
  <c r="G120" i="11"/>
  <c r="K93" i="33"/>
  <c r="G121" i="11"/>
  <c r="G125" i="26"/>
  <c r="K94" i="33"/>
  <c r="G127" i="11"/>
  <c r="G131" i="26"/>
  <c r="K100" i="33"/>
  <c r="F127" i="11"/>
  <c r="J100" i="33"/>
  <c r="F131" i="26"/>
  <c r="F125" i="27"/>
  <c r="L97" i="33"/>
  <c r="H122" i="27"/>
  <c r="G128" i="26"/>
  <c r="G124" i="11"/>
  <c r="K97" i="33"/>
  <c r="L92" i="33"/>
  <c r="H117" i="27"/>
  <c r="G119" i="11"/>
  <c r="G123" i="26"/>
  <c r="K92" i="33"/>
  <c r="F119" i="11"/>
  <c r="J92" i="33"/>
  <c r="F123" i="26"/>
  <c r="F117" i="27"/>
  <c r="E132" i="11"/>
  <c r="F105" i="33"/>
  <c r="E136" i="26"/>
  <c r="E130" i="27"/>
  <c r="L105" i="33"/>
  <c r="H130" i="27"/>
  <c r="G136" i="26"/>
  <c r="G132" i="11"/>
  <c r="K105" i="33"/>
  <c r="F129" i="11"/>
  <c r="F133" i="26"/>
  <c r="J102" i="33"/>
  <c r="F127" i="27"/>
  <c r="H98" i="33"/>
  <c r="G123" i="27"/>
  <c r="G125" i="11"/>
  <c r="G129" i="26"/>
  <c r="K98" i="33"/>
  <c r="K103" i="33"/>
  <c r="G130" i="11"/>
  <c r="G134" i="26"/>
  <c r="J103" i="33"/>
  <c r="F134" i="26"/>
  <c r="F130" i="11"/>
  <c r="F128" i="27"/>
  <c r="E130" i="11"/>
  <c r="E134" i="26"/>
  <c r="F103" i="33"/>
  <c r="E128" i="27"/>
  <c r="F130" i="26"/>
  <c r="J99" i="33"/>
  <c r="F126" i="11"/>
  <c r="F124" i="27"/>
  <c r="E126" i="11"/>
  <c r="E130" i="26"/>
  <c r="F99" i="33"/>
  <c r="E124" i="27"/>
  <c r="H101" i="33"/>
  <c r="G126" i="27"/>
  <c r="H96" i="33"/>
  <c r="G121" i="27"/>
  <c r="H95" i="33"/>
  <c r="G120" i="27"/>
  <c r="L104" i="33"/>
  <c r="H129" i="27"/>
  <c r="H104" i="33"/>
  <c r="G129" i="27"/>
  <c r="L131" i="33"/>
  <c r="H168" i="27"/>
  <c r="H131" i="33"/>
  <c r="G168" i="27"/>
  <c r="E170" i="11"/>
  <c r="E176" i="26"/>
  <c r="F130" i="33"/>
  <c r="E167" i="27"/>
  <c r="H130" i="33"/>
  <c r="G167" i="27"/>
  <c r="L130" i="33"/>
  <c r="H167" i="27"/>
  <c r="H127" i="33"/>
  <c r="G164" i="27"/>
  <c r="G179" i="26"/>
  <c r="G173" i="11"/>
  <c r="K133" i="33"/>
  <c r="L133" i="33"/>
  <c r="H170" i="27"/>
  <c r="L136" i="33"/>
  <c r="H173" i="27"/>
  <c r="L128" i="33"/>
  <c r="H165" i="27"/>
  <c r="H135" i="33"/>
  <c r="G172" i="27"/>
  <c r="H129" i="33"/>
  <c r="G166" i="27"/>
  <c r="E164" i="11"/>
  <c r="E170" i="26"/>
  <c r="F124" i="33"/>
  <c r="E161" i="27"/>
  <c r="L124" i="33"/>
  <c r="H161" i="27"/>
  <c r="H125" i="33"/>
  <c r="G162" i="27"/>
  <c r="H169" i="27"/>
  <c r="L132" i="33"/>
  <c r="L122" i="33"/>
  <c r="H159" i="27"/>
  <c r="L31" i="33"/>
  <c r="H32" i="27"/>
  <c r="L37" i="33"/>
  <c r="H38" i="27"/>
  <c r="Q37" i="33"/>
  <c r="H38" i="26"/>
  <c r="H38" i="11"/>
  <c r="L42" i="33"/>
  <c r="H43" i="27"/>
  <c r="H42" i="33"/>
  <c r="G43" i="27"/>
  <c r="H43" i="33"/>
  <c r="G44" i="27"/>
  <c r="L43" i="33"/>
  <c r="H44" i="27"/>
  <c r="H41" i="11"/>
  <c r="H41" i="26"/>
  <c r="Q40" i="33"/>
  <c r="H40" i="33"/>
  <c r="G41" i="27"/>
  <c r="F41" i="11"/>
  <c r="F41" i="26"/>
  <c r="J40" i="33"/>
  <c r="F41" i="27"/>
  <c r="E41" i="11"/>
  <c r="E41" i="26"/>
  <c r="F40" i="33"/>
  <c r="E41" i="27"/>
  <c r="E34" i="11"/>
  <c r="E34" i="26"/>
  <c r="F33" i="33"/>
  <c r="E34" i="27"/>
  <c r="L30" i="33"/>
  <c r="H31" i="27"/>
  <c r="L36" i="33"/>
  <c r="H37" i="27"/>
  <c r="H37" i="11"/>
  <c r="Q36" i="33"/>
  <c r="H37" i="26"/>
  <c r="G37" i="11"/>
  <c r="K36" i="33"/>
  <c r="G37" i="26"/>
  <c r="H35" i="33"/>
  <c r="G36" i="27"/>
  <c r="L35" i="33"/>
  <c r="H36" i="27"/>
  <c r="H32" i="33"/>
  <c r="G33" i="27"/>
  <c r="F42" i="11"/>
  <c r="J41" i="33"/>
  <c r="F42" i="26"/>
  <c r="F42" i="27"/>
  <c r="G40" i="11"/>
  <c r="G40" i="26"/>
  <c r="K39" i="33"/>
  <c r="F117" i="11"/>
  <c r="J90" i="33"/>
  <c r="F84" i="26"/>
  <c r="F82" i="11"/>
  <c r="J68" i="33"/>
  <c r="F81" i="27"/>
  <c r="E82" i="11"/>
  <c r="F68" i="33"/>
  <c r="E84" i="26"/>
  <c r="E81" i="27"/>
  <c r="H75" i="27"/>
  <c r="L62" i="33"/>
  <c r="L74" i="33"/>
  <c r="H87" i="27"/>
  <c r="F88" i="26"/>
  <c r="F86" i="11"/>
  <c r="J72" i="33"/>
  <c r="F85" i="27"/>
  <c r="E86" i="11"/>
  <c r="F72" i="33"/>
  <c r="E88" i="26"/>
  <c r="E85" i="27"/>
  <c r="L66" i="33"/>
  <c r="H79" i="27"/>
  <c r="F80" i="26"/>
  <c r="F78" i="11"/>
  <c r="F77" i="27"/>
  <c r="J64" i="33"/>
  <c r="E78" i="11"/>
  <c r="F64" i="33"/>
  <c r="E80" i="26"/>
  <c r="E77" i="27"/>
  <c r="H61" i="33"/>
  <c r="G74" i="27"/>
  <c r="F75" i="11"/>
  <c r="F77" i="26"/>
  <c r="J61" i="33"/>
  <c r="F74" i="27"/>
  <c r="E75" i="11"/>
  <c r="E77" i="26"/>
  <c r="F61" i="33"/>
  <c r="E74" i="27"/>
  <c r="E85" i="11"/>
  <c r="E87" i="26"/>
  <c r="F71" i="33"/>
  <c r="E84" i="27"/>
  <c r="E84" i="11"/>
  <c r="E86" i="26"/>
  <c r="F70" i="33"/>
  <c r="E83" i="27"/>
  <c r="L70" i="33"/>
  <c r="H83" i="27"/>
  <c r="L91" i="33"/>
  <c r="H116" i="27"/>
  <c r="H94" i="33"/>
  <c r="G119" i="27"/>
  <c r="F121" i="11"/>
  <c r="F125" i="26"/>
  <c r="J94" i="33"/>
  <c r="F119" i="27"/>
  <c r="E121" i="11"/>
  <c r="F94" i="33"/>
  <c r="E125" i="26"/>
  <c r="E119" i="27"/>
  <c r="F124" i="11"/>
  <c r="J97" i="33"/>
  <c r="F128" i="26"/>
  <c r="F122" i="27"/>
  <c r="F132" i="11"/>
  <c r="J105" i="33"/>
  <c r="F136" i="26"/>
  <c r="F130" i="27"/>
  <c r="G129" i="11"/>
  <c r="G133" i="26"/>
  <c r="K102" i="33"/>
  <c r="E129" i="11"/>
  <c r="E133" i="26"/>
  <c r="F102" i="33"/>
  <c r="E127" i="27"/>
  <c r="F125" i="11"/>
  <c r="F129" i="26"/>
  <c r="J98" i="33"/>
  <c r="F123" i="27"/>
  <c r="E125" i="11"/>
  <c r="E129" i="26"/>
  <c r="F98" i="33"/>
  <c r="E123" i="27"/>
  <c r="L99" i="33"/>
  <c r="H124" i="27"/>
  <c r="L101" i="33"/>
  <c r="H126" i="27"/>
  <c r="G128" i="11"/>
  <c r="K101" i="33"/>
  <c r="G132" i="26"/>
  <c r="L96" i="33"/>
  <c r="H121" i="27"/>
  <c r="G123" i="11"/>
  <c r="G127" i="26"/>
  <c r="K96" i="33"/>
  <c r="F123" i="11"/>
  <c r="F127" i="26"/>
  <c r="J96" i="33"/>
  <c r="F121" i="27"/>
  <c r="K95" i="33"/>
  <c r="G122" i="11"/>
  <c r="G126" i="26"/>
  <c r="F126" i="26"/>
  <c r="J95" i="33"/>
  <c r="F122" i="11"/>
  <c r="F120" i="27"/>
  <c r="E122" i="11"/>
  <c r="E126" i="26"/>
  <c r="F95" i="33"/>
  <c r="E120" i="27"/>
  <c r="E131" i="11"/>
  <c r="E135" i="26"/>
  <c r="F104" i="33"/>
  <c r="E129" i="27"/>
  <c r="G131" i="11"/>
  <c r="G135" i="26"/>
  <c r="K104" i="33"/>
  <c r="F131" i="11"/>
  <c r="J104" i="33"/>
  <c r="F135" i="26"/>
  <c r="F129" i="27"/>
  <c r="F174" i="11"/>
  <c r="F180" i="26"/>
  <c r="J134" i="33"/>
  <c r="F171" i="27"/>
  <c r="E171" i="11"/>
  <c r="E177" i="26"/>
  <c r="F131" i="33"/>
  <c r="E168" i="27"/>
  <c r="G177" i="26"/>
  <c r="G171" i="11"/>
  <c r="K131" i="33"/>
  <c r="G170" i="11"/>
  <c r="K130" i="33"/>
  <c r="G176" i="26"/>
  <c r="F170" i="11"/>
  <c r="F176" i="26"/>
  <c r="J130" i="33"/>
  <c r="F167" i="27"/>
  <c r="G173" i="26"/>
  <c r="G167" i="11"/>
  <c r="K127" i="33"/>
  <c r="H123" i="33"/>
  <c r="G160" i="27"/>
  <c r="E163" i="11"/>
  <c r="E169" i="26"/>
  <c r="F123" i="33"/>
  <c r="E160" i="27"/>
  <c r="F166" i="11"/>
  <c r="F172" i="26"/>
  <c r="J126" i="33"/>
  <c r="F163" i="27"/>
  <c r="H133" i="33"/>
  <c r="G170" i="27"/>
  <c r="E173" i="11"/>
  <c r="E179" i="26"/>
  <c r="F133" i="33"/>
  <c r="E170" i="27"/>
  <c r="G168" i="11"/>
  <c r="G174" i="26"/>
  <c r="K128" i="33"/>
  <c r="G181" i="26"/>
  <c r="G175" i="11"/>
  <c r="K135" i="33"/>
  <c r="L129" i="33"/>
  <c r="H166" i="27"/>
  <c r="F175" i="26"/>
  <c r="J129" i="33"/>
  <c r="F169" i="11"/>
  <c r="F166" i="27"/>
  <c r="E169" i="11"/>
  <c r="E175" i="26"/>
  <c r="F129" i="33"/>
  <c r="E166" i="27"/>
  <c r="F164" i="11"/>
  <c r="F170" i="26"/>
  <c r="J124" i="33"/>
  <c r="F161" i="27"/>
  <c r="H124" i="33"/>
  <c r="G161" i="27"/>
  <c r="L125" i="33"/>
  <c r="H162" i="27"/>
  <c r="F171" i="26"/>
  <c r="F165" i="11"/>
  <c r="J125" i="33"/>
  <c r="F162" i="27"/>
  <c r="E165" i="11"/>
  <c r="E171" i="26"/>
  <c r="F125" i="33"/>
  <c r="E162" i="27"/>
  <c r="F172" i="11"/>
  <c r="F178" i="26"/>
  <c r="J132" i="33"/>
  <c r="F169" i="27"/>
  <c r="H122" i="33"/>
  <c r="G159" i="27"/>
  <c r="E32" i="11"/>
  <c r="E32" i="26"/>
  <c r="F31" i="33"/>
  <c r="E32" i="27"/>
  <c r="H32" i="26"/>
  <c r="H32" i="11"/>
  <c r="Q31" i="33"/>
  <c r="E38" i="26"/>
  <c r="F37" i="33"/>
  <c r="E38" i="11"/>
  <c r="E38" i="27"/>
  <c r="F38" i="11"/>
  <c r="J37" i="33"/>
  <c r="F38" i="26"/>
  <c r="F38" i="27"/>
  <c r="F43" i="11"/>
  <c r="F43" i="26"/>
  <c r="J42" i="33"/>
  <c r="F43" i="27"/>
  <c r="H43" i="26"/>
  <c r="Q42" i="33"/>
  <c r="H43" i="11"/>
  <c r="G43" i="11"/>
  <c r="G43" i="26"/>
  <c r="K42" i="33"/>
  <c r="H44" i="11"/>
  <c r="Q43" i="33"/>
  <c r="H44" i="26"/>
  <c r="H33" i="33"/>
  <c r="G34" i="27"/>
  <c r="F39" i="11"/>
  <c r="F39" i="26"/>
  <c r="J38" i="33"/>
  <c r="F39" i="27"/>
  <c r="L38" i="33"/>
  <c r="H39" i="27"/>
  <c r="H38" i="33"/>
  <c r="G39" i="27"/>
  <c r="F31" i="26"/>
  <c r="J30" i="33"/>
  <c r="F31" i="11"/>
  <c r="F31" i="27"/>
  <c r="H31" i="26"/>
  <c r="Q30" i="33"/>
  <c r="H31" i="11"/>
  <c r="H30" i="33"/>
  <c r="G31" i="27"/>
  <c r="F37" i="11"/>
  <c r="F37" i="26"/>
  <c r="J36" i="33"/>
  <c r="F37" i="27"/>
  <c r="E37" i="11"/>
  <c r="E37" i="26"/>
  <c r="F36" i="33"/>
  <c r="E37" i="27"/>
  <c r="F36" i="11"/>
  <c r="F36" i="26"/>
  <c r="F36" i="27"/>
  <c r="J35" i="33"/>
  <c r="E36" i="11"/>
  <c r="E36" i="26"/>
  <c r="F35" i="33"/>
  <c r="E36" i="27"/>
  <c r="H36" i="11"/>
  <c r="H36" i="26"/>
  <c r="Q35" i="33"/>
  <c r="F33" i="11"/>
  <c r="F33" i="26"/>
  <c r="J32" i="33"/>
  <c r="F33" i="27"/>
  <c r="L34" i="33"/>
  <c r="H35" i="27"/>
  <c r="H34" i="33"/>
  <c r="G35" i="27"/>
  <c r="L29" i="33"/>
  <c r="H30" i="27"/>
  <c r="H29" i="33"/>
  <c r="G30" i="27"/>
  <c r="E117" i="11"/>
  <c r="F90" i="33"/>
  <c r="E81" i="11"/>
  <c r="E83" i="26"/>
  <c r="F67" i="33"/>
  <c r="E80" i="27"/>
  <c r="F81" i="11"/>
  <c r="J67" i="33"/>
  <c r="F83" i="26"/>
  <c r="F80" i="27"/>
  <c r="E80" i="11"/>
  <c r="E82" i="26"/>
  <c r="F66" i="33"/>
  <c r="E79" i="27"/>
  <c r="F85" i="11"/>
  <c r="F87" i="26"/>
  <c r="J71" i="33"/>
  <c r="F84" i="27"/>
  <c r="J75" i="33"/>
  <c r="F88" i="27"/>
  <c r="E74" i="11"/>
  <c r="F60" i="33"/>
  <c r="E76" i="26"/>
  <c r="E73" i="27"/>
  <c r="E120" i="11"/>
  <c r="E124" i="26"/>
  <c r="F93" i="33"/>
  <c r="E118" i="27"/>
  <c r="E127" i="11"/>
  <c r="E131" i="26"/>
  <c r="F100" i="33"/>
  <c r="E125" i="27"/>
  <c r="E124" i="11"/>
  <c r="F97" i="33"/>
  <c r="E128" i="26"/>
  <c r="E122" i="27"/>
  <c r="E119" i="11"/>
  <c r="E123" i="26"/>
  <c r="F92" i="33"/>
  <c r="E117" i="27"/>
  <c r="H102" i="33"/>
  <c r="G127" i="27"/>
  <c r="L103" i="33"/>
  <c r="H128" i="27"/>
  <c r="H103" i="33"/>
  <c r="G128" i="27"/>
  <c r="G130" i="26"/>
  <c r="K99" i="33"/>
  <c r="G126" i="11"/>
  <c r="H99" i="33"/>
  <c r="G124" i="27"/>
  <c r="L95" i="33"/>
  <c r="H120" i="27"/>
  <c r="L134" i="33"/>
  <c r="H171" i="27"/>
  <c r="H134" i="33"/>
  <c r="G171" i="27"/>
  <c r="L127" i="33"/>
  <c r="H164" i="27"/>
  <c r="E167" i="11"/>
  <c r="E173" i="26"/>
  <c r="F127" i="33"/>
  <c r="E164" i="27"/>
  <c r="L123" i="33"/>
  <c r="H160" i="27"/>
  <c r="G169" i="26"/>
  <c r="G163" i="11"/>
  <c r="K123" i="33"/>
  <c r="H126" i="33"/>
  <c r="G163" i="27"/>
  <c r="H136" i="33"/>
  <c r="G173" i="27"/>
  <c r="E176" i="11"/>
  <c r="E182" i="26"/>
  <c r="F136" i="33"/>
  <c r="E173" i="27"/>
  <c r="H128" i="33"/>
  <c r="G165" i="27"/>
  <c r="E168" i="11"/>
  <c r="E174" i="26"/>
  <c r="F128" i="33"/>
  <c r="E165" i="27"/>
  <c r="L135" i="33"/>
  <c r="H172" i="27"/>
  <c r="E175" i="11"/>
  <c r="E181" i="26"/>
  <c r="F135" i="33"/>
  <c r="E172" i="27"/>
  <c r="G175" i="26"/>
  <c r="K129" i="33"/>
  <c r="G169" i="11"/>
  <c r="G164" i="11"/>
  <c r="G170" i="26"/>
  <c r="K124" i="33"/>
  <c r="H132" i="33"/>
  <c r="G169" i="27"/>
  <c r="G172" i="11"/>
  <c r="G178" i="26"/>
  <c r="K132" i="33"/>
  <c r="G162" i="11"/>
  <c r="K122" i="33"/>
  <c r="G168" i="26"/>
  <c r="F162" i="11"/>
  <c r="F168" i="26"/>
  <c r="J122" i="33"/>
  <c r="F159" i="27"/>
  <c r="E162" i="11"/>
  <c r="E168" i="26"/>
  <c r="F122" i="33"/>
  <c r="E159" i="27"/>
  <c r="F32" i="11"/>
  <c r="F32" i="26"/>
  <c r="J31" i="33"/>
  <c r="F32" i="27"/>
  <c r="H31" i="33"/>
  <c r="G32" i="27"/>
  <c r="H37" i="33"/>
  <c r="G38" i="27"/>
  <c r="E43" i="11"/>
  <c r="E43" i="26"/>
  <c r="F42" i="33"/>
  <c r="E43" i="27"/>
  <c r="F44" i="11"/>
  <c r="F44" i="26"/>
  <c r="J43" i="33"/>
  <c r="F44" i="27"/>
  <c r="G41" i="11"/>
  <c r="K40" i="33"/>
  <c r="G41" i="26"/>
  <c r="L40" i="33"/>
  <c r="H41" i="27"/>
  <c r="H34" i="26"/>
  <c r="H34" i="11"/>
  <c r="Q33" i="33"/>
  <c r="G34" i="11"/>
  <c r="G34" i="26"/>
  <c r="K33" i="33"/>
  <c r="E39" i="11"/>
  <c r="E39" i="26"/>
  <c r="F38" i="33"/>
  <c r="E39" i="27"/>
  <c r="H39" i="11"/>
  <c r="H39" i="26"/>
  <c r="Q38" i="33"/>
  <c r="G39" i="11"/>
  <c r="G39" i="26"/>
  <c r="K38" i="33"/>
  <c r="G31" i="26"/>
  <c r="G31" i="11"/>
  <c r="K30" i="33"/>
  <c r="H36" i="33"/>
  <c r="G37" i="27"/>
  <c r="G36" i="11"/>
  <c r="G36" i="26"/>
  <c r="K35" i="33"/>
  <c r="H33" i="11"/>
  <c r="H33" i="26"/>
  <c r="Q32" i="33"/>
  <c r="G33" i="11"/>
  <c r="K32" i="33"/>
  <c r="G33" i="26"/>
  <c r="L32" i="33"/>
  <c r="H33" i="27"/>
  <c r="Q41" i="33"/>
  <c r="H42" i="26"/>
  <c r="H42" i="11"/>
  <c r="H41" i="33"/>
  <c r="G42" i="27"/>
  <c r="H35" i="11"/>
  <c r="Q34" i="33"/>
  <c r="H35" i="26"/>
  <c r="G35" i="26"/>
  <c r="G35" i="11"/>
  <c r="K34" i="33"/>
  <c r="E30" i="11"/>
  <c r="E30" i="26"/>
  <c r="F29" i="33"/>
  <c r="E30" i="27"/>
  <c r="H30" i="11"/>
  <c r="Q29" i="33"/>
  <c r="H30" i="26"/>
  <c r="G30" i="11"/>
  <c r="G30" i="26"/>
  <c r="K29" i="33"/>
  <c r="F40" i="11"/>
  <c r="F40" i="26"/>
  <c r="J39" i="33"/>
  <c r="F40" i="27"/>
  <c r="H39" i="33"/>
  <c r="G40" i="27"/>
  <c r="E40" i="26"/>
  <c r="F39" i="33"/>
  <c r="E40" i="11"/>
  <c r="E40" i="27"/>
  <c r="L39" i="33"/>
  <c r="H40" i="27"/>
  <c r="H68" i="33"/>
  <c r="G81" i="27"/>
  <c r="G84" i="26"/>
  <c r="G82" i="11"/>
  <c r="K68" i="33"/>
  <c r="L68" i="33"/>
  <c r="H81" i="27"/>
  <c r="H62" i="33"/>
  <c r="G75" i="27"/>
  <c r="E88" i="11"/>
  <c r="E90" i="26"/>
  <c r="F74" i="33"/>
  <c r="E87" i="27"/>
  <c r="H74" i="33"/>
  <c r="G87" i="27"/>
  <c r="H67" i="33"/>
  <c r="G80" i="27"/>
  <c r="H72" i="33"/>
  <c r="G85" i="27"/>
  <c r="G88" i="26"/>
  <c r="G86" i="11"/>
  <c r="K72" i="33"/>
  <c r="L72" i="33"/>
  <c r="H85" i="27"/>
  <c r="H66" i="33"/>
  <c r="G79" i="27"/>
  <c r="E77" i="11"/>
  <c r="E79" i="26"/>
  <c r="F63" i="33"/>
  <c r="E76" i="27"/>
  <c r="H63" i="33"/>
  <c r="G76" i="27"/>
  <c r="H64" i="33"/>
  <c r="G77" i="27"/>
  <c r="G80" i="26"/>
  <c r="G78" i="11"/>
  <c r="K64" i="33"/>
  <c r="L64" i="33"/>
  <c r="H77" i="27"/>
  <c r="L61" i="33"/>
  <c r="H74" i="27"/>
  <c r="H71" i="33"/>
  <c r="G84" i="27"/>
  <c r="H75" i="33"/>
  <c r="G88" i="27"/>
  <c r="F76" i="26"/>
  <c r="F74" i="11"/>
  <c r="J60" i="33"/>
  <c r="F73" i="27"/>
  <c r="H60" i="33"/>
  <c r="G73" i="27"/>
  <c r="H70" i="33"/>
  <c r="G83" i="27"/>
  <c r="H91" i="33"/>
  <c r="G116" i="27"/>
  <c r="H93" i="33"/>
  <c r="G118" i="27"/>
  <c r="L94" i="33"/>
  <c r="H119" i="27"/>
  <c r="L100" i="33"/>
  <c r="H125" i="27"/>
  <c r="H100" i="33"/>
  <c r="G125" i="27"/>
  <c r="H97" i="33"/>
  <c r="G122" i="27"/>
  <c r="H92" i="33"/>
  <c r="G117" i="27"/>
  <c r="H105" i="33"/>
  <c r="G130" i="27"/>
  <c r="L102" i="33"/>
  <c r="H127" i="27"/>
  <c r="L98" i="33"/>
  <c r="H123" i="27"/>
  <c r="F128" i="11"/>
  <c r="F132" i="26"/>
  <c r="J101" i="33"/>
  <c r="F126" i="27"/>
  <c r="E128" i="11"/>
  <c r="E132" i="26"/>
  <c r="F101" i="33"/>
  <c r="E126" i="27"/>
  <c r="E123" i="11"/>
  <c r="E127" i="26"/>
  <c r="F96" i="33"/>
  <c r="E121" i="27"/>
  <c r="G174" i="11"/>
  <c r="K134" i="33"/>
  <c r="G180" i="26"/>
  <c r="E174" i="11"/>
  <c r="E180" i="26"/>
  <c r="F134" i="33"/>
  <c r="E171" i="27"/>
  <c r="F171" i="11"/>
  <c r="J131" i="33"/>
  <c r="F177" i="26"/>
  <c r="F168" i="27"/>
  <c r="F167" i="11"/>
  <c r="J127" i="33"/>
  <c r="F173" i="26"/>
  <c r="F164" i="27"/>
  <c r="F163" i="11"/>
  <c r="J123" i="33"/>
  <c r="F169" i="26"/>
  <c r="F160" i="27"/>
  <c r="G166" i="11"/>
  <c r="K126" i="33"/>
  <c r="G172" i="26"/>
  <c r="L126" i="33"/>
  <c r="H163" i="27"/>
  <c r="E166" i="11"/>
  <c r="E172" i="26"/>
  <c r="F126" i="33"/>
  <c r="E163" i="27"/>
  <c r="F179" i="26"/>
  <c r="F173" i="11"/>
  <c r="J133" i="33"/>
  <c r="F170" i="27"/>
  <c r="G176" i="11"/>
  <c r="G182" i="26"/>
  <c r="K136" i="33"/>
  <c r="F176" i="11"/>
  <c r="F182" i="26"/>
  <c r="J136" i="33"/>
  <c r="F173" i="27"/>
  <c r="F168" i="11"/>
  <c r="F174" i="26"/>
  <c r="J128" i="33"/>
  <c r="F165" i="27"/>
  <c r="F175" i="11"/>
  <c r="J135" i="33"/>
  <c r="F181" i="26"/>
  <c r="F172" i="27"/>
  <c r="G165" i="11"/>
  <c r="K125" i="33"/>
  <c r="G171" i="26"/>
  <c r="E172" i="11"/>
  <c r="F132" i="33"/>
  <c r="E178" i="26"/>
  <c r="E169" i="27"/>
  <c r="G32" i="11"/>
  <c r="G32" i="26"/>
  <c r="K31" i="33"/>
  <c r="G38" i="11"/>
  <c r="G38" i="26"/>
  <c r="K37" i="33"/>
  <c r="G44" i="11"/>
  <c r="G44" i="26"/>
  <c r="K43" i="33"/>
  <c r="E44" i="26"/>
  <c r="E44" i="11"/>
  <c r="F43" i="33"/>
  <c r="E44" i="27"/>
  <c r="H34" i="27"/>
  <c r="L33" i="33"/>
  <c r="F34" i="11"/>
  <c r="J33" i="33"/>
  <c r="F34" i="26"/>
  <c r="F34" i="27"/>
  <c r="E31" i="11"/>
  <c r="E31" i="26"/>
  <c r="F30" i="33"/>
  <c r="E31" i="27"/>
  <c r="E33" i="11"/>
  <c r="E33" i="26"/>
  <c r="F32" i="33"/>
  <c r="E33" i="27"/>
  <c r="E42" i="26"/>
  <c r="F41" i="33"/>
  <c r="E42" i="11"/>
  <c r="E42" i="27"/>
  <c r="L41" i="33"/>
  <c r="H42" i="27"/>
  <c r="G42" i="11"/>
  <c r="G42" i="26"/>
  <c r="K41" i="33"/>
  <c r="F35" i="26"/>
  <c r="F35" i="11"/>
  <c r="J34" i="33"/>
  <c r="F35" i="27"/>
  <c r="E35" i="11"/>
  <c r="F34" i="33"/>
  <c r="E35" i="26"/>
  <c r="E35" i="27"/>
  <c r="F30" i="11"/>
  <c r="J29" i="33"/>
  <c r="F30" i="26"/>
  <c r="F30" i="27"/>
  <c r="Q39" i="33"/>
  <c r="H40" i="11"/>
  <c r="H40" i="26"/>
  <c r="T359" i="40"/>
  <c r="V358" i="40"/>
  <c r="S358" i="40"/>
  <c r="U357" i="40"/>
  <c r="M341" i="21" s="1"/>
  <c r="T247" i="40"/>
  <c r="V246" i="40"/>
  <c r="S246" i="40"/>
  <c r="U245" i="40"/>
  <c r="M229" i="21" s="1"/>
  <c r="T135" i="40"/>
  <c r="V134" i="40"/>
  <c r="S134" i="40"/>
  <c r="U133" i="40"/>
  <c r="M117" i="21" s="1"/>
  <c r="S22" i="40"/>
  <c r="U21" i="40"/>
  <c r="M5" i="21" s="1"/>
  <c r="T23" i="40"/>
  <c r="V22" i="40"/>
  <c r="AQ21" i="40"/>
  <c r="I359" i="40"/>
  <c r="K358" i="40"/>
  <c r="H359" i="40"/>
  <c r="J358" i="40"/>
  <c r="I247" i="40"/>
  <c r="K246" i="40"/>
  <c r="H247" i="40"/>
  <c r="J246" i="40"/>
  <c r="H135" i="40"/>
  <c r="J134" i="40"/>
  <c r="I135" i="40"/>
  <c r="K134" i="40"/>
  <c r="AT356" i="40"/>
  <c r="M384" i="40"/>
  <c r="N384" i="40" s="1"/>
  <c r="AU384" i="40"/>
  <c r="AR357" i="40"/>
  <c r="AS357" i="40" s="1"/>
  <c r="AQ357" i="40"/>
  <c r="AM358" i="40"/>
  <c r="AO358" i="40" s="1"/>
  <c r="M383" i="40"/>
  <c r="N383" i="40" s="1"/>
  <c r="J367" i="21" s="1"/>
  <c r="AU383" i="40"/>
  <c r="AN359" i="40"/>
  <c r="AP359" i="40" s="1"/>
  <c r="AE359" i="40"/>
  <c r="AG359" i="40" s="1"/>
  <c r="AD358" i="40"/>
  <c r="AF358" i="40" s="1"/>
  <c r="AI357" i="40"/>
  <c r="AJ357" i="40" s="1"/>
  <c r="AH357" i="40"/>
  <c r="AN247" i="40"/>
  <c r="AP247" i="40" s="1"/>
  <c r="AT244" i="40"/>
  <c r="AR245" i="40"/>
  <c r="AS245" i="40" s="1"/>
  <c r="AQ245" i="40"/>
  <c r="M272" i="40"/>
  <c r="N272" i="40" s="1"/>
  <c r="AU272" i="40"/>
  <c r="M271" i="40"/>
  <c r="N271" i="40" s="1"/>
  <c r="J255" i="21" s="1"/>
  <c r="AU271" i="40"/>
  <c r="AE247" i="40"/>
  <c r="AG247" i="40" s="1"/>
  <c r="AM246" i="40"/>
  <c r="AO246" i="40" s="1"/>
  <c r="AD246" i="40"/>
  <c r="AF246" i="40" s="1"/>
  <c r="AH245" i="40"/>
  <c r="AI245" i="40"/>
  <c r="AJ245" i="40" s="1"/>
  <c r="AD134" i="40"/>
  <c r="AF134" i="40" s="1"/>
  <c r="AT132" i="40"/>
  <c r="AN135" i="40"/>
  <c r="AP135" i="40" s="1"/>
  <c r="AQ133" i="40"/>
  <c r="AR133" i="40"/>
  <c r="AS133" i="40" s="1"/>
  <c r="AI133" i="40"/>
  <c r="AJ133" i="40" s="1"/>
  <c r="AH133" i="40"/>
  <c r="AE135" i="40"/>
  <c r="AG135" i="40" s="1"/>
  <c r="AM134" i="40"/>
  <c r="AO134" i="40" s="1"/>
  <c r="M159" i="40"/>
  <c r="N159" i="40" s="1"/>
  <c r="J143" i="21" s="1"/>
  <c r="M160" i="40"/>
  <c r="N160" i="40" s="1"/>
  <c r="J144" i="21" s="1"/>
  <c r="AH21" i="40"/>
  <c r="AD22" i="40"/>
  <c r="AF22" i="40" s="1"/>
  <c r="AN23" i="40"/>
  <c r="AP23" i="40" s="1"/>
  <c r="AE23" i="40"/>
  <c r="AG23" i="40" s="1"/>
  <c r="AM22" i="40"/>
  <c r="AO22" i="40" s="1"/>
  <c r="AT20" i="40"/>
  <c r="H23" i="40"/>
  <c r="J23" i="40" s="1"/>
  <c r="I23" i="40"/>
  <c r="K23" i="40" s="1"/>
  <c r="Q68" i="33"/>
  <c r="H82" i="11"/>
  <c r="H84" i="26"/>
  <c r="H76" i="11"/>
  <c r="Q62" i="33"/>
  <c r="H78" i="26"/>
  <c r="H88" i="26"/>
  <c r="Q72" i="33"/>
  <c r="H86" i="11"/>
  <c r="Q64" i="33"/>
  <c r="H78" i="11"/>
  <c r="H80" i="26"/>
  <c r="H75" i="11"/>
  <c r="H77" i="26"/>
  <c r="Q61" i="33"/>
  <c r="Q94" i="33"/>
  <c r="H121" i="11"/>
  <c r="H125" i="26"/>
  <c r="Q102" i="33"/>
  <c r="H129" i="11"/>
  <c r="H133" i="26"/>
  <c r="Q98" i="33"/>
  <c r="H125" i="11"/>
  <c r="H129" i="26"/>
  <c r="H134" i="26"/>
  <c r="Q103" i="33"/>
  <c r="H130" i="11"/>
  <c r="H130" i="26"/>
  <c r="H126" i="11"/>
  <c r="Q99" i="33"/>
  <c r="H126" i="26"/>
  <c r="H122" i="11"/>
  <c r="Q95" i="33"/>
  <c r="H174" i="11"/>
  <c r="Q134" i="33"/>
  <c r="H180" i="26"/>
  <c r="H166" i="11"/>
  <c r="Q126" i="33"/>
  <c r="H172" i="26"/>
  <c r="H88" i="11"/>
  <c r="Q74" i="33"/>
  <c r="H90" i="26"/>
  <c r="H83" i="26"/>
  <c r="H81" i="11"/>
  <c r="Q67" i="33"/>
  <c r="H80" i="11"/>
  <c r="Q66" i="33"/>
  <c r="H82" i="26"/>
  <c r="H79" i="26"/>
  <c r="H77" i="11"/>
  <c r="Q63" i="33"/>
  <c r="H87" i="26"/>
  <c r="H85" i="11"/>
  <c r="Q71" i="33"/>
  <c r="Q60" i="33"/>
  <c r="H76" i="26"/>
  <c r="H74" i="11"/>
  <c r="H84" i="11"/>
  <c r="H86" i="26"/>
  <c r="Q70" i="33"/>
  <c r="H122" i="26"/>
  <c r="Q91" i="33"/>
  <c r="H118" i="11"/>
  <c r="H120" i="11"/>
  <c r="H124" i="26"/>
  <c r="Q93" i="33"/>
  <c r="H124" i="11"/>
  <c r="H128" i="26"/>
  <c r="Q97" i="33"/>
  <c r="H119" i="11"/>
  <c r="Q92" i="33"/>
  <c r="H123" i="26"/>
  <c r="H132" i="11"/>
  <c r="H136" i="26"/>
  <c r="Q105" i="33"/>
  <c r="H163" i="11"/>
  <c r="H169" i="26"/>
  <c r="Q123" i="33"/>
  <c r="H179" i="26"/>
  <c r="H173" i="11"/>
  <c r="Q133" i="33"/>
  <c r="Q136" i="33"/>
  <c r="H176" i="11"/>
  <c r="H182" i="26"/>
  <c r="Q128" i="33"/>
  <c r="H168" i="11"/>
  <c r="H174" i="26"/>
  <c r="Q124" i="33"/>
  <c r="H164" i="11"/>
  <c r="H170" i="26"/>
  <c r="H171" i="26"/>
  <c r="H165" i="11"/>
  <c r="Q125" i="33"/>
  <c r="Q132" i="33"/>
  <c r="H172" i="11"/>
  <c r="H178" i="26"/>
  <c r="H162" i="11"/>
  <c r="Q122" i="33"/>
  <c r="H168" i="26"/>
  <c r="Y189" i="40"/>
  <c r="P172" i="21"/>
  <c r="Y413" i="40"/>
  <c r="P396" i="21"/>
  <c r="H79" i="11"/>
  <c r="H81" i="26"/>
  <c r="Q65" i="33"/>
  <c r="H83" i="11"/>
  <c r="H85" i="26"/>
  <c r="Q69" i="33"/>
  <c r="H87" i="11"/>
  <c r="H89" i="26"/>
  <c r="Q73" i="33"/>
  <c r="H127" i="11"/>
  <c r="Q100" i="33"/>
  <c r="H131" i="26"/>
  <c r="H128" i="11"/>
  <c r="H132" i="26"/>
  <c r="Q101" i="33"/>
  <c r="H123" i="11"/>
  <c r="Q96" i="33"/>
  <c r="H127" i="26"/>
  <c r="H171" i="11"/>
  <c r="H177" i="26"/>
  <c r="Q131" i="33"/>
  <c r="H170" i="11"/>
  <c r="Q130" i="33"/>
  <c r="H176" i="26"/>
  <c r="H175" i="26"/>
  <c r="H169" i="11"/>
  <c r="Q129" i="33"/>
  <c r="Q90" i="33"/>
  <c r="H117" i="11"/>
  <c r="H131" i="11"/>
  <c r="Q104" i="33"/>
  <c r="H135" i="26"/>
  <c r="H167" i="11"/>
  <c r="H173" i="26"/>
  <c r="Q127" i="33"/>
  <c r="H175" i="11"/>
  <c r="H181" i="26"/>
  <c r="Q135" i="33"/>
  <c r="P284" i="21"/>
  <c r="Y301" i="40"/>
  <c r="N341" i="21"/>
  <c r="N229" i="21"/>
  <c r="N117" i="21"/>
  <c r="N5" i="21"/>
  <c r="L75" i="41"/>
  <c r="T59" i="21"/>
  <c r="P84" i="20"/>
  <c r="P83" i="20"/>
  <c r="P77" i="20"/>
  <c r="P86" i="20"/>
  <c r="T17" i="20"/>
  <c r="T23" i="20"/>
  <c r="X16" i="20"/>
  <c r="O82" i="20" s="1"/>
  <c r="P75" i="20"/>
  <c r="X22" i="20"/>
  <c r="O88" i="20" s="1"/>
  <c r="X17" i="20"/>
  <c r="O83" i="20" s="1"/>
  <c r="X13" i="20"/>
  <c r="O79" i="20" s="1"/>
  <c r="T11" i="20"/>
  <c r="T14" i="20"/>
  <c r="X23" i="20"/>
  <c r="S410" i="41"/>
  <c r="AD390" i="41"/>
  <c r="AD277" i="41"/>
  <c r="S298" i="41"/>
  <c r="AD165" i="41"/>
  <c r="S186" i="41"/>
  <c r="X368" i="21"/>
  <c r="G369" i="21"/>
  <c r="O385" i="40" s="1"/>
  <c r="X256" i="21"/>
  <c r="G257" i="21"/>
  <c r="O273" i="40" s="1"/>
  <c r="X144" i="21"/>
  <c r="G145" i="21"/>
  <c r="O161" i="40" s="1"/>
  <c r="AU161" i="40" s="1"/>
  <c r="X33" i="21"/>
  <c r="E33" i="21"/>
  <c r="F33" i="21" s="1"/>
  <c r="C48" i="41" s="1"/>
  <c r="X28" i="20"/>
  <c r="T30" i="20"/>
  <c r="T19" i="20"/>
  <c r="T22" i="20"/>
  <c r="T25" i="20"/>
  <c r="T26" i="20"/>
  <c r="T15" i="20"/>
  <c r="X15" i="20"/>
  <c r="O81" i="20" s="1"/>
  <c r="P79" i="20"/>
  <c r="P76" i="20"/>
  <c r="T33" i="20"/>
  <c r="X34" i="20"/>
  <c r="T12" i="20"/>
  <c r="X11" i="20"/>
  <c r="O77" i="20" s="1"/>
  <c r="T36" i="20"/>
  <c r="P85" i="20"/>
  <c r="P80" i="20"/>
  <c r="T16" i="20"/>
  <c r="T24" i="20"/>
  <c r="X31" i="20"/>
  <c r="P81" i="20"/>
  <c r="P82" i="20"/>
  <c r="X27" i="20"/>
  <c r="X32" i="20"/>
  <c r="X24" i="20"/>
  <c r="X35" i="20"/>
  <c r="X10" i="20"/>
  <c r="O76" i="20" s="1"/>
  <c r="T78" i="20"/>
  <c r="T85" i="20"/>
  <c r="T86" i="20"/>
  <c r="T80" i="20"/>
  <c r="T82" i="20"/>
  <c r="T76" i="20"/>
  <c r="T81" i="20"/>
  <c r="T77" i="20"/>
  <c r="T27" i="20"/>
  <c r="T32" i="20"/>
  <c r="T29" i="20"/>
  <c r="T13" i="20"/>
  <c r="X30" i="20"/>
  <c r="T20" i="20"/>
  <c r="X26" i="20"/>
  <c r="T28" i="20"/>
  <c r="T37" i="20"/>
  <c r="X36" i="20"/>
  <c r="V9" i="20"/>
  <c r="T34" i="20"/>
  <c r="X12" i="20"/>
  <c r="O78" i="20" s="1"/>
  <c r="T18" i="20"/>
  <c r="X25" i="20"/>
  <c r="T35" i="20"/>
  <c r="T31" i="20"/>
  <c r="X29" i="20"/>
  <c r="T21" i="20"/>
  <c r="X37" i="20"/>
  <c r="T10" i="20"/>
  <c r="T9" i="20"/>
  <c r="D47" i="41"/>
  <c r="AI47" i="41" s="1"/>
  <c r="X32" i="21"/>
  <c r="V358" i="41"/>
  <c r="X355" i="41"/>
  <c r="AA355" i="41" s="1"/>
  <c r="AB355" i="41" s="1"/>
  <c r="T357" i="41"/>
  <c r="U356" i="41"/>
  <c r="X243" i="41"/>
  <c r="AA243" i="41" s="1"/>
  <c r="AB243" i="41" s="1"/>
  <c r="T245" i="41"/>
  <c r="U244" i="41"/>
  <c r="V246" i="41"/>
  <c r="V134" i="41"/>
  <c r="X131" i="41"/>
  <c r="AA131" i="41" s="1"/>
  <c r="AB131" i="41" s="1"/>
  <c r="T133" i="41"/>
  <c r="U132" i="41"/>
  <c r="N475" i="22"/>
  <c r="J145" i="22"/>
  <c r="P194" i="41"/>
  <c r="V194" i="41" s="1"/>
  <c r="P82" i="41"/>
  <c r="V82" i="41" s="1"/>
  <c r="P306" i="41"/>
  <c r="S306" i="41" s="1"/>
  <c r="V305" i="41" s="1"/>
  <c r="B25" i="40"/>
  <c r="D431" i="41"/>
  <c r="G424" i="41"/>
  <c r="K424" i="41" s="1"/>
  <c r="P424" i="41" s="1"/>
  <c r="S424" i="41" s="1"/>
  <c r="N430" i="41"/>
  <c r="P430" i="41" s="1"/>
  <c r="S430" i="41" s="1"/>
  <c r="N425" i="41"/>
  <c r="P425" i="41" s="1"/>
  <c r="S425" i="41" s="1"/>
  <c r="N429" i="41"/>
  <c r="P429" i="41" s="1"/>
  <c r="S429" i="41" s="1"/>
  <c r="AA344" i="21"/>
  <c r="B361" i="40"/>
  <c r="W245" i="40"/>
  <c r="W133" i="40"/>
  <c r="D207" i="41"/>
  <c r="W357" i="40"/>
  <c r="Q246" i="40"/>
  <c r="P418" i="41"/>
  <c r="R247" i="40"/>
  <c r="R135" i="40"/>
  <c r="R359" i="40"/>
  <c r="R23" i="40"/>
  <c r="N206" i="41"/>
  <c r="P206" i="41" s="1"/>
  <c r="S206" i="41" s="1"/>
  <c r="N201" i="41"/>
  <c r="P201" i="41" s="1"/>
  <c r="S201" i="41" s="1"/>
  <c r="G200" i="41"/>
  <c r="K200" i="41" s="1"/>
  <c r="P200" i="41" s="1"/>
  <c r="S200" i="41" s="1"/>
  <c r="N205" i="41"/>
  <c r="P205" i="41" s="1"/>
  <c r="S205" i="41" s="1"/>
  <c r="N89" i="41"/>
  <c r="P89" i="41" s="1"/>
  <c r="S89" i="41" s="1"/>
  <c r="N93" i="41"/>
  <c r="G88" i="41"/>
  <c r="K88" i="41" s="1"/>
  <c r="P88" i="41" s="1"/>
  <c r="S88" i="41" s="1"/>
  <c r="AA232" i="21"/>
  <c r="B249" i="40"/>
  <c r="AA120" i="21"/>
  <c r="B137" i="40"/>
  <c r="N318" i="41"/>
  <c r="P318" i="41" s="1"/>
  <c r="S318" i="41" s="1"/>
  <c r="G312" i="41"/>
  <c r="K312" i="41" s="1"/>
  <c r="P312" i="41" s="1"/>
  <c r="S312" i="41" s="1"/>
  <c r="N317" i="41"/>
  <c r="P317" i="41" s="1"/>
  <c r="S317" i="41" s="1"/>
  <c r="N313" i="41"/>
  <c r="P313" i="41" s="1"/>
  <c r="S313" i="41" s="1"/>
  <c r="Q358" i="40"/>
  <c r="D319" i="41"/>
  <c r="Q22" i="40"/>
  <c r="G23" i="40"/>
  <c r="D95" i="41"/>
  <c r="T20" i="41"/>
  <c r="Q134" i="40"/>
  <c r="F23" i="40"/>
  <c r="E368" i="21"/>
  <c r="F368" i="21" s="1"/>
  <c r="E256" i="21"/>
  <c r="F256" i="21" s="1"/>
  <c r="E144" i="21"/>
  <c r="F144" i="21" s="1"/>
  <c r="E32" i="21"/>
  <c r="F32" i="21" s="1"/>
  <c r="C47" i="41" s="1"/>
  <c r="P143" i="21"/>
  <c r="B47" i="41"/>
  <c r="B48" i="41" s="1"/>
  <c r="B49" i="41" s="1"/>
  <c r="B50" i="41" s="1"/>
  <c r="B51" i="41" s="1"/>
  <c r="B52" i="41" s="1"/>
  <c r="B53" i="41" s="1"/>
  <c r="B54" i="41" s="1"/>
  <c r="B55" i="41" s="1"/>
  <c r="B56" i="41" s="1"/>
  <c r="B57" i="41" s="1"/>
  <c r="B58" i="41" s="1"/>
  <c r="B59" i="41" s="1"/>
  <c r="B60" i="41" s="1"/>
  <c r="B61" i="41" s="1"/>
  <c r="B62" i="41" s="1"/>
  <c r="B63" i="41" s="1"/>
  <c r="B64" i="41" s="1"/>
  <c r="B65" i="41" s="1"/>
  <c r="B66" i="41" s="1"/>
  <c r="B67" i="41" s="1"/>
  <c r="B68" i="41" s="1"/>
  <c r="B69" i="41" s="1"/>
  <c r="B70" i="41" s="1"/>
  <c r="B71" i="41" s="1"/>
  <c r="B72" i="41" s="1"/>
  <c r="B73" i="41" s="1"/>
  <c r="B74" i="41" s="1"/>
  <c r="B75" i="41" s="1"/>
  <c r="B76" i="41" s="1"/>
  <c r="B77" i="41" s="1"/>
  <c r="B78" i="41" s="1"/>
  <c r="B271" i="41"/>
  <c r="B272" i="41" s="1"/>
  <c r="B273" i="41" s="1"/>
  <c r="B274" i="41" s="1"/>
  <c r="B275" i="41" s="1"/>
  <c r="B276" i="41" s="1"/>
  <c r="B277" i="41" s="1"/>
  <c r="B278" i="41" s="1"/>
  <c r="B279" i="41" s="1"/>
  <c r="B280" i="41" s="1"/>
  <c r="B281" i="41" s="1"/>
  <c r="B282" i="41" s="1"/>
  <c r="B283" i="41" s="1"/>
  <c r="B284" i="41" s="1"/>
  <c r="B285" i="41" s="1"/>
  <c r="B286" i="41" s="1"/>
  <c r="B287" i="41" s="1"/>
  <c r="B288" i="41" s="1"/>
  <c r="B289" i="41" s="1"/>
  <c r="B290" i="41" s="1"/>
  <c r="B291" i="41" s="1"/>
  <c r="B292" i="41" s="1"/>
  <c r="B293" i="41" s="1"/>
  <c r="B294" i="41" s="1"/>
  <c r="B295" i="41" s="1"/>
  <c r="B296" i="41" s="1"/>
  <c r="B297" i="41" s="1"/>
  <c r="B298" i="41" s="1"/>
  <c r="B299" i="41" s="1"/>
  <c r="B300" i="41" s="1"/>
  <c r="B301" i="41" s="1"/>
  <c r="B302" i="41" s="1"/>
  <c r="B159" i="41"/>
  <c r="B160" i="41" s="1"/>
  <c r="B161" i="41" s="1"/>
  <c r="B162" i="41" s="1"/>
  <c r="B163" i="41" s="1"/>
  <c r="B164" i="41" s="1"/>
  <c r="B165" i="41" s="1"/>
  <c r="B166" i="41" s="1"/>
  <c r="B167" i="41" s="1"/>
  <c r="B168" i="41" s="1"/>
  <c r="B169" i="41" s="1"/>
  <c r="B170" i="41" s="1"/>
  <c r="B171" i="41" s="1"/>
  <c r="B172" i="41" s="1"/>
  <c r="B173" i="41" s="1"/>
  <c r="B174" i="41" s="1"/>
  <c r="B175" i="41" s="1"/>
  <c r="B176" i="41" s="1"/>
  <c r="B177" i="41" s="1"/>
  <c r="B178" i="41" s="1"/>
  <c r="B179" i="41" s="1"/>
  <c r="B180" i="41" s="1"/>
  <c r="B181" i="41" s="1"/>
  <c r="B182" i="41" s="1"/>
  <c r="B183" i="41" s="1"/>
  <c r="B184" i="41" s="1"/>
  <c r="B185" i="41" s="1"/>
  <c r="B186" i="41" s="1"/>
  <c r="B187" i="41" s="1"/>
  <c r="B188" i="41" s="1"/>
  <c r="B189" i="41" s="1"/>
  <c r="B190" i="41" s="1"/>
  <c r="B383" i="41"/>
  <c r="B384" i="41" s="1"/>
  <c r="B385" i="41" s="1"/>
  <c r="B386" i="41" s="1"/>
  <c r="B387" i="41" s="1"/>
  <c r="B388" i="41" s="1"/>
  <c r="B389" i="41" s="1"/>
  <c r="B390" i="41" s="1"/>
  <c r="B391" i="41" s="1"/>
  <c r="B392" i="41" s="1"/>
  <c r="B393" i="41" s="1"/>
  <c r="B394" i="41" s="1"/>
  <c r="B395" i="41" s="1"/>
  <c r="B396" i="41" s="1"/>
  <c r="B397" i="41" s="1"/>
  <c r="B398" i="41" s="1"/>
  <c r="B399" i="41" s="1"/>
  <c r="B400" i="41" s="1"/>
  <c r="B401" i="41" s="1"/>
  <c r="B402" i="41" s="1"/>
  <c r="B403" i="41" s="1"/>
  <c r="B404" i="41" s="1"/>
  <c r="B405" i="41" s="1"/>
  <c r="B406" i="41" s="1"/>
  <c r="B407" i="41" s="1"/>
  <c r="B408" i="41" s="1"/>
  <c r="B409" i="41" s="1"/>
  <c r="B410" i="41" s="1"/>
  <c r="B411" i="41" s="1"/>
  <c r="B412" i="41" s="1"/>
  <c r="B413" i="41" s="1"/>
  <c r="B414" i="41" s="1"/>
  <c r="V45" i="41"/>
  <c r="B140" i="21"/>
  <c r="B364" i="21"/>
  <c r="B253" i="21"/>
  <c r="K535" i="20"/>
  <c r="K393" i="20"/>
  <c r="K251" i="20"/>
  <c r="Q579" i="20"/>
  <c r="P580" i="20"/>
  <c r="Q580" i="20" s="1"/>
  <c r="U392" i="20"/>
  <c r="U393" i="20"/>
  <c r="U534" i="20"/>
  <c r="U535" i="20"/>
  <c r="U250" i="20"/>
  <c r="U251" i="20"/>
  <c r="S577" i="20"/>
  <c r="AT21" i="40" l="1"/>
  <c r="X357" i="40"/>
  <c r="O341" i="21" s="1"/>
  <c r="X133" i="40"/>
  <c r="O117" i="21" s="1"/>
  <c r="X245" i="40"/>
  <c r="O229" i="21" s="1"/>
  <c r="S359" i="40"/>
  <c r="U358" i="40"/>
  <c r="T360" i="40"/>
  <c r="V359" i="40"/>
  <c r="S247" i="40"/>
  <c r="U246" i="40"/>
  <c r="M230" i="21" s="1"/>
  <c r="T248" i="40"/>
  <c r="V247" i="40"/>
  <c r="S135" i="40"/>
  <c r="U134" i="40"/>
  <c r="M118" i="21" s="1"/>
  <c r="T136" i="40"/>
  <c r="V135" i="40"/>
  <c r="T24" i="40"/>
  <c r="V23" i="40"/>
  <c r="S23" i="40"/>
  <c r="U22" i="40"/>
  <c r="M6" i="21" s="1"/>
  <c r="H360" i="40"/>
  <c r="J359" i="40"/>
  <c r="I360" i="40"/>
  <c r="K359" i="40"/>
  <c r="H248" i="40"/>
  <c r="J247" i="40"/>
  <c r="I248" i="40"/>
  <c r="K247" i="40"/>
  <c r="I136" i="40"/>
  <c r="K135" i="40"/>
  <c r="H136" i="40"/>
  <c r="J135" i="40"/>
  <c r="AT245" i="40"/>
  <c r="AT357" i="40"/>
  <c r="AI358" i="40"/>
  <c r="AJ358" i="40" s="1"/>
  <c r="AH358" i="40"/>
  <c r="AE360" i="40"/>
  <c r="AG360" i="40" s="1"/>
  <c r="AD359" i="40"/>
  <c r="AF359" i="40" s="1"/>
  <c r="AN360" i="40"/>
  <c r="AP360" i="40" s="1"/>
  <c r="AM359" i="40"/>
  <c r="AO359" i="40" s="1"/>
  <c r="M385" i="40"/>
  <c r="N385" i="40" s="1"/>
  <c r="J369" i="21" s="1"/>
  <c r="AU385" i="40"/>
  <c r="AA369" i="21" s="1"/>
  <c r="AR358" i="40"/>
  <c r="AS358" i="40" s="1"/>
  <c r="AQ358" i="40"/>
  <c r="M273" i="40"/>
  <c r="N273" i="40" s="1"/>
  <c r="J257" i="21" s="1"/>
  <c r="AU273" i="40"/>
  <c r="AA257" i="21" s="1"/>
  <c r="AD247" i="40"/>
  <c r="AF247" i="40" s="1"/>
  <c r="AE248" i="40"/>
  <c r="AG248" i="40" s="1"/>
  <c r="AI246" i="40"/>
  <c r="AJ246" i="40" s="1"/>
  <c r="AH246" i="40"/>
  <c r="AR246" i="40"/>
  <c r="AS246" i="40" s="1"/>
  <c r="AQ246" i="40"/>
  <c r="AM247" i="40"/>
  <c r="AO247" i="40" s="1"/>
  <c r="AN248" i="40"/>
  <c r="AP248" i="40" s="1"/>
  <c r="AM135" i="40"/>
  <c r="AO135" i="40" s="1"/>
  <c r="AR134" i="40"/>
  <c r="AS134" i="40" s="1"/>
  <c r="AQ134" i="40"/>
  <c r="AE136" i="40"/>
  <c r="AG136" i="40" s="1"/>
  <c r="AH134" i="40"/>
  <c r="AI134" i="40"/>
  <c r="AJ134" i="40" s="1"/>
  <c r="AT133" i="40"/>
  <c r="AN136" i="40"/>
  <c r="AP136" i="40" s="1"/>
  <c r="AD135" i="40"/>
  <c r="AF135" i="40" s="1"/>
  <c r="M161" i="40"/>
  <c r="N161" i="40" s="1"/>
  <c r="J145" i="21" s="1"/>
  <c r="AA145" i="21"/>
  <c r="AN24" i="40"/>
  <c r="AP24" i="40" s="1"/>
  <c r="AQ22" i="40"/>
  <c r="AR22" i="40"/>
  <c r="AS22" i="40" s="1"/>
  <c r="AI22" i="40"/>
  <c r="AJ22" i="40" s="1"/>
  <c r="AH22" i="40"/>
  <c r="AD23" i="40"/>
  <c r="AF23" i="40" s="1"/>
  <c r="AM23" i="40"/>
  <c r="AO23" i="40" s="1"/>
  <c r="AE24" i="40"/>
  <c r="AG24" i="40" s="1"/>
  <c r="I24" i="40"/>
  <c r="K24" i="40" s="1"/>
  <c r="H24" i="40"/>
  <c r="J24" i="40" s="1"/>
  <c r="D49" i="41"/>
  <c r="AI49" i="41" s="1"/>
  <c r="D48" i="41"/>
  <c r="AI48" i="41" s="1"/>
  <c r="Y190" i="40"/>
  <c r="P173" i="21"/>
  <c r="P397" i="21"/>
  <c r="Y414" i="40"/>
  <c r="P285" i="21"/>
  <c r="Y302" i="40"/>
  <c r="N342" i="21"/>
  <c r="N230" i="21"/>
  <c r="N118" i="21"/>
  <c r="N6" i="21"/>
  <c r="T60" i="21"/>
  <c r="L76" i="41"/>
  <c r="AD391" i="41"/>
  <c r="S411" i="41"/>
  <c r="S299" i="41"/>
  <c r="AD278" i="41"/>
  <c r="S187" i="41"/>
  <c r="AD166" i="41"/>
  <c r="X369" i="21"/>
  <c r="G370" i="21"/>
  <c r="O386" i="40" s="1"/>
  <c r="E369" i="21"/>
  <c r="F369" i="21" s="1"/>
  <c r="X257" i="21"/>
  <c r="G258" i="21"/>
  <c r="O274" i="40" s="1"/>
  <c r="E257" i="21"/>
  <c r="F257" i="21" s="1"/>
  <c r="E145" i="21"/>
  <c r="F145" i="21" s="1"/>
  <c r="X145" i="21"/>
  <c r="G146" i="21"/>
  <c r="O162" i="40" s="1"/>
  <c r="AU162" i="40" s="1"/>
  <c r="X34" i="21"/>
  <c r="E34" i="21"/>
  <c r="F34" i="21" s="1"/>
  <c r="C49" i="41" s="1"/>
  <c r="AH355" i="41"/>
  <c r="AJ355" i="41" s="1"/>
  <c r="K340" i="21" s="1"/>
  <c r="AH243" i="41"/>
  <c r="AJ243" i="41" s="1"/>
  <c r="K228" i="21" s="1"/>
  <c r="AH131" i="41"/>
  <c r="AJ131" i="41" s="1"/>
  <c r="K116" i="21" s="1"/>
  <c r="AE355" i="41"/>
  <c r="X356" i="41"/>
  <c r="AA356" i="41" s="1"/>
  <c r="AB356" i="41" s="1"/>
  <c r="T358" i="41"/>
  <c r="U357" i="41"/>
  <c r="V359" i="41"/>
  <c r="AE243" i="41"/>
  <c r="X244" i="41"/>
  <c r="AA244" i="41" s="1"/>
  <c r="AB244" i="41" s="1"/>
  <c r="T246" i="41"/>
  <c r="U245" i="41"/>
  <c r="V247" i="41"/>
  <c r="X132" i="41"/>
  <c r="AA132" i="41" s="1"/>
  <c r="AB132" i="41" s="1"/>
  <c r="AE131" i="41"/>
  <c r="T134" i="41"/>
  <c r="U133" i="41"/>
  <c r="V135" i="41"/>
  <c r="S82" i="41"/>
  <c r="V81" i="41" s="1"/>
  <c r="V83" i="41" s="1"/>
  <c r="V84" i="41" s="1"/>
  <c r="V85" i="41" s="1"/>
  <c r="S194" i="41"/>
  <c r="V193" i="41" s="1"/>
  <c r="V195" i="41" s="1"/>
  <c r="V196" i="41" s="1"/>
  <c r="V197" i="41" s="1"/>
  <c r="V198" i="41" s="1"/>
  <c r="G131" i="41" s="1"/>
  <c r="G132" i="41" s="1"/>
  <c r="G133" i="41" s="1"/>
  <c r="G134" i="41" s="1"/>
  <c r="G135" i="41" s="1"/>
  <c r="G136" i="41" s="1"/>
  <c r="G137" i="41" s="1"/>
  <c r="G138" i="41" s="1"/>
  <c r="G139" i="41" s="1"/>
  <c r="G140" i="41" s="1"/>
  <c r="G141" i="41" s="1"/>
  <c r="G142" i="41" s="1"/>
  <c r="G143" i="41" s="1"/>
  <c r="G144" i="41" s="1"/>
  <c r="G145" i="41" s="1"/>
  <c r="G146" i="41" s="1"/>
  <c r="G147" i="41" s="1"/>
  <c r="G148" i="41" s="1"/>
  <c r="G149" i="41" s="1"/>
  <c r="G150" i="41" s="1"/>
  <c r="G151" i="41" s="1"/>
  <c r="G152" i="41" s="1"/>
  <c r="G153" i="41" s="1"/>
  <c r="G154" i="41" s="1"/>
  <c r="G155" i="41" s="1"/>
  <c r="G156" i="41" s="1"/>
  <c r="G157" i="41" s="1"/>
  <c r="G158" i="41" s="1"/>
  <c r="G159" i="41" s="1"/>
  <c r="G160" i="41" s="1"/>
  <c r="G161" i="41" s="1"/>
  <c r="G162" i="41" s="1"/>
  <c r="G163" i="41" s="1"/>
  <c r="G164" i="41" s="1"/>
  <c r="G165" i="41" s="1"/>
  <c r="G166" i="41" s="1"/>
  <c r="G167" i="41" s="1"/>
  <c r="G168" i="41" s="1"/>
  <c r="G169" i="41" s="1"/>
  <c r="G170" i="41" s="1"/>
  <c r="G171" i="41" s="1"/>
  <c r="G172" i="41" s="1"/>
  <c r="G173" i="41" s="1"/>
  <c r="G174" i="41" s="1"/>
  <c r="G175" i="41" s="1"/>
  <c r="G176" i="41" s="1"/>
  <c r="G177" i="41" s="1"/>
  <c r="G178" i="41" s="1"/>
  <c r="G179" i="41" s="1"/>
  <c r="G180" i="41" s="1"/>
  <c r="G181" i="41" s="1"/>
  <c r="G182" i="41" s="1"/>
  <c r="G183" i="41" s="1"/>
  <c r="G184" i="41" s="1"/>
  <c r="G185" i="41" s="1"/>
  <c r="G186" i="41" s="1"/>
  <c r="G187" i="41" s="1"/>
  <c r="G188" i="41" s="1"/>
  <c r="G189" i="41" s="1"/>
  <c r="G190" i="41" s="1"/>
  <c r="V306" i="41"/>
  <c r="V307" i="41" s="1"/>
  <c r="V308" i="41" s="1"/>
  <c r="V309" i="41" s="1"/>
  <c r="W358" i="40"/>
  <c r="R248" i="40"/>
  <c r="Q135" i="40"/>
  <c r="N96" i="41"/>
  <c r="G95" i="41"/>
  <c r="K95" i="41" s="1"/>
  <c r="Q23" i="40"/>
  <c r="AA121" i="21"/>
  <c r="B138" i="40"/>
  <c r="AA233" i="21"/>
  <c r="B250" i="40"/>
  <c r="R360" i="40"/>
  <c r="V418" i="41"/>
  <c r="S418" i="41"/>
  <c r="V417" i="41" s="1"/>
  <c r="G431" i="41"/>
  <c r="K431" i="41" s="1"/>
  <c r="P431" i="41" s="1"/>
  <c r="S431" i="41" s="1"/>
  <c r="N432" i="41"/>
  <c r="P432" i="41" s="1"/>
  <c r="S432" i="41" s="1"/>
  <c r="T21" i="41"/>
  <c r="G319" i="41"/>
  <c r="K319" i="41" s="1"/>
  <c r="P319" i="41" s="1"/>
  <c r="S319" i="41" s="1"/>
  <c r="N320" i="41"/>
  <c r="P320" i="41" s="1"/>
  <c r="S320" i="41" s="1"/>
  <c r="W134" i="40"/>
  <c r="X134" i="40" s="1"/>
  <c r="O118" i="21" s="1"/>
  <c r="B26" i="40"/>
  <c r="F24" i="40"/>
  <c r="G24" i="40"/>
  <c r="Q359" i="40"/>
  <c r="M342" i="21"/>
  <c r="R24" i="40"/>
  <c r="R136" i="40"/>
  <c r="W246" i="40"/>
  <c r="X246" i="40" s="1"/>
  <c r="O230" i="21" s="1"/>
  <c r="Q247" i="40"/>
  <c r="G207" i="41"/>
  <c r="K207" i="41" s="1"/>
  <c r="P207" i="41" s="1"/>
  <c r="S207" i="41" s="1"/>
  <c r="N208" i="41"/>
  <c r="P208" i="41" s="1"/>
  <c r="S208" i="41" s="1"/>
  <c r="AA345" i="21"/>
  <c r="B362" i="40"/>
  <c r="P144" i="21"/>
  <c r="V46" i="41"/>
  <c r="J256" i="21"/>
  <c r="J368" i="21"/>
  <c r="B365" i="21"/>
  <c r="B141" i="21"/>
  <c r="B254" i="21"/>
  <c r="N535" i="20"/>
  <c r="O535" i="20" s="1"/>
  <c r="P535" i="20" s="1"/>
  <c r="Q535" i="20" s="1"/>
  <c r="R535" i="20"/>
  <c r="R393" i="20"/>
  <c r="N393" i="20"/>
  <c r="O393" i="20" s="1"/>
  <c r="P393" i="20" s="1"/>
  <c r="Q393" i="20" s="1"/>
  <c r="N251" i="20"/>
  <c r="O251" i="20" s="1"/>
  <c r="P251" i="20" s="1"/>
  <c r="Q251" i="20" s="1"/>
  <c r="R251" i="20"/>
  <c r="X358" i="40" l="1"/>
  <c r="O342" i="21" s="1"/>
  <c r="T361" i="40"/>
  <c r="V360" i="40"/>
  <c r="S360" i="40"/>
  <c r="U359" i="40"/>
  <c r="M343" i="21" s="1"/>
  <c r="T249" i="40"/>
  <c r="V248" i="40"/>
  <c r="S248" i="40"/>
  <c r="U247" i="40"/>
  <c r="M231" i="21" s="1"/>
  <c r="T137" i="40"/>
  <c r="V136" i="40"/>
  <c r="S136" i="40"/>
  <c r="U135" i="40"/>
  <c r="M119" i="21" s="1"/>
  <c r="S24" i="40"/>
  <c r="U23" i="40"/>
  <c r="T25" i="40"/>
  <c r="V24" i="40"/>
  <c r="I361" i="40"/>
  <c r="K360" i="40"/>
  <c r="H361" i="40"/>
  <c r="J360" i="40"/>
  <c r="I249" i="40"/>
  <c r="K248" i="40"/>
  <c r="H249" i="40"/>
  <c r="J248" i="40"/>
  <c r="H137" i="40"/>
  <c r="J136" i="40"/>
  <c r="I137" i="40"/>
  <c r="K136" i="40"/>
  <c r="AD360" i="40"/>
  <c r="AF360" i="40" s="1"/>
  <c r="AT358" i="40"/>
  <c r="M386" i="40"/>
  <c r="N386" i="40" s="1"/>
  <c r="J370" i="21" s="1"/>
  <c r="AU386" i="40"/>
  <c r="AA370" i="21" s="1"/>
  <c r="AM360" i="40"/>
  <c r="AO360" i="40" s="1"/>
  <c r="AN361" i="40"/>
  <c r="AP361" i="40" s="1"/>
  <c r="AI359" i="40"/>
  <c r="AJ359" i="40" s="1"/>
  <c r="AH359" i="40"/>
  <c r="AQ359" i="40"/>
  <c r="AR359" i="40"/>
  <c r="AS359" i="40" s="1"/>
  <c r="AE361" i="40"/>
  <c r="AG361" i="40" s="1"/>
  <c r="AM248" i="40"/>
  <c r="AO248" i="40" s="1"/>
  <c r="AT246" i="40"/>
  <c r="AD248" i="40"/>
  <c r="AF248" i="40" s="1"/>
  <c r="M274" i="40"/>
  <c r="N274" i="40" s="1"/>
  <c r="J258" i="21" s="1"/>
  <c r="AU274" i="40"/>
  <c r="AA258" i="21" s="1"/>
  <c r="AN249" i="40"/>
  <c r="AP249" i="40" s="1"/>
  <c r="AI247" i="40"/>
  <c r="AJ247" i="40" s="1"/>
  <c r="AH247" i="40"/>
  <c r="AR247" i="40"/>
  <c r="AS247" i="40" s="1"/>
  <c r="AQ247" i="40"/>
  <c r="AE249" i="40"/>
  <c r="AG249" i="40" s="1"/>
  <c r="AR135" i="40"/>
  <c r="AS135" i="40" s="1"/>
  <c r="AQ135" i="40"/>
  <c r="AT134" i="40"/>
  <c r="AN137" i="40"/>
  <c r="AP137" i="40" s="1"/>
  <c r="AE137" i="40"/>
  <c r="AG137" i="40" s="1"/>
  <c r="AM136" i="40"/>
  <c r="AO136" i="40" s="1"/>
  <c r="AD136" i="40"/>
  <c r="AF136" i="40" s="1"/>
  <c r="AH135" i="40"/>
  <c r="AI135" i="40"/>
  <c r="AJ135" i="40" s="1"/>
  <c r="M162" i="40"/>
  <c r="N162" i="40" s="1"/>
  <c r="J146" i="21" s="1"/>
  <c r="AA146" i="21"/>
  <c r="E48" i="41"/>
  <c r="AE25" i="40"/>
  <c r="AG25" i="40" s="1"/>
  <c r="AD24" i="40"/>
  <c r="AF24" i="40" s="1"/>
  <c r="AT22" i="40"/>
  <c r="AN25" i="40"/>
  <c r="AP25" i="40" s="1"/>
  <c r="AH23" i="40"/>
  <c r="AI23" i="40"/>
  <c r="AJ23" i="40" s="1"/>
  <c r="AM24" i="40"/>
  <c r="AO24" i="40" s="1"/>
  <c r="AQ23" i="40"/>
  <c r="AR23" i="40"/>
  <c r="AS23" i="40" s="1"/>
  <c r="H25" i="40"/>
  <c r="J25" i="40" s="1"/>
  <c r="I25" i="40"/>
  <c r="K25" i="40" s="1"/>
  <c r="AA34" i="21"/>
  <c r="M50" i="40"/>
  <c r="N50" i="40" s="1"/>
  <c r="J34" i="21" s="1"/>
  <c r="D50" i="41"/>
  <c r="AI50" i="41" s="1"/>
  <c r="P286" i="21"/>
  <c r="Y303" i="40"/>
  <c r="P287" i="21" s="1"/>
  <c r="P398" i="21"/>
  <c r="Y415" i="40"/>
  <c r="P399" i="21" s="1"/>
  <c r="Y191" i="40"/>
  <c r="P175" i="21" s="1"/>
  <c r="P174" i="21"/>
  <c r="N343" i="21"/>
  <c r="N231" i="21"/>
  <c r="N119" i="21"/>
  <c r="N7" i="21"/>
  <c r="T61" i="21"/>
  <c r="L77" i="41"/>
  <c r="S412" i="41"/>
  <c r="AD392" i="41"/>
  <c r="AD279" i="41"/>
  <c r="S300" i="41"/>
  <c r="AD167" i="41"/>
  <c r="S188" i="41"/>
  <c r="E49" i="41"/>
  <c r="X370" i="21"/>
  <c r="G371" i="21"/>
  <c r="O387" i="40" s="1"/>
  <c r="E370" i="21"/>
  <c r="F370" i="21" s="1"/>
  <c r="X258" i="21"/>
  <c r="G259" i="21"/>
  <c r="O275" i="40" s="1"/>
  <c r="E258" i="21"/>
  <c r="F258" i="21" s="1"/>
  <c r="X146" i="21"/>
  <c r="G147" i="21"/>
  <c r="O163" i="40" s="1"/>
  <c r="AU163" i="40" s="1"/>
  <c r="E146" i="21"/>
  <c r="F146" i="21" s="1"/>
  <c r="E35" i="21"/>
  <c r="F35" i="21" s="1"/>
  <c r="C50" i="41" s="1"/>
  <c r="X35" i="21"/>
  <c r="I340" i="21"/>
  <c r="U340" i="21"/>
  <c r="W340" i="21"/>
  <c r="V340" i="21"/>
  <c r="I228" i="21"/>
  <c r="W228" i="21"/>
  <c r="U228" i="21"/>
  <c r="V228" i="21"/>
  <c r="I116" i="21"/>
  <c r="W116" i="21"/>
  <c r="V116" i="21"/>
  <c r="U116" i="21"/>
  <c r="H340" i="21"/>
  <c r="H228" i="21"/>
  <c r="Z116" i="21"/>
  <c r="AH356" i="41"/>
  <c r="AJ356" i="41" s="1"/>
  <c r="K341" i="21" s="1"/>
  <c r="AH244" i="41"/>
  <c r="AJ244" i="41" s="1"/>
  <c r="K229" i="21" s="1"/>
  <c r="AH132" i="41"/>
  <c r="AJ132" i="41" s="1"/>
  <c r="K117" i="21" s="1"/>
  <c r="Z340" i="21"/>
  <c r="H116" i="21"/>
  <c r="Z228" i="21"/>
  <c r="V360" i="41"/>
  <c r="AE356" i="41"/>
  <c r="X357" i="41"/>
  <c r="AA357" i="41" s="1"/>
  <c r="AB357" i="41" s="1"/>
  <c r="T359" i="41"/>
  <c r="U358" i="41"/>
  <c r="AE244" i="41"/>
  <c r="V248" i="41"/>
  <c r="X245" i="41"/>
  <c r="AA245" i="41" s="1"/>
  <c r="AB245" i="41" s="1"/>
  <c r="T247" i="41"/>
  <c r="U246" i="41"/>
  <c r="AE132" i="41"/>
  <c r="V136" i="41"/>
  <c r="X133" i="41"/>
  <c r="AA133" i="41" s="1"/>
  <c r="AB133" i="41" s="1"/>
  <c r="T135" i="41"/>
  <c r="U134" i="41"/>
  <c r="F131" i="41"/>
  <c r="F132" i="41" s="1"/>
  <c r="W359" i="40"/>
  <c r="X359" i="40" s="1"/>
  <c r="O343" i="21" s="1"/>
  <c r="AA234" i="21"/>
  <c r="B251" i="40"/>
  <c r="AA122" i="21"/>
  <c r="B139" i="40"/>
  <c r="Q24" i="40"/>
  <c r="M7" i="21"/>
  <c r="Q136" i="40"/>
  <c r="W135" i="40"/>
  <c r="F25" i="40"/>
  <c r="B27" i="40"/>
  <c r="F243" i="41"/>
  <c r="V310" i="41"/>
  <c r="G243" i="41" s="1"/>
  <c r="G244" i="41" s="1"/>
  <c r="G245" i="41" s="1"/>
  <c r="G246" i="41" s="1"/>
  <c r="G247" i="41" s="1"/>
  <c r="G248" i="41" s="1"/>
  <c r="G249" i="41" s="1"/>
  <c r="G250" i="41" s="1"/>
  <c r="G251" i="41" s="1"/>
  <c r="G252" i="41" s="1"/>
  <c r="G253" i="41" s="1"/>
  <c r="G254" i="41" s="1"/>
  <c r="G255" i="41" s="1"/>
  <c r="G256" i="41" s="1"/>
  <c r="G257" i="41" s="1"/>
  <c r="G258" i="41" s="1"/>
  <c r="G259" i="41" s="1"/>
  <c r="G260" i="41" s="1"/>
  <c r="G261" i="41" s="1"/>
  <c r="G262" i="41" s="1"/>
  <c r="G263" i="41" s="1"/>
  <c r="G264" i="41" s="1"/>
  <c r="G265" i="41" s="1"/>
  <c r="G266" i="41" s="1"/>
  <c r="G267" i="41" s="1"/>
  <c r="G268" i="41" s="1"/>
  <c r="G269" i="41" s="1"/>
  <c r="G270" i="41" s="1"/>
  <c r="G271" i="41" s="1"/>
  <c r="G272" i="41" s="1"/>
  <c r="G273" i="41" s="1"/>
  <c r="G274" i="41" s="1"/>
  <c r="G275" i="41" s="1"/>
  <c r="G276" i="41" s="1"/>
  <c r="G277" i="41" s="1"/>
  <c r="G278" i="41" s="1"/>
  <c r="G279" i="41" s="1"/>
  <c r="G280" i="41" s="1"/>
  <c r="G281" i="41" s="1"/>
  <c r="G282" i="41" s="1"/>
  <c r="G283" i="41" s="1"/>
  <c r="G284" i="41" s="1"/>
  <c r="G285" i="41" s="1"/>
  <c r="G286" i="41" s="1"/>
  <c r="G287" i="41" s="1"/>
  <c r="G288" i="41" s="1"/>
  <c r="G289" i="41" s="1"/>
  <c r="G290" i="41" s="1"/>
  <c r="G291" i="41" s="1"/>
  <c r="G292" i="41" s="1"/>
  <c r="G293" i="41" s="1"/>
  <c r="G294" i="41" s="1"/>
  <c r="G295" i="41" s="1"/>
  <c r="G296" i="41" s="1"/>
  <c r="G297" i="41" s="1"/>
  <c r="G298" i="41" s="1"/>
  <c r="G299" i="41" s="1"/>
  <c r="G300" i="41" s="1"/>
  <c r="G301" i="41" s="1"/>
  <c r="G302" i="41" s="1"/>
  <c r="Q248" i="40"/>
  <c r="R137" i="40"/>
  <c r="Q360" i="40"/>
  <c r="G25" i="40"/>
  <c r="R361" i="40"/>
  <c r="W247" i="40"/>
  <c r="V86" i="41"/>
  <c r="G19" i="41" s="1"/>
  <c r="G20" i="41" s="1"/>
  <c r="G21" i="41" s="1"/>
  <c r="G22" i="41" s="1"/>
  <c r="G23" i="41" s="1"/>
  <c r="G24" i="41" s="1"/>
  <c r="G25" i="41" s="1"/>
  <c r="G26" i="41" s="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G53" i="41" s="1"/>
  <c r="G54" i="41" s="1"/>
  <c r="G55" i="41" s="1"/>
  <c r="G56" i="41" s="1"/>
  <c r="G57" i="41" s="1"/>
  <c r="G58" i="41" s="1"/>
  <c r="G59" i="41" s="1"/>
  <c r="G60" i="41" s="1"/>
  <c r="G61" i="41" s="1"/>
  <c r="G62" i="41" s="1"/>
  <c r="G63" i="41" s="1"/>
  <c r="G64" i="41" s="1"/>
  <c r="G65" i="41" s="1"/>
  <c r="G66" i="41" s="1"/>
  <c r="G67" i="41" s="1"/>
  <c r="G68" i="41" s="1"/>
  <c r="G69" i="41" s="1"/>
  <c r="G70" i="41" s="1"/>
  <c r="G71" i="41" s="1"/>
  <c r="G72" i="41" s="1"/>
  <c r="G73" i="41" s="1"/>
  <c r="G74" i="41" s="1"/>
  <c r="G75" i="41" s="1"/>
  <c r="G76" i="41" s="1"/>
  <c r="G77" i="41" s="1"/>
  <c r="G78" i="41" s="1"/>
  <c r="F19" i="41"/>
  <c r="R25" i="40"/>
  <c r="T22" i="41"/>
  <c r="AA346" i="21"/>
  <c r="B363" i="40"/>
  <c r="V419" i="41"/>
  <c r="V420" i="41" s="1"/>
  <c r="V421" i="41" s="1"/>
  <c r="R249" i="40"/>
  <c r="V47" i="41"/>
  <c r="V48" i="41" s="1"/>
  <c r="B142" i="21"/>
  <c r="B366" i="21"/>
  <c r="B255" i="21"/>
  <c r="I428" i="20"/>
  <c r="I144" i="20"/>
  <c r="I286" i="20"/>
  <c r="X247" i="40" l="1"/>
  <c r="O231" i="21" s="1"/>
  <c r="X135" i="40"/>
  <c r="O119" i="21" s="1"/>
  <c r="S361" i="40"/>
  <c r="U360" i="40"/>
  <c r="T362" i="40"/>
  <c r="V361" i="40"/>
  <c r="S249" i="40"/>
  <c r="U248" i="40"/>
  <c r="M232" i="21" s="1"/>
  <c r="T250" i="40"/>
  <c r="V249" i="40"/>
  <c r="S137" i="40"/>
  <c r="U136" i="40"/>
  <c r="M120" i="21" s="1"/>
  <c r="T138" i="40"/>
  <c r="V137" i="40"/>
  <c r="T26" i="40"/>
  <c r="V25" i="40"/>
  <c r="S25" i="40"/>
  <c r="U24" i="40"/>
  <c r="M8" i="21" s="1"/>
  <c r="H362" i="40"/>
  <c r="J361" i="40"/>
  <c r="I362" i="40"/>
  <c r="K361" i="40"/>
  <c r="H250" i="40"/>
  <c r="J249" i="40"/>
  <c r="I250" i="40"/>
  <c r="K249" i="40"/>
  <c r="I138" i="40"/>
  <c r="K137" i="40"/>
  <c r="H138" i="40"/>
  <c r="J137" i="40"/>
  <c r="AQ360" i="40"/>
  <c r="AR360" i="40"/>
  <c r="AS360" i="40" s="1"/>
  <c r="M387" i="40"/>
  <c r="N387" i="40" s="1"/>
  <c r="J371" i="21" s="1"/>
  <c r="AU387" i="40"/>
  <c r="AA371" i="21" s="1"/>
  <c r="AE362" i="40"/>
  <c r="AG362" i="40" s="1"/>
  <c r="AT359" i="40"/>
  <c r="AM361" i="40"/>
  <c r="AO361" i="40" s="1"/>
  <c r="AH360" i="40"/>
  <c r="AI360" i="40"/>
  <c r="AJ360" i="40" s="1"/>
  <c r="AN362" i="40"/>
  <c r="AP362" i="40" s="1"/>
  <c r="AD361" i="40"/>
  <c r="AF361" i="40" s="1"/>
  <c r="AQ248" i="40"/>
  <c r="AR248" i="40"/>
  <c r="AS248" i="40" s="1"/>
  <c r="M275" i="40"/>
  <c r="N275" i="40" s="1"/>
  <c r="J259" i="21" s="1"/>
  <c r="AU275" i="40"/>
  <c r="AA259" i="21" s="1"/>
  <c r="AE250" i="40"/>
  <c r="AG250" i="40" s="1"/>
  <c r="AT247" i="40"/>
  <c r="AI248" i="40"/>
  <c r="AJ248" i="40" s="1"/>
  <c r="AH248" i="40"/>
  <c r="AN250" i="40"/>
  <c r="AP250" i="40" s="1"/>
  <c r="AD249" i="40"/>
  <c r="AF249" i="40" s="1"/>
  <c r="AM249" i="40"/>
  <c r="AO249" i="40" s="1"/>
  <c r="AT135" i="40"/>
  <c r="AR136" i="40"/>
  <c r="AS136" i="40" s="1"/>
  <c r="AQ136" i="40"/>
  <c r="AD137" i="40"/>
  <c r="AF137" i="40" s="1"/>
  <c r="AI136" i="40"/>
  <c r="AJ136" i="40" s="1"/>
  <c r="AH136" i="40"/>
  <c r="AE138" i="40"/>
  <c r="AG138" i="40" s="1"/>
  <c r="AM137" i="40"/>
  <c r="AO137" i="40" s="1"/>
  <c r="AN138" i="40"/>
  <c r="AP138" i="40" s="1"/>
  <c r="M163" i="40"/>
  <c r="N163" i="40" s="1"/>
  <c r="J147" i="21" s="1"/>
  <c r="AA147" i="21"/>
  <c r="AT23" i="40"/>
  <c r="AQ24" i="40"/>
  <c r="AR24" i="40"/>
  <c r="AS24" i="40" s="1"/>
  <c r="AD25" i="40"/>
  <c r="AF25" i="40" s="1"/>
  <c r="AM25" i="40"/>
  <c r="AO25" i="40" s="1"/>
  <c r="AN26" i="40"/>
  <c r="AP26" i="40" s="1"/>
  <c r="AE26" i="40"/>
  <c r="AG26" i="40" s="1"/>
  <c r="AH24" i="40"/>
  <c r="AI24" i="40"/>
  <c r="AJ24" i="40" s="1"/>
  <c r="I26" i="40"/>
  <c r="K26" i="40" s="1"/>
  <c r="H26" i="40"/>
  <c r="J26" i="40" s="1"/>
  <c r="D51" i="41"/>
  <c r="AI51" i="41" s="1"/>
  <c r="AA35" i="21"/>
  <c r="M51" i="40"/>
  <c r="N51" i="40" s="1"/>
  <c r="J35" i="21" s="1"/>
  <c r="N344" i="21"/>
  <c r="N232" i="21"/>
  <c r="N120" i="21"/>
  <c r="N8" i="21"/>
  <c r="L78" i="41"/>
  <c r="T63" i="21" s="1"/>
  <c r="T62" i="21"/>
  <c r="AD393" i="41"/>
  <c r="S413" i="41"/>
  <c r="S301" i="41"/>
  <c r="AD280" i="41"/>
  <c r="S189" i="41"/>
  <c r="AD168" i="41"/>
  <c r="V49" i="41"/>
  <c r="E50" i="41"/>
  <c r="X371" i="21"/>
  <c r="G372" i="21"/>
  <c r="O388" i="40" s="1"/>
  <c r="E371" i="21"/>
  <c r="F371" i="21" s="1"/>
  <c r="X259" i="21"/>
  <c r="G260" i="21"/>
  <c r="O276" i="40" s="1"/>
  <c r="E259" i="21"/>
  <c r="F259" i="21" s="1"/>
  <c r="X147" i="21"/>
  <c r="G148" i="21"/>
  <c r="O164" i="40" s="1"/>
  <c r="AU164" i="40" s="1"/>
  <c r="E147" i="21"/>
  <c r="F147" i="21" s="1"/>
  <c r="E36" i="21"/>
  <c r="F36" i="21" s="1"/>
  <c r="C51" i="41" s="1"/>
  <c r="X36" i="21"/>
  <c r="I341" i="21"/>
  <c r="W341" i="21"/>
  <c r="V341" i="21"/>
  <c r="U341" i="21"/>
  <c r="I229" i="21"/>
  <c r="W229" i="21"/>
  <c r="V229" i="21"/>
  <c r="U229" i="21"/>
  <c r="I117" i="21"/>
  <c r="W117" i="21"/>
  <c r="V117" i="21"/>
  <c r="U117" i="21"/>
  <c r="Z341" i="21"/>
  <c r="H229" i="21"/>
  <c r="Z117" i="21"/>
  <c r="AH357" i="41"/>
  <c r="AJ357" i="41" s="1"/>
  <c r="K342" i="21" s="1"/>
  <c r="AH245" i="41"/>
  <c r="AJ245" i="41" s="1"/>
  <c r="K230" i="21" s="1"/>
  <c r="AH133" i="41"/>
  <c r="AJ133" i="41" s="1"/>
  <c r="K118" i="21" s="1"/>
  <c r="H117" i="21"/>
  <c r="Z229" i="21"/>
  <c r="H341" i="21"/>
  <c r="AE357" i="41"/>
  <c r="X358" i="41"/>
  <c r="AA358" i="41" s="1"/>
  <c r="AB358" i="41" s="1"/>
  <c r="T360" i="41"/>
  <c r="U359" i="41"/>
  <c r="V361" i="41"/>
  <c r="AE245" i="41"/>
  <c r="X246" i="41"/>
  <c r="AA246" i="41" s="1"/>
  <c r="AB246" i="41" s="1"/>
  <c r="T248" i="41"/>
  <c r="U247" i="41"/>
  <c r="V249" i="41"/>
  <c r="AE133" i="41"/>
  <c r="X134" i="41"/>
  <c r="AA134" i="41" s="1"/>
  <c r="AB134" i="41" s="1"/>
  <c r="T136" i="41"/>
  <c r="U135" i="41"/>
  <c r="V137" i="41"/>
  <c r="H131" i="41"/>
  <c r="K131" i="41" s="1"/>
  <c r="AA347" i="21"/>
  <c r="B364" i="40"/>
  <c r="T23" i="41"/>
  <c r="B28" i="40"/>
  <c r="Q137" i="40"/>
  <c r="W248" i="40"/>
  <c r="R26" i="40"/>
  <c r="H132" i="41"/>
  <c r="K132" i="41" s="1"/>
  <c r="F133" i="41"/>
  <c r="G26" i="40"/>
  <c r="R138" i="40"/>
  <c r="H243" i="41"/>
  <c r="K243" i="41" s="1"/>
  <c r="F244" i="41"/>
  <c r="R362" i="40"/>
  <c r="W136" i="40"/>
  <c r="R250" i="40"/>
  <c r="F355" i="41"/>
  <c r="V422" i="41"/>
  <c r="G355" i="41" s="1"/>
  <c r="G356" i="41" s="1"/>
  <c r="G357" i="41" s="1"/>
  <c r="G358" i="41" s="1"/>
  <c r="G359" i="41" s="1"/>
  <c r="G360" i="41" s="1"/>
  <c r="G361" i="41" s="1"/>
  <c r="G362" i="41" s="1"/>
  <c r="G363" i="41" s="1"/>
  <c r="G364" i="41" s="1"/>
  <c r="G365" i="41" s="1"/>
  <c r="G366" i="41" s="1"/>
  <c r="G367" i="41" s="1"/>
  <c r="G368" i="41" s="1"/>
  <c r="G369" i="41" s="1"/>
  <c r="G370" i="41" s="1"/>
  <c r="G371" i="41" s="1"/>
  <c r="G372" i="41" s="1"/>
  <c r="G373" i="41" s="1"/>
  <c r="G374" i="41" s="1"/>
  <c r="G375" i="41" s="1"/>
  <c r="G376" i="41" s="1"/>
  <c r="G377" i="41" s="1"/>
  <c r="G378" i="41" s="1"/>
  <c r="G379" i="41" s="1"/>
  <c r="G380" i="41" s="1"/>
  <c r="G381" i="41" s="1"/>
  <c r="G382" i="41" s="1"/>
  <c r="G383" i="41" s="1"/>
  <c r="G384" i="41" s="1"/>
  <c r="G385" i="41" s="1"/>
  <c r="G386" i="41" s="1"/>
  <c r="G387" i="41" s="1"/>
  <c r="G388" i="41" s="1"/>
  <c r="G389" i="41" s="1"/>
  <c r="G390" i="41" s="1"/>
  <c r="G391" i="41" s="1"/>
  <c r="G392" i="41" s="1"/>
  <c r="G393" i="41" s="1"/>
  <c r="G394" i="41" s="1"/>
  <c r="G395" i="41" s="1"/>
  <c r="G396" i="41" s="1"/>
  <c r="G397" i="41" s="1"/>
  <c r="G398" i="41" s="1"/>
  <c r="G399" i="41" s="1"/>
  <c r="G400" i="41" s="1"/>
  <c r="G401" i="41" s="1"/>
  <c r="G402" i="41" s="1"/>
  <c r="G403" i="41" s="1"/>
  <c r="G404" i="41" s="1"/>
  <c r="G405" i="41" s="1"/>
  <c r="G406" i="41" s="1"/>
  <c r="G407" i="41" s="1"/>
  <c r="G408" i="41" s="1"/>
  <c r="G409" i="41" s="1"/>
  <c r="G410" i="41" s="1"/>
  <c r="G411" i="41" s="1"/>
  <c r="G412" i="41" s="1"/>
  <c r="G413" i="41" s="1"/>
  <c r="G414" i="41" s="1"/>
  <c r="H19" i="41"/>
  <c r="K19" i="41" s="1"/>
  <c r="F20" i="41"/>
  <c r="F26" i="40"/>
  <c r="Q25" i="40"/>
  <c r="W360" i="40"/>
  <c r="Q361" i="40"/>
  <c r="M344" i="21"/>
  <c r="Q249" i="40"/>
  <c r="AA123" i="21"/>
  <c r="B140" i="40"/>
  <c r="AA235" i="21"/>
  <c r="B252" i="40"/>
  <c r="B367" i="21"/>
  <c r="B143" i="21"/>
  <c r="B256" i="21"/>
  <c r="B257" i="21" s="1"/>
  <c r="B258" i="21" s="1"/>
  <c r="B259" i="21" s="1"/>
  <c r="B260" i="21" s="1"/>
  <c r="B261" i="21" s="1"/>
  <c r="B262" i="21" s="1"/>
  <c r="B263" i="21" s="1"/>
  <c r="B264" i="21" s="1"/>
  <c r="B265" i="21" s="1"/>
  <c r="B266" i="21" s="1"/>
  <c r="B267" i="21" s="1"/>
  <c r="B268" i="21" s="1"/>
  <c r="B269" i="21" s="1"/>
  <c r="B270" i="21" s="1"/>
  <c r="B271" i="21" s="1"/>
  <c r="B272" i="21" s="1"/>
  <c r="B273" i="21" s="1"/>
  <c r="B274" i="21" s="1"/>
  <c r="B275" i="21" s="1"/>
  <c r="B276" i="21" s="1"/>
  <c r="B277" i="21" s="1"/>
  <c r="B278" i="21" s="1"/>
  <c r="B279" i="21" s="1"/>
  <c r="B280" i="21" s="1"/>
  <c r="B281" i="21" s="1"/>
  <c r="B282" i="21" s="1"/>
  <c r="B283" i="21" s="1"/>
  <c r="B284" i="21" s="1"/>
  <c r="B285" i="21" s="1"/>
  <c r="B286" i="21" s="1"/>
  <c r="B287" i="21" s="1"/>
  <c r="D500" i="20"/>
  <c r="C535" i="20" s="1"/>
  <c r="L434" i="20"/>
  <c r="S434" i="20" s="1"/>
  <c r="W434" i="20" s="1"/>
  <c r="L292" i="20"/>
  <c r="S292" i="20" s="1"/>
  <c r="T292" i="20" s="1"/>
  <c r="X292" i="20" s="1"/>
  <c r="K292" i="20"/>
  <c r="R292" i="20" s="1"/>
  <c r="V292" i="20" s="1"/>
  <c r="J434" i="20"/>
  <c r="Q434" i="20" s="1"/>
  <c r="U434" i="20" s="1"/>
  <c r="D358" i="20"/>
  <c r="E358" i="20" s="1"/>
  <c r="I429" i="20"/>
  <c r="J429" i="20" s="1"/>
  <c r="I287" i="20"/>
  <c r="J287" i="20" s="1"/>
  <c r="K287" i="20" s="1"/>
  <c r="J292" i="20"/>
  <c r="Q292" i="20" s="1"/>
  <c r="U292" i="20" s="1"/>
  <c r="K434" i="20"/>
  <c r="R434" i="20" s="1"/>
  <c r="V434" i="20" s="1"/>
  <c r="D216" i="20"/>
  <c r="C251" i="20" s="1"/>
  <c r="I2" i="37"/>
  <c r="K11" i="3"/>
  <c r="K8" i="37"/>
  <c r="I480" i="22"/>
  <c r="I515" i="22" s="1"/>
  <c r="D74" i="37"/>
  <c r="J8" i="37"/>
  <c r="L8" i="37"/>
  <c r="I144" i="37"/>
  <c r="K77" i="3"/>
  <c r="L150" i="37"/>
  <c r="I553" i="22"/>
  <c r="I588" i="22" s="1"/>
  <c r="D216" i="37"/>
  <c r="K150" i="37"/>
  <c r="J150" i="37"/>
  <c r="K150" i="20"/>
  <c r="R150" i="20" s="1"/>
  <c r="V150" i="20" s="1"/>
  <c r="L150" i="20"/>
  <c r="S150" i="20" s="1"/>
  <c r="W150" i="20" s="1"/>
  <c r="K292" i="37"/>
  <c r="I286" i="37"/>
  <c r="L292" i="37"/>
  <c r="I626" i="22"/>
  <c r="I661" i="22" s="1"/>
  <c r="K143" i="3"/>
  <c r="D358" i="37"/>
  <c r="J292" i="37"/>
  <c r="I699" i="22"/>
  <c r="I734" i="22" s="1"/>
  <c r="I428" i="37"/>
  <c r="K209" i="3"/>
  <c r="K434" i="37"/>
  <c r="L434" i="37"/>
  <c r="J434" i="37"/>
  <c r="D500" i="37"/>
  <c r="C216" i="20"/>
  <c r="J150" i="20"/>
  <c r="Q150" i="20" s="1"/>
  <c r="U150" i="20" s="1"/>
  <c r="X360" i="40" l="1"/>
  <c r="O344" i="21" s="1"/>
  <c r="X136" i="40"/>
  <c r="O120" i="21" s="1"/>
  <c r="X248" i="40"/>
  <c r="O232" i="21" s="1"/>
  <c r="T363" i="40"/>
  <c r="V362" i="40"/>
  <c r="S362" i="40"/>
  <c r="U361" i="40"/>
  <c r="M345" i="21" s="1"/>
  <c r="T251" i="40"/>
  <c r="V250" i="40"/>
  <c r="S250" i="40"/>
  <c r="U249" i="40"/>
  <c r="M233" i="21" s="1"/>
  <c r="T139" i="40"/>
  <c r="V138" i="40"/>
  <c r="S138" i="40"/>
  <c r="U137" i="40"/>
  <c r="S26" i="40"/>
  <c r="U25" i="40"/>
  <c r="T27" i="40"/>
  <c r="V26" i="40"/>
  <c r="I363" i="40"/>
  <c r="K362" i="40"/>
  <c r="H363" i="40"/>
  <c r="J362" i="40"/>
  <c r="I251" i="40"/>
  <c r="K250" i="40"/>
  <c r="H251" i="40"/>
  <c r="J250" i="40"/>
  <c r="H139" i="40"/>
  <c r="J138" i="40"/>
  <c r="I139" i="40"/>
  <c r="K138" i="40"/>
  <c r="AT360" i="40"/>
  <c r="AN363" i="40"/>
  <c r="AP363" i="40" s="1"/>
  <c r="AD362" i="40"/>
  <c r="AF362" i="40" s="1"/>
  <c r="AE363" i="40"/>
  <c r="AG363" i="40" s="1"/>
  <c r="M388" i="40"/>
  <c r="N388" i="40" s="1"/>
  <c r="J372" i="21" s="1"/>
  <c r="AU388" i="40"/>
  <c r="AA372" i="21" s="1"/>
  <c r="AR361" i="40"/>
  <c r="AS361" i="40" s="1"/>
  <c r="AQ361" i="40"/>
  <c r="AM362" i="40"/>
  <c r="AO362" i="40" s="1"/>
  <c r="AI361" i="40"/>
  <c r="AJ361" i="40" s="1"/>
  <c r="AH361" i="40"/>
  <c r="AD250" i="40"/>
  <c r="AF250" i="40" s="1"/>
  <c r="AM250" i="40"/>
  <c r="AO250" i="40" s="1"/>
  <c r="AN251" i="40"/>
  <c r="AP251" i="40" s="1"/>
  <c r="AR249" i="40"/>
  <c r="AS249" i="40" s="1"/>
  <c r="AQ249" i="40"/>
  <c r="AE251" i="40"/>
  <c r="AG251" i="40" s="1"/>
  <c r="M276" i="40"/>
  <c r="N276" i="40" s="1"/>
  <c r="J260" i="21" s="1"/>
  <c r="AU276" i="40"/>
  <c r="AA260" i="21" s="1"/>
  <c r="AT248" i="40"/>
  <c r="AH249" i="40"/>
  <c r="AI249" i="40"/>
  <c r="AJ249" i="40" s="1"/>
  <c r="AQ137" i="40"/>
  <c r="AR137" i="40"/>
  <c r="AS137" i="40" s="1"/>
  <c r="AI137" i="40"/>
  <c r="AJ137" i="40" s="1"/>
  <c r="AH137" i="40"/>
  <c r="AT136" i="40"/>
  <c r="AM138" i="40"/>
  <c r="AO138" i="40" s="1"/>
  <c r="AN139" i="40"/>
  <c r="AP139" i="40" s="1"/>
  <c r="AE139" i="40"/>
  <c r="AG139" i="40" s="1"/>
  <c r="AD138" i="40"/>
  <c r="AF138" i="40" s="1"/>
  <c r="M164" i="40"/>
  <c r="N164" i="40" s="1"/>
  <c r="J148" i="21" s="1"/>
  <c r="AA148" i="21"/>
  <c r="AT24" i="40"/>
  <c r="AN27" i="40"/>
  <c r="AP27" i="40" s="1"/>
  <c r="AD26" i="40"/>
  <c r="AF26" i="40" s="1"/>
  <c r="AH25" i="40"/>
  <c r="AI25" i="40"/>
  <c r="AJ25" i="40" s="1"/>
  <c r="AM26" i="40"/>
  <c r="AO26" i="40" s="1"/>
  <c r="AR25" i="40"/>
  <c r="AS25" i="40" s="1"/>
  <c r="AQ25" i="40"/>
  <c r="AE27" i="40"/>
  <c r="AG27" i="40" s="1"/>
  <c r="H27" i="40"/>
  <c r="J27" i="40" s="1"/>
  <c r="I27" i="40"/>
  <c r="K27" i="40" s="1"/>
  <c r="AA36" i="21"/>
  <c r="M52" i="40"/>
  <c r="N52" i="40" s="1"/>
  <c r="J36" i="21" s="1"/>
  <c r="D52" i="41"/>
  <c r="AI52" i="41" s="1"/>
  <c r="N345" i="21"/>
  <c r="N233" i="21"/>
  <c r="N121" i="21"/>
  <c r="N9" i="21"/>
  <c r="I145" i="20"/>
  <c r="J145" i="20" s="1"/>
  <c r="K145" i="20" s="1"/>
  <c r="D110" i="3" s="1"/>
  <c r="D91" i="11"/>
  <c r="G111" i="33"/>
  <c r="G115" i="33"/>
  <c r="G119" i="33"/>
  <c r="G123" i="33"/>
  <c r="G127" i="33"/>
  <c r="G131" i="33"/>
  <c r="G135" i="33"/>
  <c r="G128" i="33"/>
  <c r="G110" i="33"/>
  <c r="G114" i="33"/>
  <c r="G118" i="33"/>
  <c r="G122" i="33"/>
  <c r="G126" i="33"/>
  <c r="G130" i="33"/>
  <c r="G134" i="33"/>
  <c r="G112" i="33"/>
  <c r="G120" i="33"/>
  <c r="G109" i="33"/>
  <c r="G113" i="33"/>
  <c r="G117" i="33"/>
  <c r="G121" i="33"/>
  <c r="G125" i="33"/>
  <c r="G129" i="33"/>
  <c r="G133" i="33"/>
  <c r="G137" i="33"/>
  <c r="G116" i="33"/>
  <c r="G124" i="33"/>
  <c r="G132" i="33"/>
  <c r="G136" i="33"/>
  <c r="G49" i="33"/>
  <c r="G53" i="33"/>
  <c r="G57" i="33"/>
  <c r="G61" i="33"/>
  <c r="G65" i="33"/>
  <c r="G69" i="33"/>
  <c r="G73" i="33"/>
  <c r="G54" i="33"/>
  <c r="G66" i="33"/>
  <c r="G70" i="33"/>
  <c r="G48" i="33"/>
  <c r="G52" i="33"/>
  <c r="G56" i="33"/>
  <c r="G60" i="33"/>
  <c r="G64" i="33"/>
  <c r="G68" i="33"/>
  <c r="G72" i="33"/>
  <c r="G50" i="33"/>
  <c r="G62" i="33"/>
  <c r="G47" i="33"/>
  <c r="G51" i="33"/>
  <c r="G55" i="33"/>
  <c r="G59" i="33"/>
  <c r="G63" i="33"/>
  <c r="G67" i="33"/>
  <c r="G71" i="33"/>
  <c r="G75" i="33"/>
  <c r="G58" i="33"/>
  <c r="G74" i="33"/>
  <c r="K429" i="20"/>
  <c r="F239" i="3"/>
  <c r="D240" i="3"/>
  <c r="F241" i="3"/>
  <c r="D242" i="3"/>
  <c r="F243" i="3"/>
  <c r="D244" i="3"/>
  <c r="F245" i="3"/>
  <c r="D246" i="3"/>
  <c r="F247" i="3"/>
  <c r="D248" i="3"/>
  <c r="F249" i="3"/>
  <c r="D250" i="3"/>
  <c r="F251" i="3"/>
  <c r="D252" i="3"/>
  <c r="F253" i="3"/>
  <c r="D254" i="3"/>
  <c r="F255" i="3"/>
  <c r="D256" i="3"/>
  <c r="F257" i="3"/>
  <c r="D258" i="3"/>
  <c r="F259" i="3"/>
  <c r="D260" i="3"/>
  <c r="F261" i="3"/>
  <c r="D262" i="3"/>
  <c r="F263" i="3"/>
  <c r="D264" i="3"/>
  <c r="F265" i="3"/>
  <c r="D266" i="3"/>
  <c r="F267" i="3"/>
  <c r="D268" i="3"/>
  <c r="F269" i="3"/>
  <c r="E253" i="3"/>
  <c r="E255" i="3"/>
  <c r="E265" i="3"/>
  <c r="E267" i="3"/>
  <c r="E269" i="3"/>
  <c r="E240" i="3"/>
  <c r="E242" i="3"/>
  <c r="E244" i="3"/>
  <c r="E246" i="3"/>
  <c r="E248" i="3"/>
  <c r="E250" i="3"/>
  <c r="E252" i="3"/>
  <c r="E254" i="3"/>
  <c r="E256" i="3"/>
  <c r="E258" i="3"/>
  <c r="E260" i="3"/>
  <c r="E262" i="3"/>
  <c r="E264" i="3"/>
  <c r="E266" i="3"/>
  <c r="E268" i="3"/>
  <c r="E243" i="3"/>
  <c r="E245" i="3"/>
  <c r="E247" i="3"/>
  <c r="E249" i="3"/>
  <c r="E251" i="3"/>
  <c r="E257" i="3"/>
  <c r="E259" i="3"/>
  <c r="E263" i="3"/>
  <c r="D239" i="3"/>
  <c r="F240" i="3"/>
  <c r="D241" i="3"/>
  <c r="F242" i="3"/>
  <c r="D243" i="3"/>
  <c r="F244" i="3"/>
  <c r="D245" i="3"/>
  <c r="F246" i="3"/>
  <c r="D247" i="3"/>
  <c r="F248" i="3"/>
  <c r="D249" i="3"/>
  <c r="F250" i="3"/>
  <c r="D251" i="3"/>
  <c r="F252" i="3"/>
  <c r="D253" i="3"/>
  <c r="F254" i="3"/>
  <c r="D255" i="3"/>
  <c r="F256" i="3"/>
  <c r="D257" i="3"/>
  <c r="F258" i="3"/>
  <c r="D259" i="3"/>
  <c r="F260" i="3"/>
  <c r="D261" i="3"/>
  <c r="F262" i="3"/>
  <c r="D263" i="3"/>
  <c r="F264" i="3"/>
  <c r="D265" i="3"/>
  <c r="F266" i="3"/>
  <c r="D267" i="3"/>
  <c r="F268" i="3"/>
  <c r="D269" i="3"/>
  <c r="E239" i="3"/>
  <c r="E241" i="3"/>
  <c r="E261" i="3"/>
  <c r="F173" i="3"/>
  <c r="D174" i="3"/>
  <c r="F175" i="3"/>
  <c r="D176" i="3"/>
  <c r="F177" i="3"/>
  <c r="D178" i="3"/>
  <c r="F179" i="3"/>
  <c r="D180" i="3"/>
  <c r="F181" i="3"/>
  <c r="D182" i="3"/>
  <c r="F183" i="3"/>
  <c r="D184" i="3"/>
  <c r="F185" i="3"/>
  <c r="D186" i="3"/>
  <c r="F187" i="3"/>
  <c r="D188" i="3"/>
  <c r="F189" i="3"/>
  <c r="D190" i="3"/>
  <c r="F191" i="3"/>
  <c r="D192" i="3"/>
  <c r="F193" i="3"/>
  <c r="D194" i="3"/>
  <c r="F195" i="3"/>
  <c r="D196" i="3"/>
  <c r="F197" i="3"/>
  <c r="D198" i="3"/>
  <c r="F199" i="3"/>
  <c r="D200" i="3"/>
  <c r="F201" i="3"/>
  <c r="D202" i="3"/>
  <c r="F203" i="3"/>
  <c r="E175" i="3"/>
  <c r="E177" i="3"/>
  <c r="E179" i="3"/>
  <c r="E181" i="3"/>
  <c r="E183" i="3"/>
  <c r="E185" i="3"/>
  <c r="E189" i="3"/>
  <c r="E199" i="3"/>
  <c r="E201" i="3"/>
  <c r="E174" i="3"/>
  <c r="E176" i="3"/>
  <c r="E178" i="3"/>
  <c r="E180" i="3"/>
  <c r="E182" i="3"/>
  <c r="E184" i="3"/>
  <c r="E186" i="3"/>
  <c r="E188" i="3"/>
  <c r="E190" i="3"/>
  <c r="E192" i="3"/>
  <c r="E194" i="3"/>
  <c r="E196" i="3"/>
  <c r="E198" i="3"/>
  <c r="E200" i="3"/>
  <c r="E202" i="3"/>
  <c r="E191" i="3"/>
  <c r="E193" i="3"/>
  <c r="E197" i="3"/>
  <c r="D173" i="3"/>
  <c r="F174" i="3"/>
  <c r="D175" i="3"/>
  <c r="F176" i="3"/>
  <c r="D177" i="3"/>
  <c r="F178" i="3"/>
  <c r="D179" i="3"/>
  <c r="F180" i="3"/>
  <c r="D181" i="3"/>
  <c r="F182" i="3"/>
  <c r="D183" i="3"/>
  <c r="F184" i="3"/>
  <c r="D185" i="3"/>
  <c r="F186" i="3"/>
  <c r="D187" i="3"/>
  <c r="F188" i="3"/>
  <c r="D189" i="3"/>
  <c r="F190" i="3"/>
  <c r="D191" i="3"/>
  <c r="F192" i="3"/>
  <c r="D193" i="3"/>
  <c r="F194" i="3"/>
  <c r="D195" i="3"/>
  <c r="F196" i="3"/>
  <c r="D197" i="3"/>
  <c r="F198" i="3"/>
  <c r="D199" i="3"/>
  <c r="F200" i="3"/>
  <c r="D201" i="3"/>
  <c r="F202" i="3"/>
  <c r="D203" i="3"/>
  <c r="E173" i="3"/>
  <c r="E187" i="3"/>
  <c r="E195" i="3"/>
  <c r="E203" i="3"/>
  <c r="D108" i="3"/>
  <c r="F109" i="3"/>
  <c r="D112" i="3"/>
  <c r="F113" i="3"/>
  <c r="D116" i="3"/>
  <c r="F117" i="3"/>
  <c r="D120" i="3"/>
  <c r="F121" i="3"/>
  <c r="D124" i="3"/>
  <c r="F125" i="3"/>
  <c r="D128" i="3"/>
  <c r="F129" i="3"/>
  <c r="D132" i="3"/>
  <c r="F133" i="3"/>
  <c r="D136" i="3"/>
  <c r="F137" i="3"/>
  <c r="E113" i="3"/>
  <c r="E115" i="3"/>
  <c r="E135" i="3"/>
  <c r="E137" i="3"/>
  <c r="E112" i="3"/>
  <c r="E114" i="3"/>
  <c r="E120" i="3"/>
  <c r="E122" i="3"/>
  <c r="E128" i="3"/>
  <c r="E130" i="3"/>
  <c r="E136" i="3"/>
  <c r="E131" i="3"/>
  <c r="F108" i="3"/>
  <c r="D109" i="3"/>
  <c r="F112" i="3"/>
  <c r="D113" i="3"/>
  <c r="F116" i="3"/>
  <c r="D117" i="3"/>
  <c r="F120" i="3"/>
  <c r="D121" i="3"/>
  <c r="F124" i="3"/>
  <c r="D125" i="3"/>
  <c r="F128" i="3"/>
  <c r="D129" i="3"/>
  <c r="F132" i="3"/>
  <c r="D133" i="3"/>
  <c r="F136" i="3"/>
  <c r="D137" i="3"/>
  <c r="E121" i="3"/>
  <c r="E123" i="3"/>
  <c r="S414" i="41"/>
  <c r="AD394" i="41"/>
  <c r="AD281" i="41"/>
  <c r="S302" i="41"/>
  <c r="AD169" i="41"/>
  <c r="S190" i="41"/>
  <c r="E51" i="41"/>
  <c r="V50" i="41"/>
  <c r="X372" i="21"/>
  <c r="G373" i="21"/>
  <c r="O389" i="40" s="1"/>
  <c r="E372" i="21"/>
  <c r="F372" i="21" s="1"/>
  <c r="E260" i="21"/>
  <c r="F260" i="21" s="1"/>
  <c r="X260" i="21"/>
  <c r="G261" i="21"/>
  <c r="O277" i="40" s="1"/>
  <c r="X148" i="21"/>
  <c r="G149" i="21"/>
  <c r="O165" i="40" s="1"/>
  <c r="AU165" i="40" s="1"/>
  <c r="E148" i="21"/>
  <c r="F148" i="21" s="1"/>
  <c r="X37" i="21"/>
  <c r="E37" i="21"/>
  <c r="F37" i="21" s="1"/>
  <c r="C52" i="41" s="1"/>
  <c r="I342" i="21"/>
  <c r="V342" i="21"/>
  <c r="U342" i="21"/>
  <c r="W342" i="21"/>
  <c r="I230" i="21"/>
  <c r="W230" i="21"/>
  <c r="U230" i="21"/>
  <c r="V230" i="21"/>
  <c r="I118" i="21"/>
  <c r="W118" i="21"/>
  <c r="V118" i="21"/>
  <c r="U118" i="21"/>
  <c r="Z342" i="21"/>
  <c r="Z230" i="21"/>
  <c r="H118" i="21"/>
  <c r="AH358" i="41"/>
  <c r="AJ358" i="41" s="1"/>
  <c r="K343" i="21" s="1"/>
  <c r="AH246" i="41"/>
  <c r="AJ246" i="41" s="1"/>
  <c r="K231" i="21" s="1"/>
  <c r="AH134" i="41"/>
  <c r="AJ134" i="41" s="1"/>
  <c r="K119" i="21" s="1"/>
  <c r="Z118" i="21"/>
  <c r="H342" i="21"/>
  <c r="H230" i="21"/>
  <c r="AE358" i="41"/>
  <c r="V362" i="41"/>
  <c r="X359" i="41"/>
  <c r="AA359" i="41" s="1"/>
  <c r="AB359" i="41" s="1"/>
  <c r="T361" i="41"/>
  <c r="U360" i="41"/>
  <c r="AE246" i="41"/>
  <c r="V250" i="41"/>
  <c r="X247" i="41"/>
  <c r="AA247" i="41" s="1"/>
  <c r="AB247" i="41" s="1"/>
  <c r="T249" i="41"/>
  <c r="U248" i="41"/>
  <c r="AE134" i="41"/>
  <c r="V138" i="41"/>
  <c r="X135" i="41"/>
  <c r="AA135" i="41" s="1"/>
  <c r="AB135" i="41" s="1"/>
  <c r="T137" i="41"/>
  <c r="U136" i="41"/>
  <c r="S228" i="21"/>
  <c r="Q228" i="21"/>
  <c r="S117" i="21"/>
  <c r="Q117" i="21"/>
  <c r="S116" i="21"/>
  <c r="Q116" i="21"/>
  <c r="S4" i="21"/>
  <c r="Q4" i="21"/>
  <c r="F358" i="20"/>
  <c r="G358" i="20" s="1"/>
  <c r="H358" i="20" s="1"/>
  <c r="B29" i="40"/>
  <c r="AA236" i="21"/>
  <c r="B253" i="40"/>
  <c r="AA124" i="21"/>
  <c r="B141" i="40"/>
  <c r="Q26" i="40"/>
  <c r="M9" i="21"/>
  <c r="F356" i="41"/>
  <c r="H355" i="41"/>
  <c r="K355" i="41" s="1"/>
  <c r="R139" i="40"/>
  <c r="H133" i="41"/>
  <c r="K133" i="41" s="1"/>
  <c r="F134" i="41"/>
  <c r="Q138" i="40"/>
  <c r="M121" i="21"/>
  <c r="H20" i="41"/>
  <c r="K20" i="41" s="1"/>
  <c r="F21" i="41"/>
  <c r="W137" i="40"/>
  <c r="Q250" i="40"/>
  <c r="F27" i="40"/>
  <c r="W249" i="40"/>
  <c r="W361" i="40"/>
  <c r="H244" i="41"/>
  <c r="K244" i="41" s="1"/>
  <c r="F245" i="41"/>
  <c r="AA348" i="21"/>
  <c r="B365" i="40"/>
  <c r="Q362" i="40"/>
  <c r="R27" i="40"/>
  <c r="R251" i="40"/>
  <c r="R363" i="40"/>
  <c r="G27" i="40"/>
  <c r="T24" i="41"/>
  <c r="T434" i="20"/>
  <c r="X434" i="20" s="1"/>
  <c r="E500" i="20"/>
  <c r="B368" i="21"/>
  <c r="B369" i="21" s="1"/>
  <c r="B370" i="21" s="1"/>
  <c r="B371" i="21" s="1"/>
  <c r="B372" i="21" s="1"/>
  <c r="B373" i="21" s="1"/>
  <c r="B374" i="21" s="1"/>
  <c r="B375" i="21" s="1"/>
  <c r="B376" i="21" s="1"/>
  <c r="B377" i="21" s="1"/>
  <c r="B378" i="21" s="1"/>
  <c r="B379" i="21" s="1"/>
  <c r="B380" i="21" s="1"/>
  <c r="B381" i="21" s="1"/>
  <c r="B382" i="21" s="1"/>
  <c r="B383" i="21" s="1"/>
  <c r="B384" i="21" s="1"/>
  <c r="B385" i="21" s="1"/>
  <c r="B386" i="21" s="1"/>
  <c r="B387" i="21" s="1"/>
  <c r="B388" i="21" s="1"/>
  <c r="B389" i="21" s="1"/>
  <c r="B390" i="21" s="1"/>
  <c r="B391" i="21" s="1"/>
  <c r="B392" i="21" s="1"/>
  <c r="B393" i="21" s="1"/>
  <c r="B394" i="21" s="1"/>
  <c r="B395" i="21" s="1"/>
  <c r="B396" i="21" s="1"/>
  <c r="B397" i="21" s="1"/>
  <c r="B398" i="21" s="1"/>
  <c r="B399" i="21" s="1"/>
  <c r="B144" i="21"/>
  <c r="B145" i="21" s="1"/>
  <c r="B146" i="21" s="1"/>
  <c r="B147" i="21" s="1"/>
  <c r="B148" i="21" s="1"/>
  <c r="B149" i="21" s="1"/>
  <c r="B150" i="21" s="1"/>
  <c r="B151" i="21" s="1"/>
  <c r="B152" i="21" s="1"/>
  <c r="B153" i="21" s="1"/>
  <c r="B154" i="21" s="1"/>
  <c r="B155" i="21" s="1"/>
  <c r="B156" i="21" s="1"/>
  <c r="B157" i="21" s="1"/>
  <c r="B158" i="21" s="1"/>
  <c r="B159" i="21" s="1"/>
  <c r="B160" i="21" s="1"/>
  <c r="B161" i="21" s="1"/>
  <c r="B162" i="21" s="1"/>
  <c r="B163" i="21" s="1"/>
  <c r="B164" i="21" s="1"/>
  <c r="B165" i="21" s="1"/>
  <c r="B166" i="21" s="1"/>
  <c r="B167" i="21" s="1"/>
  <c r="B168" i="21" s="1"/>
  <c r="B169" i="21" s="1"/>
  <c r="B170" i="21" s="1"/>
  <c r="B171" i="21" s="1"/>
  <c r="B172" i="21" s="1"/>
  <c r="B173" i="21" s="1"/>
  <c r="B174" i="21" s="1"/>
  <c r="B175" i="21" s="1"/>
  <c r="W292" i="20"/>
  <c r="C500" i="37"/>
  <c r="N692" i="22"/>
  <c r="C358" i="37"/>
  <c r="N619" i="22"/>
  <c r="M585" i="20"/>
  <c r="Q585" i="20" s="1"/>
  <c r="N322" i="22"/>
  <c r="M586" i="20"/>
  <c r="Q586" i="20" s="1"/>
  <c r="N395" i="22"/>
  <c r="E216" i="20"/>
  <c r="C393" i="20"/>
  <c r="C500" i="20"/>
  <c r="T150" i="20"/>
  <c r="X150" i="20" s="1"/>
  <c r="C358" i="20"/>
  <c r="M584" i="20"/>
  <c r="Q584" i="20" s="1"/>
  <c r="H692" i="22"/>
  <c r="P751" i="22" s="1"/>
  <c r="I429" i="37"/>
  <c r="J429" i="37" s="1"/>
  <c r="I287" i="37"/>
  <c r="J287" i="37" s="1"/>
  <c r="K287" i="37" s="1"/>
  <c r="H619" i="22"/>
  <c r="P678" i="22" s="1"/>
  <c r="M676" i="22"/>
  <c r="U676" i="22" s="1"/>
  <c r="AM676" i="22" s="1"/>
  <c r="I668" i="22"/>
  <c r="N546" i="22"/>
  <c r="C216" i="37"/>
  <c r="AD553" i="22"/>
  <c r="AB588" i="22" s="1"/>
  <c r="AD595" i="22" s="1"/>
  <c r="S150" i="37"/>
  <c r="P480" i="22"/>
  <c r="P515" i="22" s="1"/>
  <c r="P522" i="22" s="1"/>
  <c r="Q8" i="37"/>
  <c r="U8" i="37" s="1"/>
  <c r="M530" i="22"/>
  <c r="I522" i="22"/>
  <c r="AD626" i="22"/>
  <c r="AB661" i="22" s="1"/>
  <c r="AD668" i="22" s="1"/>
  <c r="S292" i="37"/>
  <c r="C251" i="37"/>
  <c r="E216" i="37"/>
  <c r="C109" i="37"/>
  <c r="E74" i="37"/>
  <c r="W480" i="22"/>
  <c r="V515" i="22" s="1"/>
  <c r="W522" i="22" s="1"/>
  <c r="R8" i="37"/>
  <c r="V8" i="37" s="1"/>
  <c r="C535" i="37"/>
  <c r="E500" i="37"/>
  <c r="AD699" i="22"/>
  <c r="AB734" i="22" s="1"/>
  <c r="AD741" i="22" s="1"/>
  <c r="S434" i="37"/>
  <c r="I741" i="22"/>
  <c r="M749" i="22"/>
  <c r="U749" i="22" s="1"/>
  <c r="AM749" i="22" s="1"/>
  <c r="E358" i="37"/>
  <c r="C393" i="37"/>
  <c r="P553" i="22"/>
  <c r="P588" i="22" s="1"/>
  <c r="P595" i="22" s="1"/>
  <c r="Q150" i="37"/>
  <c r="U150" i="37" s="1"/>
  <c r="M603" i="22"/>
  <c r="U603" i="22" s="1"/>
  <c r="AM603" i="22" s="1"/>
  <c r="I595" i="22"/>
  <c r="N473" i="22"/>
  <c r="C74" i="37"/>
  <c r="P699" i="22"/>
  <c r="P734" i="22" s="1"/>
  <c r="P741" i="22" s="1"/>
  <c r="Q434" i="37"/>
  <c r="U434" i="37" s="1"/>
  <c r="W699" i="22"/>
  <c r="V734" i="22" s="1"/>
  <c r="W741" i="22" s="1"/>
  <c r="R434" i="37"/>
  <c r="V434" i="37" s="1"/>
  <c r="Q292" i="37"/>
  <c r="U292" i="37" s="1"/>
  <c r="P626" i="22"/>
  <c r="P661" i="22" s="1"/>
  <c r="P668" i="22" s="1"/>
  <c r="R292" i="37"/>
  <c r="V292" i="37" s="1"/>
  <c r="W626" i="22"/>
  <c r="V661" i="22" s="1"/>
  <c r="W668" i="22" s="1"/>
  <c r="W553" i="22"/>
  <c r="V588" i="22" s="1"/>
  <c r="W595" i="22" s="1"/>
  <c r="R150" i="37"/>
  <c r="V150" i="37" s="1"/>
  <c r="H546" i="22"/>
  <c r="P605" i="22" s="1"/>
  <c r="I145" i="37"/>
  <c r="J145" i="37" s="1"/>
  <c r="K145" i="37" s="1"/>
  <c r="AD480" i="22"/>
  <c r="AB515" i="22" s="1"/>
  <c r="AD522" i="22" s="1"/>
  <c r="S8" i="37"/>
  <c r="H473" i="22"/>
  <c r="I3" i="37"/>
  <c r="J3" i="37" s="1"/>
  <c r="K3" i="37" s="1"/>
  <c r="G46" i="33"/>
  <c r="G108" i="33"/>
  <c r="X249" i="40" l="1"/>
  <c r="O233" i="21" s="1"/>
  <c r="E129" i="3"/>
  <c r="E119" i="3"/>
  <c r="D135" i="3"/>
  <c r="D131" i="3"/>
  <c r="D127" i="3"/>
  <c r="D123" i="3"/>
  <c r="D119" i="3"/>
  <c r="D115" i="3"/>
  <c r="D111" i="3"/>
  <c r="D107" i="3"/>
  <c r="E134" i="3"/>
  <c r="E126" i="3"/>
  <c r="E118" i="3"/>
  <c r="E110" i="3"/>
  <c r="E125" i="3"/>
  <c r="E111" i="3"/>
  <c r="F135" i="3"/>
  <c r="F131" i="3"/>
  <c r="F127" i="3"/>
  <c r="F123" i="3"/>
  <c r="F119" i="3"/>
  <c r="F115" i="3"/>
  <c r="F111" i="3"/>
  <c r="F107" i="3"/>
  <c r="E127" i="3"/>
  <c r="E107" i="3"/>
  <c r="F134" i="3"/>
  <c r="F130" i="3"/>
  <c r="F126" i="3"/>
  <c r="F122" i="3"/>
  <c r="F118" i="3"/>
  <c r="F114" i="3"/>
  <c r="F110" i="3"/>
  <c r="E133" i="3"/>
  <c r="E132" i="3"/>
  <c r="E124" i="3"/>
  <c r="E116" i="3"/>
  <c r="E108" i="3"/>
  <c r="E117" i="3"/>
  <c r="E109" i="3"/>
  <c r="D134" i="3"/>
  <c r="D130" i="3"/>
  <c r="D126" i="3"/>
  <c r="D122" i="3"/>
  <c r="D118" i="3"/>
  <c r="D114" i="3"/>
  <c r="X361" i="40"/>
  <c r="O345" i="21" s="1"/>
  <c r="X137" i="40"/>
  <c r="O121" i="21" s="1"/>
  <c r="S363" i="40"/>
  <c r="U362" i="40"/>
  <c r="T364" i="40"/>
  <c r="V363" i="40"/>
  <c r="S251" i="40"/>
  <c r="U250" i="40"/>
  <c r="M234" i="21" s="1"/>
  <c r="T252" i="40"/>
  <c r="V251" i="40"/>
  <c r="S139" i="40"/>
  <c r="U138" i="40"/>
  <c r="T140" i="40"/>
  <c r="V139" i="40"/>
  <c r="T28" i="40"/>
  <c r="V27" i="40"/>
  <c r="S27" i="40"/>
  <c r="U26" i="40"/>
  <c r="M10" i="21" s="1"/>
  <c r="H364" i="40"/>
  <c r="J363" i="40"/>
  <c r="I364" i="40"/>
  <c r="K363" i="40"/>
  <c r="H252" i="40"/>
  <c r="J251" i="40"/>
  <c r="I252" i="40"/>
  <c r="K251" i="40"/>
  <c r="I140" i="40"/>
  <c r="K139" i="40"/>
  <c r="H140" i="40"/>
  <c r="J139" i="40"/>
  <c r="AM363" i="40"/>
  <c r="AO363" i="40" s="1"/>
  <c r="AD363" i="40"/>
  <c r="AF363" i="40" s="1"/>
  <c r="AT361" i="40"/>
  <c r="AI362" i="40"/>
  <c r="AJ362" i="40" s="1"/>
  <c r="AH362" i="40"/>
  <c r="AR362" i="40"/>
  <c r="AS362" i="40" s="1"/>
  <c r="AQ362" i="40"/>
  <c r="M389" i="40"/>
  <c r="N389" i="40" s="1"/>
  <c r="J373" i="21" s="1"/>
  <c r="AU389" i="40"/>
  <c r="AA373" i="21" s="1"/>
  <c r="AT137" i="40"/>
  <c r="AE364" i="40"/>
  <c r="AG364" i="40" s="1"/>
  <c r="AN364" i="40"/>
  <c r="AP364" i="40" s="1"/>
  <c r="AM251" i="40"/>
  <c r="AO251" i="40" s="1"/>
  <c r="AT249" i="40"/>
  <c r="AE252" i="40"/>
  <c r="AG252" i="40" s="1"/>
  <c r="AR250" i="40"/>
  <c r="AS250" i="40" s="1"/>
  <c r="AQ250" i="40"/>
  <c r="AD251" i="40"/>
  <c r="AF251" i="40" s="1"/>
  <c r="M277" i="40"/>
  <c r="N277" i="40" s="1"/>
  <c r="J261" i="21" s="1"/>
  <c r="AU277" i="40"/>
  <c r="AA261" i="21" s="1"/>
  <c r="AI250" i="40"/>
  <c r="AJ250" i="40" s="1"/>
  <c r="AH250" i="40"/>
  <c r="AN252" i="40"/>
  <c r="AP252" i="40" s="1"/>
  <c r="AD139" i="40"/>
  <c r="AF139" i="40" s="1"/>
  <c r="AN140" i="40"/>
  <c r="AP140" i="40" s="1"/>
  <c r="AH138" i="40"/>
  <c r="AI138" i="40"/>
  <c r="AJ138" i="40" s="1"/>
  <c r="AE140" i="40"/>
  <c r="AG140" i="40" s="1"/>
  <c r="AM139" i="40"/>
  <c r="AO139" i="40" s="1"/>
  <c r="AR138" i="40"/>
  <c r="AS138" i="40" s="1"/>
  <c r="AQ138" i="40"/>
  <c r="M165" i="40"/>
  <c r="N165" i="40" s="1"/>
  <c r="J149" i="21" s="1"/>
  <c r="AA149" i="21"/>
  <c r="AE28" i="40"/>
  <c r="AG28" i="40" s="1"/>
  <c r="AM27" i="40"/>
  <c r="AO27" i="40" s="1"/>
  <c r="AQ26" i="40"/>
  <c r="AR26" i="40"/>
  <c r="AS26" i="40" s="1"/>
  <c r="AT25" i="40"/>
  <c r="AN28" i="40"/>
  <c r="AP28" i="40" s="1"/>
  <c r="AI26" i="40"/>
  <c r="AJ26" i="40" s="1"/>
  <c r="AH26" i="40"/>
  <c r="AD27" i="40"/>
  <c r="AF27" i="40" s="1"/>
  <c r="I28" i="40"/>
  <c r="K28" i="40" s="1"/>
  <c r="H28" i="40"/>
  <c r="J28" i="40" s="1"/>
  <c r="M53" i="40"/>
  <c r="N53" i="40" s="1"/>
  <c r="J37" i="21" s="1"/>
  <c r="AA37" i="21"/>
  <c r="D53" i="41"/>
  <c r="AI53" i="41" s="1"/>
  <c r="N346" i="21"/>
  <c r="N234" i="21"/>
  <c r="N122" i="21"/>
  <c r="N10" i="21"/>
  <c r="G80" i="33"/>
  <c r="G84" i="33"/>
  <c r="G88" i="33"/>
  <c r="G92" i="33"/>
  <c r="G96" i="33"/>
  <c r="G100" i="33"/>
  <c r="G104" i="33"/>
  <c r="G81" i="33"/>
  <c r="G85" i="33"/>
  <c r="G79" i="33"/>
  <c r="G83" i="33"/>
  <c r="G87" i="33"/>
  <c r="G91" i="33"/>
  <c r="G95" i="33"/>
  <c r="G99" i="33"/>
  <c r="G103" i="33"/>
  <c r="G89" i="33"/>
  <c r="G97" i="33"/>
  <c r="G101" i="33"/>
  <c r="G105" i="33"/>
  <c r="G78" i="33"/>
  <c r="G82" i="33"/>
  <c r="G86" i="33"/>
  <c r="G90" i="33"/>
  <c r="G94" i="33"/>
  <c r="G98" i="33"/>
  <c r="G102" i="33"/>
  <c r="G106" i="33"/>
  <c r="G93" i="33"/>
  <c r="M239" i="3"/>
  <c r="M241" i="3"/>
  <c r="M243" i="3"/>
  <c r="M245" i="3"/>
  <c r="M247" i="3"/>
  <c r="M249" i="3"/>
  <c r="M251" i="3"/>
  <c r="M253" i="3"/>
  <c r="M255" i="3"/>
  <c r="M257" i="3"/>
  <c r="M259" i="3"/>
  <c r="M261" i="3"/>
  <c r="M263" i="3"/>
  <c r="M265" i="3"/>
  <c r="M267" i="3"/>
  <c r="M269" i="3"/>
  <c r="L239" i="3"/>
  <c r="L249" i="3"/>
  <c r="N250" i="3"/>
  <c r="L251" i="3"/>
  <c r="L257" i="3"/>
  <c r="N258" i="3"/>
  <c r="L261" i="3"/>
  <c r="N262" i="3"/>
  <c r="N239" i="3"/>
  <c r="L240" i="3"/>
  <c r="N241" i="3"/>
  <c r="L242" i="3"/>
  <c r="N243" i="3"/>
  <c r="L244" i="3"/>
  <c r="N245" i="3"/>
  <c r="L246" i="3"/>
  <c r="N247" i="3"/>
  <c r="L248" i="3"/>
  <c r="N249" i="3"/>
  <c r="L250" i="3"/>
  <c r="N251" i="3"/>
  <c r="L252" i="3"/>
  <c r="N253" i="3"/>
  <c r="L254" i="3"/>
  <c r="N255" i="3"/>
  <c r="L256" i="3"/>
  <c r="N257" i="3"/>
  <c r="L258" i="3"/>
  <c r="N259" i="3"/>
  <c r="L260" i="3"/>
  <c r="N261" i="3"/>
  <c r="L262" i="3"/>
  <c r="N263" i="3"/>
  <c r="L264" i="3"/>
  <c r="N265" i="3"/>
  <c r="L266" i="3"/>
  <c r="N267" i="3"/>
  <c r="L268" i="3"/>
  <c r="N269" i="3"/>
  <c r="N240" i="3"/>
  <c r="L241" i="3"/>
  <c r="N252" i="3"/>
  <c r="L253" i="3"/>
  <c r="N254" i="3"/>
  <c r="N260" i="3"/>
  <c r="L267" i="3"/>
  <c r="N268" i="3"/>
  <c r="M240" i="3"/>
  <c r="M242" i="3"/>
  <c r="M244" i="3"/>
  <c r="M246" i="3"/>
  <c r="M248" i="3"/>
  <c r="M250" i="3"/>
  <c r="M252" i="3"/>
  <c r="M254" i="3"/>
  <c r="M256" i="3"/>
  <c r="M258" i="3"/>
  <c r="M260" i="3"/>
  <c r="M262" i="3"/>
  <c r="M264" i="3"/>
  <c r="M266" i="3"/>
  <c r="M268" i="3"/>
  <c r="N242" i="3"/>
  <c r="L243" i="3"/>
  <c r="N244" i="3"/>
  <c r="L245" i="3"/>
  <c r="N246" i="3"/>
  <c r="L247" i="3"/>
  <c r="N248" i="3"/>
  <c r="L255" i="3"/>
  <c r="N256" i="3"/>
  <c r="L259" i="3"/>
  <c r="L263" i="3"/>
  <c r="N264" i="3"/>
  <c r="L265" i="3"/>
  <c r="N266" i="3"/>
  <c r="L269" i="3"/>
  <c r="M173" i="3"/>
  <c r="M175" i="3"/>
  <c r="M177" i="3"/>
  <c r="M179" i="3"/>
  <c r="M181" i="3"/>
  <c r="M183" i="3"/>
  <c r="M185" i="3"/>
  <c r="M187" i="3"/>
  <c r="M189" i="3"/>
  <c r="M191" i="3"/>
  <c r="M193" i="3"/>
  <c r="M195" i="3"/>
  <c r="M197" i="3"/>
  <c r="M199" i="3"/>
  <c r="M201" i="3"/>
  <c r="M203" i="3"/>
  <c r="L173" i="3"/>
  <c r="L191" i="3"/>
  <c r="N192" i="3"/>
  <c r="N194" i="3"/>
  <c r="L197" i="3"/>
  <c r="L203" i="3"/>
  <c r="N173" i="3"/>
  <c r="L174" i="3"/>
  <c r="N175" i="3"/>
  <c r="L176" i="3"/>
  <c r="N177" i="3"/>
  <c r="L178" i="3"/>
  <c r="N179" i="3"/>
  <c r="L180" i="3"/>
  <c r="N181" i="3"/>
  <c r="L182" i="3"/>
  <c r="N183" i="3"/>
  <c r="L184" i="3"/>
  <c r="N185" i="3"/>
  <c r="L186" i="3"/>
  <c r="N187" i="3"/>
  <c r="L188" i="3"/>
  <c r="N189" i="3"/>
  <c r="L190" i="3"/>
  <c r="N191" i="3"/>
  <c r="L192" i="3"/>
  <c r="N193" i="3"/>
  <c r="L194" i="3"/>
  <c r="N195" i="3"/>
  <c r="L196" i="3"/>
  <c r="N197" i="3"/>
  <c r="L198" i="3"/>
  <c r="N199" i="3"/>
  <c r="L200" i="3"/>
  <c r="N201" i="3"/>
  <c r="L202" i="3"/>
  <c r="N203" i="3"/>
  <c r="L177" i="3"/>
  <c r="N178" i="3"/>
  <c r="L179" i="3"/>
  <c r="N180" i="3"/>
  <c r="L185" i="3"/>
  <c r="N186" i="3"/>
  <c r="L187" i="3"/>
  <c r="N188" i="3"/>
  <c r="L195" i="3"/>
  <c r="L199" i="3"/>
  <c r="N200" i="3"/>
  <c r="L201" i="3"/>
  <c r="N202" i="3"/>
  <c r="M174" i="3"/>
  <c r="M176" i="3"/>
  <c r="M178" i="3"/>
  <c r="M180" i="3"/>
  <c r="M182" i="3"/>
  <c r="M184" i="3"/>
  <c r="M186" i="3"/>
  <c r="M188" i="3"/>
  <c r="M190" i="3"/>
  <c r="M192" i="3"/>
  <c r="M194" i="3"/>
  <c r="M196" i="3"/>
  <c r="M198" i="3"/>
  <c r="M200" i="3"/>
  <c r="M202" i="3"/>
  <c r="N174" i="3"/>
  <c r="L175" i="3"/>
  <c r="N176" i="3"/>
  <c r="L181" i="3"/>
  <c r="N182" i="3"/>
  <c r="L183" i="3"/>
  <c r="N184" i="3"/>
  <c r="L189" i="3"/>
  <c r="N190" i="3"/>
  <c r="L193" i="3"/>
  <c r="N196" i="3"/>
  <c r="N198" i="3"/>
  <c r="M107" i="3"/>
  <c r="M109" i="3"/>
  <c r="M111" i="3"/>
  <c r="M113" i="3"/>
  <c r="M115" i="3"/>
  <c r="M117" i="3"/>
  <c r="M119" i="3"/>
  <c r="M121" i="3"/>
  <c r="M123" i="3"/>
  <c r="M125" i="3"/>
  <c r="M127" i="3"/>
  <c r="M129" i="3"/>
  <c r="M131" i="3"/>
  <c r="M133" i="3"/>
  <c r="M135" i="3"/>
  <c r="M137" i="3"/>
  <c r="N118" i="3"/>
  <c r="L121" i="3"/>
  <c r="N122" i="3"/>
  <c r="L127" i="3"/>
  <c r="N128" i="3"/>
  <c r="N130" i="3"/>
  <c r="N107" i="3"/>
  <c r="L108" i="3"/>
  <c r="N109" i="3"/>
  <c r="L110" i="3"/>
  <c r="N111" i="3"/>
  <c r="L112" i="3"/>
  <c r="N113" i="3"/>
  <c r="L114" i="3"/>
  <c r="N115" i="3"/>
  <c r="L116" i="3"/>
  <c r="N117" i="3"/>
  <c r="L118" i="3"/>
  <c r="N119" i="3"/>
  <c r="L120" i="3"/>
  <c r="N121" i="3"/>
  <c r="L122" i="3"/>
  <c r="N123" i="3"/>
  <c r="L124" i="3"/>
  <c r="N125" i="3"/>
  <c r="L126" i="3"/>
  <c r="N127" i="3"/>
  <c r="L128" i="3"/>
  <c r="N129" i="3"/>
  <c r="L130" i="3"/>
  <c r="N131" i="3"/>
  <c r="L132" i="3"/>
  <c r="N133" i="3"/>
  <c r="L134" i="3"/>
  <c r="N135" i="3"/>
  <c r="L136" i="3"/>
  <c r="N137" i="3"/>
  <c r="L107" i="3"/>
  <c r="N108" i="3"/>
  <c r="L109" i="3"/>
  <c r="N110" i="3"/>
  <c r="L111" i="3"/>
  <c r="N112" i="3"/>
  <c r="L113" i="3"/>
  <c r="N114" i="3"/>
  <c r="L119" i="3"/>
  <c r="N120" i="3"/>
  <c r="L123" i="3"/>
  <c r="N124" i="3"/>
  <c r="L125" i="3"/>
  <c r="N126" i="3"/>
  <c r="L129" i="3"/>
  <c r="L135" i="3"/>
  <c r="N136" i="3"/>
  <c r="M108" i="3"/>
  <c r="M110" i="3"/>
  <c r="M112" i="3"/>
  <c r="M114" i="3"/>
  <c r="M116" i="3"/>
  <c r="M118" i="3"/>
  <c r="M120" i="3"/>
  <c r="M122" i="3"/>
  <c r="M124" i="3"/>
  <c r="M126" i="3"/>
  <c r="M128" i="3"/>
  <c r="M130" i="3"/>
  <c r="M132" i="3"/>
  <c r="M134" i="3"/>
  <c r="M136" i="3"/>
  <c r="L115" i="3"/>
  <c r="N116" i="3"/>
  <c r="L117" i="3"/>
  <c r="L131" i="3"/>
  <c r="N132" i="3"/>
  <c r="L133" i="3"/>
  <c r="N134" i="3"/>
  <c r="L137" i="3"/>
  <c r="M41" i="3"/>
  <c r="M43" i="3"/>
  <c r="M45" i="3"/>
  <c r="M47" i="3"/>
  <c r="M49" i="3"/>
  <c r="M51" i="3"/>
  <c r="M53" i="3"/>
  <c r="M55" i="3"/>
  <c r="M57" i="3"/>
  <c r="M59" i="3"/>
  <c r="M61" i="3"/>
  <c r="M63" i="3"/>
  <c r="M65" i="3"/>
  <c r="M67" i="3"/>
  <c r="M69" i="3"/>
  <c r="M71" i="3"/>
  <c r="L45" i="3"/>
  <c r="N46" i="3"/>
  <c r="L47" i="3"/>
  <c r="N48" i="3"/>
  <c r="L55" i="3"/>
  <c r="N56" i="3"/>
  <c r="N58" i="3"/>
  <c r="L63" i="3"/>
  <c r="N64" i="3"/>
  <c r="L71" i="3"/>
  <c r="N41" i="3"/>
  <c r="L42" i="3"/>
  <c r="N43" i="3"/>
  <c r="L44" i="3"/>
  <c r="N45" i="3"/>
  <c r="L46" i="3"/>
  <c r="N47" i="3"/>
  <c r="L48" i="3"/>
  <c r="N49" i="3"/>
  <c r="L50" i="3"/>
  <c r="N51" i="3"/>
  <c r="L52" i="3"/>
  <c r="N53" i="3"/>
  <c r="L54" i="3"/>
  <c r="N55" i="3"/>
  <c r="L56" i="3"/>
  <c r="N57" i="3"/>
  <c r="L58" i="3"/>
  <c r="N59" i="3"/>
  <c r="L60" i="3"/>
  <c r="N61" i="3"/>
  <c r="L62" i="3"/>
  <c r="N63" i="3"/>
  <c r="L64" i="3"/>
  <c r="N65" i="3"/>
  <c r="L66" i="3"/>
  <c r="N67" i="3"/>
  <c r="L68" i="3"/>
  <c r="N69" i="3"/>
  <c r="L70" i="3"/>
  <c r="N71" i="3"/>
  <c r="L41" i="3"/>
  <c r="N42" i="3"/>
  <c r="L43" i="3"/>
  <c r="N44" i="3"/>
  <c r="L51" i="3"/>
  <c r="L59" i="3"/>
  <c r="L61" i="3"/>
  <c r="N62" i="3"/>
  <c r="N66" i="3"/>
  <c r="L69" i="3"/>
  <c r="N70" i="3"/>
  <c r="M42" i="3"/>
  <c r="M44" i="3"/>
  <c r="M46" i="3"/>
  <c r="M48" i="3"/>
  <c r="M50" i="3"/>
  <c r="M52" i="3"/>
  <c r="M54" i="3"/>
  <c r="M56" i="3"/>
  <c r="M58" i="3"/>
  <c r="M60" i="3"/>
  <c r="M62" i="3"/>
  <c r="M64" i="3"/>
  <c r="M66" i="3"/>
  <c r="M68" i="3"/>
  <c r="M70" i="3"/>
  <c r="L49" i="3"/>
  <c r="N50" i="3"/>
  <c r="N52" i="3"/>
  <c r="L53" i="3"/>
  <c r="N54" i="3"/>
  <c r="L57" i="3"/>
  <c r="N60" i="3"/>
  <c r="L65" i="3"/>
  <c r="L67" i="3"/>
  <c r="N68" i="3"/>
  <c r="AD395" i="41"/>
  <c r="AD282" i="41"/>
  <c r="AD170" i="41"/>
  <c r="V51" i="41"/>
  <c r="E52" i="41"/>
  <c r="X373" i="21"/>
  <c r="G374" i="21"/>
  <c r="O390" i="40" s="1"/>
  <c r="E373" i="21"/>
  <c r="F373" i="21" s="1"/>
  <c r="E261" i="21"/>
  <c r="F261" i="21" s="1"/>
  <c r="X261" i="21"/>
  <c r="G262" i="21"/>
  <c r="O278" i="40" s="1"/>
  <c r="X149" i="21"/>
  <c r="G150" i="21"/>
  <c r="O166" i="40" s="1"/>
  <c r="AU166" i="40" s="1"/>
  <c r="E149" i="21"/>
  <c r="F149" i="21" s="1"/>
  <c r="X38" i="21"/>
  <c r="E38" i="21"/>
  <c r="F38" i="21" s="1"/>
  <c r="C53" i="41" s="1"/>
  <c r="I343" i="21"/>
  <c r="W343" i="21"/>
  <c r="V343" i="21"/>
  <c r="U343" i="21"/>
  <c r="I231" i="21"/>
  <c r="W231" i="21"/>
  <c r="V231" i="21"/>
  <c r="U231" i="21"/>
  <c r="I119" i="21"/>
  <c r="W119" i="21"/>
  <c r="V119" i="21"/>
  <c r="U119" i="21"/>
  <c r="H343" i="21"/>
  <c r="Z231" i="21"/>
  <c r="Z119" i="21"/>
  <c r="H119" i="21"/>
  <c r="AH359" i="41"/>
  <c r="AJ359" i="41" s="1"/>
  <c r="K344" i="21" s="1"/>
  <c r="AH247" i="41"/>
  <c r="AJ247" i="41" s="1"/>
  <c r="K232" i="21" s="1"/>
  <c r="AH135" i="41"/>
  <c r="AJ135" i="41" s="1"/>
  <c r="K120" i="21" s="1"/>
  <c r="Z343" i="21"/>
  <c r="H231" i="21"/>
  <c r="AE359" i="41"/>
  <c r="T362" i="41"/>
  <c r="U361" i="41"/>
  <c r="V363" i="41"/>
  <c r="X360" i="41"/>
  <c r="AA360" i="41" s="1"/>
  <c r="AB360" i="41" s="1"/>
  <c r="V251" i="41"/>
  <c r="AE247" i="41"/>
  <c r="T250" i="41"/>
  <c r="U249" i="41"/>
  <c r="X248" i="41"/>
  <c r="AA248" i="41" s="1"/>
  <c r="AB248" i="41" s="1"/>
  <c r="AE135" i="41"/>
  <c r="X136" i="41"/>
  <c r="AA136" i="41" s="1"/>
  <c r="AB136" i="41" s="1"/>
  <c r="V139" i="41"/>
  <c r="T138" i="41"/>
  <c r="U137" i="41"/>
  <c r="S340" i="21"/>
  <c r="Q340" i="21"/>
  <c r="S229" i="21"/>
  <c r="Q229" i="21"/>
  <c r="S118" i="21"/>
  <c r="Q118" i="21"/>
  <c r="S5" i="21"/>
  <c r="Q5" i="21"/>
  <c r="I358" i="20"/>
  <c r="J358" i="20" s="1"/>
  <c r="K358" i="20" s="1"/>
  <c r="L358" i="20" s="1"/>
  <c r="M358" i="20" s="1"/>
  <c r="N358" i="20" s="1"/>
  <c r="O358" i="20" s="1"/>
  <c r="P358" i="20" s="1"/>
  <c r="Q358" i="20" s="1"/>
  <c r="R358" i="20" s="1"/>
  <c r="S358" i="20" s="1"/>
  <c r="W358" i="20" s="1"/>
  <c r="D393" i="20"/>
  <c r="H393" i="20" s="1"/>
  <c r="I393" i="20" s="1"/>
  <c r="J393" i="20" s="1"/>
  <c r="F500" i="20"/>
  <c r="G500" i="20" s="1"/>
  <c r="H500" i="20" s="1"/>
  <c r="F500" i="37"/>
  <c r="G500" i="37" s="1"/>
  <c r="H500" i="37" s="1"/>
  <c r="F358" i="37"/>
  <c r="G358" i="37" s="1"/>
  <c r="H358" i="37" s="1"/>
  <c r="F216" i="20"/>
  <c r="G216" i="20" s="1"/>
  <c r="H216" i="20" s="1"/>
  <c r="F216" i="37"/>
  <c r="G216" i="37" s="1"/>
  <c r="H216" i="37" s="1"/>
  <c r="F74" i="37"/>
  <c r="G74" i="37" s="1"/>
  <c r="H74" i="37" s="1"/>
  <c r="Q363" i="40"/>
  <c r="M346" i="21"/>
  <c r="H356" i="41"/>
  <c r="K356" i="41" s="1"/>
  <c r="F357" i="41"/>
  <c r="W250" i="40"/>
  <c r="W138" i="40"/>
  <c r="X138" i="40" s="1"/>
  <c r="O122" i="21" s="1"/>
  <c r="Q251" i="40"/>
  <c r="Q139" i="40"/>
  <c r="M122" i="21"/>
  <c r="T25" i="41"/>
  <c r="G28" i="40"/>
  <c r="R252" i="40"/>
  <c r="R28" i="40"/>
  <c r="H21" i="41"/>
  <c r="K21" i="41" s="1"/>
  <c r="F22" i="41"/>
  <c r="R140" i="40"/>
  <c r="Q27" i="40"/>
  <c r="R364" i="40"/>
  <c r="W362" i="40"/>
  <c r="AA349" i="21"/>
  <c r="B366" i="40"/>
  <c r="H245" i="41"/>
  <c r="K245" i="41" s="1"/>
  <c r="F246" i="41"/>
  <c r="F28" i="40"/>
  <c r="H134" i="41"/>
  <c r="K134" i="41" s="1"/>
  <c r="F135" i="41"/>
  <c r="AA125" i="21"/>
  <c r="B142" i="40"/>
  <c r="AA237" i="21"/>
  <c r="B254" i="40"/>
  <c r="B30" i="40"/>
  <c r="A665" i="22"/>
  <c r="A658" i="22"/>
  <c r="A731" i="22"/>
  <c r="A738" i="22"/>
  <c r="P532" i="22"/>
  <c r="AH532" i="22" s="1"/>
  <c r="G77" i="33"/>
  <c r="P604" i="22"/>
  <c r="AH604" i="22" s="1"/>
  <c r="AH605" i="22"/>
  <c r="A519" i="22"/>
  <c r="A512" i="22"/>
  <c r="W292" i="37"/>
  <c r="T292" i="37"/>
  <c r="X292" i="37" s="1"/>
  <c r="W8" i="37"/>
  <c r="T8" i="37"/>
  <c r="X8" i="37" s="1"/>
  <c r="A592" i="22"/>
  <c r="A585" i="22"/>
  <c r="N158" i="3"/>
  <c r="N164" i="3"/>
  <c r="N168" i="3"/>
  <c r="M168" i="3"/>
  <c r="N157" i="3"/>
  <c r="M155" i="3"/>
  <c r="N150" i="3"/>
  <c r="L166" i="3"/>
  <c r="N154" i="3"/>
  <c r="N171" i="3"/>
  <c r="N145" i="3"/>
  <c r="L159" i="3"/>
  <c r="N155" i="3"/>
  <c r="M146" i="3"/>
  <c r="M171" i="3"/>
  <c r="M152" i="3"/>
  <c r="M157" i="3"/>
  <c r="L154" i="3"/>
  <c r="M149" i="3"/>
  <c r="N170" i="3"/>
  <c r="N162" i="3"/>
  <c r="N161" i="3"/>
  <c r="M159" i="3"/>
  <c r="N148" i="3"/>
  <c r="N159" i="3"/>
  <c r="L172" i="3"/>
  <c r="M148" i="3"/>
  <c r="M145" i="3"/>
  <c r="N144" i="3"/>
  <c r="M169" i="3"/>
  <c r="M158" i="3"/>
  <c r="L164" i="3"/>
  <c r="N147" i="3"/>
  <c r="M147" i="3"/>
  <c r="M160" i="3"/>
  <c r="L160" i="3"/>
  <c r="M167" i="3"/>
  <c r="M165" i="3"/>
  <c r="N166" i="3"/>
  <c r="L149" i="3"/>
  <c r="L162" i="3"/>
  <c r="M161" i="3"/>
  <c r="N151" i="3"/>
  <c r="M162" i="3"/>
  <c r="L145" i="3"/>
  <c r="N160" i="3"/>
  <c r="N156" i="3"/>
  <c r="M170" i="3"/>
  <c r="L147" i="3"/>
  <c r="M163" i="3"/>
  <c r="M153" i="3"/>
  <c r="L158" i="3"/>
  <c r="M172" i="3"/>
  <c r="N153" i="3"/>
  <c r="M144" i="3"/>
  <c r="L169" i="3"/>
  <c r="L156" i="3"/>
  <c r="L165" i="3"/>
  <c r="M150" i="3"/>
  <c r="L170" i="3"/>
  <c r="L167" i="3"/>
  <c r="L155" i="3"/>
  <c r="L146" i="3"/>
  <c r="N149" i="3"/>
  <c r="N163" i="3"/>
  <c r="L163" i="3"/>
  <c r="N152" i="3"/>
  <c r="N169" i="3"/>
  <c r="L153" i="3"/>
  <c r="L144" i="3"/>
  <c r="N167" i="3"/>
  <c r="N172" i="3"/>
  <c r="L152" i="3"/>
  <c r="M166" i="3"/>
  <c r="M154" i="3"/>
  <c r="L151" i="3"/>
  <c r="L157" i="3"/>
  <c r="L168" i="3"/>
  <c r="N165" i="3"/>
  <c r="L161" i="3"/>
  <c r="M156" i="3"/>
  <c r="L171" i="3"/>
  <c r="M151" i="3"/>
  <c r="M164" i="3"/>
  <c r="L150" i="3"/>
  <c r="L148" i="3"/>
  <c r="N146" i="3"/>
  <c r="T150" i="37"/>
  <c r="X150" i="37" s="1"/>
  <c r="W150" i="37"/>
  <c r="L234" i="3"/>
  <c r="L230" i="3"/>
  <c r="L222" i="3"/>
  <c r="L218" i="3"/>
  <c r="L224" i="3"/>
  <c r="L238" i="3"/>
  <c r="L227" i="3"/>
  <c r="N225" i="3"/>
  <c r="L228" i="3"/>
  <c r="M228" i="3"/>
  <c r="L233" i="3"/>
  <c r="N211" i="3"/>
  <c r="L213" i="3"/>
  <c r="N226" i="3"/>
  <c r="M236" i="3"/>
  <c r="M221" i="3"/>
  <c r="N218" i="3"/>
  <c r="N222" i="3"/>
  <c r="M215" i="3"/>
  <c r="M227" i="3"/>
  <c r="N229" i="3"/>
  <c r="M216" i="3"/>
  <c r="M210" i="3"/>
  <c r="L220" i="3"/>
  <c r="M211" i="3"/>
  <c r="M231" i="3"/>
  <c r="N216" i="3"/>
  <c r="N220" i="3"/>
  <c r="M226" i="3"/>
  <c r="L215" i="3"/>
  <c r="L214" i="3"/>
  <c r="L216" i="3"/>
  <c r="M212" i="3"/>
  <c r="N235" i="3"/>
  <c r="N217" i="3"/>
  <c r="L217" i="3"/>
  <c r="N221" i="3"/>
  <c r="L219" i="3"/>
  <c r="N213" i="3"/>
  <c r="L225" i="3"/>
  <c r="M237" i="3"/>
  <c r="M238" i="3"/>
  <c r="M222" i="3"/>
  <c r="N234" i="3"/>
  <c r="M235" i="3"/>
  <c r="N232" i="3"/>
  <c r="M225" i="3"/>
  <c r="N238" i="3"/>
  <c r="N228" i="3"/>
  <c r="M230" i="3"/>
  <c r="N214" i="3"/>
  <c r="N236" i="3"/>
  <c r="L226" i="3"/>
  <c r="L237" i="3"/>
  <c r="L235" i="3"/>
  <c r="N231" i="3"/>
  <c r="N223" i="3"/>
  <c r="M223" i="3"/>
  <c r="N224" i="3"/>
  <c r="N210" i="3"/>
  <c r="L210" i="3"/>
  <c r="L223" i="3"/>
  <c r="L221" i="3"/>
  <c r="M232" i="3"/>
  <c r="M220" i="3"/>
  <c r="M234" i="3"/>
  <c r="N212" i="3"/>
  <c r="K429" i="37"/>
  <c r="N215" i="3"/>
  <c r="L211" i="3"/>
  <c r="N219" i="3"/>
  <c r="M218" i="3"/>
  <c r="M214" i="3"/>
  <c r="L229" i="3"/>
  <c r="N233" i="3"/>
  <c r="M229" i="3"/>
  <c r="M219" i="3"/>
  <c r="N237" i="3"/>
  <c r="L231" i="3"/>
  <c r="N227" i="3"/>
  <c r="M213" i="3"/>
  <c r="M224" i="3"/>
  <c r="M233" i="3"/>
  <c r="L236" i="3"/>
  <c r="M217" i="3"/>
  <c r="N230" i="3"/>
  <c r="L232" i="3"/>
  <c r="L212" i="3"/>
  <c r="AH678" i="22"/>
  <c r="P677" i="22"/>
  <c r="AH677" i="22" s="1"/>
  <c r="T434" i="37"/>
  <c r="X434" i="37" s="1"/>
  <c r="W434" i="37"/>
  <c r="N16" i="3"/>
  <c r="N32" i="3"/>
  <c r="L18" i="3"/>
  <c r="L34" i="3"/>
  <c r="M29" i="3"/>
  <c r="M30" i="3"/>
  <c r="N24" i="3"/>
  <c r="N20" i="3"/>
  <c r="N36" i="3"/>
  <c r="L22" i="3"/>
  <c r="L38" i="3"/>
  <c r="M37" i="3"/>
  <c r="M38" i="3"/>
  <c r="N28" i="3"/>
  <c r="L30" i="3"/>
  <c r="M22" i="3"/>
  <c r="L26" i="3"/>
  <c r="N40" i="3"/>
  <c r="M13" i="3"/>
  <c r="L14" i="3"/>
  <c r="M21" i="3"/>
  <c r="N12" i="3"/>
  <c r="M14" i="3"/>
  <c r="M20" i="3"/>
  <c r="M19" i="3"/>
  <c r="L29" i="3"/>
  <c r="L13" i="3"/>
  <c r="N27" i="3"/>
  <c r="L40" i="3"/>
  <c r="L24" i="3"/>
  <c r="N38" i="3"/>
  <c r="N22" i="3"/>
  <c r="M40" i="3"/>
  <c r="M39" i="3"/>
  <c r="L39" i="3"/>
  <c r="L23" i="3"/>
  <c r="N37" i="3"/>
  <c r="N21" i="3"/>
  <c r="M12" i="3"/>
  <c r="L25" i="3"/>
  <c r="N39" i="3"/>
  <c r="N23" i="3"/>
  <c r="M34" i="3"/>
  <c r="M33" i="3"/>
  <c r="L36" i="3"/>
  <c r="L20" i="3"/>
  <c r="N34" i="3"/>
  <c r="N18" i="3"/>
  <c r="M32" i="3"/>
  <c r="M31" i="3"/>
  <c r="L35" i="3"/>
  <c r="L19" i="3"/>
  <c r="N33" i="3"/>
  <c r="N17" i="3"/>
  <c r="M36" i="3"/>
  <c r="M35" i="3"/>
  <c r="L37" i="3"/>
  <c r="L21" i="3"/>
  <c r="N35" i="3"/>
  <c r="N19" i="3"/>
  <c r="M26" i="3"/>
  <c r="M25" i="3"/>
  <c r="L32" i="3"/>
  <c r="L16" i="3"/>
  <c r="N30" i="3"/>
  <c r="N14" i="3"/>
  <c r="M24" i="3"/>
  <c r="M23" i="3"/>
  <c r="L31" i="3"/>
  <c r="L15" i="3"/>
  <c r="N29" i="3"/>
  <c r="N13" i="3"/>
  <c r="M28" i="3"/>
  <c r="M27" i="3"/>
  <c r="L33" i="3"/>
  <c r="L17" i="3"/>
  <c r="N31" i="3"/>
  <c r="N15" i="3"/>
  <c r="M18" i="3"/>
  <c r="M17" i="3"/>
  <c r="L28" i="3"/>
  <c r="L12" i="3"/>
  <c r="N26" i="3"/>
  <c r="M16" i="3"/>
  <c r="M15" i="3"/>
  <c r="L27" i="3"/>
  <c r="N25" i="3"/>
  <c r="M80" i="3"/>
  <c r="M84" i="3"/>
  <c r="M88" i="3"/>
  <c r="M92" i="3"/>
  <c r="M96" i="3"/>
  <c r="M100" i="3"/>
  <c r="M104" i="3"/>
  <c r="N78" i="3"/>
  <c r="N82" i="3"/>
  <c r="N86" i="3"/>
  <c r="N90" i="3"/>
  <c r="N94" i="3"/>
  <c r="N98" i="3"/>
  <c r="N102" i="3"/>
  <c r="N106" i="3"/>
  <c r="L86" i="3"/>
  <c r="L79" i="3"/>
  <c r="L87" i="3"/>
  <c r="L95" i="3"/>
  <c r="L103" i="3"/>
  <c r="L84" i="3"/>
  <c r="L104" i="3"/>
  <c r="M81" i="3"/>
  <c r="M85" i="3"/>
  <c r="M89" i="3"/>
  <c r="M93" i="3"/>
  <c r="M97" i="3"/>
  <c r="M101" i="3"/>
  <c r="M105" i="3"/>
  <c r="N79" i="3"/>
  <c r="N83" i="3"/>
  <c r="N87" i="3"/>
  <c r="N91" i="3"/>
  <c r="N95" i="3"/>
  <c r="N99" i="3"/>
  <c r="N103" i="3"/>
  <c r="L92" i="3"/>
  <c r="L81" i="3"/>
  <c r="L89" i="3"/>
  <c r="L97" i="3"/>
  <c r="L105" i="3"/>
  <c r="L90" i="3"/>
  <c r="L88" i="3"/>
  <c r="M83" i="3"/>
  <c r="M91" i="3"/>
  <c r="M99" i="3"/>
  <c r="N85" i="3"/>
  <c r="N93" i="3"/>
  <c r="N101" i="3"/>
  <c r="L82" i="3"/>
  <c r="L85" i="3"/>
  <c r="L101" i="3"/>
  <c r="L98" i="3"/>
  <c r="M87" i="3"/>
  <c r="M103" i="3"/>
  <c r="N89" i="3"/>
  <c r="N105" i="3"/>
  <c r="L80" i="3"/>
  <c r="M82" i="3"/>
  <c r="M98" i="3"/>
  <c r="M106" i="3"/>
  <c r="N92" i="3"/>
  <c r="L78" i="3"/>
  <c r="L99" i="3"/>
  <c r="M78" i="3"/>
  <c r="M86" i="3"/>
  <c r="M94" i="3"/>
  <c r="M102" i="3"/>
  <c r="N80" i="3"/>
  <c r="N88" i="3"/>
  <c r="N96" i="3"/>
  <c r="N104" i="3"/>
  <c r="L96" i="3"/>
  <c r="L91" i="3"/>
  <c r="L100" i="3"/>
  <c r="M79" i="3"/>
  <c r="M95" i="3"/>
  <c r="N81" i="3"/>
  <c r="N97" i="3"/>
  <c r="L102" i="3"/>
  <c r="L93" i="3"/>
  <c r="L106" i="3"/>
  <c r="M90" i="3"/>
  <c r="N84" i="3"/>
  <c r="N100" i="3"/>
  <c r="L83" i="3"/>
  <c r="L94" i="3"/>
  <c r="U530" i="22"/>
  <c r="AH751" i="22"/>
  <c r="P750" i="22"/>
  <c r="AH750" i="22" s="1"/>
  <c r="X362" i="40" l="1"/>
  <c r="O346" i="21" s="1"/>
  <c r="X250" i="40"/>
  <c r="O234" i="21" s="1"/>
  <c r="T365" i="40"/>
  <c r="V364" i="40"/>
  <c r="S364" i="40"/>
  <c r="U363" i="40"/>
  <c r="M347" i="21" s="1"/>
  <c r="T253" i="40"/>
  <c r="V252" i="40"/>
  <c r="S252" i="40"/>
  <c r="U251" i="40"/>
  <c r="M235" i="21" s="1"/>
  <c r="T141" i="40"/>
  <c r="V140" i="40"/>
  <c r="S140" i="40"/>
  <c r="U139" i="40"/>
  <c r="M123" i="21" s="1"/>
  <c r="S28" i="40"/>
  <c r="U27" i="40"/>
  <c r="M11" i="21" s="1"/>
  <c r="T29" i="40"/>
  <c r="V28" i="40"/>
  <c r="I365" i="40"/>
  <c r="K364" i="40"/>
  <c r="H365" i="40"/>
  <c r="J364" i="40"/>
  <c r="I253" i="40"/>
  <c r="K252" i="40"/>
  <c r="H253" i="40"/>
  <c r="J252" i="40"/>
  <c r="H141" i="40"/>
  <c r="J140" i="40"/>
  <c r="I141" i="40"/>
  <c r="K140" i="40"/>
  <c r="AN365" i="40"/>
  <c r="AP365" i="40" s="1"/>
  <c r="AD364" i="40"/>
  <c r="AF364" i="40" s="1"/>
  <c r="AQ363" i="40"/>
  <c r="AR363" i="40"/>
  <c r="AS363" i="40" s="1"/>
  <c r="AT362" i="40"/>
  <c r="AE365" i="40"/>
  <c r="AG365" i="40" s="1"/>
  <c r="M390" i="40"/>
  <c r="N390" i="40" s="1"/>
  <c r="J374" i="21" s="1"/>
  <c r="AU390" i="40"/>
  <c r="AA374" i="21" s="1"/>
  <c r="AI363" i="40"/>
  <c r="AJ363" i="40" s="1"/>
  <c r="AH363" i="40"/>
  <c r="AM364" i="40"/>
  <c r="AO364" i="40" s="1"/>
  <c r="AE253" i="40"/>
  <c r="AG253" i="40" s="1"/>
  <c r="AN253" i="40"/>
  <c r="AP253" i="40" s="1"/>
  <c r="AR251" i="40"/>
  <c r="AS251" i="40" s="1"/>
  <c r="AQ251" i="40"/>
  <c r="AM252" i="40"/>
  <c r="AO252" i="40" s="1"/>
  <c r="M278" i="40"/>
  <c r="N278" i="40" s="1"/>
  <c r="J262" i="21" s="1"/>
  <c r="AU278" i="40"/>
  <c r="AA262" i="21" s="1"/>
  <c r="AT250" i="40"/>
  <c r="AD252" i="40"/>
  <c r="AF252" i="40" s="1"/>
  <c r="AI251" i="40"/>
  <c r="AJ251" i="40" s="1"/>
  <c r="AH251" i="40"/>
  <c r="AE141" i="40"/>
  <c r="AG141" i="40" s="1"/>
  <c r="AR139" i="40"/>
  <c r="AS139" i="40" s="1"/>
  <c r="AQ139" i="40"/>
  <c r="AI139" i="40"/>
  <c r="AJ139" i="40" s="1"/>
  <c r="AH139" i="40"/>
  <c r="AN141" i="40"/>
  <c r="AP141" i="40" s="1"/>
  <c r="AM140" i="40"/>
  <c r="AO140" i="40" s="1"/>
  <c r="AT138" i="40"/>
  <c r="AD140" i="40"/>
  <c r="AF140" i="40" s="1"/>
  <c r="M166" i="40"/>
  <c r="N166" i="40" s="1"/>
  <c r="J150" i="21" s="1"/>
  <c r="AA150" i="21"/>
  <c r="AD28" i="40"/>
  <c r="AF28" i="40" s="1"/>
  <c r="AQ27" i="40"/>
  <c r="AR27" i="40"/>
  <c r="AS27" i="40" s="1"/>
  <c r="AT26" i="40"/>
  <c r="AM28" i="40"/>
  <c r="AO28" i="40" s="1"/>
  <c r="AH27" i="40"/>
  <c r="AI27" i="40"/>
  <c r="AJ27" i="40" s="1"/>
  <c r="AN29" i="40"/>
  <c r="AP29" i="40" s="1"/>
  <c r="AE29" i="40"/>
  <c r="AG29" i="40" s="1"/>
  <c r="H29" i="40"/>
  <c r="J29" i="40" s="1"/>
  <c r="I29" i="40"/>
  <c r="K29" i="40" s="1"/>
  <c r="AA38" i="21"/>
  <c r="M54" i="40"/>
  <c r="N54" i="40" s="1"/>
  <c r="J38" i="21" s="1"/>
  <c r="D54" i="41"/>
  <c r="AI54" i="41" s="1"/>
  <c r="N347" i="21"/>
  <c r="N235" i="21"/>
  <c r="N123" i="21"/>
  <c r="N11" i="21"/>
  <c r="AD396" i="41"/>
  <c r="AD283" i="41"/>
  <c r="AD171" i="41"/>
  <c r="V52" i="41"/>
  <c r="E53" i="41"/>
  <c r="X374" i="21"/>
  <c r="G375" i="21"/>
  <c r="O391" i="40" s="1"/>
  <c r="E374" i="21"/>
  <c r="F374" i="21" s="1"/>
  <c r="X262" i="21"/>
  <c r="G263" i="21"/>
  <c r="O279" i="40" s="1"/>
  <c r="E262" i="21"/>
  <c r="F262" i="21" s="1"/>
  <c r="X150" i="21"/>
  <c r="G151" i="21"/>
  <c r="O167" i="40" s="1"/>
  <c r="AU167" i="40" s="1"/>
  <c r="E150" i="21"/>
  <c r="F150" i="21" s="1"/>
  <c r="E39" i="21"/>
  <c r="F39" i="21" s="1"/>
  <c r="C54" i="41" s="1"/>
  <c r="X39" i="21"/>
  <c r="I344" i="21"/>
  <c r="V344" i="21"/>
  <c r="U344" i="21"/>
  <c r="W344" i="21"/>
  <c r="I232" i="21"/>
  <c r="W232" i="21"/>
  <c r="U232" i="21"/>
  <c r="V232" i="21"/>
  <c r="I120" i="21"/>
  <c r="W120" i="21"/>
  <c r="V120" i="21"/>
  <c r="U120" i="21"/>
  <c r="H344" i="21"/>
  <c r="H232" i="21"/>
  <c r="H120" i="21"/>
  <c r="AH360" i="41"/>
  <c r="AJ360" i="41" s="1"/>
  <c r="K345" i="21" s="1"/>
  <c r="AH248" i="41"/>
  <c r="AJ248" i="41" s="1"/>
  <c r="K233" i="21" s="1"/>
  <c r="AH136" i="41"/>
  <c r="AJ136" i="41" s="1"/>
  <c r="K121" i="21" s="1"/>
  <c r="Z232" i="21"/>
  <c r="Z344" i="21"/>
  <c r="AE360" i="41"/>
  <c r="X361" i="41"/>
  <c r="AA361" i="41" s="1"/>
  <c r="AB361" i="41" s="1"/>
  <c r="T363" i="41"/>
  <c r="U362" i="41"/>
  <c r="Z120" i="21"/>
  <c r="V364" i="41"/>
  <c r="AE248" i="41"/>
  <c r="X249" i="41"/>
  <c r="AA249" i="41" s="1"/>
  <c r="AB249" i="41" s="1"/>
  <c r="T251" i="41"/>
  <c r="U250" i="41"/>
  <c r="V252" i="41"/>
  <c r="AE136" i="41"/>
  <c r="T139" i="41"/>
  <c r="U138" i="41"/>
  <c r="X137" i="41"/>
  <c r="AA137" i="41" s="1"/>
  <c r="AB137" i="41" s="1"/>
  <c r="V140" i="41"/>
  <c r="S341" i="21"/>
  <c r="Q341" i="21"/>
  <c r="S230" i="21"/>
  <c r="Q230" i="21"/>
  <c r="S119" i="21"/>
  <c r="Q119" i="21"/>
  <c r="S6" i="21"/>
  <c r="Q6" i="21"/>
  <c r="E393" i="20"/>
  <c r="AH588" i="22"/>
  <c r="AK595" i="22" s="1"/>
  <c r="I216" i="37"/>
  <c r="E251" i="37" s="1"/>
  <c r="D251" i="37"/>
  <c r="H251" i="37" s="1"/>
  <c r="I251" i="37" s="1"/>
  <c r="J251" i="37" s="1"/>
  <c r="I500" i="20"/>
  <c r="D535" i="20"/>
  <c r="H535" i="20" s="1"/>
  <c r="I535" i="20" s="1"/>
  <c r="J535" i="20" s="1"/>
  <c r="I216" i="20"/>
  <c r="D251" i="20"/>
  <c r="H251" i="20" s="1"/>
  <c r="I251" i="20" s="1"/>
  <c r="J251" i="20" s="1"/>
  <c r="AH734" i="22"/>
  <c r="M750" i="22" s="1"/>
  <c r="U750" i="22" s="1"/>
  <c r="I500" i="37"/>
  <c r="AN734" i="22" s="1"/>
  <c r="M755" i="22" s="1"/>
  <c r="AM755" i="22" s="1"/>
  <c r="N759" i="22" s="1"/>
  <c r="V759" i="22" s="1"/>
  <c r="D535" i="37"/>
  <c r="H535" i="37" s="1"/>
  <c r="I535" i="37" s="1"/>
  <c r="J535" i="37" s="1"/>
  <c r="AH661" i="22"/>
  <c r="AK668" i="22" s="1"/>
  <c r="I358" i="37"/>
  <c r="J358" i="37" s="1"/>
  <c r="K358" i="37" s="1"/>
  <c r="L358" i="37" s="1"/>
  <c r="M358" i="37" s="1"/>
  <c r="N358" i="37" s="1"/>
  <c r="O358" i="37" s="1"/>
  <c r="P358" i="37" s="1"/>
  <c r="Q358" i="37" s="1"/>
  <c r="R358" i="37" s="1"/>
  <c r="S358" i="37" s="1"/>
  <c r="W358" i="37" s="1"/>
  <c r="D393" i="37"/>
  <c r="H393" i="37" s="1"/>
  <c r="I393" i="37" s="1"/>
  <c r="J393" i="37" s="1"/>
  <c r="AH515" i="22"/>
  <c r="M531" i="22" s="1"/>
  <c r="I74" i="37"/>
  <c r="AN515" i="22" s="1"/>
  <c r="M536" i="22" s="1"/>
  <c r="AM536" i="22" s="1"/>
  <c r="N540" i="22" s="1"/>
  <c r="D109" i="37"/>
  <c r="H109" i="37" s="1"/>
  <c r="I109" i="37" s="1"/>
  <c r="J109" i="37" s="1"/>
  <c r="R365" i="40"/>
  <c r="H357" i="41"/>
  <c r="K357" i="41" s="1"/>
  <c r="F358" i="41"/>
  <c r="B31" i="40"/>
  <c r="AA238" i="21"/>
  <c r="B255" i="40"/>
  <c r="AA126" i="21"/>
  <c r="B143" i="40"/>
  <c r="H135" i="41"/>
  <c r="K135" i="41" s="1"/>
  <c r="F136" i="41"/>
  <c r="R141" i="40"/>
  <c r="Q140" i="40"/>
  <c r="F29" i="40"/>
  <c r="H246" i="41"/>
  <c r="K246" i="41" s="1"/>
  <c r="F247" i="41"/>
  <c r="W139" i="40"/>
  <c r="R253" i="40"/>
  <c r="Q28" i="40"/>
  <c r="R29" i="40"/>
  <c r="G29" i="40"/>
  <c r="AA350" i="21"/>
  <c r="B367" i="40"/>
  <c r="W363" i="40"/>
  <c r="H22" i="41"/>
  <c r="K22" i="41" s="1"/>
  <c r="F23" i="41"/>
  <c r="W251" i="40"/>
  <c r="T26" i="41"/>
  <c r="Q252" i="40"/>
  <c r="Q364" i="40"/>
  <c r="P531" i="22"/>
  <c r="AH531" i="22" s="1"/>
  <c r="AM530" i="22"/>
  <c r="F393" i="20"/>
  <c r="T358" i="20"/>
  <c r="U358" i="20" s="1"/>
  <c r="Z473" i="22"/>
  <c r="X251" i="40" l="1"/>
  <c r="O235" i="21" s="1"/>
  <c r="X139" i="40"/>
  <c r="O123" i="21" s="1"/>
  <c r="X363" i="40"/>
  <c r="O347" i="21" s="1"/>
  <c r="S365" i="40"/>
  <c r="U364" i="40"/>
  <c r="M348" i="21" s="1"/>
  <c r="T366" i="40"/>
  <c r="V365" i="40"/>
  <c r="S253" i="40"/>
  <c r="U252" i="40"/>
  <c r="M236" i="21" s="1"/>
  <c r="T254" i="40"/>
  <c r="V253" i="40"/>
  <c r="S141" i="40"/>
  <c r="U140" i="40"/>
  <c r="M124" i="21" s="1"/>
  <c r="T142" i="40"/>
  <c r="V141" i="40"/>
  <c r="T30" i="40"/>
  <c r="V29" i="40"/>
  <c r="S29" i="40"/>
  <c r="U28" i="40"/>
  <c r="M12" i="21" s="1"/>
  <c r="H366" i="40"/>
  <c r="J365" i="40"/>
  <c r="I366" i="40"/>
  <c r="K365" i="40"/>
  <c r="H254" i="40"/>
  <c r="J253" i="40"/>
  <c r="I254" i="40"/>
  <c r="K253" i="40"/>
  <c r="I142" i="40"/>
  <c r="K141" i="40"/>
  <c r="H142" i="40"/>
  <c r="J141" i="40"/>
  <c r="M391" i="40"/>
  <c r="N391" i="40" s="1"/>
  <c r="J375" i="21" s="1"/>
  <c r="AU391" i="40"/>
  <c r="AA375" i="21" s="1"/>
  <c r="AH364" i="40"/>
  <c r="AI364" i="40"/>
  <c r="AJ364" i="40" s="1"/>
  <c r="AM365" i="40"/>
  <c r="AO365" i="40" s="1"/>
  <c r="AD365" i="40"/>
  <c r="AF365" i="40" s="1"/>
  <c r="AN366" i="40"/>
  <c r="AP366" i="40" s="1"/>
  <c r="AT363" i="40"/>
  <c r="AE366" i="40"/>
  <c r="AG366" i="40" s="1"/>
  <c r="AR364" i="40"/>
  <c r="AS364" i="40" s="1"/>
  <c r="AQ364" i="40"/>
  <c r="AN254" i="40"/>
  <c r="AP254" i="40" s="1"/>
  <c r="AT251" i="40"/>
  <c r="AM253" i="40"/>
  <c r="AO253" i="40" s="1"/>
  <c r="AQ252" i="40"/>
  <c r="AR252" i="40"/>
  <c r="AS252" i="40" s="1"/>
  <c r="AE254" i="40"/>
  <c r="AG254" i="40" s="1"/>
  <c r="M279" i="40"/>
  <c r="N279" i="40" s="1"/>
  <c r="J263" i="21" s="1"/>
  <c r="AU279" i="40"/>
  <c r="AA263" i="21" s="1"/>
  <c r="AT139" i="40"/>
  <c r="AD253" i="40"/>
  <c r="AF253" i="40" s="1"/>
  <c r="AI252" i="40"/>
  <c r="AJ252" i="40" s="1"/>
  <c r="AH252" i="40"/>
  <c r="AN142" i="40"/>
  <c r="AP142" i="40" s="1"/>
  <c r="AR140" i="40"/>
  <c r="AS140" i="40" s="1"/>
  <c r="AQ140" i="40"/>
  <c r="AM141" i="40"/>
  <c r="AO141" i="40" s="1"/>
  <c r="AI140" i="40"/>
  <c r="AJ140" i="40" s="1"/>
  <c r="AH140" i="40"/>
  <c r="AD141" i="40"/>
  <c r="AF141" i="40" s="1"/>
  <c r="AE142" i="40"/>
  <c r="AG142" i="40" s="1"/>
  <c r="M167" i="40"/>
  <c r="N167" i="40" s="1"/>
  <c r="J151" i="21" s="1"/>
  <c r="AA151" i="21"/>
  <c r="AT27" i="40"/>
  <c r="AH28" i="40"/>
  <c r="AI28" i="40"/>
  <c r="AJ28" i="40" s="1"/>
  <c r="AQ28" i="40"/>
  <c r="AR28" i="40"/>
  <c r="AS28" i="40" s="1"/>
  <c r="AN30" i="40"/>
  <c r="AP30" i="40" s="1"/>
  <c r="AM29" i="40"/>
  <c r="AO29" i="40" s="1"/>
  <c r="AE30" i="40"/>
  <c r="AG30" i="40" s="1"/>
  <c r="AD29" i="40"/>
  <c r="AF29" i="40" s="1"/>
  <c r="I30" i="40"/>
  <c r="K30" i="40" s="1"/>
  <c r="H30" i="40"/>
  <c r="J30" i="40" s="1"/>
  <c r="AA39" i="21"/>
  <c r="M55" i="40"/>
  <c r="N55" i="40" s="1"/>
  <c r="J39" i="21" s="1"/>
  <c r="D55" i="41"/>
  <c r="AI55" i="41" s="1"/>
  <c r="N348" i="21"/>
  <c r="N236" i="21"/>
  <c r="N124" i="21"/>
  <c r="N12" i="21"/>
  <c r="AD397" i="41"/>
  <c r="AD284" i="41"/>
  <c r="AD172" i="41"/>
  <c r="E54" i="41"/>
  <c r="V53" i="41"/>
  <c r="X375" i="21"/>
  <c r="G376" i="21"/>
  <c r="O392" i="40" s="1"/>
  <c r="E375" i="21"/>
  <c r="F375" i="21" s="1"/>
  <c r="X263" i="21"/>
  <c r="G264" i="21"/>
  <c r="O280" i="40" s="1"/>
  <c r="E263" i="21"/>
  <c r="F263" i="21" s="1"/>
  <c r="X151" i="21"/>
  <c r="G152" i="21"/>
  <c r="O168" i="40" s="1"/>
  <c r="AU168" i="40" s="1"/>
  <c r="E151" i="21"/>
  <c r="F151" i="21" s="1"/>
  <c r="E40" i="21"/>
  <c r="F40" i="21" s="1"/>
  <c r="C55" i="41" s="1"/>
  <c r="X40" i="21"/>
  <c r="I345" i="21"/>
  <c r="W345" i="21"/>
  <c r="V345" i="21"/>
  <c r="U345" i="21"/>
  <c r="I233" i="21"/>
  <c r="W233" i="21"/>
  <c r="V233" i="21"/>
  <c r="U233" i="21"/>
  <c r="I121" i="21"/>
  <c r="W121" i="21"/>
  <c r="V121" i="21"/>
  <c r="U121" i="21"/>
  <c r="H345" i="21"/>
  <c r="H233" i="21"/>
  <c r="H121" i="21"/>
  <c r="AH361" i="41"/>
  <c r="AJ361" i="41" s="1"/>
  <c r="K346" i="21" s="1"/>
  <c r="AH249" i="41"/>
  <c r="AJ249" i="41" s="1"/>
  <c r="K234" i="21" s="1"/>
  <c r="AH137" i="41"/>
  <c r="AJ137" i="41" s="1"/>
  <c r="K122" i="21" s="1"/>
  <c r="Z345" i="21"/>
  <c r="Z121" i="21"/>
  <c r="Z233" i="21"/>
  <c r="AE361" i="41"/>
  <c r="X362" i="41"/>
  <c r="AA362" i="41" s="1"/>
  <c r="AB362" i="41" s="1"/>
  <c r="V365" i="41"/>
  <c r="T364" i="41"/>
  <c r="U363" i="41"/>
  <c r="AE249" i="41"/>
  <c r="V253" i="41"/>
  <c r="X250" i="41"/>
  <c r="AA250" i="41" s="1"/>
  <c r="AB250" i="41" s="1"/>
  <c r="T252" i="41"/>
  <c r="U251" i="41"/>
  <c r="AE137" i="41"/>
  <c r="X138" i="41"/>
  <c r="AA138" i="41" s="1"/>
  <c r="AB138" i="41" s="1"/>
  <c r="T140" i="41"/>
  <c r="U139" i="41"/>
  <c r="V141" i="41"/>
  <c r="S342" i="21"/>
  <c r="Q342" i="21"/>
  <c r="S231" i="21"/>
  <c r="Q231" i="21"/>
  <c r="S120" i="21"/>
  <c r="Q120" i="21"/>
  <c r="S7" i="21"/>
  <c r="Q7" i="21"/>
  <c r="M604" i="22"/>
  <c r="U604" i="22" s="1"/>
  <c r="V605" i="22" s="1"/>
  <c r="AK522" i="22"/>
  <c r="AN588" i="22"/>
  <c r="M609" i="22" s="1"/>
  <c r="AM609" i="22" s="1"/>
  <c r="N613" i="22" s="1"/>
  <c r="V613" i="22" s="1"/>
  <c r="J500" i="37"/>
  <c r="K500" i="37" s="1"/>
  <c r="L500" i="37" s="1"/>
  <c r="M500" i="37" s="1"/>
  <c r="N500" i="37" s="1"/>
  <c r="O500" i="37" s="1"/>
  <c r="P500" i="37" s="1"/>
  <c r="Q500" i="37" s="1"/>
  <c r="R500" i="37" s="1"/>
  <c r="S500" i="37" s="1"/>
  <c r="W500" i="37" s="1"/>
  <c r="F535" i="37" s="1"/>
  <c r="M677" i="22"/>
  <c r="U677" i="22" s="1"/>
  <c r="V678" i="22" s="1"/>
  <c r="AN661" i="22"/>
  <c r="M682" i="22" s="1"/>
  <c r="AM682" i="22" s="1"/>
  <c r="N686" i="22" s="1"/>
  <c r="V686" i="22" s="1"/>
  <c r="E535" i="37"/>
  <c r="J216" i="37"/>
  <c r="K216" i="37" s="1"/>
  <c r="L216" i="37" s="1"/>
  <c r="M216" i="37" s="1"/>
  <c r="N216" i="37" s="1"/>
  <c r="O216" i="37" s="1"/>
  <c r="P216" i="37" s="1"/>
  <c r="Q216" i="37" s="1"/>
  <c r="R216" i="37" s="1"/>
  <c r="S216" i="37" s="1"/>
  <c r="W216" i="37" s="1"/>
  <c r="F251" i="37" s="1"/>
  <c r="J74" i="37"/>
  <c r="K74" i="37" s="1"/>
  <c r="L74" i="37" s="1"/>
  <c r="M74" i="37" s="1"/>
  <c r="N74" i="37" s="1"/>
  <c r="O74" i="37" s="1"/>
  <c r="P74" i="37" s="1"/>
  <c r="Q74" i="37" s="1"/>
  <c r="R74" i="37" s="1"/>
  <c r="S74" i="37" s="1"/>
  <c r="W74" i="37" s="1"/>
  <c r="E109" i="37"/>
  <c r="AK741" i="22"/>
  <c r="E251" i="20"/>
  <c r="J216" i="20"/>
  <c r="K216" i="20" s="1"/>
  <c r="L216" i="20" s="1"/>
  <c r="M216" i="20" s="1"/>
  <c r="N216" i="20" s="1"/>
  <c r="O216" i="20" s="1"/>
  <c r="P216" i="20" s="1"/>
  <c r="Q216" i="20" s="1"/>
  <c r="R216" i="20" s="1"/>
  <c r="S216" i="20" s="1"/>
  <c r="W216" i="20" s="1"/>
  <c r="E535" i="20"/>
  <c r="J500" i="20"/>
  <c r="K500" i="20" s="1"/>
  <c r="L500" i="20" s="1"/>
  <c r="M500" i="20" s="1"/>
  <c r="N500" i="20" s="1"/>
  <c r="O500" i="20" s="1"/>
  <c r="P500" i="20" s="1"/>
  <c r="Q500" i="20" s="1"/>
  <c r="R500" i="20" s="1"/>
  <c r="S500" i="20" s="1"/>
  <c r="W500" i="20" s="1"/>
  <c r="E393" i="37"/>
  <c r="Q365" i="40"/>
  <c r="AA351" i="21"/>
  <c r="B368" i="40"/>
  <c r="H136" i="41"/>
  <c r="K136" i="41" s="1"/>
  <c r="F137" i="41"/>
  <c r="AA127" i="21"/>
  <c r="B144" i="40"/>
  <c r="AA239" i="21"/>
  <c r="B256" i="40"/>
  <c r="B32" i="40"/>
  <c r="H247" i="41"/>
  <c r="K247" i="41" s="1"/>
  <c r="F248" i="41"/>
  <c r="Q253" i="40"/>
  <c r="T27" i="41"/>
  <c r="H23" i="41"/>
  <c r="K23" i="41" s="1"/>
  <c r="F24" i="41"/>
  <c r="G30" i="40"/>
  <c r="W364" i="40"/>
  <c r="R30" i="40"/>
  <c r="R254" i="40"/>
  <c r="R142" i="40"/>
  <c r="Q29" i="40"/>
  <c r="W252" i="40"/>
  <c r="F30" i="40"/>
  <c r="Q141" i="40"/>
  <c r="W140" i="40"/>
  <c r="H358" i="41"/>
  <c r="K358" i="41" s="1"/>
  <c r="F359" i="41"/>
  <c r="R366" i="40"/>
  <c r="V540" i="22"/>
  <c r="P749" i="22"/>
  <c r="AH749" i="22" s="1"/>
  <c r="F393" i="37"/>
  <c r="T358" i="37"/>
  <c r="U358" i="37" s="1"/>
  <c r="P603" i="22"/>
  <c r="AH603" i="22" s="1"/>
  <c r="AM750" i="22"/>
  <c r="V751" i="22"/>
  <c r="P676" i="22"/>
  <c r="AH676" i="22" s="1"/>
  <c r="P530" i="22"/>
  <c r="U531" i="22"/>
  <c r="X140" i="40" l="1"/>
  <c r="O124" i="21" s="1"/>
  <c r="X364" i="40"/>
  <c r="O348" i="21" s="1"/>
  <c r="X252" i="40"/>
  <c r="O236" i="21" s="1"/>
  <c r="T367" i="40"/>
  <c r="V366" i="40"/>
  <c r="S366" i="40"/>
  <c r="U365" i="40"/>
  <c r="M349" i="21" s="1"/>
  <c r="T255" i="40"/>
  <c r="V254" i="40"/>
  <c r="S254" i="40"/>
  <c r="U253" i="40"/>
  <c r="M237" i="21" s="1"/>
  <c r="T143" i="40"/>
  <c r="V142" i="40"/>
  <c r="S142" i="40"/>
  <c r="U141" i="40"/>
  <c r="M125" i="21" s="1"/>
  <c r="S30" i="40"/>
  <c r="U29" i="40"/>
  <c r="M13" i="21" s="1"/>
  <c r="T31" i="40"/>
  <c r="V30" i="40"/>
  <c r="I367" i="40"/>
  <c r="K366" i="40"/>
  <c r="H367" i="40"/>
  <c r="J366" i="40"/>
  <c r="I255" i="40"/>
  <c r="K254" i="40"/>
  <c r="H255" i="40"/>
  <c r="J254" i="40"/>
  <c r="H143" i="40"/>
  <c r="J142" i="40"/>
  <c r="I143" i="40"/>
  <c r="K142" i="40"/>
  <c r="M392" i="40"/>
  <c r="N392" i="40" s="1"/>
  <c r="J376" i="21" s="1"/>
  <c r="AU392" i="40"/>
  <c r="AA376" i="21" s="1"/>
  <c r="AH365" i="40"/>
  <c r="AI365" i="40"/>
  <c r="AJ365" i="40" s="1"/>
  <c r="AD366" i="40"/>
  <c r="AF366" i="40" s="1"/>
  <c r="AT140" i="40"/>
  <c r="AT252" i="40"/>
  <c r="AT364" i="40"/>
  <c r="AR365" i="40"/>
  <c r="AS365" i="40" s="1"/>
  <c r="AQ365" i="40"/>
  <c r="AM366" i="40"/>
  <c r="AO366" i="40" s="1"/>
  <c r="AE367" i="40"/>
  <c r="AG367" i="40" s="1"/>
  <c r="AN367" i="40"/>
  <c r="AP367" i="40" s="1"/>
  <c r="AH253" i="40"/>
  <c r="AI253" i="40"/>
  <c r="AJ253" i="40" s="1"/>
  <c r="M280" i="40"/>
  <c r="N280" i="40" s="1"/>
  <c r="J264" i="21" s="1"/>
  <c r="AU280" i="40"/>
  <c r="AA264" i="21" s="1"/>
  <c r="AN255" i="40"/>
  <c r="AP255" i="40" s="1"/>
  <c r="AD254" i="40"/>
  <c r="AF254" i="40" s="1"/>
  <c r="AE255" i="40"/>
  <c r="AG255" i="40" s="1"/>
  <c r="AM254" i="40"/>
  <c r="AO254" i="40" s="1"/>
  <c r="AR253" i="40"/>
  <c r="AS253" i="40" s="1"/>
  <c r="AQ253" i="40"/>
  <c r="AI141" i="40"/>
  <c r="AJ141" i="40" s="1"/>
  <c r="AH141" i="40"/>
  <c r="AE143" i="40"/>
  <c r="AG143" i="40" s="1"/>
  <c r="AD142" i="40"/>
  <c r="AF142" i="40" s="1"/>
  <c r="AN143" i="40"/>
  <c r="AP143" i="40" s="1"/>
  <c r="AM142" i="40"/>
  <c r="AO142" i="40" s="1"/>
  <c r="AQ141" i="40"/>
  <c r="AR141" i="40"/>
  <c r="AS141" i="40" s="1"/>
  <c r="M168" i="40"/>
  <c r="N168" i="40" s="1"/>
  <c r="J152" i="21" s="1"/>
  <c r="AA152" i="21"/>
  <c r="AM30" i="40"/>
  <c r="AO30" i="40" s="1"/>
  <c r="AD30" i="40"/>
  <c r="AF30" i="40" s="1"/>
  <c r="AH29" i="40"/>
  <c r="AI29" i="40"/>
  <c r="AJ29" i="40" s="1"/>
  <c r="AR29" i="40"/>
  <c r="AS29" i="40" s="1"/>
  <c r="AQ29" i="40"/>
  <c r="AE31" i="40"/>
  <c r="AG31" i="40" s="1"/>
  <c r="AN31" i="40"/>
  <c r="AP31" i="40" s="1"/>
  <c r="AT28" i="40"/>
  <c r="I31" i="40"/>
  <c r="K31" i="40" s="1"/>
  <c r="H31" i="40"/>
  <c r="J31" i="40" s="1"/>
  <c r="AA40" i="21"/>
  <c r="M56" i="40"/>
  <c r="N56" i="40" s="1"/>
  <c r="J40" i="21" s="1"/>
  <c r="D56" i="41"/>
  <c r="AI56" i="41" s="1"/>
  <c r="N349" i="21"/>
  <c r="N237" i="21"/>
  <c r="N125" i="21"/>
  <c r="N13" i="21"/>
  <c r="AD398" i="41"/>
  <c r="AD285" i="41"/>
  <c r="AD173" i="41"/>
  <c r="E55" i="41"/>
  <c r="V54" i="41"/>
  <c r="X376" i="21"/>
  <c r="G377" i="21"/>
  <c r="O393" i="40" s="1"/>
  <c r="E376" i="21"/>
  <c r="F376" i="21" s="1"/>
  <c r="X264" i="21"/>
  <c r="G265" i="21"/>
  <c r="O281" i="40" s="1"/>
  <c r="E264" i="21"/>
  <c r="F264" i="21" s="1"/>
  <c r="E152" i="21"/>
  <c r="F152" i="21" s="1"/>
  <c r="X152" i="21"/>
  <c r="G153" i="21"/>
  <c r="O169" i="40" s="1"/>
  <c r="AU169" i="40" s="1"/>
  <c r="X41" i="21"/>
  <c r="E41" i="21"/>
  <c r="F41" i="21" s="1"/>
  <c r="C56" i="41" s="1"/>
  <c r="I346" i="21"/>
  <c r="V346" i="21"/>
  <c r="U346" i="21"/>
  <c r="W346" i="21"/>
  <c r="I234" i="21"/>
  <c r="W234" i="21"/>
  <c r="U234" i="21"/>
  <c r="V234" i="21"/>
  <c r="I122" i="21"/>
  <c r="W122" i="21"/>
  <c r="V122" i="21"/>
  <c r="U122" i="21"/>
  <c r="H346" i="21"/>
  <c r="Z234" i="21"/>
  <c r="H122" i="21"/>
  <c r="AH362" i="41"/>
  <c r="AJ362" i="41" s="1"/>
  <c r="K347" i="21" s="1"/>
  <c r="AH250" i="41"/>
  <c r="AJ250" i="41" s="1"/>
  <c r="K235" i="21" s="1"/>
  <c r="AH138" i="41"/>
  <c r="AJ138" i="41" s="1"/>
  <c r="K123" i="21" s="1"/>
  <c r="H234" i="21"/>
  <c r="Z346" i="21"/>
  <c r="AE362" i="41"/>
  <c r="T365" i="41"/>
  <c r="U364" i="41"/>
  <c r="Z122" i="21"/>
  <c r="V366" i="41"/>
  <c r="X363" i="41"/>
  <c r="AA363" i="41" s="1"/>
  <c r="AB363" i="41" s="1"/>
  <c r="AE250" i="41"/>
  <c r="X251" i="41"/>
  <c r="AA251" i="41" s="1"/>
  <c r="AB251" i="41" s="1"/>
  <c r="T253" i="41"/>
  <c r="U252" i="41"/>
  <c r="V254" i="41"/>
  <c r="AE138" i="41"/>
  <c r="X139" i="41"/>
  <c r="AA139" i="41" s="1"/>
  <c r="AB139" i="41" s="1"/>
  <c r="T141" i="41"/>
  <c r="U140" i="41"/>
  <c r="V142" i="41"/>
  <c r="S343" i="21"/>
  <c r="Q343" i="21"/>
  <c r="S232" i="21"/>
  <c r="Q232" i="21"/>
  <c r="S121" i="21"/>
  <c r="Q121" i="21"/>
  <c r="S8" i="21"/>
  <c r="Q8" i="21"/>
  <c r="AM604" i="22"/>
  <c r="T500" i="37"/>
  <c r="U500" i="37" s="1"/>
  <c r="AM677" i="22"/>
  <c r="T216" i="37"/>
  <c r="U216" i="37" s="1"/>
  <c r="T500" i="20"/>
  <c r="U500" i="20" s="1"/>
  <c r="F535" i="20"/>
  <c r="T216" i="20"/>
  <c r="U216" i="20" s="1"/>
  <c r="F251" i="20"/>
  <c r="R367" i="40"/>
  <c r="F31" i="40"/>
  <c r="Q254" i="40"/>
  <c r="H137" i="41"/>
  <c r="K137" i="41" s="1"/>
  <c r="F138" i="41"/>
  <c r="H359" i="41"/>
  <c r="K359" i="41" s="1"/>
  <c r="F360" i="41"/>
  <c r="Q30" i="40"/>
  <c r="W141" i="40"/>
  <c r="Q142" i="40"/>
  <c r="R143" i="40"/>
  <c r="R31" i="40"/>
  <c r="G31" i="40"/>
  <c r="T28" i="41"/>
  <c r="AA352" i="21"/>
  <c r="B369" i="40"/>
  <c r="R255" i="40"/>
  <c r="H24" i="41"/>
  <c r="K24" i="41" s="1"/>
  <c r="F25" i="41"/>
  <c r="W365" i="40"/>
  <c r="W253" i="40"/>
  <c r="H248" i="41"/>
  <c r="K248" i="41" s="1"/>
  <c r="F249" i="41"/>
  <c r="B33" i="40"/>
  <c r="AA240" i="21"/>
  <c r="B257" i="40"/>
  <c r="AA128" i="21"/>
  <c r="B145" i="40"/>
  <c r="Q366" i="40"/>
  <c r="AH609" i="22"/>
  <c r="AM531" i="22"/>
  <c r="V532" i="22"/>
  <c r="V752" i="22"/>
  <c r="AN751" i="22"/>
  <c r="T74" i="37"/>
  <c r="U74" i="37" s="1"/>
  <c r="F109" i="37"/>
  <c r="AH755" i="22"/>
  <c r="AH682" i="22"/>
  <c r="AH530" i="22"/>
  <c r="V679" i="22"/>
  <c r="AN678" i="22"/>
  <c r="V606" i="22"/>
  <c r="AN605" i="22"/>
  <c r="X253" i="40" l="1"/>
  <c r="O237" i="21" s="1"/>
  <c r="X141" i="40"/>
  <c r="O125" i="21" s="1"/>
  <c r="X365" i="40"/>
  <c r="O349" i="21" s="1"/>
  <c r="S367" i="40"/>
  <c r="U366" i="40"/>
  <c r="M350" i="21" s="1"/>
  <c r="T368" i="40"/>
  <c r="V367" i="40"/>
  <c r="S255" i="40"/>
  <c r="U254" i="40"/>
  <c r="M238" i="21" s="1"/>
  <c r="T256" i="40"/>
  <c r="V255" i="40"/>
  <c r="S143" i="40"/>
  <c r="U142" i="40"/>
  <c r="M126" i="21" s="1"/>
  <c r="T144" i="40"/>
  <c r="V143" i="40"/>
  <c r="T32" i="40"/>
  <c r="V31" i="40"/>
  <c r="S31" i="40"/>
  <c r="U30" i="40"/>
  <c r="M14" i="21" s="1"/>
  <c r="H368" i="40"/>
  <c r="J367" i="40"/>
  <c r="I368" i="40"/>
  <c r="K367" i="40"/>
  <c r="H256" i="40"/>
  <c r="J255" i="40"/>
  <c r="I256" i="40"/>
  <c r="K255" i="40"/>
  <c r="I144" i="40"/>
  <c r="K143" i="40"/>
  <c r="H144" i="40"/>
  <c r="J143" i="40"/>
  <c r="M393" i="40"/>
  <c r="N393" i="40" s="1"/>
  <c r="J377" i="21" s="1"/>
  <c r="AU393" i="40"/>
  <c r="AA377" i="21" s="1"/>
  <c r="AI366" i="40"/>
  <c r="AJ366" i="40" s="1"/>
  <c r="AH366" i="40"/>
  <c r="AT365" i="40"/>
  <c r="AR366" i="40"/>
  <c r="AS366" i="40" s="1"/>
  <c r="AQ366" i="40"/>
  <c r="AE368" i="40"/>
  <c r="AG368" i="40" s="1"/>
  <c r="AD367" i="40"/>
  <c r="AF367" i="40" s="1"/>
  <c r="AN368" i="40"/>
  <c r="AP368" i="40" s="1"/>
  <c r="AM367" i="40"/>
  <c r="AO367" i="40" s="1"/>
  <c r="AM255" i="40"/>
  <c r="AO255" i="40" s="1"/>
  <c r="AD255" i="40"/>
  <c r="AF255" i="40" s="1"/>
  <c r="M281" i="40"/>
  <c r="N281" i="40" s="1"/>
  <c r="J265" i="21" s="1"/>
  <c r="AU281" i="40"/>
  <c r="AA265" i="21" s="1"/>
  <c r="AE256" i="40"/>
  <c r="AG256" i="40" s="1"/>
  <c r="AR254" i="40"/>
  <c r="AS254" i="40" s="1"/>
  <c r="AQ254" i="40"/>
  <c r="AI254" i="40"/>
  <c r="AJ254" i="40" s="1"/>
  <c r="AH254" i="40"/>
  <c r="AN256" i="40"/>
  <c r="AP256" i="40" s="1"/>
  <c r="AT253" i="40"/>
  <c r="AN144" i="40"/>
  <c r="AP144" i="40" s="1"/>
  <c r="AE144" i="40"/>
  <c r="AG144" i="40" s="1"/>
  <c r="AR142" i="40"/>
  <c r="AS142" i="40" s="1"/>
  <c r="AQ142" i="40"/>
  <c r="AH142" i="40"/>
  <c r="AI142" i="40"/>
  <c r="AJ142" i="40" s="1"/>
  <c r="AT141" i="40"/>
  <c r="AM143" i="40"/>
  <c r="AO143" i="40" s="1"/>
  <c r="AD143" i="40"/>
  <c r="AF143" i="40" s="1"/>
  <c r="M169" i="40"/>
  <c r="N169" i="40" s="1"/>
  <c r="J153" i="21" s="1"/>
  <c r="AA153" i="21"/>
  <c r="AQ30" i="40"/>
  <c r="AR30" i="40"/>
  <c r="AS30" i="40" s="1"/>
  <c r="AD31" i="40"/>
  <c r="AF31" i="40" s="1"/>
  <c r="AN32" i="40"/>
  <c r="AP32" i="40" s="1"/>
  <c r="AI30" i="40"/>
  <c r="AJ30" i="40" s="1"/>
  <c r="AH30" i="40"/>
  <c r="AE32" i="40"/>
  <c r="AG32" i="40" s="1"/>
  <c r="AT29" i="40"/>
  <c r="AM31" i="40"/>
  <c r="AO31" i="40" s="1"/>
  <c r="I32" i="40"/>
  <c r="K32" i="40" s="1"/>
  <c r="H32" i="40"/>
  <c r="J32" i="40" s="1"/>
  <c r="D57" i="41"/>
  <c r="AI57" i="41" s="1"/>
  <c r="AA41" i="21"/>
  <c r="M57" i="40"/>
  <c r="N57" i="40" s="1"/>
  <c r="J41" i="21" s="1"/>
  <c r="N350" i="21"/>
  <c r="N238" i="21"/>
  <c r="N126" i="21"/>
  <c r="N14" i="21"/>
  <c r="AD399" i="41"/>
  <c r="AD286" i="41"/>
  <c r="AD174" i="41"/>
  <c r="E56" i="41"/>
  <c r="V55" i="41"/>
  <c r="X377" i="21"/>
  <c r="G378" i="21"/>
  <c r="O394" i="40" s="1"/>
  <c r="E377" i="21"/>
  <c r="F377" i="21" s="1"/>
  <c r="E265" i="21"/>
  <c r="F265" i="21" s="1"/>
  <c r="X265" i="21"/>
  <c r="G266" i="21"/>
  <c r="O282" i="40" s="1"/>
  <c r="E153" i="21"/>
  <c r="F153" i="21" s="1"/>
  <c r="X153" i="21"/>
  <c r="G154" i="21"/>
  <c r="O170" i="40" s="1"/>
  <c r="AU170" i="40" s="1"/>
  <c r="X42" i="21"/>
  <c r="E42" i="21"/>
  <c r="F42" i="21" s="1"/>
  <c r="C57" i="41" s="1"/>
  <c r="I347" i="21"/>
  <c r="W347" i="21"/>
  <c r="V347" i="21"/>
  <c r="U347" i="21"/>
  <c r="I235" i="21"/>
  <c r="W235" i="21"/>
  <c r="V235" i="21"/>
  <c r="U235" i="21"/>
  <c r="I123" i="21"/>
  <c r="W123" i="21"/>
  <c r="V123" i="21"/>
  <c r="U123" i="21"/>
  <c r="H347" i="21"/>
  <c r="H235" i="21"/>
  <c r="H123" i="21"/>
  <c r="AH363" i="41"/>
  <c r="AJ363" i="41" s="1"/>
  <c r="K348" i="21" s="1"/>
  <c r="AH251" i="41"/>
  <c r="AJ251" i="41" s="1"/>
  <c r="K236" i="21" s="1"/>
  <c r="AH139" i="41"/>
  <c r="AJ139" i="41" s="1"/>
  <c r="K124" i="21" s="1"/>
  <c r="Z347" i="21"/>
  <c r="Z123" i="21"/>
  <c r="AE363" i="41"/>
  <c r="X364" i="41"/>
  <c r="AA364" i="41" s="1"/>
  <c r="AB364" i="41" s="1"/>
  <c r="Z235" i="21"/>
  <c r="T366" i="41"/>
  <c r="U365" i="41"/>
  <c r="V367" i="41"/>
  <c r="V255" i="41"/>
  <c r="AE251" i="41"/>
  <c r="X252" i="41"/>
  <c r="AA252" i="41" s="1"/>
  <c r="AB252" i="41" s="1"/>
  <c r="T254" i="41"/>
  <c r="U253" i="41"/>
  <c r="AE139" i="41"/>
  <c r="X140" i="41"/>
  <c r="AA140" i="41" s="1"/>
  <c r="AB140" i="41" s="1"/>
  <c r="T142" i="41"/>
  <c r="U141" i="41"/>
  <c r="V143" i="41"/>
  <c r="S344" i="21"/>
  <c r="Q344" i="21"/>
  <c r="S233" i="21"/>
  <c r="Q233" i="21"/>
  <c r="S122" i="21"/>
  <c r="Q122" i="21"/>
  <c r="S9" i="21"/>
  <c r="Q9" i="21"/>
  <c r="H249" i="41"/>
  <c r="K249" i="41" s="1"/>
  <c r="F250" i="41"/>
  <c r="T29" i="41"/>
  <c r="R144" i="40"/>
  <c r="Q367" i="40"/>
  <c r="F32" i="40"/>
  <c r="H25" i="41"/>
  <c r="K25" i="41" s="1"/>
  <c r="F26" i="41"/>
  <c r="AA353" i="21"/>
  <c r="B370" i="40"/>
  <c r="H138" i="41"/>
  <c r="K138" i="41" s="1"/>
  <c r="F139" i="41"/>
  <c r="AA129" i="21"/>
  <c r="B146" i="40"/>
  <c r="AA241" i="21"/>
  <c r="B258" i="40"/>
  <c r="B34" i="40"/>
  <c r="W254" i="40"/>
  <c r="R32" i="40"/>
  <c r="Q143" i="40"/>
  <c r="Q31" i="40"/>
  <c r="Q255" i="40"/>
  <c r="W366" i="40"/>
  <c r="R256" i="40"/>
  <c r="G32" i="40"/>
  <c r="W142" i="40"/>
  <c r="H360" i="41"/>
  <c r="K360" i="41" s="1"/>
  <c r="F361" i="41"/>
  <c r="R368" i="40"/>
  <c r="AH536" i="22"/>
  <c r="J540" i="22" s="1"/>
  <c r="AN679" i="22"/>
  <c r="V680" i="22"/>
  <c r="V607" i="22"/>
  <c r="AN606" i="22"/>
  <c r="J759" i="22"/>
  <c r="R759" i="22" s="1"/>
  <c r="AN752" i="22"/>
  <c r="V753" i="22"/>
  <c r="J686" i="22"/>
  <c r="R686" i="22" s="1"/>
  <c r="V533" i="22"/>
  <c r="AN532" i="22"/>
  <c r="J613" i="22"/>
  <c r="R613" i="22" s="1"/>
  <c r="X254" i="40" l="1"/>
  <c r="O238" i="21" s="1"/>
  <c r="X366" i="40"/>
  <c r="O350" i="21" s="1"/>
  <c r="X142" i="40"/>
  <c r="O126" i="21" s="1"/>
  <c r="T369" i="40"/>
  <c r="V368" i="40"/>
  <c r="S368" i="40"/>
  <c r="U367" i="40"/>
  <c r="M351" i="21" s="1"/>
  <c r="T257" i="40"/>
  <c r="V256" i="40"/>
  <c r="S256" i="40"/>
  <c r="U255" i="40"/>
  <c r="M239" i="21" s="1"/>
  <c r="T145" i="40"/>
  <c r="V144" i="40"/>
  <c r="S144" i="40"/>
  <c r="U143" i="40"/>
  <c r="M127" i="21" s="1"/>
  <c r="S32" i="40"/>
  <c r="U31" i="40"/>
  <c r="M15" i="21" s="1"/>
  <c r="T33" i="40"/>
  <c r="V32" i="40"/>
  <c r="I369" i="40"/>
  <c r="K368" i="40"/>
  <c r="H369" i="40"/>
  <c r="J368" i="40"/>
  <c r="I257" i="40"/>
  <c r="K256" i="40"/>
  <c r="H257" i="40"/>
  <c r="J256" i="40"/>
  <c r="H145" i="40"/>
  <c r="J144" i="40"/>
  <c r="I145" i="40"/>
  <c r="K144" i="40"/>
  <c r="AT366" i="40"/>
  <c r="AQ367" i="40"/>
  <c r="AR367" i="40"/>
  <c r="AS367" i="40" s="1"/>
  <c r="AT254" i="40"/>
  <c r="AD368" i="40"/>
  <c r="AF368" i="40" s="1"/>
  <c r="M394" i="40"/>
  <c r="N394" i="40" s="1"/>
  <c r="J378" i="21" s="1"/>
  <c r="AU394" i="40"/>
  <c r="AA378" i="21" s="1"/>
  <c r="AI367" i="40"/>
  <c r="AJ367" i="40" s="1"/>
  <c r="AH367" i="40"/>
  <c r="AM368" i="40"/>
  <c r="AO368" i="40" s="1"/>
  <c r="AN369" i="40"/>
  <c r="AP369" i="40" s="1"/>
  <c r="AE369" i="40"/>
  <c r="AG369" i="40" s="1"/>
  <c r="AI255" i="40"/>
  <c r="AJ255" i="40" s="1"/>
  <c r="AH255" i="40"/>
  <c r="AD256" i="40"/>
  <c r="AF256" i="40" s="1"/>
  <c r="AE257" i="40"/>
  <c r="AG257" i="40" s="1"/>
  <c r="AN257" i="40"/>
  <c r="AP257" i="40" s="1"/>
  <c r="AM256" i="40"/>
  <c r="AO256" i="40" s="1"/>
  <c r="M282" i="40"/>
  <c r="N282" i="40" s="1"/>
  <c r="J266" i="21" s="1"/>
  <c r="AU282" i="40"/>
  <c r="AA266" i="21" s="1"/>
  <c r="AR255" i="40"/>
  <c r="AS255" i="40" s="1"/>
  <c r="AQ255" i="40"/>
  <c r="AE145" i="40"/>
  <c r="AG145" i="40" s="1"/>
  <c r="AM144" i="40"/>
  <c r="AO144" i="40" s="1"/>
  <c r="AT142" i="40"/>
  <c r="AI143" i="40"/>
  <c r="AJ143" i="40" s="1"/>
  <c r="AH143" i="40"/>
  <c r="AR143" i="40"/>
  <c r="AS143" i="40" s="1"/>
  <c r="AQ143" i="40"/>
  <c r="AD144" i="40"/>
  <c r="AF144" i="40" s="1"/>
  <c r="AN145" i="40"/>
  <c r="AP145" i="40" s="1"/>
  <c r="M170" i="40"/>
  <c r="N170" i="40" s="1"/>
  <c r="J154" i="21" s="1"/>
  <c r="AA154" i="21"/>
  <c r="AT30" i="40"/>
  <c r="AM32" i="40"/>
  <c r="AO32" i="40" s="1"/>
  <c r="AD32" i="40"/>
  <c r="AF32" i="40" s="1"/>
  <c r="AH31" i="40"/>
  <c r="AI31" i="40"/>
  <c r="AJ31" i="40" s="1"/>
  <c r="AN33" i="40"/>
  <c r="AP33" i="40" s="1"/>
  <c r="AE33" i="40"/>
  <c r="AG33" i="40" s="1"/>
  <c r="AQ31" i="40"/>
  <c r="AR31" i="40"/>
  <c r="AS31" i="40" s="1"/>
  <c r="H33" i="40"/>
  <c r="J33" i="40" s="1"/>
  <c r="I33" i="40"/>
  <c r="K33" i="40" s="1"/>
  <c r="AA42" i="21"/>
  <c r="M58" i="40"/>
  <c r="N58" i="40" s="1"/>
  <c r="J42" i="21" s="1"/>
  <c r="D58" i="41"/>
  <c r="AI58" i="41" s="1"/>
  <c r="N351" i="21"/>
  <c r="N239" i="21"/>
  <c r="N127" i="21"/>
  <c r="N15" i="21"/>
  <c r="AD400" i="41"/>
  <c r="AD287" i="41"/>
  <c r="AD175" i="41"/>
  <c r="V56" i="41"/>
  <c r="E57" i="41"/>
  <c r="X378" i="21"/>
  <c r="G379" i="21"/>
  <c r="O395" i="40" s="1"/>
  <c r="E378" i="21"/>
  <c r="F378" i="21" s="1"/>
  <c r="X266" i="21"/>
  <c r="G267" i="21"/>
  <c r="O283" i="40" s="1"/>
  <c r="E266" i="21"/>
  <c r="F266" i="21" s="1"/>
  <c r="X154" i="21"/>
  <c r="G155" i="21"/>
  <c r="O171" i="40" s="1"/>
  <c r="AU171" i="40" s="1"/>
  <c r="E154" i="21"/>
  <c r="F154" i="21" s="1"/>
  <c r="E43" i="21"/>
  <c r="F43" i="21" s="1"/>
  <c r="C58" i="41" s="1"/>
  <c r="X43" i="21"/>
  <c r="I348" i="21"/>
  <c r="V348" i="21"/>
  <c r="W348" i="21"/>
  <c r="U348" i="21"/>
  <c r="I236" i="21"/>
  <c r="W236" i="21"/>
  <c r="U236" i="21"/>
  <c r="V236" i="21"/>
  <c r="I124" i="21"/>
  <c r="W124" i="21"/>
  <c r="V124" i="21"/>
  <c r="U124" i="21"/>
  <c r="Z348" i="21"/>
  <c r="Z236" i="21"/>
  <c r="H124" i="21"/>
  <c r="AH364" i="41"/>
  <c r="AJ364" i="41" s="1"/>
  <c r="K349" i="21" s="1"/>
  <c r="AH252" i="41"/>
  <c r="AJ252" i="41" s="1"/>
  <c r="K237" i="21" s="1"/>
  <c r="AH140" i="41"/>
  <c r="AJ140" i="41" s="1"/>
  <c r="K125" i="21" s="1"/>
  <c r="H348" i="21"/>
  <c r="Z124" i="21"/>
  <c r="AE364" i="41"/>
  <c r="V368" i="41"/>
  <c r="X365" i="41"/>
  <c r="AA365" i="41" s="1"/>
  <c r="AB365" i="41" s="1"/>
  <c r="T367" i="41"/>
  <c r="U366" i="41"/>
  <c r="H236" i="21"/>
  <c r="AE252" i="41"/>
  <c r="T255" i="41"/>
  <c r="U254" i="41"/>
  <c r="V256" i="41"/>
  <c r="X253" i="41"/>
  <c r="AA253" i="41" s="1"/>
  <c r="AB253" i="41" s="1"/>
  <c r="AE140" i="41"/>
  <c r="V144" i="41"/>
  <c r="X141" i="41"/>
  <c r="AA141" i="41" s="1"/>
  <c r="AB141" i="41" s="1"/>
  <c r="T143" i="41"/>
  <c r="U142" i="41"/>
  <c r="S345" i="21"/>
  <c r="Q345" i="21"/>
  <c r="S234" i="21"/>
  <c r="Q234" i="21"/>
  <c r="S123" i="21"/>
  <c r="Q123" i="21"/>
  <c r="S10" i="21"/>
  <c r="Q10" i="21"/>
  <c r="Q32" i="40"/>
  <c r="H139" i="41"/>
  <c r="K139" i="41" s="1"/>
  <c r="F140" i="41"/>
  <c r="AA354" i="21"/>
  <c r="B371" i="40"/>
  <c r="Q368" i="40"/>
  <c r="W367" i="40"/>
  <c r="W255" i="40"/>
  <c r="G33" i="40"/>
  <c r="R257" i="40"/>
  <c r="Q144" i="40"/>
  <c r="B35" i="40"/>
  <c r="AA242" i="21"/>
  <c r="B259" i="40"/>
  <c r="AA130" i="21"/>
  <c r="B147" i="40"/>
  <c r="T30" i="41"/>
  <c r="H250" i="41"/>
  <c r="K250" i="41" s="1"/>
  <c r="F251" i="41"/>
  <c r="R33" i="40"/>
  <c r="F33" i="40"/>
  <c r="R145" i="40"/>
  <c r="R369" i="40"/>
  <c r="H361" i="41"/>
  <c r="K361" i="41" s="1"/>
  <c r="F362" i="41"/>
  <c r="Q256" i="40"/>
  <c r="H26" i="41"/>
  <c r="K26" i="41" s="1"/>
  <c r="F27" i="41"/>
  <c r="W143" i="40"/>
  <c r="AN753" i="22"/>
  <c r="V754" i="22"/>
  <c r="AN754" i="22" s="1"/>
  <c r="R540" i="22"/>
  <c r="AN680" i="22"/>
  <c r="V681" i="22"/>
  <c r="AN681" i="22" s="1"/>
  <c r="V534" i="22"/>
  <c r="AN533" i="22"/>
  <c r="V608" i="22"/>
  <c r="AN608" i="22" s="1"/>
  <c r="AN607" i="22"/>
  <c r="X255" i="40" l="1"/>
  <c r="O239" i="21" s="1"/>
  <c r="X367" i="40"/>
  <c r="O351" i="21" s="1"/>
  <c r="X143" i="40"/>
  <c r="O127" i="21" s="1"/>
  <c r="S369" i="40"/>
  <c r="U368" i="40"/>
  <c r="M352" i="21" s="1"/>
  <c r="T370" i="40"/>
  <c r="V369" i="40"/>
  <c r="S257" i="40"/>
  <c r="U256" i="40"/>
  <c r="M240" i="21" s="1"/>
  <c r="T258" i="40"/>
  <c r="V257" i="40"/>
  <c r="S145" i="40"/>
  <c r="U144" i="40"/>
  <c r="M128" i="21" s="1"/>
  <c r="T146" i="40"/>
  <c r="V145" i="40"/>
  <c r="T34" i="40"/>
  <c r="V33" i="40"/>
  <c r="S33" i="40"/>
  <c r="U32" i="40"/>
  <c r="M16" i="21" s="1"/>
  <c r="H370" i="40"/>
  <c r="J369" i="40"/>
  <c r="I370" i="40"/>
  <c r="K369" i="40"/>
  <c r="H258" i="40"/>
  <c r="J257" i="40"/>
  <c r="I258" i="40"/>
  <c r="K257" i="40"/>
  <c r="I146" i="40"/>
  <c r="K145" i="40"/>
  <c r="H146" i="40"/>
  <c r="J145" i="40"/>
  <c r="AT143" i="40"/>
  <c r="M395" i="40"/>
  <c r="N395" i="40" s="1"/>
  <c r="J379" i="21" s="1"/>
  <c r="AU395" i="40"/>
  <c r="AA379" i="21" s="1"/>
  <c r="AE370" i="40"/>
  <c r="AG370" i="40" s="1"/>
  <c r="AR368" i="40"/>
  <c r="AS368" i="40" s="1"/>
  <c r="AQ368" i="40"/>
  <c r="AD369" i="40"/>
  <c r="AF369" i="40" s="1"/>
  <c r="AH368" i="40"/>
  <c r="AI368" i="40"/>
  <c r="AJ368" i="40" s="1"/>
  <c r="AM369" i="40"/>
  <c r="AO369" i="40" s="1"/>
  <c r="AN370" i="40"/>
  <c r="AP370" i="40" s="1"/>
  <c r="AT367" i="40"/>
  <c r="AN258" i="40"/>
  <c r="AP258" i="40" s="1"/>
  <c r="AD257" i="40"/>
  <c r="AF257" i="40" s="1"/>
  <c r="M283" i="40"/>
  <c r="N283" i="40" s="1"/>
  <c r="J267" i="21" s="1"/>
  <c r="AU283" i="40"/>
  <c r="AA267" i="21" s="1"/>
  <c r="AQ256" i="40"/>
  <c r="AR256" i="40"/>
  <c r="AS256" i="40" s="1"/>
  <c r="AE258" i="40"/>
  <c r="AG258" i="40" s="1"/>
  <c r="AT255" i="40"/>
  <c r="AM257" i="40"/>
  <c r="AO257" i="40" s="1"/>
  <c r="AI256" i="40"/>
  <c r="AJ256" i="40" s="1"/>
  <c r="AH256" i="40"/>
  <c r="AN146" i="40"/>
  <c r="AP146" i="40" s="1"/>
  <c r="AM145" i="40"/>
  <c r="AO145" i="40" s="1"/>
  <c r="AD145" i="40"/>
  <c r="AF145" i="40" s="1"/>
  <c r="AI144" i="40"/>
  <c r="AJ144" i="40" s="1"/>
  <c r="AH144" i="40"/>
  <c r="AR144" i="40"/>
  <c r="AS144" i="40" s="1"/>
  <c r="AQ144" i="40"/>
  <c r="AE146" i="40"/>
  <c r="AG146" i="40" s="1"/>
  <c r="M171" i="40"/>
  <c r="N171" i="40" s="1"/>
  <c r="J155" i="21" s="1"/>
  <c r="AA155" i="21"/>
  <c r="AQ32" i="40"/>
  <c r="AR32" i="40"/>
  <c r="AS32" i="40" s="1"/>
  <c r="AN34" i="40"/>
  <c r="AP34" i="40" s="1"/>
  <c r="AD33" i="40"/>
  <c r="AF33" i="40" s="1"/>
  <c r="AE34" i="40"/>
  <c r="AG34" i="40" s="1"/>
  <c r="AH32" i="40"/>
  <c r="AI32" i="40"/>
  <c r="AJ32" i="40" s="1"/>
  <c r="AT31" i="40"/>
  <c r="AM33" i="40"/>
  <c r="AO33" i="40" s="1"/>
  <c r="I34" i="40"/>
  <c r="K34" i="40" s="1"/>
  <c r="H34" i="40"/>
  <c r="J34" i="40" s="1"/>
  <c r="D59" i="41"/>
  <c r="AI59" i="41" s="1"/>
  <c r="AA43" i="21"/>
  <c r="M59" i="40"/>
  <c r="N59" i="40" s="1"/>
  <c r="J43" i="21" s="1"/>
  <c r="N352" i="21"/>
  <c r="N240" i="21"/>
  <c r="N128" i="21"/>
  <c r="N16" i="21"/>
  <c r="AD401" i="41"/>
  <c r="AD288" i="41"/>
  <c r="AD176" i="41"/>
  <c r="E58" i="41"/>
  <c r="V57" i="41"/>
  <c r="X379" i="21"/>
  <c r="G380" i="21"/>
  <c r="O396" i="40" s="1"/>
  <c r="E379" i="21"/>
  <c r="F379" i="21" s="1"/>
  <c r="X267" i="21"/>
  <c r="G268" i="21"/>
  <c r="O284" i="40" s="1"/>
  <c r="E267" i="21"/>
  <c r="F267" i="21" s="1"/>
  <c r="X155" i="21"/>
  <c r="G156" i="21"/>
  <c r="O172" i="40" s="1"/>
  <c r="AU172" i="40" s="1"/>
  <c r="E155" i="21"/>
  <c r="F155" i="21" s="1"/>
  <c r="X44" i="21"/>
  <c r="E44" i="21"/>
  <c r="F44" i="21" s="1"/>
  <c r="C59" i="41" s="1"/>
  <c r="I349" i="21"/>
  <c r="U349" i="21"/>
  <c r="W349" i="21"/>
  <c r="V349" i="21"/>
  <c r="I237" i="21"/>
  <c r="W237" i="21"/>
  <c r="V237" i="21"/>
  <c r="U237" i="21"/>
  <c r="I125" i="21"/>
  <c r="W125" i="21"/>
  <c r="V125" i="21"/>
  <c r="U125" i="21"/>
  <c r="H237" i="21"/>
  <c r="H125" i="21"/>
  <c r="Z349" i="21"/>
  <c r="H349" i="21"/>
  <c r="AH365" i="41"/>
  <c r="AJ365" i="41" s="1"/>
  <c r="K350" i="21" s="1"/>
  <c r="AH253" i="41"/>
  <c r="AJ253" i="41" s="1"/>
  <c r="K238" i="21" s="1"/>
  <c r="AH141" i="41"/>
  <c r="AJ141" i="41" s="1"/>
  <c r="K126" i="21" s="1"/>
  <c r="Z125" i="21"/>
  <c r="AE365" i="41"/>
  <c r="T368" i="41"/>
  <c r="U367" i="41"/>
  <c r="V369" i="41"/>
  <c r="X366" i="41"/>
  <c r="AA366" i="41" s="1"/>
  <c r="AB366" i="41" s="1"/>
  <c r="AE253" i="41"/>
  <c r="Z237" i="21"/>
  <c r="X254" i="41"/>
  <c r="AA254" i="41" s="1"/>
  <c r="AB254" i="41" s="1"/>
  <c r="T256" i="41"/>
  <c r="U255" i="41"/>
  <c r="V257" i="41"/>
  <c r="T144" i="41"/>
  <c r="U143" i="41"/>
  <c r="V145" i="41"/>
  <c r="AE141" i="41"/>
  <c r="X142" i="41"/>
  <c r="AA142" i="41" s="1"/>
  <c r="AB142" i="41" s="1"/>
  <c r="S346" i="21"/>
  <c r="Q346" i="21"/>
  <c r="S235" i="21"/>
  <c r="Q235" i="21"/>
  <c r="S124" i="21"/>
  <c r="Q124" i="21"/>
  <c r="S11" i="21"/>
  <c r="Q11" i="21"/>
  <c r="F34" i="40"/>
  <c r="Q369" i="40"/>
  <c r="Q33" i="40"/>
  <c r="Q257" i="40"/>
  <c r="R370" i="40"/>
  <c r="H140" i="41"/>
  <c r="K140" i="41" s="1"/>
  <c r="F141" i="41"/>
  <c r="H27" i="41"/>
  <c r="K27" i="41" s="1"/>
  <c r="F28" i="41"/>
  <c r="H362" i="41"/>
  <c r="K362" i="41" s="1"/>
  <c r="F363" i="41"/>
  <c r="W144" i="40"/>
  <c r="R146" i="40"/>
  <c r="R34" i="40"/>
  <c r="H251" i="41"/>
  <c r="K251" i="41" s="1"/>
  <c r="F252" i="41"/>
  <c r="Q145" i="40"/>
  <c r="G34" i="40"/>
  <c r="AA355" i="21"/>
  <c r="B372" i="40"/>
  <c r="T31" i="41"/>
  <c r="R258" i="40"/>
  <c r="W368" i="40"/>
  <c r="X368" i="40" s="1"/>
  <c r="O352" i="21" s="1"/>
  <c r="AA131" i="21"/>
  <c r="B148" i="40"/>
  <c r="AA243" i="21"/>
  <c r="B260" i="40"/>
  <c r="B36" i="40"/>
  <c r="W256" i="40"/>
  <c r="V535" i="22"/>
  <c r="AN534" i="22"/>
  <c r="A48" i="13"/>
  <c r="X256" i="40" l="1"/>
  <c r="O240" i="21" s="1"/>
  <c r="X144" i="40"/>
  <c r="O128" i="21" s="1"/>
  <c r="T371" i="40"/>
  <c r="V370" i="40"/>
  <c r="S370" i="40"/>
  <c r="U369" i="40"/>
  <c r="M353" i="21" s="1"/>
  <c r="T259" i="40"/>
  <c r="V258" i="40"/>
  <c r="S258" i="40"/>
  <c r="U257" i="40"/>
  <c r="M241" i="21" s="1"/>
  <c r="T147" i="40"/>
  <c r="V146" i="40"/>
  <c r="S146" i="40"/>
  <c r="U145" i="40"/>
  <c r="M129" i="21" s="1"/>
  <c r="S34" i="40"/>
  <c r="U33" i="40"/>
  <c r="M17" i="21" s="1"/>
  <c r="T35" i="40"/>
  <c r="V34" i="40"/>
  <c r="I371" i="40"/>
  <c r="K370" i="40"/>
  <c r="H371" i="40"/>
  <c r="J370" i="40"/>
  <c r="H259" i="40"/>
  <c r="J258" i="40"/>
  <c r="I259" i="40"/>
  <c r="K258" i="40"/>
  <c r="H147" i="40"/>
  <c r="J146" i="40"/>
  <c r="AT368" i="40"/>
  <c r="I147" i="40"/>
  <c r="K146" i="40"/>
  <c r="AM370" i="40"/>
  <c r="AO370" i="40" s="1"/>
  <c r="AE371" i="40"/>
  <c r="AG371" i="40" s="1"/>
  <c r="M396" i="40"/>
  <c r="N396" i="40" s="1"/>
  <c r="J380" i="21" s="1"/>
  <c r="AU396" i="40"/>
  <c r="AA380" i="21" s="1"/>
  <c r="AI369" i="40"/>
  <c r="AJ369" i="40" s="1"/>
  <c r="AH369" i="40"/>
  <c r="AD370" i="40"/>
  <c r="AF370" i="40" s="1"/>
  <c r="AR369" i="40"/>
  <c r="AS369" i="40" s="1"/>
  <c r="AQ369" i="40"/>
  <c r="AN371" i="40"/>
  <c r="AP371" i="40" s="1"/>
  <c r="M284" i="40"/>
  <c r="N284" i="40" s="1"/>
  <c r="J268" i="21" s="1"/>
  <c r="AU284" i="40"/>
  <c r="AA268" i="21" s="1"/>
  <c r="AT144" i="40"/>
  <c r="AT256" i="40"/>
  <c r="AD258" i="40"/>
  <c r="AF258" i="40" s="1"/>
  <c r="AE259" i="40"/>
  <c r="AG259" i="40" s="1"/>
  <c r="AN259" i="40"/>
  <c r="AP259" i="40" s="1"/>
  <c r="AM258" i="40"/>
  <c r="AO258" i="40" s="1"/>
  <c r="AH257" i="40"/>
  <c r="AI257" i="40"/>
  <c r="AJ257" i="40" s="1"/>
  <c r="AR257" i="40"/>
  <c r="AS257" i="40" s="1"/>
  <c r="AQ257" i="40"/>
  <c r="AE147" i="40"/>
  <c r="AG147" i="40" s="1"/>
  <c r="AI145" i="40"/>
  <c r="AJ145" i="40" s="1"/>
  <c r="AH145" i="40"/>
  <c r="AM146" i="40"/>
  <c r="AO146" i="40" s="1"/>
  <c r="AD146" i="40"/>
  <c r="AF146" i="40" s="1"/>
  <c r="AN147" i="40"/>
  <c r="AP147" i="40" s="1"/>
  <c r="AQ145" i="40"/>
  <c r="AR145" i="40"/>
  <c r="AS145" i="40" s="1"/>
  <c r="M172" i="40"/>
  <c r="N172" i="40" s="1"/>
  <c r="J156" i="21" s="1"/>
  <c r="AA156" i="21"/>
  <c r="AH33" i="40"/>
  <c r="AI33" i="40"/>
  <c r="AJ33" i="40" s="1"/>
  <c r="AR33" i="40"/>
  <c r="AS33" i="40" s="1"/>
  <c r="AQ33" i="40"/>
  <c r="AE35" i="40"/>
  <c r="AG35" i="40" s="1"/>
  <c r="AN35" i="40"/>
  <c r="AP35" i="40" s="1"/>
  <c r="AM34" i="40"/>
  <c r="AO34" i="40" s="1"/>
  <c r="AT32" i="40"/>
  <c r="AD34" i="40"/>
  <c r="AF34" i="40" s="1"/>
  <c r="H35" i="40"/>
  <c r="J35" i="40" s="1"/>
  <c r="I35" i="40"/>
  <c r="K35" i="40" s="1"/>
  <c r="D60" i="41"/>
  <c r="AI60" i="41" s="1"/>
  <c r="M60" i="40"/>
  <c r="N60" i="40" s="1"/>
  <c r="J44" i="21" s="1"/>
  <c r="AA44" i="21"/>
  <c r="N353" i="21"/>
  <c r="N241" i="21"/>
  <c r="N129" i="21"/>
  <c r="N17" i="21"/>
  <c r="AD402" i="41"/>
  <c r="AD289" i="41"/>
  <c r="AD177" i="41"/>
  <c r="E59" i="41"/>
  <c r="V58" i="41"/>
  <c r="X380" i="21"/>
  <c r="G381" i="21"/>
  <c r="O397" i="40" s="1"/>
  <c r="E380" i="21"/>
  <c r="F380" i="21" s="1"/>
  <c r="E268" i="21"/>
  <c r="F268" i="21" s="1"/>
  <c r="X268" i="21"/>
  <c r="G269" i="21"/>
  <c r="O285" i="40" s="1"/>
  <c r="X156" i="21"/>
  <c r="G157" i="21"/>
  <c r="O173" i="40" s="1"/>
  <c r="AU173" i="40" s="1"/>
  <c r="E156" i="21"/>
  <c r="F156" i="21" s="1"/>
  <c r="X45" i="21"/>
  <c r="E45" i="21"/>
  <c r="F45" i="21" s="1"/>
  <c r="C60" i="41" s="1"/>
  <c r="I350" i="21"/>
  <c r="V350" i="21"/>
  <c r="W350" i="21"/>
  <c r="U350" i="21"/>
  <c r="I238" i="21"/>
  <c r="W238" i="21"/>
  <c r="U238" i="21"/>
  <c r="V238" i="21"/>
  <c r="I126" i="21"/>
  <c r="W126" i="21"/>
  <c r="V126" i="21"/>
  <c r="U126" i="21"/>
  <c r="Z350" i="21"/>
  <c r="Z238" i="21"/>
  <c r="Z126" i="21"/>
  <c r="AH366" i="41"/>
  <c r="AJ366" i="41" s="1"/>
  <c r="K351" i="21" s="1"/>
  <c r="AH254" i="41"/>
  <c r="AJ254" i="41" s="1"/>
  <c r="K239" i="21" s="1"/>
  <c r="AH142" i="41"/>
  <c r="AJ142" i="41" s="1"/>
  <c r="K127" i="21" s="1"/>
  <c r="H350" i="21"/>
  <c r="H238" i="21"/>
  <c r="H126" i="21"/>
  <c r="AE366" i="41"/>
  <c r="T369" i="41"/>
  <c r="U368" i="41"/>
  <c r="X367" i="41"/>
  <c r="AA367" i="41" s="1"/>
  <c r="AB367" i="41" s="1"/>
  <c r="V370" i="41"/>
  <c r="AE254" i="41"/>
  <c r="X255" i="41"/>
  <c r="AA255" i="41" s="1"/>
  <c r="AB255" i="41" s="1"/>
  <c r="T257" i="41"/>
  <c r="U256" i="41"/>
  <c r="V258" i="41"/>
  <c r="AE142" i="41"/>
  <c r="V146" i="41"/>
  <c r="X143" i="41"/>
  <c r="AA143" i="41" s="1"/>
  <c r="AB143" i="41" s="1"/>
  <c r="T145" i="41"/>
  <c r="U144" i="41"/>
  <c r="S347" i="21"/>
  <c r="Q347" i="21"/>
  <c r="S236" i="21"/>
  <c r="Q236" i="21"/>
  <c r="S125" i="21"/>
  <c r="Q125" i="21"/>
  <c r="S12" i="21"/>
  <c r="Q12" i="21"/>
  <c r="H363" i="41"/>
  <c r="K363" i="41" s="1"/>
  <c r="F364" i="41"/>
  <c r="T32" i="41"/>
  <c r="R35" i="40"/>
  <c r="Q258" i="40"/>
  <c r="Q34" i="40"/>
  <c r="H141" i="41"/>
  <c r="K141" i="41" s="1"/>
  <c r="F142" i="41"/>
  <c r="W257" i="40"/>
  <c r="X257" i="40" s="1"/>
  <c r="O241" i="21" s="1"/>
  <c r="Q146" i="40"/>
  <c r="H252" i="41"/>
  <c r="K252" i="41" s="1"/>
  <c r="F253" i="41"/>
  <c r="W145" i="40"/>
  <c r="X145" i="40" s="1"/>
  <c r="O129" i="21" s="1"/>
  <c r="H28" i="41"/>
  <c r="K28" i="41" s="1"/>
  <c r="F29" i="41"/>
  <c r="W369" i="40"/>
  <c r="F35" i="40"/>
  <c r="B37" i="40"/>
  <c r="AA244" i="21"/>
  <c r="B261" i="40"/>
  <c r="AA132" i="21"/>
  <c r="B149" i="40"/>
  <c r="R259" i="40"/>
  <c r="AA356" i="21"/>
  <c r="B373" i="40"/>
  <c r="G35" i="40"/>
  <c r="R147" i="40"/>
  <c r="R371" i="40"/>
  <c r="Q370" i="40"/>
  <c r="AN535" i="22"/>
  <c r="X369" i="40" l="1"/>
  <c r="O353" i="21" s="1"/>
  <c r="S371" i="40"/>
  <c r="U370" i="40"/>
  <c r="M354" i="21" s="1"/>
  <c r="T372" i="40"/>
  <c r="V371" i="40"/>
  <c r="S259" i="40"/>
  <c r="U258" i="40"/>
  <c r="M242" i="21" s="1"/>
  <c r="T260" i="40"/>
  <c r="V259" i="40"/>
  <c r="S147" i="40"/>
  <c r="U146" i="40"/>
  <c r="M130" i="21" s="1"/>
  <c r="T148" i="40"/>
  <c r="V147" i="40"/>
  <c r="T36" i="40"/>
  <c r="V35" i="40"/>
  <c r="S35" i="40"/>
  <c r="U34" i="40"/>
  <c r="M18" i="21" s="1"/>
  <c r="H372" i="40"/>
  <c r="J371" i="40"/>
  <c r="I372" i="40"/>
  <c r="K371" i="40"/>
  <c r="H260" i="40"/>
  <c r="J259" i="40"/>
  <c r="I260" i="40"/>
  <c r="K259" i="40"/>
  <c r="I148" i="40"/>
  <c r="K147" i="40"/>
  <c r="H148" i="40"/>
  <c r="J147" i="40"/>
  <c r="AT369" i="40"/>
  <c r="AI370" i="40"/>
  <c r="AJ370" i="40" s="1"/>
  <c r="AH370" i="40"/>
  <c r="M397" i="40"/>
  <c r="N397" i="40" s="1"/>
  <c r="J381" i="21" s="1"/>
  <c r="AU397" i="40"/>
  <c r="AA381" i="21" s="1"/>
  <c r="AE372" i="40"/>
  <c r="AG372" i="40" s="1"/>
  <c r="AR370" i="40"/>
  <c r="AS370" i="40" s="1"/>
  <c r="AQ370" i="40"/>
  <c r="AD371" i="40"/>
  <c r="AF371" i="40" s="1"/>
  <c r="AM371" i="40"/>
  <c r="AO371" i="40" s="1"/>
  <c r="AN372" i="40"/>
  <c r="AP372" i="40" s="1"/>
  <c r="AM259" i="40"/>
  <c r="AO259" i="40" s="1"/>
  <c r="AE260" i="40"/>
  <c r="AG260" i="40" s="1"/>
  <c r="AI258" i="40"/>
  <c r="AJ258" i="40" s="1"/>
  <c r="AH258" i="40"/>
  <c r="AR258" i="40"/>
  <c r="AS258" i="40" s="1"/>
  <c r="AQ258" i="40"/>
  <c r="AD259" i="40"/>
  <c r="AF259" i="40" s="1"/>
  <c r="M285" i="40"/>
  <c r="N285" i="40" s="1"/>
  <c r="J269" i="21" s="1"/>
  <c r="AU285" i="40"/>
  <c r="AA269" i="21" s="1"/>
  <c r="AT257" i="40"/>
  <c r="AN260" i="40"/>
  <c r="AP260" i="40" s="1"/>
  <c r="AT145" i="40"/>
  <c r="AD147" i="40"/>
  <c r="AF147" i="40" s="1"/>
  <c r="AN148" i="40"/>
  <c r="AP148" i="40" s="1"/>
  <c r="AM147" i="40"/>
  <c r="AO147" i="40" s="1"/>
  <c r="AE148" i="40"/>
  <c r="AG148" i="40" s="1"/>
  <c r="AR146" i="40"/>
  <c r="AS146" i="40" s="1"/>
  <c r="AQ146" i="40"/>
  <c r="AH146" i="40"/>
  <c r="AI146" i="40"/>
  <c r="AJ146" i="40" s="1"/>
  <c r="M173" i="40"/>
  <c r="N173" i="40" s="1"/>
  <c r="J157" i="21" s="1"/>
  <c r="AA157" i="21"/>
  <c r="AT33" i="40"/>
  <c r="AQ34" i="40"/>
  <c r="AR34" i="40"/>
  <c r="AS34" i="40" s="1"/>
  <c r="AN36" i="40"/>
  <c r="AP36" i="40" s="1"/>
  <c r="AI34" i="40"/>
  <c r="AJ34" i="40" s="1"/>
  <c r="AH34" i="40"/>
  <c r="AD35" i="40"/>
  <c r="AF35" i="40" s="1"/>
  <c r="AM35" i="40"/>
  <c r="AO35" i="40" s="1"/>
  <c r="AE36" i="40"/>
  <c r="AG36" i="40" s="1"/>
  <c r="I36" i="40"/>
  <c r="K36" i="40" s="1"/>
  <c r="H36" i="40"/>
  <c r="J36" i="40" s="1"/>
  <c r="M61" i="40"/>
  <c r="N61" i="40" s="1"/>
  <c r="J45" i="21" s="1"/>
  <c r="AA45" i="21"/>
  <c r="D61" i="41"/>
  <c r="AI61" i="41" s="1"/>
  <c r="N354" i="21"/>
  <c r="N242" i="21"/>
  <c r="N130" i="21"/>
  <c r="N18" i="21"/>
  <c r="AD403" i="41"/>
  <c r="AD290" i="41"/>
  <c r="AD178" i="41"/>
  <c r="V59" i="41"/>
  <c r="E60" i="41"/>
  <c r="X381" i="21"/>
  <c r="G382" i="21"/>
  <c r="O398" i="40" s="1"/>
  <c r="E381" i="21"/>
  <c r="F381" i="21" s="1"/>
  <c r="E269" i="21"/>
  <c r="F269" i="21" s="1"/>
  <c r="X269" i="21"/>
  <c r="G270" i="21"/>
  <c r="O286" i="40" s="1"/>
  <c r="X157" i="21"/>
  <c r="G158" i="21"/>
  <c r="O174" i="40" s="1"/>
  <c r="AU174" i="40" s="1"/>
  <c r="E157" i="21"/>
  <c r="F157" i="21" s="1"/>
  <c r="E46" i="21"/>
  <c r="F46" i="21" s="1"/>
  <c r="C61" i="41" s="1"/>
  <c r="X46" i="21"/>
  <c r="I351" i="21"/>
  <c r="U351" i="21"/>
  <c r="W351" i="21"/>
  <c r="V351" i="21"/>
  <c r="I239" i="21"/>
  <c r="W239" i="21"/>
  <c r="V239" i="21"/>
  <c r="U239" i="21"/>
  <c r="I127" i="21"/>
  <c r="W127" i="21"/>
  <c r="V127" i="21"/>
  <c r="U127" i="21"/>
  <c r="H351" i="21"/>
  <c r="H239" i="21"/>
  <c r="Z127" i="21"/>
  <c r="AH367" i="41"/>
  <c r="AJ367" i="41" s="1"/>
  <c r="K352" i="21" s="1"/>
  <c r="AH255" i="41"/>
  <c r="AJ255" i="41" s="1"/>
  <c r="K240" i="21" s="1"/>
  <c r="AH143" i="41"/>
  <c r="AJ143" i="41" s="1"/>
  <c r="K128" i="21" s="1"/>
  <c r="H127" i="21"/>
  <c r="Z351" i="21"/>
  <c r="Z239" i="21"/>
  <c r="X368" i="41"/>
  <c r="AA368" i="41" s="1"/>
  <c r="AB368" i="41" s="1"/>
  <c r="T370" i="41"/>
  <c r="U369" i="41"/>
  <c r="V371" i="41"/>
  <c r="AE367" i="41"/>
  <c r="AE255" i="41"/>
  <c r="V259" i="41"/>
  <c r="X256" i="41"/>
  <c r="AA256" i="41" s="1"/>
  <c r="AB256" i="41" s="1"/>
  <c r="T258" i="41"/>
  <c r="U257" i="41"/>
  <c r="T146" i="41"/>
  <c r="U145" i="41"/>
  <c r="V147" i="41"/>
  <c r="AE143" i="41"/>
  <c r="X144" i="41"/>
  <c r="AA144" i="41" s="1"/>
  <c r="AB144" i="41" s="1"/>
  <c r="S348" i="21"/>
  <c r="Q348" i="21"/>
  <c r="S237" i="21"/>
  <c r="Q237" i="21"/>
  <c r="S126" i="21"/>
  <c r="Q126" i="21"/>
  <c r="S13" i="21"/>
  <c r="Q13" i="21"/>
  <c r="H29" i="41"/>
  <c r="K29" i="41" s="1"/>
  <c r="F30" i="41"/>
  <c r="H142" i="41"/>
  <c r="K142" i="41" s="1"/>
  <c r="F143" i="41"/>
  <c r="R148" i="40"/>
  <c r="AA245" i="21"/>
  <c r="B262" i="40"/>
  <c r="W146" i="40"/>
  <c r="X146" i="40" s="1"/>
  <c r="O130" i="21" s="1"/>
  <c r="H253" i="41"/>
  <c r="K253" i="41" s="1"/>
  <c r="F254" i="41"/>
  <c r="AA357" i="21"/>
  <c r="B374" i="40"/>
  <c r="AA133" i="21"/>
  <c r="B150" i="40"/>
  <c r="B38" i="40"/>
  <c r="W370" i="40"/>
  <c r="X370" i="40" s="1"/>
  <c r="O354" i="21" s="1"/>
  <c r="G36" i="40"/>
  <c r="Q35" i="40"/>
  <c r="R36" i="40"/>
  <c r="R260" i="40"/>
  <c r="Q259" i="40"/>
  <c r="T33" i="41"/>
  <c r="Q371" i="40"/>
  <c r="R372" i="40"/>
  <c r="W258" i="40"/>
  <c r="F36" i="40"/>
  <c r="Q147" i="40"/>
  <c r="H364" i="41"/>
  <c r="K364" i="41" s="1"/>
  <c r="F365" i="41"/>
  <c r="L239" i="22"/>
  <c r="U226" i="22"/>
  <c r="H222" i="22"/>
  <c r="G219" i="22"/>
  <c r="U212" i="22"/>
  <c r="H208" i="22"/>
  <c r="G205" i="22"/>
  <c r="U191" i="22"/>
  <c r="H187" i="22"/>
  <c r="G184" i="22"/>
  <c r="K179" i="22"/>
  <c r="H175" i="22"/>
  <c r="G170" i="22"/>
  <c r="H161" i="22"/>
  <c r="J153" i="22"/>
  <c r="H149" i="22"/>
  <c r="P431" i="22"/>
  <c r="P427" i="22"/>
  <c r="P426" i="22"/>
  <c r="I424" i="22"/>
  <c r="I422" i="22"/>
  <c r="I420" i="22"/>
  <c r="I416" i="22"/>
  <c r="I414" i="22"/>
  <c r="I402" i="22"/>
  <c r="I437" i="22" s="1"/>
  <c r="M452" i="22" s="1"/>
  <c r="U452" i="22" s="1"/>
  <c r="AM452" i="22" s="1"/>
  <c r="I356" i="22"/>
  <c r="I354" i="22"/>
  <c r="I335" i="22"/>
  <c r="I329" i="22"/>
  <c r="I364" i="22" s="1"/>
  <c r="I279" i="22"/>
  <c r="P277" i="22"/>
  <c r="I275" i="22"/>
  <c r="I263" i="22"/>
  <c r="I259" i="22"/>
  <c r="P37" i="22"/>
  <c r="P29" i="22"/>
  <c r="I20" i="22"/>
  <c r="I19" i="22"/>
  <c r="I17" i="22"/>
  <c r="P432" i="22"/>
  <c r="P430" i="22"/>
  <c r="P425" i="22"/>
  <c r="P423" i="22"/>
  <c r="P416" i="22"/>
  <c r="P415" i="22"/>
  <c r="P409" i="22"/>
  <c r="P358" i="22"/>
  <c r="P356" i="22"/>
  <c r="P354" i="22"/>
  <c r="W354" i="22"/>
  <c r="P352" i="22"/>
  <c r="P350" i="22"/>
  <c r="P348" i="22"/>
  <c r="P346" i="22"/>
  <c r="P338" i="22"/>
  <c r="P283" i="22"/>
  <c r="P275" i="22"/>
  <c r="P272" i="22"/>
  <c r="P39" i="22"/>
  <c r="P36" i="22"/>
  <c r="X258" i="40" l="1"/>
  <c r="O242" i="21" s="1"/>
  <c r="T373" i="40"/>
  <c r="V372" i="40"/>
  <c r="S372" i="40"/>
  <c r="U371" i="40"/>
  <c r="M355" i="21" s="1"/>
  <c r="T261" i="40"/>
  <c r="V260" i="40"/>
  <c r="S260" i="40"/>
  <c r="U259" i="40"/>
  <c r="M243" i="21" s="1"/>
  <c r="T149" i="40"/>
  <c r="V148" i="40"/>
  <c r="S148" i="40"/>
  <c r="U147" i="40"/>
  <c r="M131" i="21" s="1"/>
  <c r="S36" i="40"/>
  <c r="U35" i="40"/>
  <c r="M19" i="21" s="1"/>
  <c r="T37" i="40"/>
  <c r="V36" i="40"/>
  <c r="I373" i="40"/>
  <c r="K372" i="40"/>
  <c r="H373" i="40"/>
  <c r="J372" i="40"/>
  <c r="I261" i="40"/>
  <c r="K260" i="40"/>
  <c r="H261" i="40"/>
  <c r="J260" i="40"/>
  <c r="H149" i="40"/>
  <c r="J148" i="40"/>
  <c r="I149" i="40"/>
  <c r="K148" i="40"/>
  <c r="M398" i="40"/>
  <c r="N398" i="40" s="1"/>
  <c r="J382" i="21" s="1"/>
  <c r="AU398" i="40"/>
  <c r="AA382" i="21" s="1"/>
  <c r="AM372" i="40"/>
  <c r="AO372" i="40" s="1"/>
  <c r="AN373" i="40"/>
  <c r="AP373" i="40" s="1"/>
  <c r="AD372" i="40"/>
  <c r="AF372" i="40" s="1"/>
  <c r="AE373" i="40"/>
  <c r="AG373" i="40" s="1"/>
  <c r="AT370" i="40"/>
  <c r="AQ371" i="40"/>
  <c r="AR371" i="40"/>
  <c r="AS371" i="40" s="1"/>
  <c r="AI371" i="40"/>
  <c r="AJ371" i="40" s="1"/>
  <c r="AH371" i="40"/>
  <c r="AT146" i="40"/>
  <c r="AN261" i="40"/>
  <c r="AP261" i="40" s="1"/>
  <c r="AE261" i="40"/>
  <c r="AG261" i="40" s="1"/>
  <c r="AI259" i="40"/>
  <c r="AJ259" i="40" s="1"/>
  <c r="AH259" i="40"/>
  <c r="AR259" i="40"/>
  <c r="AS259" i="40" s="1"/>
  <c r="AQ259" i="40"/>
  <c r="AD260" i="40"/>
  <c r="AF260" i="40" s="1"/>
  <c r="AT258" i="40"/>
  <c r="AM260" i="40"/>
  <c r="AO260" i="40" s="1"/>
  <c r="M286" i="40"/>
  <c r="N286" i="40" s="1"/>
  <c r="J270" i="21" s="1"/>
  <c r="AU286" i="40"/>
  <c r="AA270" i="21" s="1"/>
  <c r="AI147" i="40"/>
  <c r="AJ147" i="40" s="1"/>
  <c r="AH147" i="40"/>
  <c r="AN149" i="40"/>
  <c r="AP149" i="40" s="1"/>
  <c r="AM148" i="40"/>
  <c r="AO148" i="40" s="1"/>
  <c r="AD148" i="40"/>
  <c r="AF148" i="40" s="1"/>
  <c r="AE149" i="40"/>
  <c r="AG149" i="40" s="1"/>
  <c r="AR147" i="40"/>
  <c r="AS147" i="40" s="1"/>
  <c r="AQ147" i="40"/>
  <c r="M174" i="40"/>
  <c r="N174" i="40" s="1"/>
  <c r="J158" i="21" s="1"/>
  <c r="AA158" i="21"/>
  <c r="AT34" i="40"/>
  <c r="AH35" i="40"/>
  <c r="AI35" i="40"/>
  <c r="AJ35" i="40" s="1"/>
  <c r="AN37" i="40"/>
  <c r="AP37" i="40" s="1"/>
  <c r="AE37" i="40"/>
  <c r="AG37" i="40" s="1"/>
  <c r="AD36" i="40"/>
  <c r="AF36" i="40" s="1"/>
  <c r="AQ35" i="40"/>
  <c r="AR35" i="40"/>
  <c r="AS35" i="40" s="1"/>
  <c r="AM36" i="40"/>
  <c r="AO36" i="40" s="1"/>
  <c r="I37" i="40"/>
  <c r="K37" i="40" s="1"/>
  <c r="H37" i="40"/>
  <c r="J37" i="40" s="1"/>
  <c r="D62" i="41"/>
  <c r="AI62" i="41" s="1"/>
  <c r="AA46" i="21"/>
  <c r="M62" i="40"/>
  <c r="N62" i="40" s="1"/>
  <c r="J46" i="21" s="1"/>
  <c r="N355" i="21"/>
  <c r="N243" i="21"/>
  <c r="N131" i="21"/>
  <c r="N19" i="21"/>
  <c r="AD404" i="41"/>
  <c r="AD291" i="41"/>
  <c r="AD179" i="41"/>
  <c r="E61" i="41"/>
  <c r="V60" i="41"/>
  <c r="X382" i="21"/>
  <c r="G383" i="21"/>
  <c r="O399" i="40" s="1"/>
  <c r="E382" i="21"/>
  <c r="F382" i="21" s="1"/>
  <c r="X270" i="21"/>
  <c r="G271" i="21"/>
  <c r="O287" i="40" s="1"/>
  <c r="E270" i="21"/>
  <c r="F270" i="21" s="1"/>
  <c r="X158" i="21"/>
  <c r="G159" i="21"/>
  <c r="O175" i="40" s="1"/>
  <c r="AU175" i="40" s="1"/>
  <c r="E158" i="21"/>
  <c r="F158" i="21" s="1"/>
  <c r="E47" i="21"/>
  <c r="F47" i="21" s="1"/>
  <c r="C62" i="41" s="1"/>
  <c r="X47" i="21"/>
  <c r="I352" i="21"/>
  <c r="W352" i="21"/>
  <c r="V352" i="21"/>
  <c r="U352" i="21"/>
  <c r="I240" i="21"/>
  <c r="W240" i="21"/>
  <c r="U240" i="21"/>
  <c r="V240" i="21"/>
  <c r="I128" i="21"/>
  <c r="W128" i="21"/>
  <c r="V128" i="21"/>
  <c r="U128" i="21"/>
  <c r="Z352" i="21"/>
  <c r="H240" i="21"/>
  <c r="Z128" i="21"/>
  <c r="AH368" i="41"/>
  <c r="AJ368" i="41" s="1"/>
  <c r="K353" i="21" s="1"/>
  <c r="AH256" i="41"/>
  <c r="AJ256" i="41" s="1"/>
  <c r="K241" i="21" s="1"/>
  <c r="AH144" i="41"/>
  <c r="AJ144" i="41" s="1"/>
  <c r="K129" i="21" s="1"/>
  <c r="Z240" i="21"/>
  <c r="H128" i="21"/>
  <c r="H352" i="21"/>
  <c r="X369" i="41"/>
  <c r="AA369" i="41" s="1"/>
  <c r="AB369" i="41" s="1"/>
  <c r="T371" i="41"/>
  <c r="U370" i="41"/>
  <c r="AE368" i="41"/>
  <c r="V372" i="41"/>
  <c r="AE256" i="41"/>
  <c r="X257" i="41"/>
  <c r="AA257" i="41" s="1"/>
  <c r="AB257" i="41" s="1"/>
  <c r="T259" i="41"/>
  <c r="U258" i="41"/>
  <c r="V260" i="41"/>
  <c r="AE144" i="41"/>
  <c r="V148" i="41"/>
  <c r="X145" i="41"/>
  <c r="AA145" i="41" s="1"/>
  <c r="AB145" i="41" s="1"/>
  <c r="T147" i="41"/>
  <c r="U146" i="41"/>
  <c r="S349" i="21"/>
  <c r="Q349" i="21"/>
  <c r="S238" i="21"/>
  <c r="Q238" i="21"/>
  <c r="S127" i="21"/>
  <c r="Q127" i="21"/>
  <c r="S14" i="21"/>
  <c r="Q14" i="21"/>
  <c r="R373" i="40"/>
  <c r="Q36" i="40"/>
  <c r="W147" i="40"/>
  <c r="H365" i="41"/>
  <c r="K365" i="41" s="1"/>
  <c r="F366" i="41"/>
  <c r="T34" i="41"/>
  <c r="R261" i="40"/>
  <c r="G37" i="40"/>
  <c r="R149" i="40"/>
  <c r="Q148" i="40"/>
  <c r="R37" i="40"/>
  <c r="B39" i="40"/>
  <c r="AA134" i="21"/>
  <c r="B151" i="40"/>
  <c r="AA358" i="21"/>
  <c r="B375" i="40"/>
  <c r="AA246" i="21"/>
  <c r="B263" i="40"/>
  <c r="W259" i="40"/>
  <c r="H254" i="41"/>
  <c r="K254" i="41" s="1"/>
  <c r="F255" i="41"/>
  <c r="H143" i="41"/>
  <c r="K143" i="41" s="1"/>
  <c r="F144" i="41"/>
  <c r="F37" i="40"/>
  <c r="W371" i="40"/>
  <c r="X371" i="40" s="1"/>
  <c r="O355" i="21" s="1"/>
  <c r="Q372" i="40"/>
  <c r="Q260" i="40"/>
  <c r="H30" i="41"/>
  <c r="K30" i="41" s="1"/>
  <c r="F31" i="41"/>
  <c r="I257" i="22"/>
  <c r="I258" i="22"/>
  <c r="I273" i="22"/>
  <c r="I274" i="22"/>
  <c r="I339" i="22"/>
  <c r="I341" i="22"/>
  <c r="I351" i="22"/>
  <c r="I412" i="22"/>
  <c r="P16" i="22"/>
  <c r="P34" i="22"/>
  <c r="P24" i="22"/>
  <c r="P28" i="22"/>
  <c r="P273" i="22"/>
  <c r="P413" i="22"/>
  <c r="W417" i="22"/>
  <c r="I410" i="22"/>
  <c r="P344" i="22"/>
  <c r="P417" i="22"/>
  <c r="P428" i="22"/>
  <c r="AD359" i="22"/>
  <c r="P281" i="22"/>
  <c r="H322" i="22"/>
  <c r="AD343" i="22"/>
  <c r="W345" i="22"/>
  <c r="P347" i="22"/>
  <c r="AD423" i="22"/>
  <c r="I265" i="22"/>
  <c r="I267" i="22"/>
  <c r="I281" i="22"/>
  <c r="I283" i="22"/>
  <c r="I285" i="22"/>
  <c r="I337" i="22"/>
  <c r="I353" i="22"/>
  <c r="AD281" i="22"/>
  <c r="I266" i="22"/>
  <c r="AD352" i="22"/>
  <c r="P285" i="22"/>
  <c r="W423" i="22"/>
  <c r="W425" i="22"/>
  <c r="I430" i="22"/>
  <c r="I27" i="22"/>
  <c r="I41" i="22"/>
  <c r="I260" i="22"/>
  <c r="W273" i="22"/>
  <c r="I276" i="22"/>
  <c r="I349" i="22"/>
  <c r="I404" i="22"/>
  <c r="W329" i="22"/>
  <c r="V364" i="22" s="1"/>
  <c r="W371" i="22" s="1"/>
  <c r="I35" i="22"/>
  <c r="W42" i="22"/>
  <c r="I42" i="22"/>
  <c r="P42" i="22"/>
  <c r="I34" i="22"/>
  <c r="I25" i="22"/>
  <c r="I39" i="22"/>
  <c r="I73" i="22"/>
  <c r="I268" i="22"/>
  <c r="I331" i="22"/>
  <c r="AD346" i="22"/>
  <c r="I355" i="22"/>
  <c r="I406" i="22"/>
  <c r="AD256" i="22"/>
  <c r="AB291" i="22" s="1"/>
  <c r="AD298" i="22" s="1"/>
  <c r="I26" i="22"/>
  <c r="I33" i="22"/>
  <c r="P33" i="22"/>
  <c r="I333" i="22"/>
  <c r="I343" i="22"/>
  <c r="I347" i="22"/>
  <c r="AD415" i="22"/>
  <c r="P20" i="22"/>
  <c r="W272" i="22"/>
  <c r="AD285" i="22"/>
  <c r="I18" i="22"/>
  <c r="I28" i="22"/>
  <c r="I36" i="22"/>
  <c r="W275" i="22"/>
  <c r="AD283" i="22"/>
  <c r="AD338" i="22"/>
  <c r="I345" i="22"/>
  <c r="AD348" i="22"/>
  <c r="AD417" i="22"/>
  <c r="AD425" i="22"/>
  <c r="AD428" i="22"/>
  <c r="I428" i="22"/>
  <c r="AD344" i="22"/>
  <c r="AD426" i="22"/>
  <c r="I426" i="22"/>
  <c r="AD432" i="22"/>
  <c r="P402" i="22"/>
  <c r="P437" i="22" s="1"/>
  <c r="P444" i="22" s="1"/>
  <c r="W32" i="22"/>
  <c r="W40" i="22"/>
  <c r="I256" i="22"/>
  <c r="I291" i="22" s="1"/>
  <c r="M306" i="22" s="1"/>
  <c r="U306" i="22" s="1"/>
  <c r="AM306" i="22" s="1"/>
  <c r="AD345" i="22"/>
  <c r="W348" i="22"/>
  <c r="I408" i="22"/>
  <c r="I418" i="22"/>
  <c r="I432" i="22"/>
  <c r="AD430" i="22"/>
  <c r="I371" i="22"/>
  <c r="M379" i="22"/>
  <c r="U379" i="22" s="1"/>
  <c r="AM379" i="22" s="1"/>
  <c r="I444" i="22"/>
  <c r="P30" i="22"/>
  <c r="I14" i="22"/>
  <c r="I21" i="22"/>
  <c r="I22" i="22"/>
  <c r="I29" i="22"/>
  <c r="I350" i="22"/>
  <c r="I358" i="22"/>
  <c r="AD31" i="22"/>
  <c r="I37" i="22"/>
  <c r="I269" i="22"/>
  <c r="I277" i="22"/>
  <c r="I280" i="22"/>
  <c r="I344" i="22"/>
  <c r="I413" i="22"/>
  <c r="P32" i="22"/>
  <c r="P38" i="22"/>
  <c r="P357" i="22"/>
  <c r="I15" i="22"/>
  <c r="I23" i="22"/>
  <c r="I31" i="22"/>
  <c r="AD34" i="22"/>
  <c r="W36" i="22"/>
  <c r="AD42" i="22"/>
  <c r="I262" i="22"/>
  <c r="I270" i="22"/>
  <c r="I278" i="22"/>
  <c r="I286" i="22"/>
  <c r="I338" i="22"/>
  <c r="I346" i="22"/>
  <c r="I359" i="22"/>
  <c r="I405" i="22"/>
  <c r="I427" i="22"/>
  <c r="AD270" i="22"/>
  <c r="I282" i="22"/>
  <c r="I334" i="22"/>
  <c r="I411" i="22"/>
  <c r="I421" i="22"/>
  <c r="AD421" i="22"/>
  <c r="W421" i="22"/>
  <c r="AD32" i="22"/>
  <c r="I261" i="22"/>
  <c r="AD272" i="22"/>
  <c r="I336" i="22"/>
  <c r="I357" i="22"/>
  <c r="P270" i="22"/>
  <c r="W271" i="22"/>
  <c r="P279" i="22"/>
  <c r="P342" i="22"/>
  <c r="P421" i="22"/>
  <c r="I24" i="22"/>
  <c r="AD28" i="22"/>
  <c r="I32" i="22"/>
  <c r="AD36" i="22"/>
  <c r="I40" i="22"/>
  <c r="I264" i="22"/>
  <c r="W270" i="22"/>
  <c r="I272" i="22"/>
  <c r="AD275" i="22"/>
  <c r="W277" i="22"/>
  <c r="I284" i="22"/>
  <c r="I332" i="22"/>
  <c r="I340" i="22"/>
  <c r="AD342" i="22"/>
  <c r="I348" i="22"/>
  <c r="W352" i="22"/>
  <c r="AD356" i="22"/>
  <c r="W356" i="22"/>
  <c r="I429" i="22"/>
  <c r="AD429" i="22"/>
  <c r="W283" i="22"/>
  <c r="W285" i="22"/>
  <c r="I409" i="22"/>
  <c r="I425" i="22"/>
  <c r="AD354" i="22"/>
  <c r="AD355" i="22"/>
  <c r="I407" i="22"/>
  <c r="I423" i="22"/>
  <c r="I431" i="22"/>
  <c r="W422" i="22"/>
  <c r="W424" i="22"/>
  <c r="W426" i="22"/>
  <c r="W430" i="22"/>
  <c r="C21" i="3"/>
  <c r="P27" i="22"/>
  <c r="P14" i="22"/>
  <c r="P18" i="22"/>
  <c r="P22" i="22"/>
  <c r="P26" i="22"/>
  <c r="AD280" i="22"/>
  <c r="P280" i="22"/>
  <c r="P17" i="22"/>
  <c r="P21" i="22"/>
  <c r="P25" i="22"/>
  <c r="P31" i="22"/>
  <c r="P35" i="22"/>
  <c r="P41" i="22"/>
  <c r="C27" i="3"/>
  <c r="W31" i="22"/>
  <c r="P271" i="22"/>
  <c r="P278" i="22"/>
  <c r="C99" i="3"/>
  <c r="F77" i="3"/>
  <c r="H249" i="22"/>
  <c r="P40" i="22"/>
  <c r="P73" i="22"/>
  <c r="AH291" i="22"/>
  <c r="M307" i="22" s="1"/>
  <c r="U307" i="22" s="1"/>
  <c r="V308" i="22" s="1"/>
  <c r="C83" i="3"/>
  <c r="P265" i="22"/>
  <c r="C87" i="3"/>
  <c r="P269" i="22"/>
  <c r="C91" i="3"/>
  <c r="P282" i="22"/>
  <c r="W282" i="22"/>
  <c r="P284" i="22"/>
  <c r="AD333" i="22"/>
  <c r="P333" i="22"/>
  <c r="P403" i="22"/>
  <c r="P286" i="22"/>
  <c r="W286" i="22"/>
  <c r="P331" i="22"/>
  <c r="C145" i="3"/>
  <c r="P274" i="22"/>
  <c r="W274" i="22"/>
  <c r="P276" i="22"/>
  <c r="P334" i="22"/>
  <c r="P330" i="22"/>
  <c r="P332" i="22"/>
  <c r="P345" i="22"/>
  <c r="P349" i="22"/>
  <c r="P339" i="22"/>
  <c r="P351" i="22"/>
  <c r="W351" i="22"/>
  <c r="P353" i="22"/>
  <c r="W353" i="22"/>
  <c r="P340" i="22"/>
  <c r="C155" i="3"/>
  <c r="P343" i="22"/>
  <c r="AD347" i="22"/>
  <c r="C165" i="3"/>
  <c r="P411" i="22"/>
  <c r="P355" i="22"/>
  <c r="P404" i="22"/>
  <c r="AD424" i="22"/>
  <c r="P424" i="22"/>
  <c r="P412" i="22"/>
  <c r="AD418" i="22"/>
  <c r="P418" i="22"/>
  <c r="P420" i="22"/>
  <c r="AD420" i="22"/>
  <c r="C227" i="3"/>
  <c r="P359" i="22"/>
  <c r="P405" i="22"/>
  <c r="P410" i="22"/>
  <c r="C217" i="3"/>
  <c r="P422" i="22"/>
  <c r="C229" i="3"/>
  <c r="P407" i="22"/>
  <c r="AD416" i="22"/>
  <c r="AD419" i="22"/>
  <c r="P406" i="22"/>
  <c r="P419" i="22"/>
  <c r="P429" i="22"/>
  <c r="C237" i="3"/>
  <c r="C170" i="3"/>
  <c r="C235" i="3"/>
  <c r="C169" i="3"/>
  <c r="C168" i="3"/>
  <c r="C167" i="3"/>
  <c r="C231" i="3"/>
  <c r="C161" i="3"/>
  <c r="C225" i="3"/>
  <c r="C159" i="3"/>
  <c r="C158" i="3"/>
  <c r="C223" i="3"/>
  <c r="C221" i="3"/>
  <c r="C219" i="3"/>
  <c r="C218" i="3"/>
  <c r="C152" i="3"/>
  <c r="C151" i="3"/>
  <c r="C150" i="3"/>
  <c r="C215" i="3"/>
  <c r="C149" i="3"/>
  <c r="C148" i="3"/>
  <c r="C213" i="3"/>
  <c r="C147" i="3"/>
  <c r="C146" i="3"/>
  <c r="F209" i="3"/>
  <c r="E209" i="3"/>
  <c r="D209" i="3"/>
  <c r="C209" i="3"/>
  <c r="F143" i="3"/>
  <c r="E143" i="3"/>
  <c r="D143" i="3"/>
  <c r="C143" i="3"/>
  <c r="C106" i="3"/>
  <c r="C40" i="3"/>
  <c r="C105" i="3"/>
  <c r="C39" i="3"/>
  <c r="C104" i="3"/>
  <c r="C38" i="3"/>
  <c r="C103" i="3"/>
  <c r="C37" i="3"/>
  <c r="C102" i="3"/>
  <c r="C100" i="3"/>
  <c r="C34" i="3"/>
  <c r="C33" i="3"/>
  <c r="C98" i="3"/>
  <c r="C97" i="3"/>
  <c r="C31" i="3"/>
  <c r="C96" i="3"/>
  <c r="C30" i="3"/>
  <c r="C95" i="3"/>
  <c r="C29" i="3"/>
  <c r="C94" i="3"/>
  <c r="C93" i="3"/>
  <c r="C25" i="3"/>
  <c r="C90" i="3"/>
  <c r="C24" i="3"/>
  <c r="C88" i="3"/>
  <c r="C22" i="3"/>
  <c r="C86" i="3"/>
  <c r="C19" i="3"/>
  <c r="C84" i="3"/>
  <c r="C18" i="3"/>
  <c r="C17" i="3"/>
  <c r="C82" i="3"/>
  <c r="C16" i="3"/>
  <c r="C81" i="3"/>
  <c r="C15" i="3"/>
  <c r="C80" i="3"/>
  <c r="C79" i="3"/>
  <c r="C13" i="3"/>
  <c r="C78" i="3"/>
  <c r="D77" i="3"/>
  <c r="C77" i="3"/>
  <c r="F11" i="3"/>
  <c r="E11" i="3"/>
  <c r="D11" i="3"/>
  <c r="H4" i="3"/>
  <c r="E4" i="3"/>
  <c r="C4" i="3"/>
  <c r="H3" i="3"/>
  <c r="E3" i="3"/>
  <c r="C3" i="3"/>
  <c r="D172" i="3"/>
  <c r="F89" i="3"/>
  <c r="X259" i="40" l="1"/>
  <c r="O243" i="21" s="1"/>
  <c r="X147" i="40"/>
  <c r="O131" i="21" s="1"/>
  <c r="S373" i="40"/>
  <c r="U372" i="40"/>
  <c r="M356" i="21" s="1"/>
  <c r="T374" i="40"/>
  <c r="V373" i="40"/>
  <c r="S261" i="40"/>
  <c r="U260" i="40"/>
  <c r="M244" i="21" s="1"/>
  <c r="T262" i="40"/>
  <c r="V261" i="40"/>
  <c r="S149" i="40"/>
  <c r="U148" i="40"/>
  <c r="M132" i="21" s="1"/>
  <c r="T150" i="40"/>
  <c r="V149" i="40"/>
  <c r="T38" i="40"/>
  <c r="V37" i="40"/>
  <c r="S37" i="40"/>
  <c r="U36" i="40"/>
  <c r="M20" i="21" s="1"/>
  <c r="H374" i="40"/>
  <c r="J373" i="40"/>
  <c r="I374" i="40"/>
  <c r="K373" i="40"/>
  <c r="H262" i="40"/>
  <c r="J261" i="40"/>
  <c r="I262" i="40"/>
  <c r="K261" i="40"/>
  <c r="I150" i="40"/>
  <c r="K149" i="40"/>
  <c r="H150" i="40"/>
  <c r="J149" i="40"/>
  <c r="AT371" i="40"/>
  <c r="M399" i="40"/>
  <c r="N399" i="40" s="1"/>
  <c r="J383" i="21" s="1"/>
  <c r="AU399" i="40"/>
  <c r="AA383" i="21" s="1"/>
  <c r="AM373" i="40"/>
  <c r="AO373" i="40" s="1"/>
  <c r="AD373" i="40"/>
  <c r="AF373" i="40" s="1"/>
  <c r="AE374" i="40"/>
  <c r="AG374" i="40" s="1"/>
  <c r="AN374" i="40"/>
  <c r="AP374" i="40" s="1"/>
  <c r="AH372" i="40"/>
  <c r="AI372" i="40"/>
  <c r="AJ372" i="40" s="1"/>
  <c r="AR372" i="40"/>
  <c r="AS372" i="40" s="1"/>
  <c r="AQ372" i="40"/>
  <c r="AD261" i="40"/>
  <c r="AF261" i="40" s="1"/>
  <c r="AT259" i="40"/>
  <c r="AN262" i="40"/>
  <c r="AP262" i="40" s="1"/>
  <c r="AQ260" i="40"/>
  <c r="AR260" i="40"/>
  <c r="AS260" i="40" s="1"/>
  <c r="M287" i="40"/>
  <c r="N287" i="40" s="1"/>
  <c r="J271" i="21" s="1"/>
  <c r="AU287" i="40"/>
  <c r="AA271" i="21" s="1"/>
  <c r="AI260" i="40"/>
  <c r="AJ260" i="40" s="1"/>
  <c r="AH260" i="40"/>
  <c r="AM261" i="40"/>
  <c r="AO261" i="40" s="1"/>
  <c r="AE262" i="40"/>
  <c r="AG262" i="40" s="1"/>
  <c r="AN150" i="40"/>
  <c r="AP150" i="40" s="1"/>
  <c r="AR148" i="40"/>
  <c r="AS148" i="40" s="1"/>
  <c r="AQ148" i="40"/>
  <c r="AI148" i="40"/>
  <c r="AJ148" i="40" s="1"/>
  <c r="AH148" i="40"/>
  <c r="AM149" i="40"/>
  <c r="AO149" i="40" s="1"/>
  <c r="AT147" i="40"/>
  <c r="AD149" i="40"/>
  <c r="AF149" i="40" s="1"/>
  <c r="AE150" i="40"/>
  <c r="AG150" i="40" s="1"/>
  <c r="M175" i="40"/>
  <c r="N175" i="40" s="1"/>
  <c r="J159" i="21" s="1"/>
  <c r="AA159" i="21"/>
  <c r="AT35" i="40"/>
  <c r="AQ36" i="40"/>
  <c r="AR36" i="40"/>
  <c r="AS36" i="40" s="1"/>
  <c r="AM37" i="40"/>
  <c r="AO37" i="40" s="1"/>
  <c r="AD37" i="40"/>
  <c r="AF37" i="40" s="1"/>
  <c r="AN38" i="40"/>
  <c r="AP38" i="40" s="1"/>
  <c r="AE38" i="40"/>
  <c r="AG38" i="40" s="1"/>
  <c r="AH36" i="40"/>
  <c r="AI36" i="40"/>
  <c r="AJ36" i="40" s="1"/>
  <c r="H38" i="40"/>
  <c r="J38" i="40" s="1"/>
  <c r="I38" i="40"/>
  <c r="K38" i="40" s="1"/>
  <c r="D63" i="41"/>
  <c r="AI63" i="41" s="1"/>
  <c r="AA47" i="21"/>
  <c r="M63" i="40"/>
  <c r="N63" i="40" s="1"/>
  <c r="J47" i="21" s="1"/>
  <c r="N356" i="21"/>
  <c r="N244" i="21"/>
  <c r="N132" i="21"/>
  <c r="N20" i="21"/>
  <c r="AD405" i="41"/>
  <c r="AD292" i="41"/>
  <c r="AD180" i="41"/>
  <c r="E62" i="41"/>
  <c r="V61" i="41"/>
  <c r="X383" i="21"/>
  <c r="G384" i="21"/>
  <c r="O400" i="40" s="1"/>
  <c r="E383" i="21"/>
  <c r="F383" i="21" s="1"/>
  <c r="X271" i="21"/>
  <c r="G272" i="21"/>
  <c r="O288" i="40" s="1"/>
  <c r="E271" i="21"/>
  <c r="F271" i="21" s="1"/>
  <c r="X159" i="21"/>
  <c r="G160" i="21"/>
  <c r="O176" i="40" s="1"/>
  <c r="AU176" i="40" s="1"/>
  <c r="E159" i="21"/>
  <c r="F159" i="21" s="1"/>
  <c r="X48" i="21"/>
  <c r="E48" i="21"/>
  <c r="F48" i="21" s="1"/>
  <c r="C63" i="41" s="1"/>
  <c r="I353" i="21"/>
  <c r="V353" i="21"/>
  <c r="U353" i="21"/>
  <c r="W353" i="21"/>
  <c r="I241" i="21"/>
  <c r="W241" i="21"/>
  <c r="V241" i="21"/>
  <c r="U241" i="21"/>
  <c r="I129" i="21"/>
  <c r="W129" i="21"/>
  <c r="V129" i="21"/>
  <c r="U129" i="21"/>
  <c r="Z353" i="21"/>
  <c r="H241" i="21"/>
  <c r="Z129" i="21"/>
  <c r="AH369" i="41"/>
  <c r="AJ369" i="41" s="1"/>
  <c r="K354" i="21" s="1"/>
  <c r="AH257" i="41"/>
  <c r="AJ257" i="41" s="1"/>
  <c r="K242" i="21" s="1"/>
  <c r="AH145" i="41"/>
  <c r="AJ145" i="41" s="1"/>
  <c r="K130" i="21" s="1"/>
  <c r="Z241" i="21"/>
  <c r="H353" i="21"/>
  <c r="H129" i="21"/>
  <c r="AE369" i="41"/>
  <c r="V373" i="41"/>
  <c r="T372" i="41"/>
  <c r="U371" i="41"/>
  <c r="X370" i="41"/>
  <c r="AA370" i="41" s="1"/>
  <c r="AB370" i="41" s="1"/>
  <c r="AE257" i="41"/>
  <c r="V261" i="41"/>
  <c r="X258" i="41"/>
  <c r="AA258" i="41" s="1"/>
  <c r="AB258" i="41" s="1"/>
  <c r="T260" i="41"/>
  <c r="U259" i="41"/>
  <c r="AE145" i="41"/>
  <c r="X146" i="41"/>
  <c r="AA146" i="41" s="1"/>
  <c r="AB146" i="41" s="1"/>
  <c r="T148" i="41"/>
  <c r="U147" i="41"/>
  <c r="V149" i="41"/>
  <c r="S350" i="21"/>
  <c r="Q350" i="21"/>
  <c r="S239" i="21"/>
  <c r="Q239" i="21"/>
  <c r="S128" i="21"/>
  <c r="Q128" i="21"/>
  <c r="S15" i="21"/>
  <c r="Q15" i="21"/>
  <c r="H31" i="41"/>
  <c r="K31" i="41" s="1"/>
  <c r="F32" i="41"/>
  <c r="Q149" i="40"/>
  <c r="W148" i="40"/>
  <c r="T35" i="41"/>
  <c r="W372" i="40"/>
  <c r="Q261" i="40"/>
  <c r="H255" i="41"/>
  <c r="K255" i="41" s="1"/>
  <c r="F256" i="41"/>
  <c r="AA247" i="21"/>
  <c r="B264" i="40"/>
  <c r="AA359" i="21"/>
  <c r="B376" i="40"/>
  <c r="AA135" i="21"/>
  <c r="B152" i="40"/>
  <c r="B40" i="40"/>
  <c r="R150" i="40"/>
  <c r="W260" i="40"/>
  <c r="H366" i="41"/>
  <c r="K366" i="41" s="1"/>
  <c r="F367" i="41"/>
  <c r="Q37" i="40"/>
  <c r="R374" i="40"/>
  <c r="Q373" i="40"/>
  <c r="R38" i="40"/>
  <c r="F38" i="40"/>
  <c r="H144" i="41"/>
  <c r="K144" i="41" s="1"/>
  <c r="F145" i="41"/>
  <c r="G38" i="40"/>
  <c r="R262" i="40"/>
  <c r="H395" i="22"/>
  <c r="C12" i="3"/>
  <c r="C23" i="3"/>
  <c r="C153" i="3"/>
  <c r="AD329" i="22"/>
  <c r="AB364" i="22" s="1"/>
  <c r="AD371" i="22" s="1"/>
  <c r="AD273" i="22"/>
  <c r="W419" i="22"/>
  <c r="AD269" i="22"/>
  <c r="W279" i="22"/>
  <c r="W41" i="22"/>
  <c r="C20" i="3"/>
  <c r="C32" i="3"/>
  <c r="C238" i="3"/>
  <c r="AD35" i="22"/>
  <c r="AD271" i="22"/>
  <c r="AD23" i="22"/>
  <c r="AD278" i="22"/>
  <c r="AD37" i="22"/>
  <c r="AD30" i="22"/>
  <c r="W30" i="22"/>
  <c r="AD422" i="22"/>
  <c r="W39" i="22"/>
  <c r="AD351" i="22"/>
  <c r="C35" i="3"/>
  <c r="C220" i="3"/>
  <c r="AD350" i="22"/>
  <c r="W278" i="22"/>
  <c r="AD73" i="22"/>
  <c r="W37" i="22"/>
  <c r="AD405" i="22"/>
  <c r="AD41" i="22"/>
  <c r="W346" i="22"/>
  <c r="C101" i="3"/>
  <c r="C233" i="3"/>
  <c r="AD279" i="22"/>
  <c r="AD24" i="22"/>
  <c r="AD341" i="22"/>
  <c r="W33" i="22"/>
  <c r="P336" i="22"/>
  <c r="W23" i="22"/>
  <c r="P23" i="22"/>
  <c r="W406" i="22"/>
  <c r="W269" i="22"/>
  <c r="AK298" i="22"/>
  <c r="W35" i="22"/>
  <c r="C85" i="3"/>
  <c r="C211" i="3"/>
  <c r="C163" i="3"/>
  <c r="C232" i="3"/>
  <c r="C234" i="3"/>
  <c r="C171" i="3"/>
  <c r="W341" i="22"/>
  <c r="P341" i="22"/>
  <c r="W335" i="22"/>
  <c r="P335" i="22"/>
  <c r="W337" i="22"/>
  <c r="P337" i="22"/>
  <c r="P19" i="22"/>
  <c r="W428" i="22"/>
  <c r="W420" i="22"/>
  <c r="W359" i="22"/>
  <c r="AD282" i="22"/>
  <c r="W357" i="22"/>
  <c r="N249" i="22"/>
  <c r="AD38" i="22"/>
  <c r="W276" i="22"/>
  <c r="AD257" i="22"/>
  <c r="W358" i="22"/>
  <c r="AD29" i="22"/>
  <c r="W256" i="22"/>
  <c r="V291" i="22" s="1"/>
  <c r="W298" i="22" s="1"/>
  <c r="W347" i="22"/>
  <c r="W34" i="22"/>
  <c r="B322" i="22"/>
  <c r="A24" i="26"/>
  <c r="A18" i="26"/>
  <c r="A23" i="26"/>
  <c r="B395" i="22"/>
  <c r="B249" i="22"/>
  <c r="E77" i="3"/>
  <c r="C214" i="3"/>
  <c r="C216" i="3"/>
  <c r="C157" i="3"/>
  <c r="C164" i="3"/>
  <c r="W414" i="22"/>
  <c r="P414" i="22"/>
  <c r="W402" i="22"/>
  <c r="V437" i="22" s="1"/>
  <c r="W444" i="22" s="1"/>
  <c r="W257" i="22"/>
  <c r="P257" i="22"/>
  <c r="W418" i="22"/>
  <c r="W355" i="22"/>
  <c r="W281" i="22"/>
  <c r="AD357" i="22"/>
  <c r="W280" i="22"/>
  <c r="AD276" i="22"/>
  <c r="C14" i="3"/>
  <c r="I16" i="22"/>
  <c r="AD39" i="22"/>
  <c r="AD274" i="22"/>
  <c r="C36" i="3"/>
  <c r="I38" i="22"/>
  <c r="W28" i="22"/>
  <c r="AD40" i="22"/>
  <c r="AD277" i="22"/>
  <c r="B6" i="22"/>
  <c r="C28" i="3"/>
  <c r="I30" i="22"/>
  <c r="AM307" i="22"/>
  <c r="I298" i="22"/>
  <c r="W415" i="22"/>
  <c r="W431" i="22"/>
  <c r="AD431" i="22"/>
  <c r="W343" i="22"/>
  <c r="AD406" i="22"/>
  <c r="W349" i="22"/>
  <c r="A25" i="26"/>
  <c r="P256" i="22"/>
  <c r="P291" i="22" s="1"/>
  <c r="P298" i="22" s="1"/>
  <c r="A27" i="26"/>
  <c r="W407" i="22"/>
  <c r="AD284" i="22"/>
  <c r="C89" i="3"/>
  <c r="C26" i="3"/>
  <c r="C160" i="3"/>
  <c r="C230" i="3"/>
  <c r="C172" i="3"/>
  <c r="AD408" i="22"/>
  <c r="P408" i="22"/>
  <c r="AD402" i="22"/>
  <c r="AB437" i="22" s="1"/>
  <c r="AD444" i="22" s="1"/>
  <c r="P329" i="22"/>
  <c r="P364" i="22" s="1"/>
  <c r="P371" i="22" s="1"/>
  <c r="W15" i="22"/>
  <c r="P15" i="22"/>
  <c r="W432" i="22"/>
  <c r="W416" i="22"/>
  <c r="W408" i="22"/>
  <c r="AD353" i="22"/>
  <c r="W429" i="22"/>
  <c r="AD427" i="22"/>
  <c r="W344" i="22"/>
  <c r="W336" i="22"/>
  <c r="W38" i="22"/>
  <c r="AD411" i="22"/>
  <c r="W427" i="22"/>
  <c r="W405" i="22"/>
  <c r="W350" i="22"/>
  <c r="W342" i="22"/>
  <c r="AD265" i="22"/>
  <c r="AD33" i="22"/>
  <c r="AD17" i="22"/>
  <c r="AD15" i="22"/>
  <c r="AD358" i="22"/>
  <c r="W29" i="22"/>
  <c r="AD286" i="22"/>
  <c r="W284" i="22"/>
  <c r="W73" i="22"/>
  <c r="AD349" i="22"/>
  <c r="C212" i="3"/>
  <c r="C162" i="3"/>
  <c r="C222" i="3"/>
  <c r="I415" i="22"/>
  <c r="C224" i="3"/>
  <c r="I417" i="22"/>
  <c r="C226" i="3"/>
  <c r="I419" i="22"/>
  <c r="C210" i="3"/>
  <c r="I403" i="22"/>
  <c r="C144" i="3"/>
  <c r="I330" i="22"/>
  <c r="C166" i="3"/>
  <c r="I352" i="22"/>
  <c r="C156" i="3"/>
  <c r="I342" i="22"/>
  <c r="C228" i="3"/>
  <c r="C154" i="3"/>
  <c r="C236" i="3"/>
  <c r="C92" i="3"/>
  <c r="I271" i="22"/>
  <c r="V309" i="22"/>
  <c r="AN308" i="22"/>
  <c r="AD337" i="22"/>
  <c r="AD414" i="22"/>
  <c r="P262" i="22"/>
  <c r="P263" i="22"/>
  <c r="W24" i="22"/>
  <c r="AD407" i="22"/>
  <c r="AD410" i="22"/>
  <c r="AD412" i="22"/>
  <c r="W411" i="22"/>
  <c r="AD413" i="22"/>
  <c r="AH364" i="22"/>
  <c r="AD331" i="22"/>
  <c r="W17" i="22"/>
  <c r="AD262" i="22"/>
  <c r="AN291" i="22"/>
  <c r="M312" i="22" s="1"/>
  <c r="AM312" i="22" s="1"/>
  <c r="N316" i="22" s="1"/>
  <c r="V316" i="22" s="1"/>
  <c r="W338" i="22"/>
  <c r="AD336" i="22"/>
  <c r="W265" i="22"/>
  <c r="W333" i="22"/>
  <c r="AD260" i="22"/>
  <c r="AD404" i="22"/>
  <c r="AD330" i="22"/>
  <c r="AD340" i="22"/>
  <c r="AH437" i="22"/>
  <c r="AD335" i="22"/>
  <c r="AD403" i="22"/>
  <c r="W260" i="22"/>
  <c r="P260" i="22"/>
  <c r="D151" i="3"/>
  <c r="D167" i="3"/>
  <c r="D155" i="3"/>
  <c r="D171" i="3"/>
  <c r="D147" i="3"/>
  <c r="D163" i="3"/>
  <c r="D159" i="3"/>
  <c r="D150" i="3"/>
  <c r="D158" i="3"/>
  <c r="D166" i="3"/>
  <c r="D145" i="3"/>
  <c r="D149" i="3"/>
  <c r="D153" i="3"/>
  <c r="D157" i="3"/>
  <c r="D161" i="3"/>
  <c r="D165" i="3"/>
  <c r="D169" i="3"/>
  <c r="D146" i="3"/>
  <c r="D154" i="3"/>
  <c r="D162" i="3"/>
  <c r="D170" i="3"/>
  <c r="D144" i="3"/>
  <c r="D148" i="3"/>
  <c r="D152" i="3"/>
  <c r="D156" i="3"/>
  <c r="D160" i="3"/>
  <c r="D164" i="3"/>
  <c r="D168" i="3"/>
  <c r="E84" i="3"/>
  <c r="E85" i="3"/>
  <c r="E90" i="3"/>
  <c r="E91" i="3"/>
  <c r="E92" i="3"/>
  <c r="F79" i="3"/>
  <c r="F81" i="3"/>
  <c r="F83" i="3"/>
  <c r="F85" i="3"/>
  <c r="F90" i="3"/>
  <c r="F92" i="3"/>
  <c r="F94" i="3"/>
  <c r="E80" i="3"/>
  <c r="E87" i="3"/>
  <c r="E88" i="3"/>
  <c r="E8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F82" i="3"/>
  <c r="F86" i="3"/>
  <c r="F106" i="3"/>
  <c r="F105" i="3"/>
  <c r="F104" i="3"/>
  <c r="F103" i="3"/>
  <c r="F102" i="3"/>
  <c r="F101" i="3"/>
  <c r="F100" i="3"/>
  <c r="F99" i="3"/>
  <c r="F98" i="3"/>
  <c r="F97" i="3"/>
  <c r="F96" i="3"/>
  <c r="F95" i="3"/>
  <c r="E106" i="3"/>
  <c r="E105" i="3"/>
  <c r="E104" i="3"/>
  <c r="E103" i="3"/>
  <c r="E102" i="3"/>
  <c r="E101" i="3"/>
  <c r="E100" i="3"/>
  <c r="E99" i="3"/>
  <c r="E98" i="3"/>
  <c r="E97" i="3"/>
  <c r="E96" i="3"/>
  <c r="E95" i="3"/>
  <c r="E78" i="3"/>
  <c r="E79" i="3"/>
  <c r="E81" i="3"/>
  <c r="E82" i="3"/>
  <c r="E83" i="3"/>
  <c r="E86" i="3"/>
  <c r="E93" i="3"/>
  <c r="E94" i="3"/>
  <c r="F78" i="3"/>
  <c r="F80" i="3"/>
  <c r="F84" i="3"/>
  <c r="F87" i="3"/>
  <c r="F88" i="3"/>
  <c r="F91" i="3"/>
  <c r="F9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A6" i="26"/>
  <c r="A47" i="26" s="1"/>
  <c r="A52" i="26"/>
  <c r="A93" i="26" s="1"/>
  <c r="A98" i="26"/>
  <c r="A139" i="26" s="1"/>
  <c r="A144" i="26"/>
  <c r="A185" i="26" s="1"/>
  <c r="X372" i="40" l="1"/>
  <c r="O356" i="21" s="1"/>
  <c r="X148" i="40"/>
  <c r="O132" i="21" s="1"/>
  <c r="X260" i="40"/>
  <c r="O244" i="21" s="1"/>
  <c r="T375" i="40"/>
  <c r="V374" i="40"/>
  <c r="S374" i="40"/>
  <c r="U373" i="40"/>
  <c r="M357" i="21" s="1"/>
  <c r="T263" i="40"/>
  <c r="V262" i="40"/>
  <c r="S262" i="40"/>
  <c r="U261" i="40"/>
  <c r="M245" i="21" s="1"/>
  <c r="T151" i="40"/>
  <c r="V150" i="40"/>
  <c r="S150" i="40"/>
  <c r="U149" i="40"/>
  <c r="M133" i="21" s="1"/>
  <c r="S38" i="40"/>
  <c r="U37" i="40"/>
  <c r="M21" i="21" s="1"/>
  <c r="T39" i="40"/>
  <c r="V38" i="40"/>
  <c r="I375" i="40"/>
  <c r="K374" i="40"/>
  <c r="H375" i="40"/>
  <c r="J374" i="40"/>
  <c r="I263" i="40"/>
  <c r="K262" i="40"/>
  <c r="AT260" i="40"/>
  <c r="H263" i="40"/>
  <c r="J262" i="40"/>
  <c r="H151" i="40"/>
  <c r="J150" i="40"/>
  <c r="I151" i="40"/>
  <c r="K150" i="40"/>
  <c r="AE375" i="40"/>
  <c r="AG375" i="40" s="1"/>
  <c r="AM374" i="40"/>
  <c r="AO374" i="40" s="1"/>
  <c r="M400" i="40"/>
  <c r="N400" i="40" s="1"/>
  <c r="J384" i="21" s="1"/>
  <c r="AU400" i="40"/>
  <c r="AA384" i="21" s="1"/>
  <c r="AT372" i="40"/>
  <c r="AI373" i="40"/>
  <c r="AJ373" i="40" s="1"/>
  <c r="AH373" i="40"/>
  <c r="AR373" i="40"/>
  <c r="AS373" i="40" s="1"/>
  <c r="AQ373" i="40"/>
  <c r="AD374" i="40"/>
  <c r="AF374" i="40" s="1"/>
  <c r="AN375" i="40"/>
  <c r="AP375" i="40" s="1"/>
  <c r="M288" i="40"/>
  <c r="N288" i="40" s="1"/>
  <c r="J272" i="21" s="1"/>
  <c r="AU288" i="40"/>
  <c r="AA272" i="21" s="1"/>
  <c r="AR261" i="40"/>
  <c r="AS261" i="40" s="1"/>
  <c r="AQ261" i="40"/>
  <c r="AE263" i="40"/>
  <c r="AG263" i="40" s="1"/>
  <c r="AH261" i="40"/>
  <c r="AI261" i="40"/>
  <c r="AJ261" i="40" s="1"/>
  <c r="AM262" i="40"/>
  <c r="AO262" i="40" s="1"/>
  <c r="AN263" i="40"/>
  <c r="AP263" i="40" s="1"/>
  <c r="AD262" i="40"/>
  <c r="AF262" i="40" s="1"/>
  <c r="AE151" i="40"/>
  <c r="AG151" i="40" s="1"/>
  <c r="AD150" i="40"/>
  <c r="AF150" i="40" s="1"/>
  <c r="AM150" i="40"/>
  <c r="AO150" i="40" s="1"/>
  <c r="AT148" i="40"/>
  <c r="AN151" i="40"/>
  <c r="AP151" i="40" s="1"/>
  <c r="AI149" i="40"/>
  <c r="AJ149" i="40" s="1"/>
  <c r="AH149" i="40"/>
  <c r="AQ149" i="40"/>
  <c r="AR149" i="40"/>
  <c r="AS149" i="40" s="1"/>
  <c r="M176" i="40"/>
  <c r="N176" i="40" s="1"/>
  <c r="J160" i="21" s="1"/>
  <c r="AA160" i="21"/>
  <c r="AN39" i="40"/>
  <c r="AP39" i="40" s="1"/>
  <c r="AM38" i="40"/>
  <c r="AO38" i="40" s="1"/>
  <c r="AT36" i="40"/>
  <c r="AR37" i="40"/>
  <c r="AS37" i="40" s="1"/>
  <c r="AQ37" i="40"/>
  <c r="AH37" i="40"/>
  <c r="AI37" i="40"/>
  <c r="AJ37" i="40" s="1"/>
  <c r="AE39" i="40"/>
  <c r="AG39" i="40" s="1"/>
  <c r="AD38" i="40"/>
  <c r="AF38" i="40" s="1"/>
  <c r="I39" i="40"/>
  <c r="K39" i="40" s="1"/>
  <c r="H39" i="40"/>
  <c r="J39" i="40" s="1"/>
  <c r="D64" i="41"/>
  <c r="AI64" i="41" s="1"/>
  <c r="AA48" i="21"/>
  <c r="M64" i="40"/>
  <c r="N64" i="40" s="1"/>
  <c r="J48" i="21" s="1"/>
  <c r="N357" i="21"/>
  <c r="N245" i="21"/>
  <c r="N133" i="21"/>
  <c r="N21" i="21"/>
  <c r="AD406" i="41"/>
  <c r="AD293" i="41"/>
  <c r="AD181" i="41"/>
  <c r="E63" i="41"/>
  <c r="V62" i="41"/>
  <c r="X384" i="21"/>
  <c r="G385" i="21"/>
  <c r="O401" i="40" s="1"/>
  <c r="E384" i="21"/>
  <c r="F384" i="21" s="1"/>
  <c r="X272" i="21"/>
  <c r="G273" i="21"/>
  <c r="O289" i="40" s="1"/>
  <c r="E272" i="21"/>
  <c r="F272" i="21" s="1"/>
  <c r="X160" i="21"/>
  <c r="G161" i="21"/>
  <c r="O177" i="40" s="1"/>
  <c r="AU177" i="40" s="1"/>
  <c r="E160" i="21"/>
  <c r="F160" i="21" s="1"/>
  <c r="X49" i="21"/>
  <c r="E49" i="21"/>
  <c r="F49" i="21" s="1"/>
  <c r="C64" i="41" s="1"/>
  <c r="I354" i="21"/>
  <c r="W354" i="21"/>
  <c r="V354" i="21"/>
  <c r="U354" i="21"/>
  <c r="I242" i="21"/>
  <c r="W242" i="21"/>
  <c r="U242" i="21"/>
  <c r="V242" i="21"/>
  <c r="I130" i="21"/>
  <c r="W130" i="21"/>
  <c r="V130" i="21"/>
  <c r="U130" i="21"/>
  <c r="H354" i="21"/>
  <c r="H242" i="21"/>
  <c r="Z130" i="21"/>
  <c r="AH370" i="41"/>
  <c r="AJ370" i="41" s="1"/>
  <c r="K355" i="21" s="1"/>
  <c r="AH258" i="41"/>
  <c r="AJ258" i="41" s="1"/>
  <c r="K243" i="21" s="1"/>
  <c r="AH146" i="41"/>
  <c r="AJ146" i="41" s="1"/>
  <c r="K131" i="21" s="1"/>
  <c r="Z354" i="21"/>
  <c r="H130" i="21"/>
  <c r="Z242" i="21"/>
  <c r="AE370" i="41"/>
  <c r="V374" i="41"/>
  <c r="X371" i="41"/>
  <c r="AA371" i="41" s="1"/>
  <c r="AB371" i="41" s="1"/>
  <c r="T373" i="41"/>
  <c r="U372" i="41"/>
  <c r="AE258" i="41"/>
  <c r="V262" i="41"/>
  <c r="X259" i="41"/>
  <c r="AA259" i="41" s="1"/>
  <c r="AB259" i="41" s="1"/>
  <c r="T261" i="41"/>
  <c r="U260" i="41"/>
  <c r="AE146" i="41"/>
  <c r="V150" i="41"/>
  <c r="X147" i="41"/>
  <c r="AA147" i="41" s="1"/>
  <c r="AB147" i="41" s="1"/>
  <c r="T149" i="41"/>
  <c r="U148" i="41"/>
  <c r="S351" i="21"/>
  <c r="Q351" i="21"/>
  <c r="S240" i="21"/>
  <c r="Q240" i="21"/>
  <c r="S129" i="21"/>
  <c r="Q129" i="21"/>
  <c r="S16" i="21"/>
  <c r="Q16" i="21"/>
  <c r="G39" i="40"/>
  <c r="Q38" i="40"/>
  <c r="H367" i="41"/>
  <c r="K367" i="41" s="1"/>
  <c r="F368" i="41"/>
  <c r="W149" i="40"/>
  <c r="X149" i="40" s="1"/>
  <c r="O133" i="21" s="1"/>
  <c r="AA248" i="21"/>
  <c r="B265" i="40"/>
  <c r="Q150" i="40"/>
  <c r="W261" i="40"/>
  <c r="X261" i="40" s="1"/>
  <c r="O245" i="21" s="1"/>
  <c r="Q374" i="40"/>
  <c r="W373" i="40"/>
  <c r="R151" i="40"/>
  <c r="B41" i="40"/>
  <c r="AA136" i="21"/>
  <c r="B153" i="40"/>
  <c r="AA360" i="21"/>
  <c r="B377" i="40"/>
  <c r="T36" i="41"/>
  <c r="R263" i="40"/>
  <c r="F39" i="40"/>
  <c r="R375" i="40"/>
  <c r="H256" i="41"/>
  <c r="K256" i="41" s="1"/>
  <c r="F257" i="41"/>
  <c r="Q262" i="40"/>
  <c r="H32" i="41"/>
  <c r="K32" i="41" s="1"/>
  <c r="F33" i="41"/>
  <c r="H145" i="41"/>
  <c r="K145" i="41" s="1"/>
  <c r="F146" i="41"/>
  <c r="R39" i="40"/>
  <c r="A96" i="26"/>
  <c r="A97" i="26" s="1"/>
  <c r="A141" i="26"/>
  <c r="A53" i="26"/>
  <c r="A95" i="26"/>
  <c r="A142" i="26"/>
  <c r="A143" i="26" s="1"/>
  <c r="A187" i="26"/>
  <c r="A8" i="26"/>
  <c r="A49" i="26"/>
  <c r="A288" i="22"/>
  <c r="AL6" i="22"/>
  <c r="AL322" i="22"/>
  <c r="AL395" i="22"/>
  <c r="AL249" i="22"/>
  <c r="AD22" i="22"/>
  <c r="AD263" i="22"/>
  <c r="W263" i="22"/>
  <c r="A115" i="26"/>
  <c r="A110" i="26"/>
  <c r="M453" i="22"/>
  <c r="U453" i="22" s="1"/>
  <c r="AK444" i="22"/>
  <c r="A70" i="26"/>
  <c r="A63" i="26"/>
  <c r="A91" i="26"/>
  <c r="A65" i="26"/>
  <c r="AD332" i="22"/>
  <c r="W332" i="22"/>
  <c r="A156" i="26"/>
  <c r="A167" i="26"/>
  <c r="A158" i="26"/>
  <c r="P259" i="22"/>
  <c r="W27" i="22"/>
  <c r="A45" i="26"/>
  <c r="W262" i="22"/>
  <c r="W22" i="22"/>
  <c r="W413" i="22"/>
  <c r="W403" i="22"/>
  <c r="A19" i="26"/>
  <c r="A22" i="26"/>
  <c r="A28" i="26"/>
  <c r="W20" i="22"/>
  <c r="P261" i="22"/>
  <c r="A112" i="26"/>
  <c r="A113" i="26"/>
  <c r="A117" i="26"/>
  <c r="A108" i="26"/>
  <c r="A114" i="26"/>
  <c r="A74" i="26"/>
  <c r="A64" i="26"/>
  <c r="A67" i="26"/>
  <c r="A69" i="26"/>
  <c r="AD334" i="22"/>
  <c r="W334" i="22"/>
  <c r="A159" i="26"/>
  <c r="A155" i="26"/>
  <c r="A157" i="26"/>
  <c r="A162" i="26"/>
  <c r="M380" i="22"/>
  <c r="U380" i="22" s="1"/>
  <c r="AK371" i="22"/>
  <c r="AD409" i="22"/>
  <c r="W409" i="22"/>
  <c r="P258" i="22"/>
  <c r="AD20" i="22"/>
  <c r="A17" i="26"/>
  <c r="A20" i="26"/>
  <c r="AD27" i="22"/>
  <c r="W330" i="22"/>
  <c r="W410" i="22"/>
  <c r="W331" i="22"/>
  <c r="A295" i="22"/>
  <c r="A138" i="26"/>
  <c r="A184" i="26"/>
  <c r="A106" i="26"/>
  <c r="A109" i="26"/>
  <c r="A116" i="26"/>
  <c r="A120" i="26"/>
  <c r="A111" i="26"/>
  <c r="A118" i="26"/>
  <c r="A66" i="26"/>
  <c r="A71" i="26"/>
  <c r="A73" i="26"/>
  <c r="W18" i="22"/>
  <c r="P266" i="22"/>
  <c r="A161" i="26"/>
  <c r="A165" i="26"/>
  <c r="A160" i="26"/>
  <c r="A166" i="26"/>
  <c r="AD339" i="22"/>
  <c r="W339" i="22"/>
  <c r="P264" i="22"/>
  <c r="W21" i="22"/>
  <c r="A26" i="26"/>
  <c r="W14" i="22"/>
  <c r="W404" i="22"/>
  <c r="AD19" i="22"/>
  <c r="W19" i="22"/>
  <c r="A29" i="26"/>
  <c r="AD14" i="22"/>
  <c r="A119" i="26"/>
  <c r="A121" i="26"/>
  <c r="A137" i="26"/>
  <c r="P267" i="22"/>
  <c r="A68" i="26"/>
  <c r="A62" i="26"/>
  <c r="A75" i="26"/>
  <c r="A72" i="26"/>
  <c r="AD16" i="22"/>
  <c r="W16" i="22"/>
  <c r="A164" i="26"/>
  <c r="A183" i="26"/>
  <c r="A163" i="26"/>
  <c r="A154" i="26"/>
  <c r="P268" i="22"/>
  <c r="W26" i="22"/>
  <c r="AD26" i="22"/>
  <c r="A21" i="26"/>
  <c r="A16" i="26"/>
  <c r="A441" i="22"/>
  <c r="A434" i="22"/>
  <c r="A361" i="22"/>
  <c r="A368" i="22"/>
  <c r="W340" i="22"/>
  <c r="W412" i="22"/>
  <c r="W25" i="22"/>
  <c r="V310" i="22"/>
  <c r="AN309" i="22"/>
  <c r="B8" i="22"/>
  <c r="AN364" i="22"/>
  <c r="M385" i="22" s="1"/>
  <c r="AM385" i="22" s="1"/>
  <c r="N389" i="22" s="1"/>
  <c r="V389" i="22" s="1"/>
  <c r="A104" i="26"/>
  <c r="A140" i="26"/>
  <c r="A103" i="26"/>
  <c r="A46" i="26"/>
  <c r="A10" i="26"/>
  <c r="AN437" i="22"/>
  <c r="M458" i="22" s="1"/>
  <c r="AM458" i="22" s="1"/>
  <c r="N462" i="22" s="1"/>
  <c r="V462" i="22" s="1"/>
  <c r="A107" i="26"/>
  <c r="A102" i="26"/>
  <c r="A94" i="26"/>
  <c r="A15" i="26"/>
  <c r="A100" i="26"/>
  <c r="A11" i="26"/>
  <c r="A99" i="26"/>
  <c r="A150" i="26"/>
  <c r="A148" i="26"/>
  <c r="A48" i="26"/>
  <c r="A14" i="26"/>
  <c r="A9" i="26"/>
  <c r="A152" i="26"/>
  <c r="A186" i="26"/>
  <c r="A146" i="26"/>
  <c r="A105" i="26"/>
  <c r="A101" i="26"/>
  <c r="A13" i="26"/>
  <c r="A7" i="26"/>
  <c r="A153" i="26"/>
  <c r="A149" i="26"/>
  <c r="A145" i="26"/>
  <c r="A59" i="26"/>
  <c r="A55" i="26"/>
  <c r="A50" i="26"/>
  <c r="A51" i="26" s="1"/>
  <c r="A12" i="26"/>
  <c r="A58" i="26"/>
  <c r="A54" i="26"/>
  <c r="A60" i="26"/>
  <c r="A56" i="26"/>
  <c r="A151" i="26"/>
  <c r="A147" i="26"/>
  <c r="A92" i="26"/>
  <c r="A61" i="26"/>
  <c r="A57" i="26"/>
  <c r="X373" i="40" l="1"/>
  <c r="O357" i="21" s="1"/>
  <c r="S375" i="40"/>
  <c r="U374" i="40"/>
  <c r="T376" i="40"/>
  <c r="V375" i="40"/>
  <c r="S263" i="40"/>
  <c r="U262" i="40"/>
  <c r="M246" i="21" s="1"/>
  <c r="T264" i="40"/>
  <c r="V263" i="40"/>
  <c r="S151" i="40"/>
  <c r="U150" i="40"/>
  <c r="M134" i="21" s="1"/>
  <c r="T152" i="40"/>
  <c r="V151" i="40"/>
  <c r="T40" i="40"/>
  <c r="V39" i="40"/>
  <c r="S39" i="40"/>
  <c r="U38" i="40"/>
  <c r="M22" i="21" s="1"/>
  <c r="H376" i="40"/>
  <c r="J375" i="40"/>
  <c r="I376" i="40"/>
  <c r="K375" i="40"/>
  <c r="H264" i="40"/>
  <c r="J263" i="40"/>
  <c r="I264" i="40"/>
  <c r="K263" i="40"/>
  <c r="I152" i="40"/>
  <c r="K151" i="40"/>
  <c r="H152" i="40"/>
  <c r="J151" i="40"/>
  <c r="AM375" i="40"/>
  <c r="AO375" i="40" s="1"/>
  <c r="M401" i="40"/>
  <c r="N401" i="40" s="1"/>
  <c r="J385" i="21" s="1"/>
  <c r="AU401" i="40"/>
  <c r="AA385" i="21" s="1"/>
  <c r="AN376" i="40"/>
  <c r="AP376" i="40" s="1"/>
  <c r="AR374" i="40"/>
  <c r="AS374" i="40" s="1"/>
  <c r="AQ374" i="40"/>
  <c r="AI374" i="40"/>
  <c r="AJ374" i="40" s="1"/>
  <c r="AH374" i="40"/>
  <c r="AD375" i="40"/>
  <c r="AF375" i="40" s="1"/>
  <c r="AT373" i="40"/>
  <c r="AE376" i="40"/>
  <c r="AG376" i="40" s="1"/>
  <c r="AR262" i="40"/>
  <c r="AS262" i="40" s="1"/>
  <c r="AQ262" i="40"/>
  <c r="M289" i="40"/>
  <c r="N289" i="40" s="1"/>
  <c r="J273" i="21" s="1"/>
  <c r="AU289" i="40"/>
  <c r="AA273" i="21" s="1"/>
  <c r="AN264" i="40"/>
  <c r="AP264" i="40" s="1"/>
  <c r="AT261" i="40"/>
  <c r="AD263" i="40"/>
  <c r="AF263" i="40" s="1"/>
  <c r="AM263" i="40"/>
  <c r="AO263" i="40" s="1"/>
  <c r="AE264" i="40"/>
  <c r="AG264" i="40" s="1"/>
  <c r="AT149" i="40"/>
  <c r="AI262" i="40"/>
  <c r="AJ262" i="40" s="1"/>
  <c r="AH262" i="40"/>
  <c r="AR150" i="40"/>
  <c r="AS150" i="40" s="1"/>
  <c r="AQ150" i="40"/>
  <c r="AD151" i="40"/>
  <c r="AF151" i="40" s="1"/>
  <c r="AE152" i="40"/>
  <c r="AG152" i="40" s="1"/>
  <c r="AN152" i="40"/>
  <c r="AP152" i="40" s="1"/>
  <c r="AM151" i="40"/>
  <c r="AO151" i="40" s="1"/>
  <c r="AH150" i="40"/>
  <c r="AI150" i="40"/>
  <c r="AJ150" i="40" s="1"/>
  <c r="M177" i="40"/>
  <c r="N177" i="40" s="1"/>
  <c r="J161" i="21" s="1"/>
  <c r="AA161" i="21"/>
  <c r="AT37" i="40"/>
  <c r="AM39" i="40"/>
  <c r="AO39" i="40" s="1"/>
  <c r="AE40" i="40"/>
  <c r="AG40" i="40" s="1"/>
  <c r="AH38" i="40"/>
  <c r="AI38" i="40"/>
  <c r="AJ38" i="40" s="1"/>
  <c r="AN40" i="40"/>
  <c r="AP40" i="40" s="1"/>
  <c r="AD39" i="40"/>
  <c r="AF39" i="40" s="1"/>
  <c r="AQ38" i="40"/>
  <c r="AR38" i="40"/>
  <c r="AS38" i="40" s="1"/>
  <c r="H40" i="40"/>
  <c r="J40" i="40" s="1"/>
  <c r="I40" i="40"/>
  <c r="K40" i="40" s="1"/>
  <c r="D65" i="41"/>
  <c r="AI65" i="41" s="1"/>
  <c r="AA49" i="21"/>
  <c r="M65" i="40"/>
  <c r="N65" i="40" s="1"/>
  <c r="J49" i="21" s="1"/>
  <c r="N358" i="21"/>
  <c r="N246" i="21"/>
  <c r="N134" i="21"/>
  <c r="N22" i="21"/>
  <c r="AD407" i="41"/>
  <c r="AD294" i="41"/>
  <c r="AD182" i="41"/>
  <c r="E64" i="41"/>
  <c r="V63" i="41"/>
  <c r="E385" i="21"/>
  <c r="F385" i="21" s="1"/>
  <c r="X385" i="21"/>
  <c r="G386" i="21"/>
  <c r="O402" i="40" s="1"/>
  <c r="X273" i="21"/>
  <c r="G274" i="21"/>
  <c r="O290" i="40" s="1"/>
  <c r="E273" i="21"/>
  <c r="F273" i="21" s="1"/>
  <c r="X161" i="21"/>
  <c r="G162" i="21"/>
  <c r="O178" i="40" s="1"/>
  <c r="AU178" i="40" s="1"/>
  <c r="E161" i="21"/>
  <c r="F161" i="21" s="1"/>
  <c r="E50" i="21"/>
  <c r="F50" i="21" s="1"/>
  <c r="C65" i="41" s="1"/>
  <c r="X50" i="21"/>
  <c r="O146" i="22"/>
  <c r="R146" i="22"/>
  <c r="I355" i="21"/>
  <c r="V355" i="21"/>
  <c r="U355" i="21"/>
  <c r="W355" i="21"/>
  <c r="I243" i="21"/>
  <c r="W243" i="21"/>
  <c r="V243" i="21"/>
  <c r="U243" i="21"/>
  <c r="I131" i="21"/>
  <c r="W131" i="21"/>
  <c r="V131" i="21"/>
  <c r="U131" i="21"/>
  <c r="H355" i="21"/>
  <c r="Z243" i="21"/>
  <c r="Z131" i="21"/>
  <c r="AH371" i="41"/>
  <c r="AJ371" i="41" s="1"/>
  <c r="K356" i="21" s="1"/>
  <c r="AH259" i="41"/>
  <c r="AJ259" i="41" s="1"/>
  <c r="K244" i="21" s="1"/>
  <c r="H243" i="21"/>
  <c r="AH147" i="41"/>
  <c r="AJ147" i="41" s="1"/>
  <c r="K132" i="21" s="1"/>
  <c r="Z355" i="21"/>
  <c r="H131" i="21"/>
  <c r="AE371" i="41"/>
  <c r="X372" i="41"/>
  <c r="AA372" i="41" s="1"/>
  <c r="AB372" i="41" s="1"/>
  <c r="T374" i="41"/>
  <c r="U373" i="41"/>
  <c r="V375" i="41"/>
  <c r="X260" i="41"/>
  <c r="AA260" i="41" s="1"/>
  <c r="AB260" i="41" s="1"/>
  <c r="T262" i="41"/>
  <c r="U261" i="41"/>
  <c r="V263" i="41"/>
  <c r="AE259" i="41"/>
  <c r="AE147" i="41"/>
  <c r="V151" i="41"/>
  <c r="X148" i="41"/>
  <c r="AA148" i="41" s="1"/>
  <c r="AB148" i="41" s="1"/>
  <c r="T150" i="41"/>
  <c r="U149" i="41"/>
  <c r="T6" i="22"/>
  <c r="Z6" i="22"/>
  <c r="AL8" i="22"/>
  <c r="K130" i="22" s="1"/>
  <c r="AR8" i="22"/>
  <c r="K131" i="22" s="1"/>
  <c r="S352" i="21"/>
  <c r="Q352" i="21"/>
  <c r="S241" i="21"/>
  <c r="Q241" i="21"/>
  <c r="S130" i="21"/>
  <c r="Q130" i="21"/>
  <c r="S17" i="21"/>
  <c r="Q17" i="21"/>
  <c r="R376" i="40"/>
  <c r="R264" i="40"/>
  <c r="R152" i="40"/>
  <c r="Q375" i="40"/>
  <c r="M358" i="21"/>
  <c r="Q151" i="40"/>
  <c r="Q39" i="40"/>
  <c r="T37" i="41"/>
  <c r="AA249" i="21"/>
  <c r="B266" i="40"/>
  <c r="H368" i="41"/>
  <c r="K368" i="41" s="1"/>
  <c r="F369" i="41"/>
  <c r="G40" i="40"/>
  <c r="Q263" i="40"/>
  <c r="F40" i="40"/>
  <c r="R40" i="40"/>
  <c r="H146" i="41"/>
  <c r="K146" i="41" s="1"/>
  <c r="F147" i="41"/>
  <c r="H33" i="41"/>
  <c r="K33" i="41" s="1"/>
  <c r="F34" i="41"/>
  <c r="H257" i="41"/>
  <c r="K257" i="41" s="1"/>
  <c r="F258" i="41"/>
  <c r="W374" i="40"/>
  <c r="W262" i="40"/>
  <c r="AA361" i="21"/>
  <c r="B378" i="40"/>
  <c r="AA137" i="21"/>
  <c r="B154" i="40"/>
  <c r="B42" i="40"/>
  <c r="W150" i="40"/>
  <c r="B438" i="22"/>
  <c r="P438" i="22" s="1"/>
  <c r="T395" i="22"/>
  <c r="P452" i="22" s="1"/>
  <c r="B365" i="22"/>
  <c r="V365" i="22" s="1"/>
  <c r="T322" i="22"/>
  <c r="P379" i="22" s="1"/>
  <c r="B292" i="22"/>
  <c r="B299" i="22" s="1"/>
  <c r="P299" i="22" s="1"/>
  <c r="T249" i="22"/>
  <c r="P306" i="22" s="1"/>
  <c r="B96" i="22"/>
  <c r="AH96" i="22" s="1"/>
  <c r="AD264" i="22"/>
  <c r="W264" i="22"/>
  <c r="AD266" i="22"/>
  <c r="W266" i="22"/>
  <c r="AD258" i="22"/>
  <c r="W258" i="22"/>
  <c r="AM380" i="22"/>
  <c r="V381" i="22"/>
  <c r="AD259" i="22"/>
  <c r="W259" i="22"/>
  <c r="AD21" i="22"/>
  <c r="AD25" i="22"/>
  <c r="AD268" i="22"/>
  <c r="W268" i="22"/>
  <c r="AD267" i="22"/>
  <c r="W267" i="22"/>
  <c r="V454" i="22"/>
  <c r="AM453" i="22"/>
  <c r="AD18" i="22"/>
  <c r="AD261" i="22"/>
  <c r="W261" i="22"/>
  <c r="B397" i="22"/>
  <c r="B324" i="22"/>
  <c r="B251" i="22"/>
  <c r="AN310" i="22"/>
  <c r="V311" i="22"/>
  <c r="AN311" i="22" s="1"/>
  <c r="X262" i="40" l="1"/>
  <c r="O246" i="21" s="1"/>
  <c r="X374" i="40"/>
  <c r="O358" i="21" s="1"/>
  <c r="X150" i="40"/>
  <c r="O134" i="21" s="1"/>
  <c r="T377" i="40"/>
  <c r="V376" i="40"/>
  <c r="S376" i="40"/>
  <c r="U375" i="40"/>
  <c r="M359" i="21" s="1"/>
  <c r="T265" i="40"/>
  <c r="V264" i="40"/>
  <c r="S264" i="40"/>
  <c r="U263" i="40"/>
  <c r="M247" i="21" s="1"/>
  <c r="T153" i="40"/>
  <c r="V152" i="40"/>
  <c r="S152" i="40"/>
  <c r="U151" i="40"/>
  <c r="M135" i="21" s="1"/>
  <c r="S40" i="40"/>
  <c r="U39" i="40"/>
  <c r="M23" i="21" s="1"/>
  <c r="T41" i="40"/>
  <c r="V40" i="40"/>
  <c r="I377" i="40"/>
  <c r="K376" i="40"/>
  <c r="H377" i="40"/>
  <c r="J376" i="40"/>
  <c r="I265" i="40"/>
  <c r="K264" i="40"/>
  <c r="H265" i="40"/>
  <c r="J264" i="40"/>
  <c r="H153" i="40"/>
  <c r="J152" i="40"/>
  <c r="I153" i="40"/>
  <c r="K152" i="40"/>
  <c r="AD376" i="40"/>
  <c r="AF376" i="40" s="1"/>
  <c r="AT262" i="40"/>
  <c r="AI375" i="40"/>
  <c r="AJ375" i="40" s="1"/>
  <c r="AH375" i="40"/>
  <c r="AE377" i="40"/>
  <c r="AG377" i="40" s="1"/>
  <c r="AT374" i="40"/>
  <c r="AN377" i="40"/>
  <c r="AP377" i="40" s="1"/>
  <c r="M402" i="40"/>
  <c r="N402" i="40" s="1"/>
  <c r="J386" i="21" s="1"/>
  <c r="AU402" i="40"/>
  <c r="AA386" i="21" s="1"/>
  <c r="AQ375" i="40"/>
  <c r="AR375" i="40"/>
  <c r="AS375" i="40" s="1"/>
  <c r="AM376" i="40"/>
  <c r="AO376" i="40" s="1"/>
  <c r="M290" i="40"/>
  <c r="N290" i="40" s="1"/>
  <c r="J274" i="21" s="1"/>
  <c r="AU290" i="40"/>
  <c r="AA274" i="21" s="1"/>
  <c r="AE265" i="40"/>
  <c r="AG265" i="40" s="1"/>
  <c r="AM264" i="40"/>
  <c r="AO264" i="40" s="1"/>
  <c r="AN265" i="40"/>
  <c r="AP265" i="40" s="1"/>
  <c r="AI263" i="40"/>
  <c r="AJ263" i="40" s="1"/>
  <c r="AH263" i="40"/>
  <c r="AD264" i="40"/>
  <c r="AF264" i="40" s="1"/>
  <c r="AR263" i="40"/>
  <c r="AS263" i="40" s="1"/>
  <c r="AQ263" i="40"/>
  <c r="AR151" i="40"/>
  <c r="AS151" i="40" s="1"/>
  <c r="AQ151" i="40"/>
  <c r="AD152" i="40"/>
  <c r="AF152" i="40" s="1"/>
  <c r="AT150" i="40"/>
  <c r="AN153" i="40"/>
  <c r="AP153" i="40" s="1"/>
  <c r="AM152" i="40"/>
  <c r="AO152" i="40" s="1"/>
  <c r="AE153" i="40"/>
  <c r="AG153" i="40" s="1"/>
  <c r="AI151" i="40"/>
  <c r="AJ151" i="40" s="1"/>
  <c r="AH151" i="40"/>
  <c r="M178" i="40"/>
  <c r="N178" i="40" s="1"/>
  <c r="J162" i="21" s="1"/>
  <c r="AA162" i="21"/>
  <c r="AE41" i="40"/>
  <c r="AG41" i="40" s="1"/>
  <c r="AN41" i="40"/>
  <c r="AP41" i="40" s="1"/>
  <c r="AH39" i="40"/>
  <c r="AI39" i="40"/>
  <c r="AJ39" i="40" s="1"/>
  <c r="AQ39" i="40"/>
  <c r="AR39" i="40"/>
  <c r="AS39" i="40" s="1"/>
  <c r="AM40" i="40"/>
  <c r="AO40" i="40" s="1"/>
  <c r="AD40" i="40"/>
  <c r="AF40" i="40" s="1"/>
  <c r="AT38" i="40"/>
  <c r="I41" i="40"/>
  <c r="K41" i="40" s="1"/>
  <c r="H41" i="40"/>
  <c r="J41" i="40" s="1"/>
  <c r="D66" i="41"/>
  <c r="AI66" i="41" s="1"/>
  <c r="AA50" i="21"/>
  <c r="M66" i="40"/>
  <c r="N66" i="40" s="1"/>
  <c r="J50" i="21" s="1"/>
  <c r="N359" i="21"/>
  <c r="N247" i="21"/>
  <c r="N135" i="21"/>
  <c r="N23" i="21"/>
  <c r="AD408" i="41"/>
  <c r="AD295" i="41"/>
  <c r="AD183" i="41"/>
  <c r="E65" i="41"/>
  <c r="V64" i="41"/>
  <c r="X386" i="21"/>
  <c r="G387" i="21"/>
  <c r="O403" i="40" s="1"/>
  <c r="E386" i="21"/>
  <c r="F386" i="21" s="1"/>
  <c r="X274" i="21"/>
  <c r="G275" i="21"/>
  <c r="O291" i="40" s="1"/>
  <c r="E274" i="21"/>
  <c r="F274" i="21" s="1"/>
  <c r="E162" i="21"/>
  <c r="F162" i="21" s="1"/>
  <c r="X162" i="21"/>
  <c r="G163" i="21"/>
  <c r="O179" i="40" s="1"/>
  <c r="AU179" i="40" s="1"/>
  <c r="E51" i="21"/>
  <c r="F51" i="21" s="1"/>
  <c r="C66" i="41" s="1"/>
  <c r="X51" i="21"/>
  <c r="I356" i="21"/>
  <c r="W356" i="21"/>
  <c r="V356" i="21"/>
  <c r="U356" i="21"/>
  <c r="I244" i="21"/>
  <c r="W244" i="21"/>
  <c r="U244" i="21"/>
  <c r="V244" i="21"/>
  <c r="I132" i="21"/>
  <c r="W132" i="21"/>
  <c r="V132" i="21"/>
  <c r="U132" i="21"/>
  <c r="Z356" i="21"/>
  <c r="H244" i="21"/>
  <c r="Z132" i="21"/>
  <c r="Z244" i="21"/>
  <c r="AH372" i="41"/>
  <c r="AJ372" i="41" s="1"/>
  <c r="K357" i="21" s="1"/>
  <c r="AH260" i="41"/>
  <c r="AJ260" i="41" s="1"/>
  <c r="K245" i="21" s="1"/>
  <c r="AH148" i="41"/>
  <c r="AJ148" i="41" s="1"/>
  <c r="K133" i="21" s="1"/>
  <c r="H132" i="21"/>
  <c r="H356" i="21"/>
  <c r="AE372" i="41"/>
  <c r="X373" i="41"/>
  <c r="AA373" i="41" s="1"/>
  <c r="AB373" i="41" s="1"/>
  <c r="V376" i="41"/>
  <c r="T375" i="41"/>
  <c r="U374" i="41"/>
  <c r="T263" i="41"/>
  <c r="U262" i="41"/>
  <c r="X261" i="41"/>
  <c r="AA261" i="41" s="1"/>
  <c r="AB261" i="41" s="1"/>
  <c r="V264" i="41"/>
  <c r="AE260" i="41"/>
  <c r="V152" i="41"/>
  <c r="T151" i="41"/>
  <c r="U150" i="41"/>
  <c r="AE148" i="41"/>
  <c r="X149" i="41"/>
  <c r="AA149" i="41" s="1"/>
  <c r="AB149" i="41" s="1"/>
  <c r="I140" i="22"/>
  <c r="Q142" i="22"/>
  <c r="W142" i="22" s="1"/>
  <c r="M136" i="22"/>
  <c r="I134" i="22"/>
  <c r="S353" i="21"/>
  <c r="Q353" i="21"/>
  <c r="S242" i="21"/>
  <c r="Q242" i="21"/>
  <c r="S131" i="21"/>
  <c r="Q131" i="21"/>
  <c r="S18" i="21"/>
  <c r="Q18" i="21"/>
  <c r="H34" i="41"/>
  <c r="K34" i="41" s="1"/>
  <c r="F35" i="41"/>
  <c r="T38" i="41"/>
  <c r="Q152" i="40"/>
  <c r="R153" i="40"/>
  <c r="R265" i="40"/>
  <c r="R41" i="40"/>
  <c r="Q264" i="40"/>
  <c r="G41" i="40"/>
  <c r="W375" i="40"/>
  <c r="B43" i="40"/>
  <c r="AA138" i="21"/>
  <c r="B155" i="40"/>
  <c r="AA362" i="21"/>
  <c r="B379" i="40"/>
  <c r="H258" i="41"/>
  <c r="K258" i="41" s="1"/>
  <c r="F259" i="41"/>
  <c r="H147" i="41"/>
  <c r="K147" i="41" s="1"/>
  <c r="F148" i="41"/>
  <c r="Q40" i="40"/>
  <c r="Q376" i="40"/>
  <c r="R377" i="40"/>
  <c r="F41" i="40"/>
  <c r="H369" i="41"/>
  <c r="K369" i="41" s="1"/>
  <c r="F370" i="41"/>
  <c r="AA250" i="21"/>
  <c r="B267" i="40"/>
  <c r="W151" i="40"/>
  <c r="W263" i="40"/>
  <c r="X263" i="40" s="1"/>
  <c r="O247" i="21" s="1"/>
  <c r="P110" i="22"/>
  <c r="AK299" i="22"/>
  <c r="AB438" i="22"/>
  <c r="W299" i="22"/>
  <c r="V438" i="22"/>
  <c r="AH292" i="22"/>
  <c r="AN438" i="22"/>
  <c r="V292" i="22"/>
  <c r="P365" i="22"/>
  <c r="AB365" i="22"/>
  <c r="AH365" i="22"/>
  <c r="I365" i="22"/>
  <c r="I366" i="22" s="1"/>
  <c r="I373" i="22" s="1"/>
  <c r="B366" i="22"/>
  <c r="AB366" i="22" s="1"/>
  <c r="AN365" i="22"/>
  <c r="B372" i="22"/>
  <c r="P372" i="22" s="1"/>
  <c r="AB292" i="22"/>
  <c r="AN292" i="22"/>
  <c r="I96" i="22"/>
  <c r="I110" i="22" s="1"/>
  <c r="AD299" i="22"/>
  <c r="I438" i="22"/>
  <c r="I452" i="22" s="1"/>
  <c r="B293" i="22"/>
  <c r="V293" i="22" s="1"/>
  <c r="B445" i="22"/>
  <c r="P445" i="22" s="1"/>
  <c r="AH438" i="22"/>
  <c r="I292" i="22"/>
  <c r="I299" i="22" s="1"/>
  <c r="B439" i="22"/>
  <c r="AB439" i="22" s="1"/>
  <c r="P292" i="22"/>
  <c r="AH452" i="22"/>
  <c r="B103" i="22"/>
  <c r="AD103" i="22" s="1"/>
  <c r="P96" i="22"/>
  <c r="AN96" i="22"/>
  <c r="V96" i="22"/>
  <c r="B97" i="22"/>
  <c r="AB96" i="22"/>
  <c r="V455" i="22"/>
  <c r="AN454" i="22"/>
  <c r="AN381" i="22"/>
  <c r="V382" i="22"/>
  <c r="X375" i="40" l="1"/>
  <c r="O359" i="21" s="1"/>
  <c r="X151" i="40"/>
  <c r="O135" i="21" s="1"/>
  <c r="S377" i="40"/>
  <c r="U376" i="40"/>
  <c r="T378" i="40"/>
  <c r="V377" i="40"/>
  <c r="S265" i="40"/>
  <c r="U264" i="40"/>
  <c r="M248" i="21" s="1"/>
  <c r="T266" i="40"/>
  <c r="V265" i="40"/>
  <c r="S153" i="40"/>
  <c r="U152" i="40"/>
  <c r="M136" i="21" s="1"/>
  <c r="T154" i="40"/>
  <c r="V153" i="40"/>
  <c r="T42" i="40"/>
  <c r="V41" i="40"/>
  <c r="S41" i="40"/>
  <c r="U40" i="40"/>
  <c r="M24" i="21" s="1"/>
  <c r="H378" i="40"/>
  <c r="J377" i="40"/>
  <c r="I378" i="40"/>
  <c r="K377" i="40"/>
  <c r="H266" i="40"/>
  <c r="J265" i="40"/>
  <c r="I266" i="40"/>
  <c r="K265" i="40"/>
  <c r="I154" i="40"/>
  <c r="K153" i="40"/>
  <c r="H154" i="40"/>
  <c r="J153" i="40"/>
  <c r="M403" i="40"/>
  <c r="N403" i="40" s="1"/>
  <c r="J387" i="21" s="1"/>
  <c r="AU403" i="40"/>
  <c r="AA387" i="21" s="1"/>
  <c r="AM377" i="40"/>
  <c r="AO377" i="40" s="1"/>
  <c r="AE378" i="40"/>
  <c r="AG378" i="40" s="1"/>
  <c r="AN378" i="40"/>
  <c r="AP378" i="40" s="1"/>
  <c r="AH376" i="40"/>
  <c r="AI376" i="40"/>
  <c r="AJ376" i="40" s="1"/>
  <c r="AR376" i="40"/>
  <c r="AS376" i="40" s="1"/>
  <c r="AQ376" i="40"/>
  <c r="AT375" i="40"/>
  <c r="AD377" i="40"/>
  <c r="AF377" i="40" s="1"/>
  <c r="AN266" i="40"/>
  <c r="AP266" i="40" s="1"/>
  <c r="M291" i="40"/>
  <c r="N291" i="40" s="1"/>
  <c r="J275" i="21" s="1"/>
  <c r="AU291" i="40"/>
  <c r="AA275" i="21" s="1"/>
  <c r="AQ264" i="40"/>
  <c r="AR264" i="40"/>
  <c r="AS264" i="40" s="1"/>
  <c r="AI264" i="40"/>
  <c r="AJ264" i="40" s="1"/>
  <c r="AH264" i="40"/>
  <c r="AE266" i="40"/>
  <c r="AG266" i="40" s="1"/>
  <c r="AT263" i="40"/>
  <c r="AD265" i="40"/>
  <c r="AF265" i="40" s="1"/>
  <c r="AM265" i="40"/>
  <c r="AO265" i="40" s="1"/>
  <c r="AI152" i="40"/>
  <c r="AJ152" i="40" s="1"/>
  <c r="AH152" i="40"/>
  <c r="AR152" i="40"/>
  <c r="AS152" i="40" s="1"/>
  <c r="AQ152" i="40"/>
  <c r="AD153" i="40"/>
  <c r="AF153" i="40" s="1"/>
  <c r="AE154" i="40"/>
  <c r="AG154" i="40" s="1"/>
  <c r="AN154" i="40"/>
  <c r="AP154" i="40" s="1"/>
  <c r="AT151" i="40"/>
  <c r="AM153" i="40"/>
  <c r="AO153" i="40" s="1"/>
  <c r="M179" i="40"/>
  <c r="N179" i="40" s="1"/>
  <c r="J163" i="21" s="1"/>
  <c r="AA163" i="21"/>
  <c r="AD41" i="40"/>
  <c r="AF41" i="40" s="1"/>
  <c r="AN42" i="40"/>
  <c r="AP42" i="40" s="1"/>
  <c r="AR40" i="40"/>
  <c r="AS40" i="40" s="1"/>
  <c r="AQ40" i="40"/>
  <c r="AM41" i="40"/>
  <c r="AO41" i="40" s="1"/>
  <c r="AH40" i="40"/>
  <c r="AI40" i="40"/>
  <c r="AJ40" i="40" s="1"/>
  <c r="AT39" i="40"/>
  <c r="AE42" i="40"/>
  <c r="AG42" i="40" s="1"/>
  <c r="H42" i="40"/>
  <c r="J42" i="40" s="1"/>
  <c r="I42" i="40"/>
  <c r="K42" i="40" s="1"/>
  <c r="AA51" i="21"/>
  <c r="M67" i="40"/>
  <c r="N67" i="40" s="1"/>
  <c r="J51" i="21" s="1"/>
  <c r="D67" i="41"/>
  <c r="AI67" i="41" s="1"/>
  <c r="N360" i="21"/>
  <c r="N248" i="21"/>
  <c r="N136" i="21"/>
  <c r="N24" i="21"/>
  <c r="AD409" i="41"/>
  <c r="AD296" i="41"/>
  <c r="AD184" i="41"/>
  <c r="E66" i="41"/>
  <c r="V65" i="41"/>
  <c r="E387" i="21"/>
  <c r="F387" i="21" s="1"/>
  <c r="X387" i="21"/>
  <c r="G388" i="21"/>
  <c r="O404" i="40" s="1"/>
  <c r="X275" i="21"/>
  <c r="G276" i="21"/>
  <c r="O292" i="40" s="1"/>
  <c r="E275" i="21"/>
  <c r="F275" i="21" s="1"/>
  <c r="X163" i="21"/>
  <c r="G164" i="21"/>
  <c r="O180" i="40" s="1"/>
  <c r="AU180" i="40" s="1"/>
  <c r="E163" i="21"/>
  <c r="F163" i="21" s="1"/>
  <c r="X52" i="21"/>
  <c r="E52" i="21"/>
  <c r="F52" i="21" s="1"/>
  <c r="C67" i="41" s="1"/>
  <c r="I357" i="21"/>
  <c r="V357" i="21"/>
  <c r="U357" i="21"/>
  <c r="W357" i="21"/>
  <c r="I245" i="21"/>
  <c r="W245" i="21"/>
  <c r="V245" i="21"/>
  <c r="U245" i="21"/>
  <c r="I133" i="21"/>
  <c r="W133" i="21"/>
  <c r="V133" i="21"/>
  <c r="U133" i="21"/>
  <c r="H357" i="21"/>
  <c r="Z245" i="21"/>
  <c r="H133" i="21"/>
  <c r="AH373" i="41"/>
  <c r="AJ373" i="41" s="1"/>
  <c r="K358" i="21" s="1"/>
  <c r="AH261" i="41"/>
  <c r="AJ261" i="41" s="1"/>
  <c r="K246" i="21" s="1"/>
  <c r="AH149" i="41"/>
  <c r="AJ149" i="41" s="1"/>
  <c r="K134" i="21" s="1"/>
  <c r="Z357" i="21"/>
  <c r="H245" i="21"/>
  <c r="AE373" i="41"/>
  <c r="X374" i="41"/>
  <c r="AA374" i="41" s="1"/>
  <c r="AB374" i="41" s="1"/>
  <c r="Z133" i="21"/>
  <c r="T376" i="41"/>
  <c r="U375" i="41"/>
  <c r="V377" i="41"/>
  <c r="AE261" i="41"/>
  <c r="V265" i="41"/>
  <c r="X262" i="41"/>
  <c r="AA262" i="41" s="1"/>
  <c r="AB262" i="41" s="1"/>
  <c r="T264" i="41"/>
  <c r="U263" i="41"/>
  <c r="AE149" i="41"/>
  <c r="X150" i="41"/>
  <c r="AA150" i="41" s="1"/>
  <c r="AB150" i="41" s="1"/>
  <c r="T152" i="41"/>
  <c r="U151" i="41"/>
  <c r="V153" i="41"/>
  <c r="S136" i="22"/>
  <c r="U147" i="22"/>
  <c r="L152" i="22"/>
  <c r="S354" i="21"/>
  <c r="Q354" i="21"/>
  <c r="S243" i="21"/>
  <c r="Q243" i="21"/>
  <c r="S132" i="21"/>
  <c r="Q132" i="21"/>
  <c r="S19" i="21"/>
  <c r="Q19" i="21"/>
  <c r="R378" i="40"/>
  <c r="Q41" i="40"/>
  <c r="H148" i="41"/>
  <c r="K148" i="41" s="1"/>
  <c r="F149" i="41"/>
  <c r="R42" i="40"/>
  <c r="R154" i="40"/>
  <c r="T39" i="41"/>
  <c r="H35" i="41"/>
  <c r="K35" i="41" s="1"/>
  <c r="F36" i="41"/>
  <c r="H370" i="41"/>
  <c r="K370" i="41" s="1"/>
  <c r="F371" i="41"/>
  <c r="G42" i="40"/>
  <c r="W264" i="40"/>
  <c r="F42" i="40"/>
  <c r="Q377" i="40"/>
  <c r="M360" i="21"/>
  <c r="H259" i="41"/>
  <c r="K259" i="41" s="1"/>
  <c r="F260" i="41"/>
  <c r="AA363" i="21"/>
  <c r="B380" i="40"/>
  <c r="AA139" i="21"/>
  <c r="B156" i="40"/>
  <c r="B44" i="40"/>
  <c r="R266" i="40"/>
  <c r="Q153" i="40"/>
  <c r="AA251" i="21"/>
  <c r="B268" i="40"/>
  <c r="W376" i="40"/>
  <c r="X376" i="40" s="1"/>
  <c r="O360" i="21" s="1"/>
  <c r="Q265" i="40"/>
  <c r="W152" i="40"/>
  <c r="G120" i="22"/>
  <c r="AE124" i="22" s="1"/>
  <c r="B373" i="22"/>
  <c r="W373" i="22" s="1"/>
  <c r="AK372" i="22"/>
  <c r="AK103" i="22"/>
  <c r="P366" i="22"/>
  <c r="I372" i="22"/>
  <c r="I379" i="22"/>
  <c r="AH379" i="22" s="1"/>
  <c r="V366" i="22"/>
  <c r="AD372" i="22"/>
  <c r="W372" i="22"/>
  <c r="B446" i="22"/>
  <c r="W446" i="22" s="1"/>
  <c r="P103" i="22"/>
  <c r="AB293" i="22"/>
  <c r="I439" i="22"/>
  <c r="I446" i="22" s="1"/>
  <c r="I445" i="22"/>
  <c r="I103" i="22"/>
  <c r="I97" i="22"/>
  <c r="I104" i="22" s="1"/>
  <c r="I306" i="22"/>
  <c r="AH306" i="22" s="1"/>
  <c r="I293" i="22"/>
  <c r="I300" i="22" s="1"/>
  <c r="V439" i="22"/>
  <c r="P439" i="22"/>
  <c r="B300" i="22"/>
  <c r="P293" i="22"/>
  <c r="W445" i="22"/>
  <c r="AD445" i="22"/>
  <c r="AK445" i="22"/>
  <c r="W103" i="22"/>
  <c r="P97" i="22"/>
  <c r="B104" i="22"/>
  <c r="AB97" i="22"/>
  <c r="V97" i="22"/>
  <c r="AN382" i="22"/>
  <c r="V383" i="22"/>
  <c r="AN455" i="22"/>
  <c r="V456" i="22"/>
  <c r="X264" i="40" l="1"/>
  <c r="O248" i="21" s="1"/>
  <c r="X152" i="40"/>
  <c r="O136" i="21" s="1"/>
  <c r="T379" i="40"/>
  <c r="V378" i="40"/>
  <c r="S378" i="40"/>
  <c r="U377" i="40"/>
  <c r="M361" i="21" s="1"/>
  <c r="T267" i="40"/>
  <c r="V266" i="40"/>
  <c r="S266" i="40"/>
  <c r="U265" i="40"/>
  <c r="M249" i="21" s="1"/>
  <c r="T155" i="40"/>
  <c r="V154" i="40"/>
  <c r="S154" i="40"/>
  <c r="U153" i="40"/>
  <c r="M137" i="21" s="1"/>
  <c r="S42" i="40"/>
  <c r="U41" i="40"/>
  <c r="M25" i="21" s="1"/>
  <c r="T43" i="40"/>
  <c r="V42" i="40"/>
  <c r="I379" i="40"/>
  <c r="K378" i="40"/>
  <c r="H379" i="40"/>
  <c r="J378" i="40"/>
  <c r="I267" i="40"/>
  <c r="K266" i="40"/>
  <c r="H267" i="40"/>
  <c r="J266" i="40"/>
  <c r="H155" i="40"/>
  <c r="J154" i="40"/>
  <c r="I155" i="40"/>
  <c r="K154" i="40"/>
  <c r="AR377" i="40"/>
  <c r="AS377" i="40" s="1"/>
  <c r="AQ377" i="40"/>
  <c r="AM378" i="40"/>
  <c r="AO378" i="40" s="1"/>
  <c r="AT264" i="40"/>
  <c r="AD378" i="40"/>
  <c r="AF378" i="40" s="1"/>
  <c r="AN379" i="40"/>
  <c r="AP379" i="40" s="1"/>
  <c r="AE379" i="40"/>
  <c r="AG379" i="40" s="1"/>
  <c r="M404" i="40"/>
  <c r="N404" i="40" s="1"/>
  <c r="J388" i="21" s="1"/>
  <c r="AU404" i="40"/>
  <c r="AA388" i="21" s="1"/>
  <c r="AT376" i="40"/>
  <c r="AI377" i="40"/>
  <c r="AJ377" i="40" s="1"/>
  <c r="AH377" i="40"/>
  <c r="AD266" i="40"/>
  <c r="AF266" i="40" s="1"/>
  <c r="AM266" i="40"/>
  <c r="AO266" i="40" s="1"/>
  <c r="AE267" i="40"/>
  <c r="AG267" i="40" s="1"/>
  <c r="AN267" i="40"/>
  <c r="AP267" i="40" s="1"/>
  <c r="M292" i="40"/>
  <c r="N292" i="40" s="1"/>
  <c r="J276" i="21" s="1"/>
  <c r="AU292" i="40"/>
  <c r="AA276" i="21" s="1"/>
  <c r="AT152" i="40"/>
  <c r="AH265" i="40"/>
  <c r="AI265" i="40"/>
  <c r="AJ265" i="40" s="1"/>
  <c r="AR265" i="40"/>
  <c r="AS265" i="40" s="1"/>
  <c r="AQ265" i="40"/>
  <c r="AM154" i="40"/>
  <c r="AO154" i="40" s="1"/>
  <c r="AE155" i="40"/>
  <c r="AG155" i="40" s="1"/>
  <c r="AI153" i="40"/>
  <c r="AJ153" i="40" s="1"/>
  <c r="AH153" i="40"/>
  <c r="AN155" i="40"/>
  <c r="AP155" i="40" s="1"/>
  <c r="AD154" i="40"/>
  <c r="AF154" i="40" s="1"/>
  <c r="AQ153" i="40"/>
  <c r="AR153" i="40"/>
  <c r="AS153" i="40" s="1"/>
  <c r="M180" i="40"/>
  <c r="N180" i="40" s="1"/>
  <c r="J164" i="21" s="1"/>
  <c r="AA164" i="21"/>
  <c r="AT40" i="40"/>
  <c r="AN43" i="40"/>
  <c r="AP43" i="40" s="1"/>
  <c r="AM42" i="40"/>
  <c r="AO42" i="40" s="1"/>
  <c r="AQ41" i="40"/>
  <c r="AR41" i="40"/>
  <c r="AS41" i="40" s="1"/>
  <c r="AD42" i="40"/>
  <c r="AF42" i="40" s="1"/>
  <c r="AE43" i="40"/>
  <c r="AG43" i="40" s="1"/>
  <c r="AI41" i="40"/>
  <c r="AJ41" i="40" s="1"/>
  <c r="AH41" i="40"/>
  <c r="I43" i="40"/>
  <c r="K43" i="40" s="1"/>
  <c r="H43" i="40"/>
  <c r="J43" i="40" s="1"/>
  <c r="D68" i="41"/>
  <c r="AI68" i="41" s="1"/>
  <c r="M68" i="40"/>
  <c r="N68" i="40" s="1"/>
  <c r="J52" i="21" s="1"/>
  <c r="AA52" i="21"/>
  <c r="N361" i="21"/>
  <c r="N249" i="21"/>
  <c r="N137" i="21"/>
  <c r="N25" i="21"/>
  <c r="AD410" i="41"/>
  <c r="AD297" i="41"/>
  <c r="AD185" i="41"/>
  <c r="E67" i="41"/>
  <c r="V66" i="41"/>
  <c r="X388" i="21"/>
  <c r="G389" i="21"/>
  <c r="O405" i="40" s="1"/>
  <c r="E388" i="21"/>
  <c r="F388" i="21" s="1"/>
  <c r="X276" i="21"/>
  <c r="G277" i="21"/>
  <c r="O293" i="40" s="1"/>
  <c r="E276" i="21"/>
  <c r="F276" i="21" s="1"/>
  <c r="X164" i="21"/>
  <c r="G165" i="21"/>
  <c r="O181" i="40" s="1"/>
  <c r="AU181" i="40" s="1"/>
  <c r="E164" i="21"/>
  <c r="F164" i="21" s="1"/>
  <c r="X53" i="21"/>
  <c r="E53" i="21"/>
  <c r="F53" i="21" s="1"/>
  <c r="C68" i="41" s="1"/>
  <c r="I358" i="21"/>
  <c r="W358" i="21"/>
  <c r="V358" i="21"/>
  <c r="U358" i="21"/>
  <c r="I246" i="21"/>
  <c r="W246" i="21"/>
  <c r="U246" i="21"/>
  <c r="V246" i="21"/>
  <c r="I134" i="21"/>
  <c r="W134" i="21"/>
  <c r="V134" i="21"/>
  <c r="U134" i="21"/>
  <c r="Z358" i="21"/>
  <c r="H246" i="21"/>
  <c r="Z134" i="21"/>
  <c r="AH374" i="41"/>
  <c r="AJ374" i="41" s="1"/>
  <c r="K359" i="21" s="1"/>
  <c r="AH262" i="41"/>
  <c r="AJ262" i="41" s="1"/>
  <c r="K247" i="21" s="1"/>
  <c r="AH150" i="41"/>
  <c r="AJ150" i="41" s="1"/>
  <c r="K135" i="21" s="1"/>
  <c r="H358" i="21"/>
  <c r="AE374" i="41"/>
  <c r="X375" i="41"/>
  <c r="AA375" i="41" s="1"/>
  <c r="AB375" i="41" s="1"/>
  <c r="T377" i="41"/>
  <c r="U376" i="41"/>
  <c r="V378" i="41"/>
  <c r="AE262" i="41"/>
  <c r="X263" i="41"/>
  <c r="AA263" i="41" s="1"/>
  <c r="AB263" i="41" s="1"/>
  <c r="V266" i="41"/>
  <c r="Z246" i="21"/>
  <c r="H134" i="21"/>
  <c r="T265" i="41"/>
  <c r="U264" i="41"/>
  <c r="AE150" i="41"/>
  <c r="X151" i="41"/>
  <c r="AA151" i="41" s="1"/>
  <c r="AB151" i="41" s="1"/>
  <c r="T153" i="41"/>
  <c r="U152" i="41"/>
  <c r="V154" i="41"/>
  <c r="S355" i="21"/>
  <c r="Q355" i="21"/>
  <c r="S244" i="21"/>
  <c r="Q244" i="21"/>
  <c r="S133" i="21"/>
  <c r="Q133" i="21"/>
  <c r="S20" i="21"/>
  <c r="Q20" i="21"/>
  <c r="R267" i="40"/>
  <c r="Q378" i="40"/>
  <c r="G43" i="40"/>
  <c r="B45" i="40"/>
  <c r="AA140" i="21"/>
  <c r="B157" i="40"/>
  <c r="AA364" i="21"/>
  <c r="B381" i="40"/>
  <c r="T40" i="41"/>
  <c r="R43" i="40"/>
  <c r="Q42" i="40"/>
  <c r="Q154" i="40"/>
  <c r="H371" i="41"/>
  <c r="K371" i="41" s="1"/>
  <c r="F372" i="41"/>
  <c r="H36" i="41"/>
  <c r="K36" i="41" s="1"/>
  <c r="F37" i="41"/>
  <c r="W153" i="40"/>
  <c r="X153" i="40" s="1"/>
  <c r="O137" i="21" s="1"/>
  <c r="H149" i="41"/>
  <c r="K149" i="41" s="1"/>
  <c r="F150" i="41"/>
  <c r="W377" i="40"/>
  <c r="Q266" i="40"/>
  <c r="AA252" i="21"/>
  <c r="B269" i="40"/>
  <c r="W265" i="40"/>
  <c r="H260" i="41"/>
  <c r="K260" i="41" s="1"/>
  <c r="F261" i="41"/>
  <c r="F43" i="40"/>
  <c r="R155" i="40"/>
  <c r="R379" i="40"/>
  <c r="N128" i="22"/>
  <c r="P373" i="22"/>
  <c r="AK373" i="22"/>
  <c r="AD373" i="22"/>
  <c r="AD446" i="22"/>
  <c r="P446" i="22"/>
  <c r="AK446" i="22"/>
  <c r="AD300" i="22"/>
  <c r="AK300" i="22"/>
  <c r="W300" i="22"/>
  <c r="P300" i="22"/>
  <c r="AK104" i="22"/>
  <c r="W104" i="22"/>
  <c r="P104" i="22"/>
  <c r="AD104" i="22"/>
  <c r="AN456" i="22"/>
  <c r="V457" i="22"/>
  <c r="AN457" i="22" s="1"/>
  <c r="AN383" i="22"/>
  <c r="V384" i="22"/>
  <c r="AN384" i="22" s="1"/>
  <c r="X265" i="40" l="1"/>
  <c r="O249" i="21" s="1"/>
  <c r="X377" i="40"/>
  <c r="O361" i="21" s="1"/>
  <c r="S379" i="40"/>
  <c r="U378" i="40"/>
  <c r="M362" i="21" s="1"/>
  <c r="T380" i="40"/>
  <c r="V379" i="40"/>
  <c r="S267" i="40"/>
  <c r="U266" i="40"/>
  <c r="M250" i="21" s="1"/>
  <c r="T268" i="40"/>
  <c r="V267" i="40"/>
  <c r="S155" i="40"/>
  <c r="U154" i="40"/>
  <c r="M138" i="21" s="1"/>
  <c r="T156" i="40"/>
  <c r="V155" i="40"/>
  <c r="T44" i="40"/>
  <c r="V43" i="40"/>
  <c r="S43" i="40"/>
  <c r="U42" i="40"/>
  <c r="M26" i="21" s="1"/>
  <c r="H380" i="40"/>
  <c r="J379" i="40"/>
  <c r="I380" i="40"/>
  <c r="K379" i="40"/>
  <c r="H268" i="40"/>
  <c r="J267" i="40"/>
  <c r="I268" i="40"/>
  <c r="K267" i="40"/>
  <c r="I156" i="40"/>
  <c r="K155" i="40"/>
  <c r="H156" i="40"/>
  <c r="J155" i="40"/>
  <c r="AT265" i="40"/>
  <c r="AT377" i="40"/>
  <c r="AM379" i="40"/>
  <c r="AO379" i="40" s="1"/>
  <c r="AI378" i="40"/>
  <c r="AJ378" i="40" s="1"/>
  <c r="AH378" i="40"/>
  <c r="AD379" i="40"/>
  <c r="AF379" i="40" s="1"/>
  <c r="M405" i="40"/>
  <c r="N405" i="40" s="1"/>
  <c r="J389" i="21" s="1"/>
  <c r="AU405" i="40"/>
  <c r="AA389" i="21" s="1"/>
  <c r="AN380" i="40"/>
  <c r="AP380" i="40" s="1"/>
  <c r="AE380" i="40"/>
  <c r="AG380" i="40" s="1"/>
  <c r="AR378" i="40"/>
  <c r="AS378" i="40" s="1"/>
  <c r="AQ378" i="40"/>
  <c r="AR266" i="40"/>
  <c r="AS266" i="40" s="1"/>
  <c r="AQ266" i="40"/>
  <c r="M293" i="40"/>
  <c r="N293" i="40" s="1"/>
  <c r="J277" i="21" s="1"/>
  <c r="AU293" i="40"/>
  <c r="AA277" i="21" s="1"/>
  <c r="AN268" i="40"/>
  <c r="AP268" i="40" s="1"/>
  <c r="AM267" i="40"/>
  <c r="AO267" i="40" s="1"/>
  <c r="AE268" i="40"/>
  <c r="AG268" i="40" s="1"/>
  <c r="AD267" i="40"/>
  <c r="AF267" i="40" s="1"/>
  <c r="AI266" i="40"/>
  <c r="AJ266" i="40" s="1"/>
  <c r="AH266" i="40"/>
  <c r="AN156" i="40"/>
  <c r="AP156" i="40" s="1"/>
  <c r="AQ154" i="40"/>
  <c r="AR154" i="40"/>
  <c r="AS154" i="40" s="1"/>
  <c r="AI154" i="40"/>
  <c r="AJ154" i="40" s="1"/>
  <c r="AH154" i="40"/>
  <c r="AE156" i="40"/>
  <c r="AG156" i="40" s="1"/>
  <c r="AT153" i="40"/>
  <c r="AD155" i="40"/>
  <c r="AF155" i="40" s="1"/>
  <c r="AM155" i="40"/>
  <c r="AO155" i="40" s="1"/>
  <c r="M181" i="40"/>
  <c r="N181" i="40" s="1"/>
  <c r="J165" i="21" s="1"/>
  <c r="AA165" i="21"/>
  <c r="AT41" i="40"/>
  <c r="AD43" i="40"/>
  <c r="AF43" i="40" s="1"/>
  <c r="AM43" i="40"/>
  <c r="AO43" i="40" s="1"/>
  <c r="AH42" i="40"/>
  <c r="AI42" i="40"/>
  <c r="AJ42" i="40" s="1"/>
  <c r="AN44" i="40"/>
  <c r="AP44" i="40" s="1"/>
  <c r="AE44" i="40"/>
  <c r="AG44" i="40" s="1"/>
  <c r="AQ42" i="40"/>
  <c r="AR42" i="40"/>
  <c r="AS42" i="40" s="1"/>
  <c r="H44" i="40"/>
  <c r="J44" i="40" s="1"/>
  <c r="I44" i="40"/>
  <c r="K44" i="40" s="1"/>
  <c r="AA53" i="21"/>
  <c r="M69" i="40"/>
  <c r="N69" i="40" s="1"/>
  <c r="J53" i="21" s="1"/>
  <c r="D69" i="41"/>
  <c r="AI69" i="41" s="1"/>
  <c r="N362" i="21"/>
  <c r="N250" i="21"/>
  <c r="N138" i="21"/>
  <c r="N26" i="21"/>
  <c r="AD411" i="41"/>
  <c r="AD298" i="41"/>
  <c r="AD186" i="41"/>
  <c r="E68" i="41"/>
  <c r="V67" i="41"/>
  <c r="X389" i="21"/>
  <c r="G390" i="21"/>
  <c r="O406" i="40" s="1"/>
  <c r="E389" i="21"/>
  <c r="F389" i="21" s="1"/>
  <c r="X277" i="21"/>
  <c r="G278" i="21"/>
  <c r="O294" i="40" s="1"/>
  <c r="E277" i="21"/>
  <c r="F277" i="21" s="1"/>
  <c r="X165" i="21"/>
  <c r="G166" i="21"/>
  <c r="O182" i="40" s="1"/>
  <c r="AU182" i="40" s="1"/>
  <c r="E165" i="21"/>
  <c r="F165" i="21" s="1"/>
  <c r="E54" i="21"/>
  <c r="F54" i="21" s="1"/>
  <c r="C69" i="41" s="1"/>
  <c r="X54" i="21"/>
  <c r="I359" i="21"/>
  <c r="V359" i="21"/>
  <c r="U359" i="21"/>
  <c r="W359" i="21"/>
  <c r="I247" i="21"/>
  <c r="W247" i="21"/>
  <c r="V247" i="21"/>
  <c r="U247" i="21"/>
  <c r="I135" i="21"/>
  <c r="W135" i="21"/>
  <c r="V135" i="21"/>
  <c r="U135" i="21"/>
  <c r="H359" i="21"/>
  <c r="Z247" i="21"/>
  <c r="Z135" i="21"/>
  <c r="AH375" i="41"/>
  <c r="AJ375" i="41" s="1"/>
  <c r="K360" i="21" s="1"/>
  <c r="AH263" i="41"/>
  <c r="AJ263" i="41" s="1"/>
  <c r="K248" i="21" s="1"/>
  <c r="AH151" i="41"/>
  <c r="AJ151" i="41" s="1"/>
  <c r="K136" i="21" s="1"/>
  <c r="H247" i="21"/>
  <c r="Z359" i="21"/>
  <c r="H135" i="21"/>
  <c r="V379" i="41"/>
  <c r="AE375" i="41"/>
  <c r="X376" i="41"/>
  <c r="AA376" i="41" s="1"/>
  <c r="AB376" i="41" s="1"/>
  <c r="T378" i="41"/>
  <c r="U377" i="41"/>
  <c r="AE263" i="41"/>
  <c r="X264" i="41"/>
  <c r="AA264" i="41" s="1"/>
  <c r="AB264" i="41" s="1"/>
  <c r="T266" i="41"/>
  <c r="U265" i="41"/>
  <c r="V267" i="41"/>
  <c r="AE151" i="41"/>
  <c r="X152" i="41"/>
  <c r="AA152" i="41" s="1"/>
  <c r="AB152" i="41" s="1"/>
  <c r="T154" i="41"/>
  <c r="U153" i="41"/>
  <c r="V155" i="41"/>
  <c r="S356" i="21"/>
  <c r="Q356" i="21"/>
  <c r="S245" i="21"/>
  <c r="Q245" i="21"/>
  <c r="S134" i="21"/>
  <c r="Q134" i="21"/>
  <c r="S21" i="21"/>
  <c r="Q21" i="21"/>
  <c r="R380" i="40"/>
  <c r="F44" i="40"/>
  <c r="Q267" i="40"/>
  <c r="H372" i="41"/>
  <c r="K372" i="41" s="1"/>
  <c r="F373" i="41"/>
  <c r="Q155" i="40"/>
  <c r="Q43" i="40"/>
  <c r="T41" i="41"/>
  <c r="Q379" i="40"/>
  <c r="AA365" i="21"/>
  <c r="B382" i="40"/>
  <c r="AA141" i="21"/>
  <c r="B158" i="40"/>
  <c r="B46" i="40"/>
  <c r="W266" i="40"/>
  <c r="W154" i="40"/>
  <c r="H261" i="41"/>
  <c r="K261" i="41" s="1"/>
  <c r="F262" i="41"/>
  <c r="R156" i="40"/>
  <c r="R44" i="40"/>
  <c r="G44" i="40"/>
  <c r="R268" i="40"/>
  <c r="W378" i="40"/>
  <c r="AA253" i="21"/>
  <c r="B270" i="40"/>
  <c r="H150" i="41"/>
  <c r="K150" i="41" s="1"/>
  <c r="F151" i="41"/>
  <c r="H37" i="41"/>
  <c r="K37" i="41" s="1"/>
  <c r="F38" i="41"/>
  <c r="X266" i="40" l="1"/>
  <c r="O250" i="21" s="1"/>
  <c r="X154" i="40"/>
  <c r="O138" i="21" s="1"/>
  <c r="X378" i="40"/>
  <c r="O362" i="21" s="1"/>
  <c r="T381" i="40"/>
  <c r="V380" i="40"/>
  <c r="S380" i="40"/>
  <c r="U379" i="40"/>
  <c r="M363" i="21" s="1"/>
  <c r="T269" i="40"/>
  <c r="V268" i="40"/>
  <c r="S268" i="40"/>
  <c r="U267" i="40"/>
  <c r="M251" i="21" s="1"/>
  <c r="T157" i="40"/>
  <c r="V156" i="40"/>
  <c r="S156" i="40"/>
  <c r="U155" i="40"/>
  <c r="M139" i="21" s="1"/>
  <c r="S44" i="40"/>
  <c r="U43" i="40"/>
  <c r="M27" i="21" s="1"/>
  <c r="T45" i="40"/>
  <c r="V44" i="40"/>
  <c r="I381" i="40"/>
  <c r="K380" i="40"/>
  <c r="H381" i="40"/>
  <c r="J380" i="40"/>
  <c r="I269" i="40"/>
  <c r="K268" i="40"/>
  <c r="H269" i="40"/>
  <c r="J268" i="40"/>
  <c r="H157" i="40"/>
  <c r="J156" i="40"/>
  <c r="I157" i="40"/>
  <c r="K156" i="40"/>
  <c r="AT378" i="40"/>
  <c r="AE381" i="40"/>
  <c r="AG381" i="40" s="1"/>
  <c r="AI379" i="40"/>
  <c r="AJ379" i="40" s="1"/>
  <c r="AH379" i="40"/>
  <c r="M406" i="40"/>
  <c r="N406" i="40" s="1"/>
  <c r="J390" i="21" s="1"/>
  <c r="AU406" i="40"/>
  <c r="AA390" i="21" s="1"/>
  <c r="AQ379" i="40"/>
  <c r="AR379" i="40"/>
  <c r="AS379" i="40" s="1"/>
  <c r="AD380" i="40"/>
  <c r="AF380" i="40" s="1"/>
  <c r="AN381" i="40"/>
  <c r="AP381" i="40" s="1"/>
  <c r="AM380" i="40"/>
  <c r="AO380" i="40" s="1"/>
  <c r="AD268" i="40"/>
  <c r="AF268" i="40" s="1"/>
  <c r="M294" i="40"/>
  <c r="N294" i="40" s="1"/>
  <c r="J278" i="21" s="1"/>
  <c r="AU294" i="40"/>
  <c r="AA278" i="21" s="1"/>
  <c r="AT266" i="40"/>
  <c r="AI267" i="40"/>
  <c r="AJ267" i="40" s="1"/>
  <c r="AH267" i="40"/>
  <c r="AN269" i="40"/>
  <c r="AP269" i="40" s="1"/>
  <c r="AM268" i="40"/>
  <c r="AO268" i="40" s="1"/>
  <c r="AE269" i="40"/>
  <c r="AG269" i="40" s="1"/>
  <c r="AR267" i="40"/>
  <c r="AS267" i="40" s="1"/>
  <c r="AQ267" i="40"/>
  <c r="AH155" i="40"/>
  <c r="AI155" i="40"/>
  <c r="AJ155" i="40" s="1"/>
  <c r="AD156" i="40"/>
  <c r="AF156" i="40" s="1"/>
  <c r="AT154" i="40"/>
  <c r="AN157" i="40"/>
  <c r="AP157" i="40" s="1"/>
  <c r="AE157" i="40"/>
  <c r="AG157" i="40" s="1"/>
  <c r="AM156" i="40"/>
  <c r="AO156" i="40" s="1"/>
  <c r="AR155" i="40"/>
  <c r="AS155" i="40" s="1"/>
  <c r="AQ155" i="40"/>
  <c r="M182" i="40"/>
  <c r="N182" i="40" s="1"/>
  <c r="J166" i="21" s="1"/>
  <c r="AA166" i="21"/>
  <c r="AN45" i="40"/>
  <c r="AP45" i="40" s="1"/>
  <c r="AM44" i="40"/>
  <c r="AO44" i="40" s="1"/>
  <c r="AE45" i="40"/>
  <c r="AG45" i="40" s="1"/>
  <c r="AQ43" i="40"/>
  <c r="AR43" i="40"/>
  <c r="AS43" i="40" s="1"/>
  <c r="AH43" i="40"/>
  <c r="AI43" i="40"/>
  <c r="AJ43" i="40" s="1"/>
  <c r="AT42" i="40"/>
  <c r="AD44" i="40"/>
  <c r="AF44" i="40" s="1"/>
  <c r="I45" i="40"/>
  <c r="K45" i="40" s="1"/>
  <c r="H45" i="40"/>
  <c r="J45" i="40" s="1"/>
  <c r="AA54" i="21"/>
  <c r="M70" i="40"/>
  <c r="N70" i="40" s="1"/>
  <c r="J54" i="21" s="1"/>
  <c r="D70" i="41"/>
  <c r="AI70" i="41" s="1"/>
  <c r="N363" i="21"/>
  <c r="N251" i="21"/>
  <c r="N139" i="21"/>
  <c r="N27" i="21"/>
  <c r="AD412" i="41"/>
  <c r="AD299" i="41"/>
  <c r="AD187" i="41"/>
  <c r="E69" i="41"/>
  <c r="V68" i="41"/>
  <c r="X390" i="21"/>
  <c r="G391" i="21"/>
  <c r="O407" i="40" s="1"/>
  <c r="E390" i="21"/>
  <c r="F390" i="21" s="1"/>
  <c r="X278" i="21"/>
  <c r="G279" i="21"/>
  <c r="O295" i="40" s="1"/>
  <c r="E278" i="21"/>
  <c r="F278" i="21" s="1"/>
  <c r="X166" i="21"/>
  <c r="G167" i="21"/>
  <c r="O183" i="40" s="1"/>
  <c r="AU183" i="40" s="1"/>
  <c r="E166" i="21"/>
  <c r="F166" i="21" s="1"/>
  <c r="E55" i="21"/>
  <c r="F55" i="21" s="1"/>
  <c r="C70" i="41" s="1"/>
  <c r="X55" i="21"/>
  <c r="I360" i="21"/>
  <c r="W360" i="21"/>
  <c r="V360" i="21"/>
  <c r="U360" i="21"/>
  <c r="I248" i="21"/>
  <c r="W248" i="21"/>
  <c r="U248" i="21"/>
  <c r="V248" i="21"/>
  <c r="I136" i="21"/>
  <c r="W136" i="21"/>
  <c r="V136" i="21"/>
  <c r="U136" i="21"/>
  <c r="H360" i="21"/>
  <c r="Z248" i="21"/>
  <c r="Z136" i="21"/>
  <c r="AH376" i="41"/>
  <c r="AJ376" i="41" s="1"/>
  <c r="K361" i="21" s="1"/>
  <c r="AH264" i="41"/>
  <c r="AJ264" i="41" s="1"/>
  <c r="K249" i="21" s="1"/>
  <c r="AH152" i="41"/>
  <c r="AJ152" i="41" s="1"/>
  <c r="K137" i="21" s="1"/>
  <c r="H136" i="21"/>
  <c r="Z360" i="21"/>
  <c r="AE376" i="41"/>
  <c r="X377" i="41"/>
  <c r="AA377" i="41" s="1"/>
  <c r="AB377" i="41" s="1"/>
  <c r="T379" i="41"/>
  <c r="U378" i="41"/>
  <c r="V380" i="41"/>
  <c r="AE264" i="41"/>
  <c r="H248" i="21"/>
  <c r="V268" i="41"/>
  <c r="T267" i="41"/>
  <c r="U266" i="41"/>
  <c r="X265" i="41"/>
  <c r="AA265" i="41" s="1"/>
  <c r="AB265" i="41" s="1"/>
  <c r="AE152" i="41"/>
  <c r="V156" i="41"/>
  <c r="X153" i="41"/>
  <c r="AA153" i="41" s="1"/>
  <c r="AB153" i="41" s="1"/>
  <c r="T155" i="41"/>
  <c r="U154" i="41"/>
  <c r="S357" i="21"/>
  <c r="Q357" i="21"/>
  <c r="S246" i="21"/>
  <c r="Q246" i="21"/>
  <c r="S135" i="21"/>
  <c r="Q135" i="21"/>
  <c r="S22" i="21"/>
  <c r="Q22" i="21"/>
  <c r="Q156" i="40"/>
  <c r="G45" i="40"/>
  <c r="H262" i="41"/>
  <c r="K262" i="41" s="1"/>
  <c r="F263" i="41"/>
  <c r="B47" i="40"/>
  <c r="AA142" i="21"/>
  <c r="B159" i="40"/>
  <c r="AA366" i="21"/>
  <c r="B383" i="40"/>
  <c r="Q380" i="40"/>
  <c r="F45" i="40"/>
  <c r="H373" i="41"/>
  <c r="K373" i="41" s="1"/>
  <c r="F374" i="41"/>
  <c r="H38" i="41"/>
  <c r="K38" i="41" s="1"/>
  <c r="F39" i="41"/>
  <c r="Q44" i="40"/>
  <c r="W379" i="40"/>
  <c r="X379" i="40" s="1"/>
  <c r="O363" i="21" s="1"/>
  <c r="H151" i="41"/>
  <c r="K151" i="41" s="1"/>
  <c r="F152" i="41"/>
  <c r="AA254" i="21"/>
  <c r="B271" i="40"/>
  <c r="R269" i="40"/>
  <c r="R157" i="40"/>
  <c r="W267" i="40"/>
  <c r="R45" i="40"/>
  <c r="W155" i="40"/>
  <c r="T42" i="41"/>
  <c r="Q268" i="40"/>
  <c r="R381" i="40"/>
  <c r="A4" i="26"/>
  <c r="D135" i="11"/>
  <c r="X267" i="40" l="1"/>
  <c r="O251" i="21" s="1"/>
  <c r="X155" i="40"/>
  <c r="O139" i="21" s="1"/>
  <c r="S381" i="40"/>
  <c r="U380" i="40"/>
  <c r="M364" i="21" s="1"/>
  <c r="T382" i="40"/>
  <c r="V381" i="40"/>
  <c r="S269" i="40"/>
  <c r="U268" i="40"/>
  <c r="M252" i="21" s="1"/>
  <c r="T270" i="40"/>
  <c r="V269" i="40"/>
  <c r="S157" i="40"/>
  <c r="U156" i="40"/>
  <c r="M140" i="21" s="1"/>
  <c r="T158" i="40"/>
  <c r="V157" i="40"/>
  <c r="T46" i="40"/>
  <c r="V45" i="40"/>
  <c r="S45" i="40"/>
  <c r="U44" i="40"/>
  <c r="M28" i="21" s="1"/>
  <c r="H382" i="40"/>
  <c r="J381" i="40"/>
  <c r="I382" i="40"/>
  <c r="K381" i="40"/>
  <c r="H270" i="40"/>
  <c r="J269" i="40"/>
  <c r="I270" i="40"/>
  <c r="K269" i="40"/>
  <c r="I158" i="40"/>
  <c r="K157" i="40"/>
  <c r="H158" i="40"/>
  <c r="J157" i="40"/>
  <c r="AR380" i="40"/>
  <c r="AS380" i="40" s="1"/>
  <c r="AQ380" i="40"/>
  <c r="AT379" i="40"/>
  <c r="M407" i="40"/>
  <c r="N407" i="40" s="1"/>
  <c r="J391" i="21" s="1"/>
  <c r="AU407" i="40"/>
  <c r="AA391" i="21" s="1"/>
  <c r="AN382" i="40"/>
  <c r="AP382" i="40" s="1"/>
  <c r="AM381" i="40"/>
  <c r="AO381" i="40" s="1"/>
  <c r="AE382" i="40"/>
  <c r="AG382" i="40" s="1"/>
  <c r="AT267" i="40"/>
  <c r="AD381" i="40"/>
  <c r="AF381" i="40" s="1"/>
  <c r="AI380" i="40"/>
  <c r="AJ380" i="40" s="1"/>
  <c r="AH380" i="40"/>
  <c r="AQ268" i="40"/>
  <c r="AR268" i="40"/>
  <c r="AS268" i="40" s="1"/>
  <c r="AI268" i="40"/>
  <c r="AJ268" i="40" s="1"/>
  <c r="AH268" i="40"/>
  <c r="AM269" i="40"/>
  <c r="AO269" i="40" s="1"/>
  <c r="AD269" i="40"/>
  <c r="AF269" i="40" s="1"/>
  <c r="M295" i="40"/>
  <c r="N295" i="40" s="1"/>
  <c r="J279" i="21" s="1"/>
  <c r="AU295" i="40"/>
  <c r="AA279" i="21" s="1"/>
  <c r="AE270" i="40"/>
  <c r="AG270" i="40" s="1"/>
  <c r="AN270" i="40"/>
  <c r="AP270" i="40" s="1"/>
  <c r="AD157" i="40"/>
  <c r="AF157" i="40" s="1"/>
  <c r="AM157" i="40"/>
  <c r="AO157" i="40" s="1"/>
  <c r="AR156" i="40"/>
  <c r="AS156" i="40" s="1"/>
  <c r="AQ156" i="40"/>
  <c r="AI156" i="40"/>
  <c r="AJ156" i="40" s="1"/>
  <c r="AH156" i="40"/>
  <c r="AN158" i="40"/>
  <c r="AP158" i="40" s="1"/>
  <c r="AE158" i="40"/>
  <c r="AG158" i="40" s="1"/>
  <c r="AT155" i="40"/>
  <c r="M183" i="40"/>
  <c r="N183" i="40" s="1"/>
  <c r="J167" i="21" s="1"/>
  <c r="AA167" i="21"/>
  <c r="AM45" i="40"/>
  <c r="AO45" i="40" s="1"/>
  <c r="AH44" i="40"/>
  <c r="AI44" i="40"/>
  <c r="AJ44" i="40" s="1"/>
  <c r="AR44" i="40"/>
  <c r="AS44" i="40" s="1"/>
  <c r="AQ44" i="40"/>
  <c r="AD45" i="40"/>
  <c r="AF45" i="40" s="1"/>
  <c r="AT43" i="40"/>
  <c r="AE46" i="40"/>
  <c r="AG46" i="40" s="1"/>
  <c r="AN46" i="40"/>
  <c r="AP46" i="40" s="1"/>
  <c r="H46" i="40"/>
  <c r="J46" i="40" s="1"/>
  <c r="I46" i="40"/>
  <c r="K46" i="40" s="1"/>
  <c r="AA55" i="21"/>
  <c r="M71" i="40"/>
  <c r="N71" i="40" s="1"/>
  <c r="J55" i="21" s="1"/>
  <c r="D71" i="41"/>
  <c r="AI71" i="41" s="1"/>
  <c r="N364" i="21"/>
  <c r="N252" i="21"/>
  <c r="N140" i="21"/>
  <c r="N28" i="21"/>
  <c r="AD413" i="41"/>
  <c r="AD300" i="41"/>
  <c r="AD188" i="41"/>
  <c r="E70" i="41"/>
  <c r="V69" i="41"/>
  <c r="X391" i="21"/>
  <c r="G392" i="21"/>
  <c r="O408" i="40" s="1"/>
  <c r="E391" i="21"/>
  <c r="F391" i="21" s="1"/>
  <c r="X279" i="21"/>
  <c r="G280" i="21"/>
  <c r="O296" i="40" s="1"/>
  <c r="E279" i="21"/>
  <c r="F279" i="21" s="1"/>
  <c r="E167" i="21"/>
  <c r="F167" i="21" s="1"/>
  <c r="X167" i="21"/>
  <c r="G168" i="21"/>
  <c r="O184" i="40" s="1"/>
  <c r="AU184" i="40" s="1"/>
  <c r="X56" i="21"/>
  <c r="E56" i="21"/>
  <c r="F56" i="21" s="1"/>
  <c r="C71" i="41" s="1"/>
  <c r="I361" i="21"/>
  <c r="U361" i="21"/>
  <c r="W361" i="21"/>
  <c r="V361" i="21"/>
  <c r="I249" i="21"/>
  <c r="W249" i="21"/>
  <c r="V249" i="21"/>
  <c r="U249" i="21"/>
  <c r="I137" i="21"/>
  <c r="W137" i="21"/>
  <c r="V137" i="21"/>
  <c r="U137" i="21"/>
  <c r="Z361" i="21"/>
  <c r="H249" i="21"/>
  <c r="H137" i="21"/>
  <c r="AH377" i="41"/>
  <c r="AJ377" i="41" s="1"/>
  <c r="K362" i="21" s="1"/>
  <c r="AH265" i="41"/>
  <c r="AJ265" i="41" s="1"/>
  <c r="K250" i="21" s="1"/>
  <c r="AH153" i="41"/>
  <c r="AJ153" i="41" s="1"/>
  <c r="K138" i="21" s="1"/>
  <c r="H361" i="21"/>
  <c r="Z249" i="21"/>
  <c r="Z137" i="21"/>
  <c r="AE377" i="41"/>
  <c r="X378" i="41"/>
  <c r="AA378" i="41" s="1"/>
  <c r="AB378" i="41" s="1"/>
  <c r="V381" i="41"/>
  <c r="T380" i="41"/>
  <c r="U379" i="41"/>
  <c r="AE265" i="41"/>
  <c r="X266" i="41"/>
  <c r="AA266" i="41" s="1"/>
  <c r="AB266" i="41" s="1"/>
  <c r="T268" i="41"/>
  <c r="U267" i="41"/>
  <c r="V269" i="41"/>
  <c r="AE153" i="41"/>
  <c r="X154" i="41"/>
  <c r="AA154" i="41" s="1"/>
  <c r="AB154" i="41" s="1"/>
  <c r="T156" i="41"/>
  <c r="U155" i="41"/>
  <c r="V157" i="41"/>
  <c r="S358" i="21"/>
  <c r="Q358" i="21"/>
  <c r="S247" i="21"/>
  <c r="Q247" i="21"/>
  <c r="S136" i="21"/>
  <c r="Q136" i="21"/>
  <c r="S23" i="21"/>
  <c r="Q23" i="21"/>
  <c r="R382" i="40"/>
  <c r="W156" i="40"/>
  <c r="R270" i="40"/>
  <c r="F46" i="40"/>
  <c r="R158" i="40"/>
  <c r="H152" i="41"/>
  <c r="K152" i="41" s="1"/>
  <c r="F153" i="41"/>
  <c r="Q381" i="40"/>
  <c r="H39" i="41"/>
  <c r="K39" i="41" s="1"/>
  <c r="F40" i="41"/>
  <c r="AA367" i="21"/>
  <c r="B384" i="40"/>
  <c r="B385" i="40" s="1"/>
  <c r="B386" i="40" s="1"/>
  <c r="B387" i="40" s="1"/>
  <c r="B388" i="40" s="1"/>
  <c r="B389" i="40" s="1"/>
  <c r="B390" i="40" s="1"/>
  <c r="B391" i="40" s="1"/>
  <c r="B392" i="40" s="1"/>
  <c r="B393" i="40" s="1"/>
  <c r="B394" i="40" s="1"/>
  <c r="B395" i="40" s="1"/>
  <c r="B396" i="40" s="1"/>
  <c r="B397" i="40" s="1"/>
  <c r="B398" i="40" s="1"/>
  <c r="B399" i="40" s="1"/>
  <c r="B400" i="40" s="1"/>
  <c r="B401" i="40" s="1"/>
  <c r="B402" i="40" s="1"/>
  <c r="B403" i="40" s="1"/>
  <c r="B404" i="40" s="1"/>
  <c r="B405" i="40" s="1"/>
  <c r="B406" i="40" s="1"/>
  <c r="B407" i="40" s="1"/>
  <c r="B408" i="40" s="1"/>
  <c r="B409" i="40" s="1"/>
  <c r="B410" i="40" s="1"/>
  <c r="B411" i="40" s="1"/>
  <c r="B412" i="40" s="1"/>
  <c r="B413" i="40" s="1"/>
  <c r="B414" i="40" s="1"/>
  <c r="B415" i="40" s="1"/>
  <c r="AA143" i="21"/>
  <c r="B160" i="40"/>
  <c r="B161" i="40" s="1"/>
  <c r="B162" i="40" s="1"/>
  <c r="B163" i="40" s="1"/>
  <c r="B164" i="40" s="1"/>
  <c r="B165" i="40" s="1"/>
  <c r="B166" i="40" s="1"/>
  <c r="B167" i="40" s="1"/>
  <c r="B168" i="40" s="1"/>
  <c r="B169" i="40" s="1"/>
  <c r="B170" i="40" s="1"/>
  <c r="B171" i="40" s="1"/>
  <c r="B172" i="40" s="1"/>
  <c r="B173" i="40" s="1"/>
  <c r="B174" i="40" s="1"/>
  <c r="B175" i="40" s="1"/>
  <c r="B176" i="40" s="1"/>
  <c r="B177" i="40" s="1"/>
  <c r="B178" i="40" s="1"/>
  <c r="B179" i="40" s="1"/>
  <c r="B180" i="40" s="1"/>
  <c r="B181" i="40" s="1"/>
  <c r="B182" i="40" s="1"/>
  <c r="B183" i="40" s="1"/>
  <c r="B184" i="40" s="1"/>
  <c r="B185" i="40" s="1"/>
  <c r="B186" i="40" s="1"/>
  <c r="B187" i="40" s="1"/>
  <c r="B188" i="40" s="1"/>
  <c r="B189" i="40" s="1"/>
  <c r="B190" i="40" s="1"/>
  <c r="B191" i="40" s="1"/>
  <c r="B48" i="40"/>
  <c r="B49" i="40" s="1"/>
  <c r="B50" i="40" s="1"/>
  <c r="B51" i="40" s="1"/>
  <c r="B52" i="40" s="1"/>
  <c r="B53" i="40" s="1"/>
  <c r="B54" i="40" s="1"/>
  <c r="B55" i="40" s="1"/>
  <c r="B56" i="40" s="1"/>
  <c r="B57" i="40" s="1"/>
  <c r="B58" i="40" s="1"/>
  <c r="B59" i="40" s="1"/>
  <c r="B60" i="40" s="1"/>
  <c r="B61" i="40" s="1"/>
  <c r="B62" i="40" s="1"/>
  <c r="B63" i="40" s="1"/>
  <c r="B64" i="40" s="1"/>
  <c r="B65" i="40" s="1"/>
  <c r="B66" i="40" s="1"/>
  <c r="B67" i="40" s="1"/>
  <c r="B68" i="40" s="1"/>
  <c r="B69" i="40" s="1"/>
  <c r="B70" i="40" s="1"/>
  <c r="B71" i="40" s="1"/>
  <c r="B72" i="40" s="1"/>
  <c r="B73" i="40" s="1"/>
  <c r="B74" i="40" s="1"/>
  <c r="B75" i="40" s="1"/>
  <c r="B76" i="40" s="1"/>
  <c r="B77" i="40" s="1"/>
  <c r="B78" i="40" s="1"/>
  <c r="B79" i="40" s="1"/>
  <c r="G46" i="40"/>
  <c r="T43" i="41"/>
  <c r="H374" i="41"/>
  <c r="K374" i="41" s="1"/>
  <c r="F375" i="41"/>
  <c r="H263" i="41"/>
  <c r="K263" i="41" s="1"/>
  <c r="F264" i="41"/>
  <c r="Q45" i="40"/>
  <c r="Q269" i="40"/>
  <c r="W380" i="40"/>
  <c r="R46" i="40"/>
  <c r="W268" i="40"/>
  <c r="AA255" i="21"/>
  <c r="B272" i="40"/>
  <c r="B273" i="40" s="1"/>
  <c r="B274" i="40" s="1"/>
  <c r="B275" i="40" s="1"/>
  <c r="B276" i="40" s="1"/>
  <c r="B277" i="40" s="1"/>
  <c r="B278" i="40" s="1"/>
  <c r="B279" i="40" s="1"/>
  <c r="B280" i="40" s="1"/>
  <c r="B281" i="40" s="1"/>
  <c r="B282" i="40" s="1"/>
  <c r="B283" i="40" s="1"/>
  <c r="B284" i="40" s="1"/>
  <c r="B285" i="40" s="1"/>
  <c r="B286" i="40" s="1"/>
  <c r="B287" i="40" s="1"/>
  <c r="B288" i="40" s="1"/>
  <c r="B289" i="40" s="1"/>
  <c r="B290" i="40" s="1"/>
  <c r="B291" i="40" s="1"/>
  <c r="B292" i="40" s="1"/>
  <c r="B293" i="40" s="1"/>
  <c r="B294" i="40" s="1"/>
  <c r="B295" i="40" s="1"/>
  <c r="B296" i="40" s="1"/>
  <c r="B297" i="40" s="1"/>
  <c r="B298" i="40" s="1"/>
  <c r="B299" i="40" s="1"/>
  <c r="B300" i="40" s="1"/>
  <c r="B301" i="40" s="1"/>
  <c r="B302" i="40" s="1"/>
  <c r="B303" i="40" s="1"/>
  <c r="Q157" i="40"/>
  <c r="D179" i="11"/>
  <c r="E107" i="26"/>
  <c r="E144" i="27"/>
  <c r="D174" i="27"/>
  <c r="D158" i="27"/>
  <c r="D157" i="27"/>
  <c r="D156" i="27"/>
  <c r="D155" i="27"/>
  <c r="D154" i="27"/>
  <c r="D153" i="27"/>
  <c r="D152" i="27"/>
  <c r="D151" i="27"/>
  <c r="D150" i="27"/>
  <c r="D149" i="27"/>
  <c r="D148" i="27"/>
  <c r="D147" i="27"/>
  <c r="D146" i="27"/>
  <c r="D145" i="27"/>
  <c r="D131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D102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45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E153" i="26"/>
  <c r="D183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37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91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45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77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E147" i="11"/>
  <c r="D141" i="11"/>
  <c r="D140" i="11"/>
  <c r="D139" i="11"/>
  <c r="D138" i="11"/>
  <c r="D133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97" i="11"/>
  <c r="D96" i="11"/>
  <c r="D95" i="11"/>
  <c r="D94" i="11"/>
  <c r="D89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3" i="11"/>
  <c r="D52" i="11"/>
  <c r="D51" i="11"/>
  <c r="D50" i="11"/>
  <c r="D45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9" i="11"/>
  <c r="D8" i="11"/>
  <c r="D7" i="11"/>
  <c r="D6" i="11"/>
  <c r="X268" i="40" l="1"/>
  <c r="O252" i="21" s="1"/>
  <c r="X380" i="40"/>
  <c r="O364" i="21" s="1"/>
  <c r="X156" i="40"/>
  <c r="O140" i="21" s="1"/>
  <c r="T383" i="40"/>
  <c r="V382" i="40"/>
  <c r="S382" i="40"/>
  <c r="U381" i="40"/>
  <c r="M365" i="21" s="1"/>
  <c r="T271" i="40"/>
  <c r="V270" i="40"/>
  <c r="S270" i="40"/>
  <c r="U269" i="40"/>
  <c r="M253" i="21" s="1"/>
  <c r="T159" i="40"/>
  <c r="V158" i="40"/>
  <c r="S158" i="40"/>
  <c r="U157" i="40"/>
  <c r="M141" i="21" s="1"/>
  <c r="S46" i="40"/>
  <c r="U45" i="40"/>
  <c r="M29" i="21" s="1"/>
  <c r="T47" i="40"/>
  <c r="V46" i="40"/>
  <c r="I383" i="40"/>
  <c r="K382" i="40"/>
  <c r="H383" i="40"/>
  <c r="J382" i="40"/>
  <c r="H271" i="40"/>
  <c r="J270" i="40"/>
  <c r="I271" i="40"/>
  <c r="K270" i="40"/>
  <c r="H159" i="40"/>
  <c r="J158" i="40"/>
  <c r="I159" i="40"/>
  <c r="K158" i="40"/>
  <c r="AT268" i="40"/>
  <c r="AT380" i="40"/>
  <c r="AI381" i="40"/>
  <c r="AJ381" i="40" s="1"/>
  <c r="AH381" i="40"/>
  <c r="AR381" i="40"/>
  <c r="AS381" i="40" s="1"/>
  <c r="AQ381" i="40"/>
  <c r="AD382" i="40"/>
  <c r="AF382" i="40" s="1"/>
  <c r="AE383" i="40"/>
  <c r="AG383" i="40" s="1"/>
  <c r="AN383" i="40"/>
  <c r="AP383" i="40" s="1"/>
  <c r="M408" i="40"/>
  <c r="N408" i="40" s="1"/>
  <c r="J392" i="21" s="1"/>
  <c r="AU408" i="40"/>
  <c r="AA392" i="21" s="1"/>
  <c r="AM382" i="40"/>
  <c r="AO382" i="40" s="1"/>
  <c r="AE271" i="40"/>
  <c r="AG271" i="40" s="1"/>
  <c r="M296" i="40"/>
  <c r="N296" i="40" s="1"/>
  <c r="J280" i="21" s="1"/>
  <c r="AU296" i="40"/>
  <c r="AA280" i="21" s="1"/>
  <c r="AH269" i="40"/>
  <c r="AI269" i="40"/>
  <c r="AJ269" i="40" s="1"/>
  <c r="AD270" i="40"/>
  <c r="AF270" i="40" s="1"/>
  <c r="AT156" i="40"/>
  <c r="AN271" i="40"/>
  <c r="AP271" i="40" s="1"/>
  <c r="AM270" i="40"/>
  <c r="AO270" i="40" s="1"/>
  <c r="AR269" i="40"/>
  <c r="AS269" i="40" s="1"/>
  <c r="AQ269" i="40"/>
  <c r="AI157" i="40"/>
  <c r="AJ157" i="40" s="1"/>
  <c r="AH157" i="40"/>
  <c r="AE159" i="40"/>
  <c r="AG159" i="40" s="1"/>
  <c r="AN159" i="40"/>
  <c r="AP159" i="40" s="1"/>
  <c r="AD158" i="40"/>
  <c r="AF158" i="40" s="1"/>
  <c r="AM158" i="40"/>
  <c r="AO158" i="40" s="1"/>
  <c r="AR157" i="40"/>
  <c r="AS157" i="40" s="1"/>
  <c r="AQ157" i="40"/>
  <c r="M184" i="40"/>
  <c r="N184" i="40" s="1"/>
  <c r="J168" i="21" s="1"/>
  <c r="AA168" i="21"/>
  <c r="AI45" i="40"/>
  <c r="AJ45" i="40" s="1"/>
  <c r="AH45" i="40"/>
  <c r="AT44" i="40"/>
  <c r="AD46" i="40"/>
  <c r="AF46" i="40" s="1"/>
  <c r="AE47" i="40"/>
  <c r="AG47" i="40" s="1"/>
  <c r="AN47" i="40"/>
  <c r="AP47" i="40" s="1"/>
  <c r="AQ45" i="40"/>
  <c r="AR45" i="40"/>
  <c r="AS45" i="40" s="1"/>
  <c r="AM46" i="40"/>
  <c r="AO46" i="40" s="1"/>
  <c r="I47" i="40"/>
  <c r="K47" i="40" s="1"/>
  <c r="H47" i="40"/>
  <c r="J47" i="40" s="1"/>
  <c r="AA56" i="21"/>
  <c r="M72" i="40"/>
  <c r="N72" i="40" s="1"/>
  <c r="J56" i="21" s="1"/>
  <c r="D72" i="41"/>
  <c r="AI72" i="41" s="1"/>
  <c r="N365" i="21"/>
  <c r="N253" i="21"/>
  <c r="N141" i="21"/>
  <c r="N29" i="21"/>
  <c r="AD414" i="41"/>
  <c r="AD301" i="41"/>
  <c r="AD189" i="41"/>
  <c r="E71" i="41"/>
  <c r="V70" i="41"/>
  <c r="E392" i="21"/>
  <c r="F392" i="21" s="1"/>
  <c r="X392" i="21"/>
  <c r="G393" i="21"/>
  <c r="O409" i="40" s="1"/>
  <c r="X280" i="21"/>
  <c r="G281" i="21"/>
  <c r="O297" i="40" s="1"/>
  <c r="E280" i="21"/>
  <c r="F280" i="21" s="1"/>
  <c r="E168" i="21"/>
  <c r="F168" i="21" s="1"/>
  <c r="X168" i="21"/>
  <c r="G169" i="21"/>
  <c r="O185" i="40" s="1"/>
  <c r="AU185" i="40" s="1"/>
  <c r="X57" i="21"/>
  <c r="E57" i="21"/>
  <c r="F57" i="21" s="1"/>
  <c r="C72" i="41" s="1"/>
  <c r="I362" i="21"/>
  <c r="V362" i="21"/>
  <c r="W362" i="21"/>
  <c r="U362" i="21"/>
  <c r="I250" i="21"/>
  <c r="W250" i="21"/>
  <c r="U250" i="21"/>
  <c r="V250" i="21"/>
  <c r="I138" i="21"/>
  <c r="W138" i="21"/>
  <c r="V138" i="21"/>
  <c r="U138" i="21"/>
  <c r="H362" i="21"/>
  <c r="H250" i="21"/>
  <c r="H138" i="21"/>
  <c r="AH378" i="41"/>
  <c r="AJ378" i="41" s="1"/>
  <c r="K363" i="21" s="1"/>
  <c r="AH266" i="41"/>
  <c r="AJ266" i="41" s="1"/>
  <c r="K251" i="21" s="1"/>
  <c r="AH154" i="41"/>
  <c r="AJ154" i="41" s="1"/>
  <c r="K139" i="21" s="1"/>
  <c r="Z250" i="21"/>
  <c r="Z362" i="21"/>
  <c r="AE378" i="41"/>
  <c r="T381" i="41"/>
  <c r="U380" i="41"/>
  <c r="Z138" i="21"/>
  <c r="X379" i="41"/>
  <c r="AA379" i="41" s="1"/>
  <c r="AB379" i="41" s="1"/>
  <c r="V382" i="41"/>
  <c r="AE266" i="41"/>
  <c r="V270" i="41"/>
  <c r="X267" i="41"/>
  <c r="AA267" i="41" s="1"/>
  <c r="AB267" i="41" s="1"/>
  <c r="T269" i="41"/>
  <c r="U268" i="41"/>
  <c r="V158" i="41"/>
  <c r="AE154" i="41"/>
  <c r="X155" i="41"/>
  <c r="AA155" i="41" s="1"/>
  <c r="AB155" i="41" s="1"/>
  <c r="T157" i="41"/>
  <c r="U156" i="41"/>
  <c r="S359" i="21"/>
  <c r="Q359" i="21"/>
  <c r="S248" i="21"/>
  <c r="Q248" i="21"/>
  <c r="S137" i="21"/>
  <c r="Q137" i="21"/>
  <c r="S24" i="21"/>
  <c r="Q24" i="21"/>
  <c r="R47" i="40"/>
  <c r="Q270" i="40"/>
  <c r="H264" i="41"/>
  <c r="K264" i="41" s="1"/>
  <c r="F265" i="41"/>
  <c r="T44" i="41"/>
  <c r="R159" i="40"/>
  <c r="AA256" i="21"/>
  <c r="G47" i="40"/>
  <c r="AA144" i="21"/>
  <c r="AA368" i="21"/>
  <c r="H153" i="41"/>
  <c r="K153" i="41" s="1"/>
  <c r="F154" i="41"/>
  <c r="Q158" i="40"/>
  <c r="H375" i="41"/>
  <c r="K375" i="41" s="1"/>
  <c r="F376" i="41"/>
  <c r="H40" i="41"/>
  <c r="K40" i="41" s="1"/>
  <c r="F41" i="41"/>
  <c r="Q382" i="40"/>
  <c r="F47" i="40"/>
  <c r="W269" i="40"/>
  <c r="W381" i="40"/>
  <c r="Q46" i="40"/>
  <c r="W157" i="40"/>
  <c r="R271" i="40"/>
  <c r="R383" i="40"/>
  <c r="E101" i="27"/>
  <c r="E103" i="11"/>
  <c r="D93" i="26"/>
  <c r="D185" i="26"/>
  <c r="X269" i="40" l="1"/>
  <c r="O253" i="21" s="1"/>
  <c r="X157" i="40"/>
  <c r="O141" i="21" s="1"/>
  <c r="X381" i="40"/>
  <c r="O365" i="21" s="1"/>
  <c r="S383" i="40"/>
  <c r="U382" i="40"/>
  <c r="M366" i="21" s="1"/>
  <c r="T384" i="40"/>
  <c r="V383" i="40"/>
  <c r="S271" i="40"/>
  <c r="U270" i="40"/>
  <c r="M254" i="21" s="1"/>
  <c r="T272" i="40"/>
  <c r="V271" i="40"/>
  <c r="S159" i="40"/>
  <c r="U158" i="40"/>
  <c r="M142" i="21" s="1"/>
  <c r="T160" i="40"/>
  <c r="V159" i="40"/>
  <c r="T48" i="40"/>
  <c r="V47" i="40"/>
  <c r="S47" i="40"/>
  <c r="U46" i="40"/>
  <c r="M30" i="21" s="1"/>
  <c r="H384" i="40"/>
  <c r="J383" i="40"/>
  <c r="I384" i="40"/>
  <c r="K383" i="40"/>
  <c r="H272" i="40"/>
  <c r="J271" i="40"/>
  <c r="I272" i="40"/>
  <c r="K271" i="40"/>
  <c r="I160" i="40"/>
  <c r="K159" i="40"/>
  <c r="H160" i="40"/>
  <c r="J159" i="40"/>
  <c r="M409" i="40"/>
  <c r="N409" i="40" s="1"/>
  <c r="J393" i="21" s="1"/>
  <c r="AU409" i="40"/>
  <c r="AA393" i="21" s="1"/>
  <c r="AE384" i="40"/>
  <c r="AG384" i="40" s="1"/>
  <c r="AI382" i="40"/>
  <c r="AJ382" i="40" s="1"/>
  <c r="AH382" i="40"/>
  <c r="AN384" i="40"/>
  <c r="AP384" i="40" s="1"/>
  <c r="AD383" i="40"/>
  <c r="AF383" i="40" s="1"/>
  <c r="AT381" i="40"/>
  <c r="AM383" i="40"/>
  <c r="AO383" i="40" s="1"/>
  <c r="AQ382" i="40"/>
  <c r="AR382" i="40"/>
  <c r="AS382" i="40" s="1"/>
  <c r="AD271" i="40"/>
  <c r="AF271" i="40" s="1"/>
  <c r="M297" i="40"/>
  <c r="N297" i="40" s="1"/>
  <c r="J281" i="21" s="1"/>
  <c r="AU297" i="40"/>
  <c r="AA281" i="21" s="1"/>
  <c r="AR270" i="40"/>
  <c r="AS270" i="40" s="1"/>
  <c r="AQ270" i="40"/>
  <c r="AN272" i="40"/>
  <c r="AP272" i="40" s="1"/>
  <c r="AE272" i="40"/>
  <c r="AG272" i="40" s="1"/>
  <c r="AM271" i="40"/>
  <c r="AO271" i="40" s="1"/>
  <c r="AT269" i="40"/>
  <c r="AI270" i="40"/>
  <c r="AJ270" i="40" s="1"/>
  <c r="AH270" i="40"/>
  <c r="AE160" i="40"/>
  <c r="AG160" i="40" s="1"/>
  <c r="AI158" i="40"/>
  <c r="AJ158" i="40" s="1"/>
  <c r="AH158" i="40"/>
  <c r="AN160" i="40"/>
  <c r="AP160" i="40" s="1"/>
  <c r="AT157" i="40"/>
  <c r="AD159" i="40"/>
  <c r="AF159" i="40" s="1"/>
  <c r="AM159" i="40"/>
  <c r="AO159" i="40" s="1"/>
  <c r="AQ158" i="40"/>
  <c r="AR158" i="40"/>
  <c r="AS158" i="40" s="1"/>
  <c r="M185" i="40"/>
  <c r="N185" i="40" s="1"/>
  <c r="J169" i="21" s="1"/>
  <c r="AA169" i="21"/>
  <c r="AQ46" i="40"/>
  <c r="AR46" i="40"/>
  <c r="AS46" i="40" s="1"/>
  <c r="AE48" i="40"/>
  <c r="AG48" i="40" s="1"/>
  <c r="AH46" i="40"/>
  <c r="AI46" i="40"/>
  <c r="AJ46" i="40" s="1"/>
  <c r="AT45" i="40"/>
  <c r="AM47" i="40"/>
  <c r="AO47" i="40" s="1"/>
  <c r="AD47" i="40"/>
  <c r="AF47" i="40" s="1"/>
  <c r="AN48" i="40"/>
  <c r="AP48" i="40" s="1"/>
  <c r="H48" i="40"/>
  <c r="J48" i="40" s="1"/>
  <c r="I48" i="40"/>
  <c r="K48" i="40" s="1"/>
  <c r="AA57" i="21"/>
  <c r="M73" i="40"/>
  <c r="N73" i="40" s="1"/>
  <c r="J57" i="21" s="1"/>
  <c r="D73" i="41"/>
  <c r="AI73" i="41" s="1"/>
  <c r="N366" i="21"/>
  <c r="N254" i="21"/>
  <c r="N142" i="21"/>
  <c r="N30" i="21"/>
  <c r="AD302" i="41"/>
  <c r="AD190" i="41"/>
  <c r="E72" i="41"/>
  <c r="V71" i="41"/>
  <c r="E393" i="21"/>
  <c r="F393" i="21" s="1"/>
  <c r="X393" i="21"/>
  <c r="G394" i="21"/>
  <c r="O410" i="40" s="1"/>
  <c r="E281" i="21"/>
  <c r="F281" i="21" s="1"/>
  <c r="X281" i="21"/>
  <c r="G282" i="21"/>
  <c r="O298" i="40" s="1"/>
  <c r="E169" i="21"/>
  <c r="F169" i="21" s="1"/>
  <c r="X169" i="21"/>
  <c r="G170" i="21"/>
  <c r="O186" i="40" s="1"/>
  <c r="AU186" i="40" s="1"/>
  <c r="E58" i="21"/>
  <c r="F58" i="21" s="1"/>
  <c r="C73" i="41" s="1"/>
  <c r="X58" i="21"/>
  <c r="I363" i="21"/>
  <c r="U363" i="21"/>
  <c r="W363" i="21"/>
  <c r="V363" i="21"/>
  <c r="I251" i="21"/>
  <c r="W251" i="21"/>
  <c r="V251" i="21"/>
  <c r="U251" i="21"/>
  <c r="I139" i="21"/>
  <c r="W139" i="21"/>
  <c r="V139" i="21"/>
  <c r="U139" i="21"/>
  <c r="Z363" i="21"/>
  <c r="Z251" i="21"/>
  <c r="H139" i="21"/>
  <c r="AH379" i="41"/>
  <c r="AJ379" i="41" s="1"/>
  <c r="K364" i="21" s="1"/>
  <c r="AH267" i="41"/>
  <c r="AJ267" i="41" s="1"/>
  <c r="K252" i="21" s="1"/>
  <c r="AH155" i="41"/>
  <c r="AJ155" i="41" s="1"/>
  <c r="K140" i="21" s="1"/>
  <c r="Z139" i="21"/>
  <c r="H363" i="21"/>
  <c r="H251" i="21"/>
  <c r="AE379" i="41"/>
  <c r="X380" i="41"/>
  <c r="AA380" i="41" s="1"/>
  <c r="AB380" i="41" s="1"/>
  <c r="V383" i="41"/>
  <c r="V384" i="41" s="1"/>
  <c r="T382" i="41"/>
  <c r="U381" i="41"/>
  <c r="AE267" i="41"/>
  <c r="X268" i="41"/>
  <c r="AA268" i="41" s="1"/>
  <c r="AB268" i="41" s="1"/>
  <c r="T270" i="41"/>
  <c r="U269" i="41"/>
  <c r="V271" i="41"/>
  <c r="V272" i="41" s="1"/>
  <c r="AE155" i="41"/>
  <c r="X156" i="41"/>
  <c r="AA156" i="41" s="1"/>
  <c r="AB156" i="41" s="1"/>
  <c r="T158" i="41"/>
  <c r="U157" i="41"/>
  <c r="V159" i="41"/>
  <c r="V160" i="41" s="1"/>
  <c r="S360" i="21"/>
  <c r="Q360" i="21"/>
  <c r="S249" i="21"/>
  <c r="Q249" i="21"/>
  <c r="S138" i="21"/>
  <c r="Q138" i="21"/>
  <c r="S25" i="21"/>
  <c r="Q25" i="21"/>
  <c r="R384" i="40"/>
  <c r="R385" i="40" s="1"/>
  <c r="H41" i="41"/>
  <c r="K41" i="41" s="1"/>
  <c r="F42" i="41"/>
  <c r="W270" i="40"/>
  <c r="H376" i="41"/>
  <c r="K376" i="41" s="1"/>
  <c r="F377" i="41"/>
  <c r="R272" i="40"/>
  <c r="R273" i="40" s="1"/>
  <c r="Q47" i="40"/>
  <c r="H154" i="41"/>
  <c r="K154" i="41" s="1"/>
  <c r="F155" i="41"/>
  <c r="H265" i="41"/>
  <c r="K265" i="41" s="1"/>
  <c r="F266" i="41"/>
  <c r="F48" i="40"/>
  <c r="F49" i="40" s="1"/>
  <c r="G48" i="40"/>
  <c r="G49" i="40" s="1"/>
  <c r="W158" i="40"/>
  <c r="R48" i="40"/>
  <c r="R49" i="40" s="1"/>
  <c r="Q159" i="40"/>
  <c r="R160" i="40"/>
  <c r="R161" i="40" s="1"/>
  <c r="T45" i="41"/>
  <c r="W382" i="40"/>
  <c r="Q383" i="40"/>
  <c r="Q271" i="40"/>
  <c r="H152" i="27"/>
  <c r="G152" i="27"/>
  <c r="H153" i="27"/>
  <c r="G153" i="27"/>
  <c r="H151" i="27"/>
  <c r="G151" i="27"/>
  <c r="G144" i="27"/>
  <c r="F144" i="27"/>
  <c r="F153" i="26"/>
  <c r="F147" i="11"/>
  <c r="H65" i="27"/>
  <c r="G65" i="27"/>
  <c r="H69" i="27"/>
  <c r="G69" i="27"/>
  <c r="H110" i="27"/>
  <c r="G110" i="27"/>
  <c r="H114" i="27"/>
  <c r="G114" i="27"/>
  <c r="H174" i="27"/>
  <c r="G174" i="27"/>
  <c r="H157" i="27"/>
  <c r="G157" i="27"/>
  <c r="H154" i="27"/>
  <c r="G154" i="27"/>
  <c r="H155" i="27"/>
  <c r="G155" i="27"/>
  <c r="G66" i="27"/>
  <c r="H66" i="27"/>
  <c r="G70" i="27"/>
  <c r="H70" i="27"/>
  <c r="E58" i="27"/>
  <c r="E59" i="11"/>
  <c r="E61" i="26"/>
  <c r="H111" i="27"/>
  <c r="G111" i="27"/>
  <c r="G115" i="27"/>
  <c r="H115" i="27"/>
  <c r="H158" i="27"/>
  <c r="G158" i="27"/>
  <c r="H67" i="27"/>
  <c r="G67" i="27"/>
  <c r="H71" i="27"/>
  <c r="G71" i="27"/>
  <c r="G108" i="27"/>
  <c r="H108" i="27"/>
  <c r="H112" i="27"/>
  <c r="G112" i="27"/>
  <c r="H131" i="27"/>
  <c r="G131" i="27"/>
  <c r="H156" i="27"/>
  <c r="G156" i="27"/>
  <c r="G68" i="27"/>
  <c r="H68" i="27"/>
  <c r="H72" i="27"/>
  <c r="G72" i="27"/>
  <c r="G101" i="27"/>
  <c r="F101" i="27"/>
  <c r="F107" i="26"/>
  <c r="F103" i="11"/>
  <c r="H109" i="27"/>
  <c r="G109" i="27"/>
  <c r="H113" i="27"/>
  <c r="G113" i="27"/>
  <c r="D139" i="26"/>
  <c r="X158" i="40" l="1"/>
  <c r="O142" i="21" s="1"/>
  <c r="X382" i="40"/>
  <c r="O366" i="21" s="1"/>
  <c r="X270" i="40"/>
  <c r="O254" i="21" s="1"/>
  <c r="T385" i="40"/>
  <c r="V384" i="40"/>
  <c r="S384" i="40"/>
  <c r="U383" i="40"/>
  <c r="M367" i="21" s="1"/>
  <c r="T273" i="40"/>
  <c r="V272" i="40"/>
  <c r="S272" i="40"/>
  <c r="U271" i="40"/>
  <c r="M255" i="21" s="1"/>
  <c r="T161" i="40"/>
  <c r="V160" i="40"/>
  <c r="S160" i="40"/>
  <c r="U159" i="40"/>
  <c r="M143" i="21" s="1"/>
  <c r="S48" i="40"/>
  <c r="U47" i="40"/>
  <c r="M31" i="21" s="1"/>
  <c r="T49" i="40"/>
  <c r="V48" i="40"/>
  <c r="I385" i="40"/>
  <c r="K384" i="40"/>
  <c r="H385" i="40"/>
  <c r="J384" i="40"/>
  <c r="I273" i="40"/>
  <c r="K272" i="40"/>
  <c r="H273" i="40"/>
  <c r="J272" i="40"/>
  <c r="H161" i="40"/>
  <c r="J160" i="40"/>
  <c r="I161" i="40"/>
  <c r="K160" i="40"/>
  <c r="AT158" i="40"/>
  <c r="M410" i="40"/>
  <c r="N410" i="40" s="1"/>
  <c r="J394" i="21" s="1"/>
  <c r="AU410" i="40"/>
  <c r="AA394" i="21" s="1"/>
  <c r="AM384" i="40"/>
  <c r="AO384" i="40" s="1"/>
  <c r="AN385" i="40"/>
  <c r="AP385" i="40" s="1"/>
  <c r="AE385" i="40"/>
  <c r="AG385" i="40" s="1"/>
  <c r="AR383" i="40"/>
  <c r="AS383" i="40" s="1"/>
  <c r="AQ383" i="40"/>
  <c r="AH383" i="40"/>
  <c r="AI383" i="40"/>
  <c r="AJ383" i="40" s="1"/>
  <c r="AT270" i="40"/>
  <c r="AT382" i="40"/>
  <c r="AD384" i="40"/>
  <c r="AF384" i="40" s="1"/>
  <c r="M298" i="40"/>
  <c r="N298" i="40" s="1"/>
  <c r="J282" i="21" s="1"/>
  <c r="AU298" i="40"/>
  <c r="AA282" i="21" s="1"/>
  <c r="AQ271" i="40"/>
  <c r="AR271" i="40"/>
  <c r="AS271" i="40" s="1"/>
  <c r="AM272" i="40"/>
  <c r="AO272" i="40" s="1"/>
  <c r="AN273" i="40"/>
  <c r="AP273" i="40" s="1"/>
  <c r="AI271" i="40"/>
  <c r="AJ271" i="40" s="1"/>
  <c r="AH271" i="40"/>
  <c r="AD272" i="40"/>
  <c r="AF272" i="40" s="1"/>
  <c r="AE273" i="40"/>
  <c r="AG273" i="40" s="1"/>
  <c r="AN161" i="40"/>
  <c r="AP161" i="40" s="1"/>
  <c r="AE161" i="40"/>
  <c r="AG161" i="40" s="1"/>
  <c r="AD160" i="40"/>
  <c r="AF160" i="40" s="1"/>
  <c r="AM160" i="40"/>
  <c r="AO160" i="40" s="1"/>
  <c r="AR159" i="40"/>
  <c r="AS159" i="40" s="1"/>
  <c r="AQ159" i="40"/>
  <c r="AH159" i="40"/>
  <c r="AI159" i="40"/>
  <c r="AJ159" i="40" s="1"/>
  <c r="M186" i="40"/>
  <c r="N186" i="40" s="1"/>
  <c r="J170" i="21" s="1"/>
  <c r="AA170" i="21"/>
  <c r="AD48" i="40"/>
  <c r="AF48" i="40" s="1"/>
  <c r="AN49" i="40"/>
  <c r="AP49" i="40" s="1"/>
  <c r="AE49" i="40"/>
  <c r="AG49" i="40" s="1"/>
  <c r="AH47" i="40"/>
  <c r="AI47" i="40"/>
  <c r="AJ47" i="40" s="1"/>
  <c r="AQ47" i="40"/>
  <c r="AR47" i="40"/>
  <c r="AS47" i="40" s="1"/>
  <c r="AM48" i="40"/>
  <c r="AO48" i="40" s="1"/>
  <c r="AT46" i="40"/>
  <c r="H49" i="40"/>
  <c r="J49" i="40" s="1"/>
  <c r="I49" i="40"/>
  <c r="K49" i="40" s="1"/>
  <c r="D74" i="41"/>
  <c r="AI74" i="41" s="1"/>
  <c r="AA58" i="21"/>
  <c r="M74" i="40"/>
  <c r="N74" i="40" s="1"/>
  <c r="J58" i="21" s="1"/>
  <c r="N367" i="21"/>
  <c r="N255" i="21"/>
  <c r="N143" i="21"/>
  <c r="N31" i="21"/>
  <c r="V385" i="41"/>
  <c r="V273" i="41"/>
  <c r="V161" i="41"/>
  <c r="E73" i="41"/>
  <c r="V72" i="41"/>
  <c r="R386" i="40"/>
  <c r="R274" i="40"/>
  <c r="R162" i="40"/>
  <c r="R50" i="40"/>
  <c r="G50" i="40"/>
  <c r="F50" i="40"/>
  <c r="X394" i="21"/>
  <c r="G395" i="21"/>
  <c r="O411" i="40" s="1"/>
  <c r="E394" i="21"/>
  <c r="F394" i="21" s="1"/>
  <c r="X282" i="21"/>
  <c r="G283" i="21"/>
  <c r="O299" i="40" s="1"/>
  <c r="E282" i="21"/>
  <c r="F282" i="21" s="1"/>
  <c r="X170" i="21"/>
  <c r="G171" i="21"/>
  <c r="O187" i="40" s="1"/>
  <c r="AU187" i="40" s="1"/>
  <c r="E170" i="21"/>
  <c r="F170" i="21" s="1"/>
  <c r="E59" i="21"/>
  <c r="F59" i="21" s="1"/>
  <c r="C74" i="41" s="1"/>
  <c r="X59" i="21"/>
  <c r="I364" i="21"/>
  <c r="V364" i="21"/>
  <c r="U364" i="21"/>
  <c r="W364" i="21"/>
  <c r="I252" i="21"/>
  <c r="W252" i="21"/>
  <c r="U252" i="21"/>
  <c r="V252" i="21"/>
  <c r="I140" i="21"/>
  <c r="W140" i="21"/>
  <c r="V140" i="21"/>
  <c r="U140" i="21"/>
  <c r="Z364" i="21"/>
  <c r="H252" i="21"/>
  <c r="Z140" i="21"/>
  <c r="AH380" i="41"/>
  <c r="AJ380" i="41" s="1"/>
  <c r="K365" i="21" s="1"/>
  <c r="AH268" i="41"/>
  <c r="AJ268" i="41" s="1"/>
  <c r="K253" i="21" s="1"/>
  <c r="AH156" i="41"/>
  <c r="AJ156" i="41" s="1"/>
  <c r="K141" i="21" s="1"/>
  <c r="Z252" i="21"/>
  <c r="H140" i="21"/>
  <c r="H364" i="21"/>
  <c r="AE380" i="41"/>
  <c r="X381" i="41"/>
  <c r="AA381" i="41" s="1"/>
  <c r="AB381" i="41" s="1"/>
  <c r="T383" i="41"/>
  <c r="T384" i="41" s="1"/>
  <c r="U382" i="41"/>
  <c r="AE268" i="41"/>
  <c r="X269" i="41"/>
  <c r="AA269" i="41" s="1"/>
  <c r="AB269" i="41" s="1"/>
  <c r="T271" i="41"/>
  <c r="T272" i="41" s="1"/>
  <c r="U270" i="41"/>
  <c r="AE156" i="41"/>
  <c r="X157" i="41"/>
  <c r="AA157" i="41" s="1"/>
  <c r="AB157" i="41" s="1"/>
  <c r="T159" i="41"/>
  <c r="T160" i="41" s="1"/>
  <c r="U158" i="41"/>
  <c r="S361" i="21"/>
  <c r="Q361" i="21"/>
  <c r="S250" i="21"/>
  <c r="Q250" i="21"/>
  <c r="S139" i="21"/>
  <c r="Q139" i="21"/>
  <c r="S26" i="21"/>
  <c r="Q26" i="21"/>
  <c r="Q272" i="40"/>
  <c r="Q273" i="40" s="1"/>
  <c r="Q384" i="40"/>
  <c r="Q385" i="40" s="1"/>
  <c r="H155" i="41"/>
  <c r="K155" i="41" s="1"/>
  <c r="F156" i="41"/>
  <c r="Q48" i="40"/>
  <c r="Q49" i="40" s="1"/>
  <c r="T46" i="41"/>
  <c r="H266" i="41"/>
  <c r="K266" i="41" s="1"/>
  <c r="F267" i="41"/>
  <c r="W271" i="40"/>
  <c r="H42" i="41"/>
  <c r="K42" i="41" s="1"/>
  <c r="F43" i="41"/>
  <c r="W383" i="40"/>
  <c r="W159" i="40"/>
  <c r="Q160" i="40"/>
  <c r="Q161" i="40" s="1"/>
  <c r="H377" i="41"/>
  <c r="K377" i="41" s="1"/>
  <c r="F378" i="41"/>
  <c r="G119" i="26"/>
  <c r="G115" i="11"/>
  <c r="H115" i="11"/>
  <c r="H119" i="26"/>
  <c r="G115" i="26"/>
  <c r="G111" i="11"/>
  <c r="E72" i="27"/>
  <c r="E75" i="26"/>
  <c r="E73" i="11"/>
  <c r="G73" i="11"/>
  <c r="G75" i="26"/>
  <c r="F68" i="27"/>
  <c r="F69" i="11"/>
  <c r="F71" i="26"/>
  <c r="F113" i="27"/>
  <c r="F119" i="26"/>
  <c r="F115" i="11"/>
  <c r="E113" i="27"/>
  <c r="E115" i="11"/>
  <c r="E119" i="26"/>
  <c r="F109" i="27"/>
  <c r="F115" i="26"/>
  <c r="F111" i="11"/>
  <c r="G165" i="26"/>
  <c r="G159" i="11"/>
  <c r="H75" i="26"/>
  <c r="H73" i="11"/>
  <c r="H137" i="26"/>
  <c r="H133" i="11"/>
  <c r="E112" i="27"/>
  <c r="E114" i="11"/>
  <c r="E118" i="26"/>
  <c r="H118" i="26"/>
  <c r="H114" i="11"/>
  <c r="F108" i="27"/>
  <c r="F114" i="26"/>
  <c r="F110" i="11"/>
  <c r="F71" i="27"/>
  <c r="F72" i="11"/>
  <c r="F74" i="26"/>
  <c r="F67" i="27"/>
  <c r="F70" i="26"/>
  <c r="F68" i="11"/>
  <c r="G70" i="26"/>
  <c r="G68" i="11"/>
  <c r="G167" i="26"/>
  <c r="G161" i="11"/>
  <c r="H167" i="26"/>
  <c r="H161" i="11"/>
  <c r="E158" i="27"/>
  <c r="E167" i="26"/>
  <c r="E161" i="11"/>
  <c r="G113" i="11"/>
  <c r="G117" i="26"/>
  <c r="G69" i="26"/>
  <c r="G67" i="11"/>
  <c r="H164" i="26"/>
  <c r="H158" i="11"/>
  <c r="H163" i="26"/>
  <c r="H157" i="11"/>
  <c r="G112" i="11"/>
  <c r="G116" i="26"/>
  <c r="F69" i="27"/>
  <c r="F70" i="11"/>
  <c r="F72" i="26"/>
  <c r="G72" i="26"/>
  <c r="G70" i="11"/>
  <c r="E69" i="27"/>
  <c r="E70" i="11"/>
  <c r="E72" i="26"/>
  <c r="E65" i="27"/>
  <c r="E68" i="26"/>
  <c r="E66" i="11"/>
  <c r="G160" i="26"/>
  <c r="G154" i="11"/>
  <c r="E109" i="27"/>
  <c r="E111" i="11"/>
  <c r="E115" i="26"/>
  <c r="H111" i="11"/>
  <c r="H115" i="26"/>
  <c r="F72" i="27"/>
  <c r="F75" i="26"/>
  <c r="F73" i="11"/>
  <c r="H71" i="26"/>
  <c r="H69" i="11"/>
  <c r="E69" i="11"/>
  <c r="E71" i="26"/>
  <c r="E68" i="27"/>
  <c r="E131" i="27"/>
  <c r="E133" i="11"/>
  <c r="E137" i="26"/>
  <c r="G118" i="26"/>
  <c r="G114" i="11"/>
  <c r="H114" i="26"/>
  <c r="H110" i="11"/>
  <c r="E108" i="27"/>
  <c r="E110" i="11"/>
  <c r="E114" i="26"/>
  <c r="H72" i="11"/>
  <c r="H74" i="26"/>
  <c r="E71" i="27"/>
  <c r="E74" i="26"/>
  <c r="E72" i="11"/>
  <c r="F158" i="27"/>
  <c r="F167" i="26"/>
  <c r="F161" i="11"/>
  <c r="H121" i="26"/>
  <c r="H117" i="26"/>
  <c r="H113" i="11"/>
  <c r="H69" i="26"/>
  <c r="H67" i="11"/>
  <c r="E66" i="27"/>
  <c r="E67" i="11"/>
  <c r="E69" i="26"/>
  <c r="F66" i="27"/>
  <c r="F67" i="11"/>
  <c r="F69" i="26"/>
  <c r="F155" i="27"/>
  <c r="F164" i="26"/>
  <c r="F158" i="11"/>
  <c r="G164" i="26"/>
  <c r="G158" i="11"/>
  <c r="G163" i="26"/>
  <c r="G157" i="11"/>
  <c r="G183" i="26"/>
  <c r="G177" i="11"/>
  <c r="H183" i="26"/>
  <c r="H177" i="11"/>
  <c r="E174" i="27"/>
  <c r="E183" i="26"/>
  <c r="E177" i="11"/>
  <c r="F114" i="27"/>
  <c r="F120" i="26"/>
  <c r="F116" i="11"/>
  <c r="E110" i="27"/>
  <c r="E116" i="26"/>
  <c r="E112" i="11"/>
  <c r="H66" i="11"/>
  <c r="H68" i="26"/>
  <c r="F151" i="27"/>
  <c r="F160" i="26"/>
  <c r="F154" i="11"/>
  <c r="H162" i="26"/>
  <c r="H156" i="11"/>
  <c r="E152" i="27"/>
  <c r="E161" i="26"/>
  <c r="E155" i="11"/>
  <c r="F152" i="27"/>
  <c r="F161" i="26"/>
  <c r="F155" i="11"/>
  <c r="F131" i="27"/>
  <c r="F133" i="11"/>
  <c r="F137" i="26"/>
  <c r="F112" i="27"/>
  <c r="F118" i="26"/>
  <c r="F114" i="11"/>
  <c r="G114" i="26"/>
  <c r="G110" i="11"/>
  <c r="G107" i="26"/>
  <c r="G103" i="11"/>
  <c r="E115" i="27"/>
  <c r="E121" i="26"/>
  <c r="F115" i="27"/>
  <c r="F121" i="26"/>
  <c r="F111" i="27"/>
  <c r="F113" i="11"/>
  <c r="F117" i="26"/>
  <c r="H73" i="26"/>
  <c r="H71" i="11"/>
  <c r="G71" i="11"/>
  <c r="G73" i="26"/>
  <c r="E154" i="27"/>
  <c r="E157" i="11"/>
  <c r="E163" i="26"/>
  <c r="F154" i="27"/>
  <c r="F163" i="26"/>
  <c r="F157" i="11"/>
  <c r="H166" i="26"/>
  <c r="H160" i="11"/>
  <c r="F174" i="27"/>
  <c r="F183" i="26"/>
  <c r="F177" i="11"/>
  <c r="G116" i="11"/>
  <c r="G120" i="26"/>
  <c r="H72" i="26"/>
  <c r="H70" i="11"/>
  <c r="F66" i="11"/>
  <c r="F65" i="27"/>
  <c r="F68" i="26"/>
  <c r="G68" i="26"/>
  <c r="G66" i="11"/>
  <c r="E151" i="27"/>
  <c r="E160" i="26"/>
  <c r="E154" i="11"/>
  <c r="E153" i="27"/>
  <c r="E162" i="26"/>
  <c r="E156" i="11"/>
  <c r="G162" i="26"/>
  <c r="G156" i="11"/>
  <c r="H161" i="26"/>
  <c r="H155" i="11"/>
  <c r="G69" i="11"/>
  <c r="G71" i="26"/>
  <c r="G153" i="26"/>
  <c r="G147" i="11"/>
  <c r="H165" i="26"/>
  <c r="H159" i="11"/>
  <c r="E156" i="27"/>
  <c r="E165" i="26"/>
  <c r="E159" i="11"/>
  <c r="F156" i="27"/>
  <c r="F165" i="26"/>
  <c r="F159" i="11"/>
  <c r="G137" i="26"/>
  <c r="G133" i="11"/>
  <c r="G74" i="26"/>
  <c r="G72" i="11"/>
  <c r="H68" i="11"/>
  <c r="H70" i="26"/>
  <c r="E67" i="27"/>
  <c r="E70" i="26"/>
  <c r="E68" i="11"/>
  <c r="G121" i="26"/>
  <c r="E111" i="27"/>
  <c r="E117" i="26"/>
  <c r="E113" i="11"/>
  <c r="F70" i="27"/>
  <c r="F71" i="11"/>
  <c r="F73" i="26"/>
  <c r="E70" i="27"/>
  <c r="E71" i="11"/>
  <c r="E73" i="26"/>
  <c r="E155" i="27"/>
  <c r="E164" i="26"/>
  <c r="E158" i="11"/>
  <c r="E157" i="27"/>
  <c r="E166" i="26"/>
  <c r="E160" i="11"/>
  <c r="F157" i="27"/>
  <c r="F160" i="11"/>
  <c r="F166" i="26"/>
  <c r="G166" i="26"/>
  <c r="G160" i="11"/>
  <c r="H116" i="11"/>
  <c r="H120" i="26"/>
  <c r="E114" i="27"/>
  <c r="E120" i="26"/>
  <c r="E116" i="11"/>
  <c r="H116" i="26"/>
  <c r="H112" i="11"/>
  <c r="F110" i="27"/>
  <c r="F116" i="26"/>
  <c r="F112" i="11"/>
  <c r="G58" i="27"/>
  <c r="F58" i="27"/>
  <c r="F61" i="26"/>
  <c r="F59" i="11"/>
  <c r="E91" i="26"/>
  <c r="E89" i="11"/>
  <c r="F89" i="11"/>
  <c r="F91" i="26"/>
  <c r="H89" i="11"/>
  <c r="H91" i="26"/>
  <c r="G91" i="26"/>
  <c r="G89" i="11"/>
  <c r="H154" i="11"/>
  <c r="H160" i="26"/>
  <c r="F153" i="27"/>
  <c r="F156" i="11"/>
  <c r="F162" i="26"/>
  <c r="G155" i="11"/>
  <c r="G161" i="26"/>
  <c r="X383" i="40" l="1"/>
  <c r="O367" i="21" s="1"/>
  <c r="X271" i="40"/>
  <c r="O255" i="21" s="1"/>
  <c r="X159" i="40"/>
  <c r="O143" i="21" s="1"/>
  <c r="S385" i="40"/>
  <c r="U384" i="40"/>
  <c r="M368" i="21" s="1"/>
  <c r="T386" i="40"/>
  <c r="V385" i="40"/>
  <c r="S273" i="40"/>
  <c r="U272" i="40"/>
  <c r="M256" i="21" s="1"/>
  <c r="T274" i="40"/>
  <c r="V273" i="40"/>
  <c r="S161" i="40"/>
  <c r="U160" i="40"/>
  <c r="M144" i="21" s="1"/>
  <c r="T162" i="40"/>
  <c r="V161" i="40"/>
  <c r="T50" i="40"/>
  <c r="V49" i="40"/>
  <c r="S49" i="40"/>
  <c r="U48" i="40"/>
  <c r="M32" i="21" s="1"/>
  <c r="H386" i="40"/>
  <c r="J385" i="40"/>
  <c r="I386" i="40"/>
  <c r="K385" i="40"/>
  <c r="H274" i="40"/>
  <c r="J273" i="40"/>
  <c r="I274" i="40"/>
  <c r="K273" i="40"/>
  <c r="I162" i="40"/>
  <c r="K161" i="40"/>
  <c r="H162" i="40"/>
  <c r="J161" i="40"/>
  <c r="AE386" i="40"/>
  <c r="AG386" i="40" s="1"/>
  <c r="AM385" i="40"/>
  <c r="AO385" i="40" s="1"/>
  <c r="AD385" i="40"/>
  <c r="AF385" i="40" s="1"/>
  <c r="AT383" i="40"/>
  <c r="AH384" i="40"/>
  <c r="AI384" i="40"/>
  <c r="AJ384" i="40" s="1"/>
  <c r="AR384" i="40"/>
  <c r="AS384" i="40" s="1"/>
  <c r="AQ384" i="40"/>
  <c r="M411" i="40"/>
  <c r="N411" i="40" s="1"/>
  <c r="J395" i="21" s="1"/>
  <c r="AU411" i="40"/>
  <c r="AA395" i="21" s="1"/>
  <c r="AN386" i="40"/>
  <c r="AP386" i="40" s="1"/>
  <c r="AN274" i="40"/>
  <c r="AP274" i="40" s="1"/>
  <c r="AD273" i="40"/>
  <c r="AF273" i="40" s="1"/>
  <c r="AR272" i="40"/>
  <c r="AS272" i="40" s="1"/>
  <c r="AQ272" i="40"/>
  <c r="M299" i="40"/>
  <c r="N299" i="40" s="1"/>
  <c r="J283" i="21" s="1"/>
  <c r="AU299" i="40"/>
  <c r="AA283" i="21" s="1"/>
  <c r="AE274" i="40"/>
  <c r="AG274" i="40" s="1"/>
  <c r="AT271" i="40"/>
  <c r="AM273" i="40"/>
  <c r="AO273" i="40" s="1"/>
  <c r="AH272" i="40"/>
  <c r="AI272" i="40"/>
  <c r="AJ272" i="40" s="1"/>
  <c r="AT159" i="40"/>
  <c r="AI160" i="40"/>
  <c r="AJ160" i="40" s="1"/>
  <c r="AH160" i="40"/>
  <c r="AM161" i="40"/>
  <c r="AO161" i="40" s="1"/>
  <c r="AD161" i="40"/>
  <c r="AF161" i="40" s="1"/>
  <c r="AR160" i="40"/>
  <c r="AS160" i="40" s="1"/>
  <c r="AQ160" i="40"/>
  <c r="AE162" i="40"/>
  <c r="AG162" i="40" s="1"/>
  <c r="AN162" i="40"/>
  <c r="AP162" i="40" s="1"/>
  <c r="M187" i="40"/>
  <c r="N187" i="40" s="1"/>
  <c r="J171" i="21" s="1"/>
  <c r="AA171" i="21"/>
  <c r="AM49" i="40"/>
  <c r="AO49" i="40" s="1"/>
  <c r="AN50" i="40"/>
  <c r="AP50" i="40" s="1"/>
  <c r="AH48" i="40"/>
  <c r="AI48" i="40"/>
  <c r="AJ48" i="40" s="1"/>
  <c r="AR48" i="40"/>
  <c r="AS48" i="40" s="1"/>
  <c r="AQ48" i="40"/>
  <c r="AT47" i="40"/>
  <c r="AE50" i="40"/>
  <c r="AG50" i="40" s="1"/>
  <c r="AD49" i="40"/>
  <c r="AF49" i="40" s="1"/>
  <c r="I50" i="40"/>
  <c r="K50" i="40" s="1"/>
  <c r="H50" i="40"/>
  <c r="J50" i="40" s="1"/>
  <c r="D75" i="41"/>
  <c r="AI75" i="41" s="1"/>
  <c r="AA59" i="21"/>
  <c r="M75" i="40"/>
  <c r="N75" i="40" s="1"/>
  <c r="J59" i="21" s="1"/>
  <c r="N368" i="21"/>
  <c r="N256" i="21"/>
  <c r="N144" i="21"/>
  <c r="N32" i="21"/>
  <c r="T385" i="41"/>
  <c r="U384" i="41"/>
  <c r="V386" i="41"/>
  <c r="T273" i="41"/>
  <c r="U272" i="41"/>
  <c r="V274" i="41"/>
  <c r="T161" i="41"/>
  <c r="U160" i="41"/>
  <c r="V162" i="41"/>
  <c r="E74" i="41"/>
  <c r="V73" i="41"/>
  <c r="R387" i="40"/>
  <c r="Q386" i="40"/>
  <c r="Q274" i="40"/>
  <c r="R275" i="40"/>
  <c r="Q162" i="40"/>
  <c r="R163" i="40"/>
  <c r="F51" i="40"/>
  <c r="Q50" i="40"/>
  <c r="G51" i="40"/>
  <c r="R51" i="40"/>
  <c r="E395" i="21"/>
  <c r="F395" i="21" s="1"/>
  <c r="X395" i="21"/>
  <c r="G396" i="21"/>
  <c r="O412" i="40" s="1"/>
  <c r="X283" i="21"/>
  <c r="G284" i="21"/>
  <c r="O300" i="40" s="1"/>
  <c r="E283" i="21"/>
  <c r="F283" i="21" s="1"/>
  <c r="E171" i="21"/>
  <c r="F171" i="21" s="1"/>
  <c r="X171" i="21"/>
  <c r="G172" i="21"/>
  <c r="O188" i="40" s="1"/>
  <c r="AU188" i="40" s="1"/>
  <c r="X60" i="21"/>
  <c r="E60" i="21"/>
  <c r="F60" i="21" s="1"/>
  <c r="C75" i="41" s="1"/>
  <c r="I365" i="21"/>
  <c r="W365" i="21"/>
  <c r="V365" i="21"/>
  <c r="U365" i="21"/>
  <c r="I253" i="21"/>
  <c r="W253" i="21"/>
  <c r="V253" i="21"/>
  <c r="U253" i="21"/>
  <c r="I141" i="21"/>
  <c r="W141" i="21"/>
  <c r="V141" i="21"/>
  <c r="U141" i="21"/>
  <c r="Z365" i="21"/>
  <c r="Z253" i="21"/>
  <c r="Z141" i="21"/>
  <c r="AH381" i="41"/>
  <c r="AJ381" i="41" s="1"/>
  <c r="K366" i="21" s="1"/>
  <c r="AH269" i="41"/>
  <c r="AJ269" i="41" s="1"/>
  <c r="K254" i="21" s="1"/>
  <c r="AH157" i="41"/>
  <c r="AJ157" i="41" s="1"/>
  <c r="K142" i="21" s="1"/>
  <c r="H253" i="21"/>
  <c r="H141" i="21"/>
  <c r="AE381" i="41"/>
  <c r="H365" i="21"/>
  <c r="U383" i="41"/>
  <c r="X382" i="41"/>
  <c r="AA382" i="41" s="1"/>
  <c r="AB382" i="41" s="1"/>
  <c r="AE269" i="41"/>
  <c r="U271" i="41"/>
  <c r="X270" i="41"/>
  <c r="AA270" i="41" s="1"/>
  <c r="AB270" i="41" s="1"/>
  <c r="AE157" i="41"/>
  <c r="X158" i="41"/>
  <c r="AA158" i="41" s="1"/>
  <c r="AB158" i="41" s="1"/>
  <c r="U159" i="41"/>
  <c r="S362" i="21"/>
  <c r="Q362" i="21"/>
  <c r="S251" i="21"/>
  <c r="Q251" i="21"/>
  <c r="S140" i="21"/>
  <c r="Q140" i="21"/>
  <c r="S27" i="21"/>
  <c r="Q27" i="21"/>
  <c r="W384" i="40"/>
  <c r="H43" i="41"/>
  <c r="K43" i="41" s="1"/>
  <c r="F44" i="41"/>
  <c r="H378" i="41"/>
  <c r="K378" i="41" s="1"/>
  <c r="F379" i="41"/>
  <c r="W272" i="40"/>
  <c r="H267" i="41"/>
  <c r="K267" i="41" s="1"/>
  <c r="F268" i="41"/>
  <c r="H156" i="41"/>
  <c r="K156" i="41" s="1"/>
  <c r="F157" i="41"/>
  <c r="W160" i="40"/>
  <c r="T47" i="41"/>
  <c r="T48" i="41" s="1"/>
  <c r="T49" i="41" s="1"/>
  <c r="T50" i="41" s="1"/>
  <c r="T51" i="41" s="1"/>
  <c r="T52" i="41" s="1"/>
  <c r="T53" i="41" s="1"/>
  <c r="T54" i="41" s="1"/>
  <c r="T55" i="41" s="1"/>
  <c r="T56" i="41" s="1"/>
  <c r="T57" i="41" s="1"/>
  <c r="T58" i="41" s="1"/>
  <c r="T59" i="41" s="1"/>
  <c r="T60" i="41" s="1"/>
  <c r="T61" i="41" s="1"/>
  <c r="T62" i="41" s="1"/>
  <c r="T63" i="41" s="1"/>
  <c r="T64" i="41" s="1"/>
  <c r="T65" i="41" s="1"/>
  <c r="T66" i="41" s="1"/>
  <c r="T67" i="41" s="1"/>
  <c r="T68" i="41" s="1"/>
  <c r="T69" i="41" s="1"/>
  <c r="T70" i="41" s="1"/>
  <c r="T71" i="41" s="1"/>
  <c r="T72" i="41" s="1"/>
  <c r="T73" i="41" s="1"/>
  <c r="T74" i="41" s="1"/>
  <c r="T75" i="41" s="1"/>
  <c r="T76" i="41" s="1"/>
  <c r="T77" i="41" s="1"/>
  <c r="T78" i="41" s="1"/>
  <c r="G61" i="26"/>
  <c r="G59" i="11"/>
  <c r="H153" i="26"/>
  <c r="H147" i="11"/>
  <c r="H107" i="26"/>
  <c r="H103" i="11"/>
  <c r="X384" i="40" l="1"/>
  <c r="O368" i="21" s="1"/>
  <c r="X160" i="40"/>
  <c r="O144" i="21" s="1"/>
  <c r="X272" i="40"/>
  <c r="O256" i="21" s="1"/>
  <c r="N33" i="21"/>
  <c r="N257" i="21"/>
  <c r="W385" i="40"/>
  <c r="T387" i="40"/>
  <c r="V386" i="40"/>
  <c r="W273" i="40"/>
  <c r="N369" i="21"/>
  <c r="S386" i="40"/>
  <c r="U385" i="40"/>
  <c r="M369" i="21" s="1"/>
  <c r="T275" i="40"/>
  <c r="V274" i="40"/>
  <c r="S274" i="40"/>
  <c r="U273" i="40"/>
  <c r="M257" i="21" s="1"/>
  <c r="T163" i="40"/>
  <c r="V162" i="40"/>
  <c r="N145" i="21"/>
  <c r="W161" i="40"/>
  <c r="S162" i="40"/>
  <c r="U161" i="40"/>
  <c r="M145" i="21" s="1"/>
  <c r="S50" i="40"/>
  <c r="U49" i="40"/>
  <c r="M33" i="21" s="1"/>
  <c r="T51" i="40"/>
  <c r="V50" i="40"/>
  <c r="I387" i="40"/>
  <c r="K386" i="40"/>
  <c r="H387" i="40"/>
  <c r="J386" i="40"/>
  <c r="I275" i="40"/>
  <c r="K274" i="40"/>
  <c r="H275" i="40"/>
  <c r="J274" i="40"/>
  <c r="H163" i="40"/>
  <c r="J162" i="40"/>
  <c r="I163" i="40"/>
  <c r="K162" i="40"/>
  <c r="AT384" i="40"/>
  <c r="AR385" i="40"/>
  <c r="AS385" i="40" s="1"/>
  <c r="AQ385" i="40"/>
  <c r="AN387" i="40"/>
  <c r="AP387" i="40" s="1"/>
  <c r="AD386" i="40"/>
  <c r="AF386" i="40" s="1"/>
  <c r="AI385" i="40"/>
  <c r="AJ385" i="40" s="1"/>
  <c r="AH385" i="40"/>
  <c r="AM386" i="40"/>
  <c r="AO386" i="40" s="1"/>
  <c r="M412" i="40"/>
  <c r="N412" i="40" s="1"/>
  <c r="J396" i="21" s="1"/>
  <c r="AU412" i="40"/>
  <c r="AA396" i="21" s="1"/>
  <c r="AE387" i="40"/>
  <c r="AG387" i="40" s="1"/>
  <c r="AD274" i="40"/>
  <c r="AF274" i="40" s="1"/>
  <c r="M300" i="40"/>
  <c r="N300" i="40" s="1"/>
  <c r="J284" i="21" s="1"/>
  <c r="AU300" i="40"/>
  <c r="AA284" i="21" s="1"/>
  <c r="AT272" i="40"/>
  <c r="AE275" i="40"/>
  <c r="AG275" i="40" s="1"/>
  <c r="AR273" i="40"/>
  <c r="AS273" i="40" s="1"/>
  <c r="AQ273" i="40"/>
  <c r="AM274" i="40"/>
  <c r="AO274" i="40" s="1"/>
  <c r="AI273" i="40"/>
  <c r="AJ273" i="40" s="1"/>
  <c r="AH273" i="40"/>
  <c r="AN275" i="40"/>
  <c r="AP275" i="40" s="1"/>
  <c r="AI161" i="40"/>
  <c r="AJ161" i="40" s="1"/>
  <c r="AH161" i="40"/>
  <c r="AD162" i="40"/>
  <c r="AF162" i="40" s="1"/>
  <c r="AT160" i="40"/>
  <c r="AR161" i="40"/>
  <c r="AS161" i="40" s="1"/>
  <c r="AQ161" i="40"/>
  <c r="AE163" i="40"/>
  <c r="AG163" i="40" s="1"/>
  <c r="AN163" i="40"/>
  <c r="AP163" i="40" s="1"/>
  <c r="AM162" i="40"/>
  <c r="AO162" i="40" s="1"/>
  <c r="M188" i="40"/>
  <c r="N188" i="40" s="1"/>
  <c r="J172" i="21" s="1"/>
  <c r="AA172" i="21"/>
  <c r="AN51" i="40"/>
  <c r="AP51" i="40" s="1"/>
  <c r="AE51" i="40"/>
  <c r="AG51" i="40" s="1"/>
  <c r="AQ49" i="40"/>
  <c r="AR49" i="40"/>
  <c r="AS49" i="40" s="1"/>
  <c r="AI49" i="40"/>
  <c r="AJ49" i="40" s="1"/>
  <c r="AH49" i="40"/>
  <c r="AD50" i="40"/>
  <c r="AF50" i="40" s="1"/>
  <c r="AT48" i="40"/>
  <c r="AM50" i="40"/>
  <c r="AO50" i="40" s="1"/>
  <c r="I51" i="40"/>
  <c r="K51" i="40" s="1"/>
  <c r="H51" i="40"/>
  <c r="J51" i="40" s="1"/>
  <c r="D76" i="41"/>
  <c r="AI76" i="41" s="1"/>
  <c r="M76" i="40"/>
  <c r="N76" i="40" s="1"/>
  <c r="J60" i="21" s="1"/>
  <c r="AA60" i="21"/>
  <c r="X384" i="41"/>
  <c r="AA384" i="41" s="1"/>
  <c r="AB384" i="41" s="1"/>
  <c r="V387" i="41"/>
  <c r="T386" i="41"/>
  <c r="U385" i="41"/>
  <c r="V275" i="41"/>
  <c r="X272" i="41"/>
  <c r="AA272" i="41" s="1"/>
  <c r="AB272" i="41" s="1"/>
  <c r="T274" i="41"/>
  <c r="U273" i="41"/>
  <c r="V163" i="41"/>
  <c r="X160" i="41"/>
  <c r="AA160" i="41" s="1"/>
  <c r="AB160" i="41" s="1"/>
  <c r="T162" i="41"/>
  <c r="U161" i="41"/>
  <c r="E75" i="41"/>
  <c r="V74" i="41"/>
  <c r="Q387" i="40"/>
  <c r="R388" i="40"/>
  <c r="Q275" i="40"/>
  <c r="R276" i="40"/>
  <c r="R164" i="40"/>
  <c r="Q163" i="40"/>
  <c r="Q51" i="40"/>
  <c r="F52" i="40"/>
  <c r="R52" i="40"/>
  <c r="G52" i="40"/>
  <c r="X396" i="21"/>
  <c r="G397" i="21"/>
  <c r="O413" i="40" s="1"/>
  <c r="E396" i="21"/>
  <c r="F396" i="21" s="1"/>
  <c r="E284" i="21"/>
  <c r="F284" i="21" s="1"/>
  <c r="X284" i="21"/>
  <c r="G285" i="21"/>
  <c r="O301" i="40" s="1"/>
  <c r="E172" i="21"/>
  <c r="F172" i="21" s="1"/>
  <c r="X172" i="21"/>
  <c r="G173" i="21"/>
  <c r="O189" i="40" s="1"/>
  <c r="AU189" i="40" s="1"/>
  <c r="E61" i="21"/>
  <c r="F61" i="21" s="1"/>
  <c r="C76" i="41" s="1"/>
  <c r="X61" i="21"/>
  <c r="I366" i="21"/>
  <c r="U366" i="21"/>
  <c r="W366" i="21"/>
  <c r="V366" i="21"/>
  <c r="I254" i="21"/>
  <c r="W254" i="21"/>
  <c r="U254" i="21"/>
  <c r="V254" i="21"/>
  <c r="I142" i="21"/>
  <c r="W142" i="21"/>
  <c r="V142" i="21"/>
  <c r="U142" i="21"/>
  <c r="Z366" i="21"/>
  <c r="H254" i="21"/>
  <c r="H142" i="21"/>
  <c r="AH382" i="41"/>
  <c r="AJ382" i="41" s="1"/>
  <c r="K367" i="21" s="1"/>
  <c r="AH270" i="41"/>
  <c r="AJ270" i="41" s="1"/>
  <c r="K255" i="21" s="1"/>
  <c r="AH158" i="41"/>
  <c r="AJ158" i="41" s="1"/>
  <c r="K143" i="21" s="1"/>
  <c r="H366" i="21"/>
  <c r="Z254" i="21"/>
  <c r="Z142" i="21"/>
  <c r="X383" i="41"/>
  <c r="AA383" i="41" s="1"/>
  <c r="AB383" i="41" s="1"/>
  <c r="AE382" i="41"/>
  <c r="AE270" i="41"/>
  <c r="X271" i="41"/>
  <c r="AA271" i="41" s="1"/>
  <c r="AB271" i="41" s="1"/>
  <c r="AE158" i="41"/>
  <c r="X159" i="41"/>
  <c r="AA159" i="41" s="1"/>
  <c r="AB159" i="41" s="1"/>
  <c r="S363" i="21"/>
  <c r="Q363" i="21"/>
  <c r="S252" i="21"/>
  <c r="Q252" i="21"/>
  <c r="S141" i="21"/>
  <c r="Q141" i="21"/>
  <c r="S28" i="21"/>
  <c r="Q28" i="21"/>
  <c r="H44" i="41"/>
  <c r="K44" i="41" s="1"/>
  <c r="F45" i="41"/>
  <c r="H157" i="41"/>
  <c r="K157" i="41" s="1"/>
  <c r="F158" i="41"/>
  <c r="H379" i="41"/>
  <c r="K379" i="41" s="1"/>
  <c r="F380" i="41"/>
  <c r="H268" i="41"/>
  <c r="K268" i="41" s="1"/>
  <c r="F269" i="41"/>
  <c r="H61" i="26"/>
  <c r="H59" i="11"/>
  <c r="X385" i="40" l="1"/>
  <c r="O369" i="21" s="1"/>
  <c r="X273" i="40"/>
  <c r="O257" i="21" s="1"/>
  <c r="X161" i="40"/>
  <c r="O145" i="21" s="1"/>
  <c r="N370" i="21"/>
  <c r="W386" i="40"/>
  <c r="N146" i="21"/>
  <c r="N258" i="21"/>
  <c r="W162" i="40"/>
  <c r="W274" i="40"/>
  <c r="S387" i="40"/>
  <c r="U386" i="40"/>
  <c r="M370" i="21" s="1"/>
  <c r="T388" i="40"/>
  <c r="V387" i="40"/>
  <c r="S275" i="40"/>
  <c r="U274" i="40"/>
  <c r="M258" i="21" s="1"/>
  <c r="T276" i="40"/>
  <c r="V275" i="40"/>
  <c r="S163" i="40"/>
  <c r="U162" i="40"/>
  <c r="M146" i="21" s="1"/>
  <c r="T164" i="40"/>
  <c r="V163" i="40"/>
  <c r="N34" i="21"/>
  <c r="T52" i="40"/>
  <c r="V51" i="40"/>
  <c r="S51" i="40"/>
  <c r="U50" i="40"/>
  <c r="M34" i="21" s="1"/>
  <c r="H388" i="40"/>
  <c r="J387" i="40"/>
  <c r="I388" i="40"/>
  <c r="K387" i="40"/>
  <c r="H276" i="40"/>
  <c r="J275" i="40"/>
  <c r="I276" i="40"/>
  <c r="K275" i="40"/>
  <c r="I164" i="40"/>
  <c r="K163" i="40"/>
  <c r="H164" i="40"/>
  <c r="J163" i="40"/>
  <c r="AT273" i="40"/>
  <c r="AT385" i="40"/>
  <c r="AQ386" i="40"/>
  <c r="AR386" i="40"/>
  <c r="AS386" i="40" s="1"/>
  <c r="AN388" i="40"/>
  <c r="AP388" i="40" s="1"/>
  <c r="M413" i="40"/>
  <c r="N413" i="40" s="1"/>
  <c r="J397" i="21" s="1"/>
  <c r="AU413" i="40"/>
  <c r="AA397" i="21" s="1"/>
  <c r="AI386" i="40"/>
  <c r="AJ386" i="40" s="1"/>
  <c r="AH386" i="40"/>
  <c r="AD387" i="40"/>
  <c r="AF387" i="40" s="1"/>
  <c r="AE388" i="40"/>
  <c r="AG388" i="40" s="1"/>
  <c r="AM387" i="40"/>
  <c r="AO387" i="40" s="1"/>
  <c r="AN276" i="40"/>
  <c r="AP276" i="40" s="1"/>
  <c r="AM275" i="40"/>
  <c r="AO275" i="40" s="1"/>
  <c r="AI274" i="40"/>
  <c r="AJ274" i="40" s="1"/>
  <c r="AH274" i="40"/>
  <c r="M301" i="40"/>
  <c r="N301" i="40" s="1"/>
  <c r="J285" i="21" s="1"/>
  <c r="AU301" i="40"/>
  <c r="AA285" i="21" s="1"/>
  <c r="AR274" i="40"/>
  <c r="AS274" i="40" s="1"/>
  <c r="AQ274" i="40"/>
  <c r="AE276" i="40"/>
  <c r="AG276" i="40" s="1"/>
  <c r="AD275" i="40"/>
  <c r="AF275" i="40" s="1"/>
  <c r="AI162" i="40"/>
  <c r="AJ162" i="40" s="1"/>
  <c r="AH162" i="40"/>
  <c r="AN164" i="40"/>
  <c r="AP164" i="40" s="1"/>
  <c r="AM163" i="40"/>
  <c r="AO163" i="40" s="1"/>
  <c r="AD163" i="40"/>
  <c r="AF163" i="40" s="1"/>
  <c r="AQ162" i="40"/>
  <c r="AR162" i="40"/>
  <c r="AS162" i="40" s="1"/>
  <c r="AT161" i="40"/>
  <c r="AE164" i="40"/>
  <c r="AG164" i="40" s="1"/>
  <c r="M189" i="40"/>
  <c r="N189" i="40" s="1"/>
  <c r="J173" i="21" s="1"/>
  <c r="AA173" i="21"/>
  <c r="AT49" i="40"/>
  <c r="AH50" i="40"/>
  <c r="AI50" i="40"/>
  <c r="AJ50" i="40" s="1"/>
  <c r="AQ50" i="40"/>
  <c r="AR50" i="40"/>
  <c r="AS50" i="40" s="1"/>
  <c r="AE52" i="40"/>
  <c r="AG52" i="40" s="1"/>
  <c r="AM51" i="40"/>
  <c r="AO51" i="40" s="1"/>
  <c r="AD51" i="40"/>
  <c r="AF51" i="40" s="1"/>
  <c r="AN52" i="40"/>
  <c r="AP52" i="40" s="1"/>
  <c r="I52" i="40"/>
  <c r="K52" i="40" s="1"/>
  <c r="H52" i="40"/>
  <c r="J52" i="40" s="1"/>
  <c r="D77" i="41"/>
  <c r="AI77" i="41" s="1"/>
  <c r="M77" i="40"/>
  <c r="N77" i="40" s="1"/>
  <c r="J61" i="21" s="1"/>
  <c r="AA61" i="21"/>
  <c r="V388" i="41"/>
  <c r="X385" i="41"/>
  <c r="AA385" i="41" s="1"/>
  <c r="AB385" i="41" s="1"/>
  <c r="AH384" i="41"/>
  <c r="AJ384" i="41" s="1"/>
  <c r="K369" i="21" s="1"/>
  <c r="AE384" i="41"/>
  <c r="T387" i="41"/>
  <c r="U386" i="41"/>
  <c r="AH272" i="41"/>
  <c r="AJ272" i="41" s="1"/>
  <c r="K257" i="21" s="1"/>
  <c r="AE272" i="41"/>
  <c r="X273" i="41"/>
  <c r="AA273" i="41" s="1"/>
  <c r="AB273" i="41" s="1"/>
  <c r="V276" i="41"/>
  <c r="T275" i="41"/>
  <c r="U274" i="41"/>
  <c r="AH160" i="41"/>
  <c r="AJ160" i="41" s="1"/>
  <c r="K145" i="21" s="1"/>
  <c r="AE160" i="41"/>
  <c r="X161" i="41"/>
  <c r="AA161" i="41" s="1"/>
  <c r="AB161" i="41" s="1"/>
  <c r="T163" i="41"/>
  <c r="U162" i="41"/>
  <c r="V164" i="41"/>
  <c r="E76" i="41"/>
  <c r="V75" i="41"/>
  <c r="R389" i="40"/>
  <c r="Q388" i="40"/>
  <c r="R277" i="40"/>
  <c r="Q276" i="40"/>
  <c r="R165" i="40"/>
  <c r="Q164" i="40"/>
  <c r="R53" i="40"/>
  <c r="Q52" i="40"/>
  <c r="F53" i="40"/>
  <c r="G53" i="40"/>
  <c r="E397" i="21"/>
  <c r="F397" i="21" s="1"/>
  <c r="X397" i="21"/>
  <c r="G398" i="21"/>
  <c r="O414" i="40" s="1"/>
  <c r="X285" i="21"/>
  <c r="G286" i="21"/>
  <c r="O302" i="40" s="1"/>
  <c r="E285" i="21"/>
  <c r="F285" i="21" s="1"/>
  <c r="E173" i="21"/>
  <c r="F173" i="21" s="1"/>
  <c r="X173" i="21"/>
  <c r="G174" i="21"/>
  <c r="O190" i="40" s="1"/>
  <c r="AU190" i="40" s="1"/>
  <c r="X62" i="21"/>
  <c r="E62" i="21"/>
  <c r="F62" i="21" s="1"/>
  <c r="C77" i="41" s="1"/>
  <c r="I367" i="21"/>
  <c r="W367" i="21"/>
  <c r="V367" i="21"/>
  <c r="U367" i="21"/>
  <c r="I255" i="21"/>
  <c r="W255" i="21"/>
  <c r="V255" i="21"/>
  <c r="U255" i="21"/>
  <c r="I143" i="21"/>
  <c r="W143" i="21"/>
  <c r="V143" i="21"/>
  <c r="U143" i="21"/>
  <c r="Z367" i="21"/>
  <c r="Z255" i="21"/>
  <c r="Z143" i="21"/>
  <c r="AH383" i="41"/>
  <c r="AJ383" i="41" s="1"/>
  <c r="K368" i="21" s="1"/>
  <c r="AH271" i="41"/>
  <c r="AJ271" i="41" s="1"/>
  <c r="K256" i="21" s="1"/>
  <c r="AH159" i="41"/>
  <c r="AJ159" i="41" s="1"/>
  <c r="K144" i="21" s="1"/>
  <c r="H143" i="21"/>
  <c r="H255" i="21"/>
  <c r="H367" i="21"/>
  <c r="AE383" i="41"/>
  <c r="AE271" i="41"/>
  <c r="AE159" i="41"/>
  <c r="S364" i="21"/>
  <c r="Q364" i="21"/>
  <c r="S253" i="21"/>
  <c r="Q253" i="21"/>
  <c r="S142" i="21"/>
  <c r="Q142" i="21"/>
  <c r="S29" i="21"/>
  <c r="Q29" i="21"/>
  <c r="H269" i="41"/>
  <c r="K269" i="41" s="1"/>
  <c r="F270" i="41"/>
  <c r="H380" i="41"/>
  <c r="K380" i="41" s="1"/>
  <c r="F381" i="41"/>
  <c r="H158" i="41"/>
  <c r="K158" i="41" s="1"/>
  <c r="F159" i="41"/>
  <c r="F160" i="41" s="1"/>
  <c r="H45" i="41"/>
  <c r="K45" i="41" s="1"/>
  <c r="F46" i="41"/>
  <c r="D138" i="27"/>
  <c r="D137" i="27"/>
  <c r="D136" i="27"/>
  <c r="D135" i="27"/>
  <c r="D95" i="27"/>
  <c r="D94" i="27"/>
  <c r="D93" i="27"/>
  <c r="D92" i="27"/>
  <c r="D52" i="27"/>
  <c r="D51" i="27"/>
  <c r="D50" i="27"/>
  <c r="D49" i="27"/>
  <c r="D9" i="27"/>
  <c r="D8" i="27"/>
  <c r="D7" i="27"/>
  <c r="D6" i="27"/>
  <c r="D147" i="26"/>
  <c r="D146" i="26"/>
  <c r="D145" i="26"/>
  <c r="D144" i="26"/>
  <c r="D101" i="26"/>
  <c r="D100" i="26"/>
  <c r="D99" i="26"/>
  <c r="D98" i="26"/>
  <c r="D55" i="26"/>
  <c r="D54" i="26"/>
  <c r="D53" i="26"/>
  <c r="D52" i="26"/>
  <c r="D9" i="26"/>
  <c r="D8" i="26"/>
  <c r="D7" i="26"/>
  <c r="D6" i="26"/>
  <c r="X386" i="40" l="1"/>
  <c r="O370" i="21" s="1"/>
  <c r="X274" i="40"/>
  <c r="O258" i="21" s="1"/>
  <c r="X162" i="40"/>
  <c r="O146" i="21" s="1"/>
  <c r="W275" i="40"/>
  <c r="N371" i="21"/>
  <c r="N259" i="21"/>
  <c r="W387" i="40"/>
  <c r="T389" i="40"/>
  <c r="V388" i="40"/>
  <c r="S388" i="40"/>
  <c r="U387" i="40"/>
  <c r="M371" i="21" s="1"/>
  <c r="N35" i="21"/>
  <c r="T277" i="40"/>
  <c r="V276" i="40"/>
  <c r="S276" i="40"/>
  <c r="U275" i="40"/>
  <c r="M259" i="21" s="1"/>
  <c r="N147" i="21"/>
  <c r="T165" i="40"/>
  <c r="V164" i="40"/>
  <c r="W163" i="40"/>
  <c r="S164" i="40"/>
  <c r="U163" i="40"/>
  <c r="M147" i="21" s="1"/>
  <c r="T53" i="40"/>
  <c r="V52" i="40"/>
  <c r="S52" i="40"/>
  <c r="U51" i="40"/>
  <c r="M35" i="21" s="1"/>
  <c r="I389" i="40"/>
  <c r="K388" i="40"/>
  <c r="H389" i="40"/>
  <c r="J388" i="40"/>
  <c r="I277" i="40"/>
  <c r="K276" i="40"/>
  <c r="H277" i="40"/>
  <c r="J276" i="40"/>
  <c r="H165" i="40"/>
  <c r="J164" i="40"/>
  <c r="I165" i="40"/>
  <c r="K164" i="40"/>
  <c r="AT386" i="40"/>
  <c r="M414" i="40"/>
  <c r="N414" i="40" s="1"/>
  <c r="J398" i="21" s="1"/>
  <c r="AU414" i="40"/>
  <c r="AA398" i="21" s="1"/>
  <c r="AH387" i="40"/>
  <c r="AI387" i="40"/>
  <c r="AJ387" i="40" s="1"/>
  <c r="AN389" i="40"/>
  <c r="AP389" i="40" s="1"/>
  <c r="AE389" i="40"/>
  <c r="AG389" i="40" s="1"/>
  <c r="AR387" i="40"/>
  <c r="AS387" i="40" s="1"/>
  <c r="AQ387" i="40"/>
  <c r="AM388" i="40"/>
  <c r="AO388" i="40" s="1"/>
  <c r="AD388" i="40"/>
  <c r="AF388" i="40" s="1"/>
  <c r="M302" i="40"/>
  <c r="N302" i="40" s="1"/>
  <c r="J286" i="21" s="1"/>
  <c r="AU302" i="40"/>
  <c r="AA286" i="21" s="1"/>
  <c r="AM276" i="40"/>
  <c r="AO276" i="40" s="1"/>
  <c r="AI275" i="40"/>
  <c r="AJ275" i="40" s="1"/>
  <c r="AH275" i="40"/>
  <c r="AD276" i="40"/>
  <c r="AF276" i="40" s="1"/>
  <c r="AT274" i="40"/>
  <c r="AN277" i="40"/>
  <c r="AP277" i="40" s="1"/>
  <c r="AE277" i="40"/>
  <c r="AG277" i="40" s="1"/>
  <c r="AQ275" i="40"/>
  <c r="AR275" i="40"/>
  <c r="AS275" i="40" s="1"/>
  <c r="AH163" i="40"/>
  <c r="AI163" i="40"/>
  <c r="AJ163" i="40" s="1"/>
  <c r="AR163" i="40"/>
  <c r="AS163" i="40" s="1"/>
  <c r="AQ163" i="40"/>
  <c r="AD164" i="40"/>
  <c r="AF164" i="40" s="1"/>
  <c r="AN165" i="40"/>
  <c r="AP165" i="40" s="1"/>
  <c r="AM164" i="40"/>
  <c r="AO164" i="40" s="1"/>
  <c r="AT162" i="40"/>
  <c r="AE165" i="40"/>
  <c r="AG165" i="40" s="1"/>
  <c r="M190" i="40"/>
  <c r="N190" i="40" s="1"/>
  <c r="J174" i="21" s="1"/>
  <c r="AA174" i="21"/>
  <c r="AR51" i="40"/>
  <c r="AS51" i="40" s="1"/>
  <c r="AQ51" i="40"/>
  <c r="AM52" i="40"/>
  <c r="AO52" i="40" s="1"/>
  <c r="AN53" i="40"/>
  <c r="AP53" i="40" s="1"/>
  <c r="AH51" i="40"/>
  <c r="AI51" i="40"/>
  <c r="AJ51" i="40" s="1"/>
  <c r="AD52" i="40"/>
  <c r="AF52" i="40" s="1"/>
  <c r="AE53" i="40"/>
  <c r="AG53" i="40" s="1"/>
  <c r="AT50" i="40"/>
  <c r="H53" i="40"/>
  <c r="J53" i="40" s="1"/>
  <c r="I53" i="40"/>
  <c r="K53" i="40" s="1"/>
  <c r="D78" i="41"/>
  <c r="AI78" i="41" s="1"/>
  <c r="AA62" i="21"/>
  <c r="M78" i="40"/>
  <c r="N78" i="40" s="1"/>
  <c r="J62" i="21" s="1"/>
  <c r="AH385" i="41"/>
  <c r="AJ385" i="41" s="1"/>
  <c r="K370" i="21" s="1"/>
  <c r="AE385" i="41"/>
  <c r="T388" i="41"/>
  <c r="U387" i="41"/>
  <c r="X386" i="41"/>
  <c r="AA386" i="41" s="1"/>
  <c r="AB386" i="41" s="1"/>
  <c r="H369" i="21"/>
  <c r="I369" i="21"/>
  <c r="U369" i="21"/>
  <c r="V369" i="21"/>
  <c r="W369" i="21"/>
  <c r="Z369" i="21"/>
  <c r="V389" i="41"/>
  <c r="AH273" i="41"/>
  <c r="AJ273" i="41" s="1"/>
  <c r="K258" i="21" s="1"/>
  <c r="AE273" i="41"/>
  <c r="X274" i="41"/>
  <c r="AA274" i="41" s="1"/>
  <c r="AB274" i="41" s="1"/>
  <c r="T276" i="41"/>
  <c r="U275" i="41"/>
  <c r="V277" i="41"/>
  <c r="W257" i="21"/>
  <c r="V257" i="21"/>
  <c r="I257" i="21"/>
  <c r="U257" i="21"/>
  <c r="Z257" i="21"/>
  <c r="H257" i="21"/>
  <c r="V165" i="41"/>
  <c r="AH161" i="41"/>
  <c r="AJ161" i="41" s="1"/>
  <c r="K146" i="21" s="1"/>
  <c r="AE161" i="41"/>
  <c r="X162" i="41"/>
  <c r="AA162" i="41" s="1"/>
  <c r="AB162" i="41" s="1"/>
  <c r="F161" i="41"/>
  <c r="H160" i="41"/>
  <c r="K160" i="41" s="1"/>
  <c r="T164" i="41"/>
  <c r="U163" i="41"/>
  <c r="W145" i="21"/>
  <c r="I145" i="21"/>
  <c r="V145" i="21"/>
  <c r="Z145" i="21"/>
  <c r="H145" i="21"/>
  <c r="E77" i="41"/>
  <c r="V76" i="41"/>
  <c r="R390" i="40"/>
  <c r="Q389" i="40"/>
  <c r="Q277" i="40"/>
  <c r="R278" i="40"/>
  <c r="Q165" i="40"/>
  <c r="R166" i="40"/>
  <c r="F54" i="40"/>
  <c r="Q53" i="40"/>
  <c r="G54" i="40"/>
  <c r="R54" i="40"/>
  <c r="X398" i="21"/>
  <c r="G399" i="21"/>
  <c r="O415" i="40" s="1"/>
  <c r="E398" i="21"/>
  <c r="F398" i="21" s="1"/>
  <c r="X286" i="21"/>
  <c r="G287" i="21"/>
  <c r="O303" i="40" s="1"/>
  <c r="E286" i="21"/>
  <c r="F286" i="21" s="1"/>
  <c r="X174" i="21"/>
  <c r="G175" i="21"/>
  <c r="O191" i="40" s="1"/>
  <c r="E174" i="21"/>
  <c r="F174" i="21" s="1"/>
  <c r="X63" i="21"/>
  <c r="E63" i="21"/>
  <c r="F63" i="21" s="1"/>
  <c r="C78" i="41" s="1"/>
  <c r="I368" i="21"/>
  <c r="V368" i="21"/>
  <c r="W368" i="21"/>
  <c r="U368" i="21"/>
  <c r="I256" i="21"/>
  <c r="W256" i="21"/>
  <c r="U256" i="21"/>
  <c r="V256" i="21"/>
  <c r="I144" i="21"/>
  <c r="W144" i="21"/>
  <c r="V144" i="21"/>
  <c r="U144" i="21"/>
  <c r="H368" i="21"/>
  <c r="H256" i="21"/>
  <c r="H144" i="21"/>
  <c r="Z368" i="21"/>
  <c r="Z256" i="21"/>
  <c r="Z144" i="21"/>
  <c r="S365" i="21"/>
  <c r="Q365" i="21"/>
  <c r="S254" i="21"/>
  <c r="Q254" i="21"/>
  <c r="S143" i="21"/>
  <c r="Q143" i="21"/>
  <c r="S30" i="21"/>
  <c r="Q30" i="21"/>
  <c r="H381" i="41"/>
  <c r="K381" i="41" s="1"/>
  <c r="F382" i="41"/>
  <c r="H46" i="41"/>
  <c r="K46" i="41" s="1"/>
  <c r="F47" i="41"/>
  <c r="F48" i="41" s="1"/>
  <c r="H159" i="41"/>
  <c r="K159" i="41" s="1"/>
  <c r="H270" i="41"/>
  <c r="K270" i="41" s="1"/>
  <c r="F271" i="41"/>
  <c r="F272" i="41" s="1"/>
  <c r="H148" i="27"/>
  <c r="H105" i="27"/>
  <c r="X387" i="40" l="1"/>
  <c r="O371" i="21" s="1"/>
  <c r="X275" i="40"/>
  <c r="O259" i="21" s="1"/>
  <c r="X163" i="40"/>
  <c r="O147" i="21" s="1"/>
  <c r="W388" i="40"/>
  <c r="N260" i="21"/>
  <c r="N372" i="21"/>
  <c r="W276" i="40"/>
  <c r="N148" i="21"/>
  <c r="S389" i="40"/>
  <c r="U388" i="40"/>
  <c r="M372" i="21" s="1"/>
  <c r="T390" i="40"/>
  <c r="V389" i="40"/>
  <c r="S277" i="40"/>
  <c r="U276" i="40"/>
  <c r="M260" i="21" s="1"/>
  <c r="W164" i="40"/>
  <c r="T278" i="40"/>
  <c r="V277" i="40"/>
  <c r="T166" i="40"/>
  <c r="V165" i="40"/>
  <c r="S165" i="40"/>
  <c r="U164" i="40"/>
  <c r="M148" i="21" s="1"/>
  <c r="T54" i="40"/>
  <c r="V53" i="40"/>
  <c r="S53" i="40"/>
  <c r="U52" i="40"/>
  <c r="M36" i="21" s="1"/>
  <c r="N36" i="21"/>
  <c r="H390" i="40"/>
  <c r="J389" i="40"/>
  <c r="I390" i="40"/>
  <c r="K389" i="40"/>
  <c r="H278" i="40"/>
  <c r="J277" i="40"/>
  <c r="I278" i="40"/>
  <c r="K277" i="40"/>
  <c r="I166" i="40"/>
  <c r="K165" i="40"/>
  <c r="H166" i="40"/>
  <c r="J165" i="40"/>
  <c r="AM389" i="40"/>
  <c r="AO389" i="40" s="1"/>
  <c r="AE390" i="40"/>
  <c r="AG390" i="40" s="1"/>
  <c r="AN390" i="40"/>
  <c r="AP390" i="40" s="1"/>
  <c r="AI388" i="40"/>
  <c r="AJ388" i="40" s="1"/>
  <c r="AH388" i="40"/>
  <c r="M415" i="40"/>
  <c r="N415" i="40" s="1"/>
  <c r="J399" i="21" s="1"/>
  <c r="AU415" i="40"/>
  <c r="AA399" i="21" s="1"/>
  <c r="AT387" i="40"/>
  <c r="AD389" i="40"/>
  <c r="AF389" i="40" s="1"/>
  <c r="AQ388" i="40"/>
  <c r="AR388" i="40"/>
  <c r="AS388" i="40" s="1"/>
  <c r="AH276" i="40"/>
  <c r="AI276" i="40"/>
  <c r="AJ276" i="40" s="1"/>
  <c r="AM277" i="40"/>
  <c r="AO277" i="40" s="1"/>
  <c r="M303" i="40"/>
  <c r="N303" i="40" s="1"/>
  <c r="J287" i="21" s="1"/>
  <c r="AU303" i="40"/>
  <c r="AA287" i="21" s="1"/>
  <c r="AN278" i="40"/>
  <c r="AP278" i="40" s="1"/>
  <c r="AD277" i="40"/>
  <c r="AF277" i="40" s="1"/>
  <c r="AR276" i="40"/>
  <c r="AS276" i="40" s="1"/>
  <c r="AQ276" i="40"/>
  <c r="AT275" i="40"/>
  <c r="AE278" i="40"/>
  <c r="AG278" i="40" s="1"/>
  <c r="AR164" i="40"/>
  <c r="AS164" i="40" s="1"/>
  <c r="AQ164" i="40"/>
  <c r="M191" i="40"/>
  <c r="N191" i="40" s="1"/>
  <c r="J175" i="21" s="1"/>
  <c r="AU191" i="40"/>
  <c r="AA175" i="21" s="1"/>
  <c r="AM165" i="40"/>
  <c r="AO165" i="40" s="1"/>
  <c r="AD165" i="40"/>
  <c r="AF165" i="40" s="1"/>
  <c r="AI164" i="40"/>
  <c r="AJ164" i="40" s="1"/>
  <c r="AH164" i="40"/>
  <c r="AN166" i="40"/>
  <c r="AP166" i="40" s="1"/>
  <c r="AE166" i="40"/>
  <c r="AG166" i="40" s="1"/>
  <c r="AT163" i="40"/>
  <c r="AI52" i="40"/>
  <c r="AJ52" i="40" s="1"/>
  <c r="AH52" i="40"/>
  <c r="AE54" i="40"/>
  <c r="AG54" i="40" s="1"/>
  <c r="AT51" i="40"/>
  <c r="AM53" i="40"/>
  <c r="AO53" i="40" s="1"/>
  <c r="AD53" i="40"/>
  <c r="AF53" i="40" s="1"/>
  <c r="AQ52" i="40"/>
  <c r="AR52" i="40"/>
  <c r="AS52" i="40" s="1"/>
  <c r="AN54" i="40"/>
  <c r="AP54" i="40" s="1"/>
  <c r="H54" i="40"/>
  <c r="J54" i="40" s="1"/>
  <c r="I54" i="40"/>
  <c r="K54" i="40" s="1"/>
  <c r="AA63" i="21"/>
  <c r="M79" i="40"/>
  <c r="N79" i="40" s="1"/>
  <c r="J63" i="21" s="1"/>
  <c r="X387" i="41"/>
  <c r="AA387" i="41" s="1"/>
  <c r="AB387" i="41" s="1"/>
  <c r="T389" i="41"/>
  <c r="U388" i="41"/>
  <c r="V390" i="41"/>
  <c r="AH386" i="41"/>
  <c r="AJ386" i="41" s="1"/>
  <c r="K371" i="21" s="1"/>
  <c r="AE386" i="41"/>
  <c r="I370" i="21"/>
  <c r="U370" i="21"/>
  <c r="V370" i="21"/>
  <c r="W370" i="21"/>
  <c r="H370" i="21"/>
  <c r="Z370" i="21"/>
  <c r="AH274" i="41"/>
  <c r="AJ274" i="41" s="1"/>
  <c r="K259" i="21" s="1"/>
  <c r="AE274" i="41"/>
  <c r="V278" i="41"/>
  <c r="F273" i="41"/>
  <c r="H272" i="41"/>
  <c r="K272" i="41" s="1"/>
  <c r="X275" i="41"/>
  <c r="AA275" i="41" s="1"/>
  <c r="AB275" i="41" s="1"/>
  <c r="T277" i="41"/>
  <c r="U276" i="41"/>
  <c r="W258" i="21"/>
  <c r="H258" i="21"/>
  <c r="U258" i="21"/>
  <c r="Z258" i="21"/>
  <c r="I258" i="21"/>
  <c r="V258" i="21"/>
  <c r="F162" i="41"/>
  <c r="H161" i="41"/>
  <c r="K161" i="41" s="1"/>
  <c r="W146" i="21"/>
  <c r="Z146" i="21"/>
  <c r="I146" i="21"/>
  <c r="H146" i="21"/>
  <c r="U146" i="21"/>
  <c r="V146" i="21"/>
  <c r="X163" i="41"/>
  <c r="AA163" i="41" s="1"/>
  <c r="AB163" i="41" s="1"/>
  <c r="AH162" i="41"/>
  <c r="AJ162" i="41" s="1"/>
  <c r="K147" i="21" s="1"/>
  <c r="AE162" i="41"/>
  <c r="V166" i="41"/>
  <c r="S145" i="21"/>
  <c r="Q145" i="21"/>
  <c r="U145" i="21" s="1"/>
  <c r="T165" i="41"/>
  <c r="U164" i="41"/>
  <c r="F49" i="41"/>
  <c r="H48" i="41"/>
  <c r="K48" i="41" s="1"/>
  <c r="E78" i="41"/>
  <c r="V77" i="41"/>
  <c r="Q390" i="40"/>
  <c r="R391" i="40"/>
  <c r="Q278" i="40"/>
  <c r="R279" i="40"/>
  <c r="R167" i="40"/>
  <c r="Q166" i="40"/>
  <c r="R55" i="40"/>
  <c r="Q54" i="40"/>
  <c r="G55" i="40"/>
  <c r="F55" i="40"/>
  <c r="X399" i="21"/>
  <c r="E399" i="21"/>
  <c r="F399" i="21" s="1"/>
  <c r="E287" i="21"/>
  <c r="F287" i="21" s="1"/>
  <c r="X287" i="21"/>
  <c r="X175" i="21"/>
  <c r="E175" i="21"/>
  <c r="F175" i="21" s="1"/>
  <c r="S366" i="21"/>
  <c r="Q366" i="21"/>
  <c r="S255" i="21"/>
  <c r="Q255" i="21"/>
  <c r="S144" i="21"/>
  <c r="Q144" i="21"/>
  <c r="S31" i="21"/>
  <c r="Q31" i="21"/>
  <c r="H271" i="41"/>
  <c r="K271" i="41" s="1"/>
  <c r="H47" i="41"/>
  <c r="K47" i="41" s="1"/>
  <c r="H382" i="41"/>
  <c r="K382" i="41" s="1"/>
  <c r="F383" i="41"/>
  <c r="F384" i="41" s="1"/>
  <c r="H63" i="27"/>
  <c r="H60" i="27"/>
  <c r="H61" i="27"/>
  <c r="H62" i="27"/>
  <c r="H64" i="27"/>
  <c r="H150" i="27"/>
  <c r="H103" i="27"/>
  <c r="H59" i="27"/>
  <c r="X388" i="40" l="1"/>
  <c r="O372" i="21" s="1"/>
  <c r="X276" i="40"/>
  <c r="O260" i="21" s="1"/>
  <c r="X164" i="40"/>
  <c r="O148" i="21" s="1"/>
  <c r="N261" i="21"/>
  <c r="W277" i="40"/>
  <c r="N37" i="21"/>
  <c r="W165" i="40"/>
  <c r="N149" i="21"/>
  <c r="N373" i="21"/>
  <c r="W389" i="40"/>
  <c r="T391" i="40"/>
  <c r="V390" i="40"/>
  <c r="S390" i="40"/>
  <c r="U389" i="40"/>
  <c r="M373" i="21" s="1"/>
  <c r="T279" i="40"/>
  <c r="V278" i="40"/>
  <c r="S278" i="40"/>
  <c r="U277" i="40"/>
  <c r="M261" i="21" s="1"/>
  <c r="S166" i="40"/>
  <c r="U165" i="40"/>
  <c r="M149" i="21" s="1"/>
  <c r="T167" i="40"/>
  <c r="V166" i="40"/>
  <c r="S54" i="40"/>
  <c r="U53" i="40"/>
  <c r="M37" i="21" s="1"/>
  <c r="T55" i="40"/>
  <c r="V54" i="40"/>
  <c r="I391" i="40"/>
  <c r="K390" i="40"/>
  <c r="H391" i="40"/>
  <c r="J390" i="40"/>
  <c r="I279" i="40"/>
  <c r="K278" i="40"/>
  <c r="H279" i="40"/>
  <c r="J278" i="40"/>
  <c r="H167" i="40"/>
  <c r="J166" i="40"/>
  <c r="I167" i="40"/>
  <c r="K166" i="40"/>
  <c r="AT164" i="40"/>
  <c r="AT276" i="40"/>
  <c r="AT388" i="40"/>
  <c r="AD390" i="40"/>
  <c r="AF390" i="40" s="1"/>
  <c r="AE391" i="40"/>
  <c r="AG391" i="40" s="1"/>
  <c r="AH389" i="40"/>
  <c r="AI389" i="40"/>
  <c r="AJ389" i="40" s="1"/>
  <c r="AN391" i="40"/>
  <c r="AP391" i="40" s="1"/>
  <c r="AQ389" i="40"/>
  <c r="AR389" i="40"/>
  <c r="AS389" i="40" s="1"/>
  <c r="AM390" i="40"/>
  <c r="AO390" i="40" s="1"/>
  <c r="AR277" i="40"/>
  <c r="AS277" i="40" s="1"/>
  <c r="AQ277" i="40"/>
  <c r="AM278" i="40"/>
  <c r="AO278" i="40" s="1"/>
  <c r="AE279" i="40"/>
  <c r="AG279" i="40" s="1"/>
  <c r="AN279" i="40"/>
  <c r="AP279" i="40" s="1"/>
  <c r="AI277" i="40"/>
  <c r="AJ277" i="40" s="1"/>
  <c r="AH277" i="40"/>
  <c r="AD278" i="40"/>
  <c r="AF278" i="40" s="1"/>
  <c r="AR165" i="40"/>
  <c r="AS165" i="40" s="1"/>
  <c r="AQ165" i="40"/>
  <c r="AN167" i="40"/>
  <c r="AP167" i="40" s="1"/>
  <c r="AI165" i="40"/>
  <c r="AJ165" i="40" s="1"/>
  <c r="AH165" i="40"/>
  <c r="AM166" i="40"/>
  <c r="AO166" i="40" s="1"/>
  <c r="AD166" i="40"/>
  <c r="AF166" i="40" s="1"/>
  <c r="AE167" i="40"/>
  <c r="AG167" i="40" s="1"/>
  <c r="AQ53" i="40"/>
  <c r="AR53" i="40"/>
  <c r="AS53" i="40" s="1"/>
  <c r="AE55" i="40"/>
  <c r="AG55" i="40" s="1"/>
  <c r="AH53" i="40"/>
  <c r="AI53" i="40"/>
  <c r="AJ53" i="40" s="1"/>
  <c r="AM54" i="40"/>
  <c r="AO54" i="40" s="1"/>
  <c r="AT52" i="40"/>
  <c r="AD54" i="40"/>
  <c r="AF54" i="40" s="1"/>
  <c r="AN55" i="40"/>
  <c r="AP55" i="40" s="1"/>
  <c r="I55" i="40"/>
  <c r="K55" i="40" s="1"/>
  <c r="H55" i="40"/>
  <c r="J55" i="40" s="1"/>
  <c r="AH387" i="41"/>
  <c r="AJ387" i="41" s="1"/>
  <c r="K372" i="21" s="1"/>
  <c r="AE387" i="41"/>
  <c r="H371" i="21"/>
  <c r="I371" i="21"/>
  <c r="U371" i="21"/>
  <c r="W371" i="21"/>
  <c r="Z371" i="21"/>
  <c r="V371" i="21"/>
  <c r="T390" i="41"/>
  <c r="U389" i="41"/>
  <c r="X388" i="41"/>
  <c r="AA388" i="41" s="1"/>
  <c r="AB388" i="41" s="1"/>
  <c r="F385" i="41"/>
  <c r="H384" i="41"/>
  <c r="K384" i="41" s="1"/>
  <c r="V391" i="41"/>
  <c r="AH275" i="41"/>
  <c r="AJ275" i="41" s="1"/>
  <c r="K260" i="21" s="1"/>
  <c r="AE275" i="41"/>
  <c r="V279" i="41"/>
  <c r="X276" i="41"/>
  <c r="AA276" i="41" s="1"/>
  <c r="AB276" i="41" s="1"/>
  <c r="S257" i="21"/>
  <c r="Q257" i="21"/>
  <c r="T278" i="41"/>
  <c r="U277" i="41"/>
  <c r="F274" i="41"/>
  <c r="H273" i="41"/>
  <c r="K273" i="41" s="1"/>
  <c r="W259" i="21"/>
  <c r="H259" i="21"/>
  <c r="Z259" i="21"/>
  <c r="I259" i="21"/>
  <c r="U259" i="21"/>
  <c r="V259" i="21"/>
  <c r="AH163" i="41"/>
  <c r="AJ163" i="41" s="1"/>
  <c r="K148" i="21" s="1"/>
  <c r="AE163" i="41"/>
  <c r="W147" i="21"/>
  <c r="Z147" i="21"/>
  <c r="H147" i="21"/>
  <c r="I147" i="21"/>
  <c r="U147" i="21"/>
  <c r="V147" i="21"/>
  <c r="X164" i="41"/>
  <c r="AA164" i="41" s="1"/>
  <c r="AB164" i="41" s="1"/>
  <c r="V167" i="41"/>
  <c r="S146" i="21"/>
  <c r="Q146" i="21"/>
  <c r="T166" i="41"/>
  <c r="U165" i="41"/>
  <c r="H162" i="41"/>
  <c r="K162" i="41" s="1"/>
  <c r="F163" i="41"/>
  <c r="V78" i="41"/>
  <c r="S33" i="21"/>
  <c r="Q33" i="21"/>
  <c r="F50" i="41"/>
  <c r="H49" i="41"/>
  <c r="K49" i="41" s="1"/>
  <c r="Q391" i="40"/>
  <c r="R392" i="40"/>
  <c r="R280" i="40"/>
  <c r="Q279" i="40"/>
  <c r="Q167" i="40"/>
  <c r="R168" i="40"/>
  <c r="Q55" i="40"/>
  <c r="G56" i="40"/>
  <c r="F56" i="40"/>
  <c r="R56" i="40"/>
  <c r="S367" i="21"/>
  <c r="Q367" i="21"/>
  <c r="S256" i="21"/>
  <c r="Q256" i="21"/>
  <c r="S32" i="21"/>
  <c r="Q32" i="21"/>
  <c r="H383" i="41"/>
  <c r="K383" i="41" s="1"/>
  <c r="H102" i="27"/>
  <c r="H146" i="27"/>
  <c r="H106" i="27"/>
  <c r="H107" i="27"/>
  <c r="H104" i="27"/>
  <c r="H147" i="27"/>
  <c r="H145" i="27"/>
  <c r="H149" i="27"/>
  <c r="X389" i="40" l="1"/>
  <c r="O373" i="21" s="1"/>
  <c r="X277" i="40"/>
  <c r="O261" i="21" s="1"/>
  <c r="X165" i="40"/>
  <c r="O149" i="21" s="1"/>
  <c r="W166" i="40"/>
  <c r="N262" i="21"/>
  <c r="N374" i="21"/>
  <c r="W278" i="40"/>
  <c r="W390" i="40"/>
  <c r="S391" i="40"/>
  <c r="U390" i="40"/>
  <c r="M374" i="21" s="1"/>
  <c r="T392" i="40"/>
  <c r="V391" i="40"/>
  <c r="S279" i="40"/>
  <c r="U278" i="40"/>
  <c r="M262" i="21" s="1"/>
  <c r="T280" i="40"/>
  <c r="V279" i="40"/>
  <c r="T168" i="40"/>
  <c r="V167" i="40"/>
  <c r="N150" i="21"/>
  <c r="S167" i="40"/>
  <c r="U166" i="40"/>
  <c r="M150" i="21" s="1"/>
  <c r="N38" i="21"/>
  <c r="T56" i="40"/>
  <c r="V55" i="40"/>
  <c r="S55" i="40"/>
  <c r="U54" i="40"/>
  <c r="M38" i="21" s="1"/>
  <c r="H392" i="40"/>
  <c r="J391" i="40"/>
  <c r="I392" i="40"/>
  <c r="K391" i="40"/>
  <c r="H280" i="40"/>
  <c r="J279" i="40"/>
  <c r="I280" i="40"/>
  <c r="K279" i="40"/>
  <c r="I168" i="40"/>
  <c r="K167" i="40"/>
  <c r="H168" i="40"/>
  <c r="J167" i="40"/>
  <c r="AT277" i="40"/>
  <c r="AE392" i="40"/>
  <c r="AG392" i="40" s="1"/>
  <c r="AN392" i="40"/>
  <c r="AP392" i="40" s="1"/>
  <c r="AI390" i="40"/>
  <c r="AJ390" i="40" s="1"/>
  <c r="AH390" i="40"/>
  <c r="AR390" i="40"/>
  <c r="AS390" i="40" s="1"/>
  <c r="AQ390" i="40"/>
  <c r="AD391" i="40"/>
  <c r="AF391" i="40" s="1"/>
  <c r="AM391" i="40"/>
  <c r="AO391" i="40" s="1"/>
  <c r="AT389" i="40"/>
  <c r="AD279" i="40"/>
  <c r="AF279" i="40" s="1"/>
  <c r="AR278" i="40"/>
  <c r="AS278" i="40" s="1"/>
  <c r="AQ278" i="40"/>
  <c r="AM279" i="40"/>
  <c r="AO279" i="40" s="1"/>
  <c r="AI278" i="40"/>
  <c r="AJ278" i="40" s="1"/>
  <c r="AH278" i="40"/>
  <c r="AN280" i="40"/>
  <c r="AP280" i="40" s="1"/>
  <c r="AE280" i="40"/>
  <c r="AG280" i="40" s="1"/>
  <c r="AE168" i="40"/>
  <c r="AG168" i="40" s="1"/>
  <c r="AN168" i="40"/>
  <c r="AP168" i="40" s="1"/>
  <c r="AI166" i="40"/>
  <c r="AJ166" i="40" s="1"/>
  <c r="AH166" i="40"/>
  <c r="AM167" i="40"/>
  <c r="AO167" i="40" s="1"/>
  <c r="AQ166" i="40"/>
  <c r="AR166" i="40"/>
  <c r="AS166" i="40" s="1"/>
  <c r="AD167" i="40"/>
  <c r="AF167" i="40" s="1"/>
  <c r="AT165" i="40"/>
  <c r="AM55" i="40"/>
  <c r="AO55" i="40" s="1"/>
  <c r="AH54" i="40"/>
  <c r="AI54" i="40"/>
  <c r="AJ54" i="40" s="1"/>
  <c r="AE56" i="40"/>
  <c r="AG56" i="40" s="1"/>
  <c r="AD55" i="40"/>
  <c r="AF55" i="40" s="1"/>
  <c r="AN56" i="40"/>
  <c r="AP56" i="40" s="1"/>
  <c r="AQ54" i="40"/>
  <c r="AR54" i="40"/>
  <c r="AS54" i="40" s="1"/>
  <c r="AT53" i="40"/>
  <c r="H56" i="40"/>
  <c r="J56" i="40" s="1"/>
  <c r="I56" i="40"/>
  <c r="K56" i="40" s="1"/>
  <c r="S369" i="21"/>
  <c r="Q369" i="21"/>
  <c r="V392" i="41"/>
  <c r="AH388" i="41"/>
  <c r="AJ388" i="41" s="1"/>
  <c r="K373" i="21" s="1"/>
  <c r="AE388" i="41"/>
  <c r="X389" i="41"/>
  <c r="AA389" i="41" s="1"/>
  <c r="AB389" i="41" s="1"/>
  <c r="F386" i="41"/>
  <c r="H385" i="41"/>
  <c r="K385" i="41" s="1"/>
  <c r="T391" i="41"/>
  <c r="U390" i="41"/>
  <c r="I372" i="21"/>
  <c r="U372" i="21"/>
  <c r="V372" i="21"/>
  <c r="W372" i="21"/>
  <c r="H372" i="21"/>
  <c r="Z372" i="21"/>
  <c r="S258" i="21"/>
  <c r="Q258" i="21"/>
  <c r="V280" i="41"/>
  <c r="H274" i="41"/>
  <c r="K274" i="41" s="1"/>
  <c r="F275" i="41"/>
  <c r="X277" i="41"/>
  <c r="AA277" i="41" s="1"/>
  <c r="AB277" i="41" s="1"/>
  <c r="AH276" i="41"/>
  <c r="AJ276" i="41" s="1"/>
  <c r="K261" i="21" s="1"/>
  <c r="AE276" i="41"/>
  <c r="T279" i="41"/>
  <c r="U278" i="41"/>
  <c r="W260" i="21"/>
  <c r="I260" i="21"/>
  <c r="V260" i="21"/>
  <c r="Z260" i="21"/>
  <c r="H260" i="21"/>
  <c r="U260" i="21"/>
  <c r="X165" i="41"/>
  <c r="AA165" i="41" s="1"/>
  <c r="AB165" i="41" s="1"/>
  <c r="T167" i="41"/>
  <c r="U166" i="41"/>
  <c r="F164" i="41"/>
  <c r="H163" i="41"/>
  <c r="K163" i="41" s="1"/>
  <c r="AH164" i="41"/>
  <c r="AJ164" i="41" s="1"/>
  <c r="K149" i="21" s="1"/>
  <c r="AE164" i="41"/>
  <c r="V168" i="41"/>
  <c r="S147" i="21"/>
  <c r="Q147" i="21"/>
  <c r="W148" i="21"/>
  <c r="Z148" i="21"/>
  <c r="H148" i="21"/>
  <c r="V148" i="21"/>
  <c r="I148" i="21"/>
  <c r="U148" i="21"/>
  <c r="S34" i="21"/>
  <c r="Q34" i="21"/>
  <c r="H50" i="41"/>
  <c r="K50" i="41" s="1"/>
  <c r="F51" i="41"/>
  <c r="R393" i="40"/>
  <c r="Q392" i="40"/>
  <c r="Q280" i="40"/>
  <c r="R281" i="40"/>
  <c r="Q168" i="40"/>
  <c r="R169" i="40"/>
  <c r="G57" i="40"/>
  <c r="R57" i="40"/>
  <c r="F57" i="40"/>
  <c r="Q56" i="40"/>
  <c r="S368" i="21"/>
  <c r="Q368" i="21"/>
  <c r="E63" i="27"/>
  <c r="E66" i="26"/>
  <c r="E64" i="11"/>
  <c r="E59" i="27"/>
  <c r="E60" i="11"/>
  <c r="E62" i="26"/>
  <c r="E62" i="27"/>
  <c r="E63" i="11"/>
  <c r="E65" i="26"/>
  <c r="E64" i="27"/>
  <c r="E67" i="26"/>
  <c r="E65" i="11"/>
  <c r="E61" i="27"/>
  <c r="E64" i="26"/>
  <c r="E62" i="11"/>
  <c r="E63" i="26"/>
  <c r="E61" i="11"/>
  <c r="E60" i="27"/>
  <c r="X390" i="40" l="1"/>
  <c r="O374" i="21" s="1"/>
  <c r="X278" i="40"/>
  <c r="O262" i="21" s="1"/>
  <c r="X166" i="40"/>
  <c r="O150" i="21" s="1"/>
  <c r="N39" i="21"/>
  <c r="W167" i="40"/>
  <c r="N151" i="21"/>
  <c r="N375" i="21"/>
  <c r="T393" i="40"/>
  <c r="V392" i="40"/>
  <c r="N376" i="21" s="1"/>
  <c r="N263" i="21"/>
  <c r="W391" i="40"/>
  <c r="S392" i="40"/>
  <c r="U391" i="40"/>
  <c r="M375" i="21" s="1"/>
  <c r="W279" i="40"/>
  <c r="T281" i="40"/>
  <c r="V280" i="40"/>
  <c r="N264" i="21" s="1"/>
  <c r="S280" i="40"/>
  <c r="U279" i="40"/>
  <c r="M263" i="21" s="1"/>
  <c r="S168" i="40"/>
  <c r="U167" i="40"/>
  <c r="M151" i="21" s="1"/>
  <c r="T169" i="40"/>
  <c r="V168" i="40"/>
  <c r="T57" i="40"/>
  <c r="V56" i="40"/>
  <c r="S56" i="40"/>
  <c r="U55" i="40"/>
  <c r="M39" i="21" s="1"/>
  <c r="I393" i="40"/>
  <c r="K392" i="40"/>
  <c r="H393" i="40"/>
  <c r="J392" i="40"/>
  <c r="I281" i="40"/>
  <c r="K280" i="40"/>
  <c r="H281" i="40"/>
  <c r="J280" i="40"/>
  <c r="H169" i="40"/>
  <c r="J168" i="40"/>
  <c r="I169" i="40"/>
  <c r="K168" i="40"/>
  <c r="AR391" i="40"/>
  <c r="AS391" i="40" s="1"/>
  <c r="AQ391" i="40"/>
  <c r="AN393" i="40"/>
  <c r="AP393" i="40" s="1"/>
  <c r="AD392" i="40"/>
  <c r="AF392" i="40" s="1"/>
  <c r="AT390" i="40"/>
  <c r="AI391" i="40"/>
  <c r="AJ391" i="40" s="1"/>
  <c r="AH391" i="40"/>
  <c r="AM392" i="40"/>
  <c r="AO392" i="40" s="1"/>
  <c r="AT278" i="40"/>
  <c r="AE393" i="40"/>
  <c r="AG393" i="40" s="1"/>
  <c r="AE281" i="40"/>
  <c r="AG281" i="40" s="1"/>
  <c r="AI279" i="40"/>
  <c r="AJ279" i="40" s="1"/>
  <c r="AH279" i="40"/>
  <c r="AR279" i="40"/>
  <c r="AS279" i="40" s="1"/>
  <c r="AQ279" i="40"/>
  <c r="AD280" i="40"/>
  <c r="AF280" i="40" s="1"/>
  <c r="AN281" i="40"/>
  <c r="AP281" i="40" s="1"/>
  <c r="AM280" i="40"/>
  <c r="AO280" i="40" s="1"/>
  <c r="AM168" i="40"/>
  <c r="AO168" i="40" s="1"/>
  <c r="AR167" i="40"/>
  <c r="AS167" i="40" s="1"/>
  <c r="AQ167" i="40"/>
  <c r="AT166" i="40"/>
  <c r="AE169" i="40"/>
  <c r="AG169" i="40" s="1"/>
  <c r="AN169" i="40"/>
  <c r="AP169" i="40" s="1"/>
  <c r="AD168" i="40"/>
  <c r="AF168" i="40" s="1"/>
  <c r="AH167" i="40"/>
  <c r="AI167" i="40"/>
  <c r="AJ167" i="40" s="1"/>
  <c r="AD56" i="40"/>
  <c r="AF56" i="40" s="1"/>
  <c r="AT54" i="40"/>
  <c r="AR55" i="40"/>
  <c r="AS55" i="40" s="1"/>
  <c r="AQ55" i="40"/>
  <c r="AH55" i="40"/>
  <c r="AI55" i="40"/>
  <c r="AJ55" i="40" s="1"/>
  <c r="AM56" i="40"/>
  <c r="AO56" i="40" s="1"/>
  <c r="AN57" i="40"/>
  <c r="AP57" i="40" s="1"/>
  <c r="AE57" i="40"/>
  <c r="AG57" i="40" s="1"/>
  <c r="H57" i="40"/>
  <c r="J57" i="40" s="1"/>
  <c r="I57" i="40"/>
  <c r="K57" i="40" s="1"/>
  <c r="V393" i="41"/>
  <c r="T392" i="41"/>
  <c r="U391" i="41"/>
  <c r="X390" i="41"/>
  <c r="AA390" i="41" s="1"/>
  <c r="AB390" i="41" s="1"/>
  <c r="S370" i="21"/>
  <c r="Q370" i="21"/>
  <c r="AH389" i="41"/>
  <c r="AJ389" i="41" s="1"/>
  <c r="K374" i="21" s="1"/>
  <c r="AE389" i="41"/>
  <c r="H386" i="41"/>
  <c r="K386" i="41" s="1"/>
  <c r="F387" i="41"/>
  <c r="H373" i="21"/>
  <c r="Z373" i="21"/>
  <c r="I373" i="21"/>
  <c r="U373" i="21"/>
  <c r="V373" i="21"/>
  <c r="W373" i="21"/>
  <c r="AH277" i="41"/>
  <c r="AJ277" i="41" s="1"/>
  <c r="K262" i="21" s="1"/>
  <c r="AE277" i="41"/>
  <c r="X278" i="41"/>
  <c r="AA278" i="41" s="1"/>
  <c r="AB278" i="41" s="1"/>
  <c r="V281" i="41"/>
  <c r="T280" i="41"/>
  <c r="U279" i="41"/>
  <c r="F276" i="41"/>
  <c r="H275" i="41"/>
  <c r="K275" i="41" s="1"/>
  <c r="W261" i="21"/>
  <c r="V261" i="21"/>
  <c r="Z261" i="21"/>
  <c r="I261" i="21"/>
  <c r="U261" i="21"/>
  <c r="H261" i="21"/>
  <c r="S259" i="21"/>
  <c r="Q259" i="21"/>
  <c r="AH165" i="41"/>
  <c r="AJ165" i="41" s="1"/>
  <c r="K150" i="21" s="1"/>
  <c r="AE165" i="41"/>
  <c r="W149" i="21"/>
  <c r="Z149" i="21"/>
  <c r="H149" i="21"/>
  <c r="V149" i="21"/>
  <c r="I149" i="21"/>
  <c r="U149" i="21"/>
  <c r="T168" i="41"/>
  <c r="U167" i="41"/>
  <c r="X166" i="41"/>
  <c r="AA166" i="41" s="1"/>
  <c r="AB166" i="41" s="1"/>
  <c r="V169" i="41"/>
  <c r="S148" i="21"/>
  <c r="Q148" i="21"/>
  <c r="F165" i="41"/>
  <c r="H164" i="41"/>
  <c r="K164" i="41" s="1"/>
  <c r="F52" i="41"/>
  <c r="H51" i="41"/>
  <c r="K51" i="41" s="1"/>
  <c r="S35" i="21"/>
  <c r="Q35" i="21"/>
  <c r="Q393" i="40"/>
  <c r="R394" i="40"/>
  <c r="R282" i="40"/>
  <c r="Q281" i="40"/>
  <c r="R170" i="40"/>
  <c r="Q169" i="40"/>
  <c r="F58" i="40"/>
  <c r="Q57" i="40"/>
  <c r="R58" i="40"/>
  <c r="G58" i="40"/>
  <c r="G62" i="27"/>
  <c r="G64" i="27"/>
  <c r="G60" i="27"/>
  <c r="E107" i="27"/>
  <c r="E113" i="26"/>
  <c r="E109" i="11"/>
  <c r="E146" i="27"/>
  <c r="E149" i="11"/>
  <c r="E155" i="26"/>
  <c r="E149" i="27"/>
  <c r="E158" i="26"/>
  <c r="E152" i="11"/>
  <c r="G63" i="27"/>
  <c r="E103" i="27"/>
  <c r="E109" i="26"/>
  <c r="E105" i="11"/>
  <c r="E106" i="27"/>
  <c r="E112" i="26"/>
  <c r="E108" i="11"/>
  <c r="E148" i="27"/>
  <c r="E157" i="26"/>
  <c r="E151" i="11"/>
  <c r="G59" i="27"/>
  <c r="G61" i="27"/>
  <c r="E102" i="27"/>
  <c r="E108" i="26"/>
  <c r="E104" i="11"/>
  <c r="E105" i="27"/>
  <c r="E107" i="11"/>
  <c r="E111" i="26"/>
  <c r="E145" i="27"/>
  <c r="E154" i="26"/>
  <c r="E148" i="11"/>
  <c r="E104" i="27"/>
  <c r="E106" i="11"/>
  <c r="E110" i="26"/>
  <c r="E150" i="27"/>
  <c r="E153" i="11"/>
  <c r="E159" i="26"/>
  <c r="E147" i="27"/>
  <c r="E156" i="26"/>
  <c r="E150" i="11"/>
  <c r="X391" i="40" l="1"/>
  <c r="O375" i="21" s="1"/>
  <c r="X279" i="40"/>
  <c r="O263" i="21" s="1"/>
  <c r="X167" i="40"/>
  <c r="O151" i="21" s="1"/>
  <c r="W280" i="40"/>
  <c r="W392" i="40"/>
  <c r="W168" i="40"/>
  <c r="N152" i="21"/>
  <c r="S393" i="40"/>
  <c r="U392" i="40"/>
  <c r="M376" i="21" s="1"/>
  <c r="T394" i="40"/>
  <c r="V393" i="40"/>
  <c r="N40" i="21"/>
  <c r="T282" i="40"/>
  <c r="V281" i="40"/>
  <c r="S281" i="40"/>
  <c r="U280" i="40"/>
  <c r="M264" i="21" s="1"/>
  <c r="S169" i="40"/>
  <c r="U168" i="40"/>
  <c r="M152" i="21" s="1"/>
  <c r="T170" i="40"/>
  <c r="V169" i="40"/>
  <c r="S57" i="40"/>
  <c r="U56" i="40"/>
  <c r="M40" i="21" s="1"/>
  <c r="T58" i="40"/>
  <c r="V57" i="40"/>
  <c r="H394" i="40"/>
  <c r="J393" i="40"/>
  <c r="I394" i="40"/>
  <c r="K393" i="40"/>
  <c r="H282" i="40"/>
  <c r="J281" i="40"/>
  <c r="I282" i="40"/>
  <c r="K281" i="40"/>
  <c r="I170" i="40"/>
  <c r="K169" i="40"/>
  <c r="H170" i="40"/>
  <c r="J169" i="40"/>
  <c r="AQ392" i="40"/>
  <c r="AR392" i="40"/>
  <c r="AS392" i="40" s="1"/>
  <c r="AN394" i="40"/>
  <c r="AP394" i="40" s="1"/>
  <c r="AT167" i="40"/>
  <c r="AT279" i="40"/>
  <c r="AE394" i="40"/>
  <c r="AG394" i="40" s="1"/>
  <c r="AM393" i="40"/>
  <c r="AO393" i="40" s="1"/>
  <c r="AD393" i="40"/>
  <c r="AF393" i="40" s="1"/>
  <c r="AI392" i="40"/>
  <c r="AJ392" i="40" s="1"/>
  <c r="AH392" i="40"/>
  <c r="AT391" i="40"/>
  <c r="AM281" i="40"/>
  <c r="AO281" i="40" s="1"/>
  <c r="AD281" i="40"/>
  <c r="AF281" i="40" s="1"/>
  <c r="AR280" i="40"/>
  <c r="AS280" i="40" s="1"/>
  <c r="AQ280" i="40"/>
  <c r="AI280" i="40"/>
  <c r="AJ280" i="40" s="1"/>
  <c r="AH280" i="40"/>
  <c r="AN282" i="40"/>
  <c r="AP282" i="40" s="1"/>
  <c r="AE282" i="40"/>
  <c r="AG282" i="40" s="1"/>
  <c r="AN170" i="40"/>
  <c r="AP170" i="40" s="1"/>
  <c r="AE170" i="40"/>
  <c r="AG170" i="40" s="1"/>
  <c r="AD169" i="40"/>
  <c r="AF169" i="40" s="1"/>
  <c r="AI168" i="40"/>
  <c r="AJ168" i="40" s="1"/>
  <c r="AH168" i="40"/>
  <c r="AM169" i="40"/>
  <c r="AO169" i="40" s="1"/>
  <c r="AR168" i="40"/>
  <c r="AS168" i="40" s="1"/>
  <c r="AQ168" i="40"/>
  <c r="AM57" i="40"/>
  <c r="AO57" i="40" s="1"/>
  <c r="AQ56" i="40"/>
  <c r="AR56" i="40"/>
  <c r="AS56" i="40" s="1"/>
  <c r="AN58" i="40"/>
  <c r="AP58" i="40" s="1"/>
  <c r="AT55" i="40"/>
  <c r="AD57" i="40"/>
  <c r="AF57" i="40" s="1"/>
  <c r="AE58" i="40"/>
  <c r="AG58" i="40" s="1"/>
  <c r="AI56" i="40"/>
  <c r="AJ56" i="40" s="1"/>
  <c r="AH56" i="40"/>
  <c r="I58" i="40"/>
  <c r="K58" i="40" s="1"/>
  <c r="H58" i="40"/>
  <c r="J58" i="40" s="1"/>
  <c r="AH390" i="41"/>
  <c r="AJ390" i="41" s="1"/>
  <c r="K375" i="21" s="1"/>
  <c r="AE390" i="41"/>
  <c r="H387" i="41"/>
  <c r="K387" i="41" s="1"/>
  <c r="F388" i="41"/>
  <c r="X391" i="41"/>
  <c r="AA391" i="41" s="1"/>
  <c r="AB391" i="41" s="1"/>
  <c r="S371" i="21"/>
  <c r="Q371" i="21"/>
  <c r="T393" i="41"/>
  <c r="U392" i="41"/>
  <c r="H374" i="21"/>
  <c r="Z374" i="21"/>
  <c r="V374" i="21"/>
  <c r="W374" i="21"/>
  <c r="U374" i="21"/>
  <c r="I374" i="21"/>
  <c r="V394" i="41"/>
  <c r="AH278" i="41"/>
  <c r="AJ278" i="41" s="1"/>
  <c r="K263" i="21" s="1"/>
  <c r="AE278" i="41"/>
  <c r="X279" i="41"/>
  <c r="AA279" i="41" s="1"/>
  <c r="AB279" i="41" s="1"/>
  <c r="T281" i="41"/>
  <c r="U280" i="41"/>
  <c r="S260" i="21"/>
  <c r="Q260" i="21"/>
  <c r="V282" i="41"/>
  <c r="F277" i="41"/>
  <c r="H276" i="41"/>
  <c r="K276" i="41" s="1"/>
  <c r="W262" i="21"/>
  <c r="Z262" i="21"/>
  <c r="H262" i="21"/>
  <c r="V262" i="21"/>
  <c r="I262" i="21"/>
  <c r="U262" i="21"/>
  <c r="AH166" i="41"/>
  <c r="AJ166" i="41" s="1"/>
  <c r="K151" i="21" s="1"/>
  <c r="AE166" i="41"/>
  <c r="S149" i="21"/>
  <c r="Q149" i="21"/>
  <c r="V170" i="41"/>
  <c r="X167" i="41"/>
  <c r="AA167" i="41" s="1"/>
  <c r="AB167" i="41" s="1"/>
  <c r="H165" i="41"/>
  <c r="K165" i="41" s="1"/>
  <c r="F166" i="41"/>
  <c r="T169" i="41"/>
  <c r="U168" i="41"/>
  <c r="W150" i="21"/>
  <c r="H150" i="21"/>
  <c r="Z150" i="21"/>
  <c r="V150" i="21"/>
  <c r="I150" i="21"/>
  <c r="U150" i="21"/>
  <c r="S36" i="21"/>
  <c r="Q36" i="21"/>
  <c r="F53" i="41"/>
  <c r="H52" i="41"/>
  <c r="K52" i="41" s="1"/>
  <c r="R395" i="40"/>
  <c r="Q394" i="40"/>
  <c r="Q282" i="40"/>
  <c r="R283" i="40"/>
  <c r="Q170" i="40"/>
  <c r="R171" i="40"/>
  <c r="Q58" i="40"/>
  <c r="G59" i="40"/>
  <c r="F59" i="40"/>
  <c r="R59" i="40"/>
  <c r="G107" i="27"/>
  <c r="G65" i="26"/>
  <c r="G63" i="11"/>
  <c r="G106" i="27"/>
  <c r="G65" i="11"/>
  <c r="G67" i="26"/>
  <c r="F61" i="27"/>
  <c r="F62" i="11"/>
  <c r="F64" i="26"/>
  <c r="G149" i="27"/>
  <c r="G150" i="27"/>
  <c r="F64" i="27"/>
  <c r="F65" i="11"/>
  <c r="F67" i="26"/>
  <c r="G103" i="27"/>
  <c r="G102" i="27"/>
  <c r="G64" i="11"/>
  <c r="G66" i="26"/>
  <c r="G61" i="11"/>
  <c r="G63" i="26"/>
  <c r="G145" i="27"/>
  <c r="G148" i="27"/>
  <c r="G62" i="11"/>
  <c r="G64" i="26"/>
  <c r="G60" i="11"/>
  <c r="G62" i="26"/>
  <c r="F59" i="27"/>
  <c r="F60" i="11"/>
  <c r="F62" i="26"/>
  <c r="G147" i="27"/>
  <c r="F63" i="27"/>
  <c r="F64" i="11"/>
  <c r="F66" i="26"/>
  <c r="F60" i="27"/>
  <c r="F63" i="26"/>
  <c r="F61" i="11"/>
  <c r="F62" i="27"/>
  <c r="F65" i="26"/>
  <c r="F63" i="11"/>
  <c r="G104" i="27"/>
  <c r="G105" i="27"/>
  <c r="G146" i="27"/>
  <c r="X392" i="40" l="1"/>
  <c r="O376" i="21" s="1"/>
  <c r="X280" i="40"/>
  <c r="O264" i="21" s="1"/>
  <c r="X168" i="40"/>
  <c r="O152" i="21" s="1"/>
  <c r="N265" i="21"/>
  <c r="W281" i="40"/>
  <c r="N153" i="21"/>
  <c r="W393" i="40"/>
  <c r="T395" i="40"/>
  <c r="V394" i="40"/>
  <c r="N377" i="21"/>
  <c r="S394" i="40"/>
  <c r="U393" i="40"/>
  <c r="M377" i="21" s="1"/>
  <c r="S282" i="40"/>
  <c r="U281" i="40"/>
  <c r="M265" i="21" s="1"/>
  <c r="W169" i="40"/>
  <c r="T283" i="40"/>
  <c r="V282" i="40"/>
  <c r="T171" i="40"/>
  <c r="V170" i="40"/>
  <c r="S170" i="40"/>
  <c r="U169" i="40"/>
  <c r="M153" i="21" s="1"/>
  <c r="T59" i="40"/>
  <c r="V58" i="40"/>
  <c r="N41" i="21"/>
  <c r="S58" i="40"/>
  <c r="U57" i="40"/>
  <c r="M41" i="21" s="1"/>
  <c r="I395" i="40"/>
  <c r="K394" i="40"/>
  <c r="H395" i="40"/>
  <c r="J394" i="40"/>
  <c r="I283" i="40"/>
  <c r="K282" i="40"/>
  <c r="H283" i="40"/>
  <c r="J282" i="40"/>
  <c r="H171" i="40"/>
  <c r="J170" i="40"/>
  <c r="AT392" i="40"/>
  <c r="I171" i="40"/>
  <c r="K170" i="40"/>
  <c r="AN395" i="40"/>
  <c r="AP395" i="40" s="1"/>
  <c r="AD394" i="40"/>
  <c r="AF394" i="40" s="1"/>
  <c r="AH393" i="40"/>
  <c r="AI393" i="40"/>
  <c r="AJ393" i="40" s="1"/>
  <c r="AR393" i="40"/>
  <c r="AS393" i="40" s="1"/>
  <c r="AQ393" i="40"/>
  <c r="AE395" i="40"/>
  <c r="AG395" i="40" s="1"/>
  <c r="AM394" i="40"/>
  <c r="AO394" i="40" s="1"/>
  <c r="AT168" i="40"/>
  <c r="AE283" i="40"/>
  <c r="AG283" i="40" s="1"/>
  <c r="AT280" i="40"/>
  <c r="AD282" i="40"/>
  <c r="AF282" i="40" s="1"/>
  <c r="AI281" i="40"/>
  <c r="AJ281" i="40" s="1"/>
  <c r="AH281" i="40"/>
  <c r="AN283" i="40"/>
  <c r="AP283" i="40" s="1"/>
  <c r="AQ281" i="40"/>
  <c r="AR281" i="40"/>
  <c r="AS281" i="40" s="1"/>
  <c r="AM282" i="40"/>
  <c r="AO282" i="40" s="1"/>
  <c r="AE171" i="40"/>
  <c r="AG171" i="40" s="1"/>
  <c r="AM170" i="40"/>
  <c r="AO170" i="40" s="1"/>
  <c r="AD170" i="40"/>
  <c r="AF170" i="40" s="1"/>
  <c r="AN171" i="40"/>
  <c r="AP171" i="40" s="1"/>
  <c r="AI169" i="40"/>
  <c r="AJ169" i="40" s="1"/>
  <c r="AH169" i="40"/>
  <c r="AR169" i="40"/>
  <c r="AS169" i="40" s="1"/>
  <c r="AQ169" i="40"/>
  <c r="AH57" i="40"/>
  <c r="AI57" i="40"/>
  <c r="AJ57" i="40" s="1"/>
  <c r="AD58" i="40"/>
  <c r="AF58" i="40" s="1"/>
  <c r="AE59" i="40"/>
  <c r="AG59" i="40" s="1"/>
  <c r="AN59" i="40"/>
  <c r="AP59" i="40" s="1"/>
  <c r="AT56" i="40"/>
  <c r="AQ57" i="40"/>
  <c r="AR57" i="40"/>
  <c r="AS57" i="40" s="1"/>
  <c r="AM58" i="40"/>
  <c r="AO58" i="40" s="1"/>
  <c r="H59" i="40"/>
  <c r="J59" i="40" s="1"/>
  <c r="I59" i="40"/>
  <c r="K59" i="40" s="1"/>
  <c r="AH391" i="41"/>
  <c r="AJ391" i="41" s="1"/>
  <c r="K376" i="21" s="1"/>
  <c r="AE391" i="41"/>
  <c r="F389" i="41"/>
  <c r="H388" i="41"/>
  <c r="K388" i="41" s="1"/>
  <c r="Q372" i="21"/>
  <c r="S372" i="21"/>
  <c r="V395" i="41"/>
  <c r="X392" i="41"/>
  <c r="AA392" i="41" s="1"/>
  <c r="AB392" i="41" s="1"/>
  <c r="T394" i="41"/>
  <c r="U393" i="41"/>
  <c r="W375" i="21"/>
  <c r="H375" i="21"/>
  <c r="V375" i="21"/>
  <c r="Z375" i="21"/>
  <c r="I375" i="21"/>
  <c r="U375" i="21"/>
  <c r="AH279" i="41"/>
  <c r="AJ279" i="41" s="1"/>
  <c r="K264" i="21" s="1"/>
  <c r="AE279" i="41"/>
  <c r="S261" i="21"/>
  <c r="Q261" i="21"/>
  <c r="H277" i="41"/>
  <c r="K277" i="41" s="1"/>
  <c r="F278" i="41"/>
  <c r="V283" i="41"/>
  <c r="X280" i="41"/>
  <c r="AA280" i="41" s="1"/>
  <c r="AB280" i="41" s="1"/>
  <c r="T282" i="41"/>
  <c r="U281" i="41"/>
  <c r="W263" i="21"/>
  <c r="Z263" i="21"/>
  <c r="V263" i="21"/>
  <c r="H263" i="21"/>
  <c r="I263" i="21"/>
  <c r="U263" i="21"/>
  <c r="AH167" i="41"/>
  <c r="AJ167" i="41" s="1"/>
  <c r="K152" i="21" s="1"/>
  <c r="AE167" i="41"/>
  <c r="X168" i="41"/>
  <c r="AA168" i="41" s="1"/>
  <c r="AB168" i="41" s="1"/>
  <c r="T170" i="41"/>
  <c r="U169" i="41"/>
  <c r="H166" i="41"/>
  <c r="K166" i="41" s="1"/>
  <c r="F167" i="41"/>
  <c r="V171" i="41"/>
  <c r="S150" i="21"/>
  <c r="Q150" i="21"/>
  <c r="V151" i="21"/>
  <c r="U151" i="21"/>
  <c r="W151" i="21"/>
  <c r="I151" i="21"/>
  <c r="H151" i="21"/>
  <c r="Z151" i="21"/>
  <c r="F54" i="41"/>
  <c r="H53" i="41"/>
  <c r="K53" i="41" s="1"/>
  <c r="S37" i="21"/>
  <c r="Q37" i="21"/>
  <c r="Q395" i="40"/>
  <c r="R396" i="40"/>
  <c r="Q283" i="40"/>
  <c r="R284" i="40"/>
  <c r="R172" i="40"/>
  <c r="Q171" i="40"/>
  <c r="G60" i="40"/>
  <c r="Q59" i="40"/>
  <c r="R60" i="40"/>
  <c r="F60" i="40"/>
  <c r="F146" i="27"/>
  <c r="F155" i="26"/>
  <c r="F149" i="11"/>
  <c r="F104" i="27"/>
  <c r="F110" i="26"/>
  <c r="F106" i="11"/>
  <c r="G154" i="26"/>
  <c r="G148" i="11"/>
  <c r="F147" i="27"/>
  <c r="F156" i="26"/>
  <c r="F150" i="11"/>
  <c r="F150" i="27"/>
  <c r="F159" i="26"/>
  <c r="F153" i="11"/>
  <c r="G110" i="26"/>
  <c r="G106" i="11"/>
  <c r="F106" i="27"/>
  <c r="F112" i="26"/>
  <c r="F108" i="11"/>
  <c r="H60" i="11"/>
  <c r="H62" i="26"/>
  <c r="G155" i="26"/>
  <c r="G149" i="11"/>
  <c r="G159" i="26"/>
  <c r="G153" i="11"/>
  <c r="F148" i="27"/>
  <c r="F157" i="26"/>
  <c r="F151" i="11"/>
  <c r="F102" i="27"/>
  <c r="F108" i="26"/>
  <c r="F104" i="11"/>
  <c r="G109" i="11"/>
  <c r="G113" i="26"/>
  <c r="G109" i="26"/>
  <c r="G105" i="11"/>
  <c r="H63" i="26"/>
  <c r="H61" i="11"/>
  <c r="F105" i="27"/>
  <c r="F111" i="26"/>
  <c r="F107" i="11"/>
  <c r="G156" i="26"/>
  <c r="G150" i="11"/>
  <c r="G151" i="11"/>
  <c r="G157" i="26"/>
  <c r="F149" i="27"/>
  <c r="F152" i="11"/>
  <c r="F158" i="26"/>
  <c r="G108" i="26"/>
  <c r="G104" i="11"/>
  <c r="G111" i="26"/>
  <c r="G107" i="11"/>
  <c r="H67" i="26"/>
  <c r="H65" i="11"/>
  <c r="H63" i="11"/>
  <c r="H65" i="26"/>
  <c r="F107" i="27"/>
  <c r="F109" i="11"/>
  <c r="F113" i="26"/>
  <c r="G158" i="26"/>
  <c r="G152" i="11"/>
  <c r="F145" i="27"/>
  <c r="F148" i="11"/>
  <c r="F154" i="26"/>
  <c r="F103" i="27"/>
  <c r="F105" i="11"/>
  <c r="F109" i="26"/>
  <c r="G112" i="26"/>
  <c r="G108" i="11"/>
  <c r="H64" i="11"/>
  <c r="H66" i="26"/>
  <c r="H64" i="26"/>
  <c r="H62" i="11"/>
  <c r="X393" i="40" l="1"/>
  <c r="O377" i="21" s="1"/>
  <c r="X281" i="40"/>
  <c r="O265" i="21" s="1"/>
  <c r="X169" i="40"/>
  <c r="O153" i="21" s="1"/>
  <c r="N154" i="21"/>
  <c r="W394" i="40"/>
  <c r="N378" i="21"/>
  <c r="N266" i="21"/>
  <c r="W282" i="40"/>
  <c r="S395" i="40"/>
  <c r="U394" i="40"/>
  <c r="M378" i="21" s="1"/>
  <c r="T396" i="40"/>
  <c r="V395" i="40"/>
  <c r="W170" i="40"/>
  <c r="N42" i="21"/>
  <c r="T284" i="40"/>
  <c r="V283" i="40"/>
  <c r="S283" i="40"/>
  <c r="U282" i="40"/>
  <c r="M266" i="21" s="1"/>
  <c r="S171" i="40"/>
  <c r="U170" i="40"/>
  <c r="M154" i="21" s="1"/>
  <c r="T172" i="40"/>
  <c r="V171" i="40"/>
  <c r="S59" i="40"/>
  <c r="U58" i="40"/>
  <c r="M42" i="21" s="1"/>
  <c r="T60" i="40"/>
  <c r="V59" i="40"/>
  <c r="H396" i="40"/>
  <c r="J395" i="40"/>
  <c r="I396" i="40"/>
  <c r="K395" i="40"/>
  <c r="H284" i="40"/>
  <c r="J283" i="40"/>
  <c r="I284" i="40"/>
  <c r="K283" i="40"/>
  <c r="I172" i="40"/>
  <c r="K171" i="40"/>
  <c r="H172" i="40"/>
  <c r="J171" i="40"/>
  <c r="AM395" i="40"/>
  <c r="AO395" i="40" s="1"/>
  <c r="AD395" i="40"/>
  <c r="AF395" i="40" s="1"/>
  <c r="AE396" i="40"/>
  <c r="AG396" i="40" s="1"/>
  <c r="AR394" i="40"/>
  <c r="AS394" i="40" s="1"/>
  <c r="AQ394" i="40"/>
  <c r="AH394" i="40"/>
  <c r="AI394" i="40"/>
  <c r="AJ394" i="40" s="1"/>
  <c r="AT393" i="40"/>
  <c r="AN396" i="40"/>
  <c r="AP396" i="40" s="1"/>
  <c r="AM283" i="40"/>
  <c r="AO283" i="40" s="1"/>
  <c r="AN284" i="40"/>
  <c r="AP284" i="40" s="1"/>
  <c r="AH282" i="40"/>
  <c r="AI282" i="40"/>
  <c r="AJ282" i="40" s="1"/>
  <c r="AR282" i="40"/>
  <c r="AS282" i="40" s="1"/>
  <c r="AQ282" i="40"/>
  <c r="AD283" i="40"/>
  <c r="AF283" i="40" s="1"/>
  <c r="AT281" i="40"/>
  <c r="AE284" i="40"/>
  <c r="AG284" i="40" s="1"/>
  <c r="AQ170" i="40"/>
  <c r="AR170" i="40"/>
  <c r="AS170" i="40" s="1"/>
  <c r="AT169" i="40"/>
  <c r="AD171" i="40"/>
  <c r="AF171" i="40" s="1"/>
  <c r="AI170" i="40"/>
  <c r="AJ170" i="40" s="1"/>
  <c r="AH170" i="40"/>
  <c r="AN172" i="40"/>
  <c r="AP172" i="40" s="1"/>
  <c r="AM171" i="40"/>
  <c r="AO171" i="40" s="1"/>
  <c r="AE172" i="40"/>
  <c r="AG172" i="40" s="1"/>
  <c r="AM59" i="40"/>
  <c r="AO59" i="40" s="1"/>
  <c r="AQ58" i="40"/>
  <c r="AR58" i="40"/>
  <c r="AS58" i="40" s="1"/>
  <c r="AD59" i="40"/>
  <c r="AF59" i="40" s="1"/>
  <c r="AH58" i="40"/>
  <c r="AI58" i="40"/>
  <c r="AJ58" i="40" s="1"/>
  <c r="AN60" i="40"/>
  <c r="AP60" i="40" s="1"/>
  <c r="AE60" i="40"/>
  <c r="AG60" i="40" s="1"/>
  <c r="AT57" i="40"/>
  <c r="H60" i="40"/>
  <c r="J60" i="40" s="1"/>
  <c r="I60" i="40"/>
  <c r="K60" i="40" s="1"/>
  <c r="AH392" i="41"/>
  <c r="AJ392" i="41" s="1"/>
  <c r="K377" i="21" s="1"/>
  <c r="AE392" i="41"/>
  <c r="X393" i="41"/>
  <c r="AA393" i="41" s="1"/>
  <c r="AB393" i="41" s="1"/>
  <c r="V396" i="41"/>
  <c r="S373" i="21"/>
  <c r="Q373" i="21"/>
  <c r="T395" i="41"/>
  <c r="U394" i="41"/>
  <c r="F390" i="41"/>
  <c r="H389" i="41"/>
  <c r="K389" i="41" s="1"/>
  <c r="W376" i="21"/>
  <c r="U376" i="21"/>
  <c r="H376" i="21"/>
  <c r="Z376" i="21"/>
  <c r="V376" i="21"/>
  <c r="I376" i="21"/>
  <c r="AH280" i="41"/>
  <c r="AJ280" i="41" s="1"/>
  <c r="K265" i="21" s="1"/>
  <c r="AE280" i="41"/>
  <c r="S262" i="21"/>
  <c r="Q262" i="21"/>
  <c r="X281" i="41"/>
  <c r="AA281" i="41" s="1"/>
  <c r="AB281" i="41" s="1"/>
  <c r="V284" i="41"/>
  <c r="W264" i="21"/>
  <c r="H264" i="21"/>
  <c r="Z264" i="21"/>
  <c r="I264" i="21"/>
  <c r="V264" i="21"/>
  <c r="T283" i="41"/>
  <c r="U282" i="41"/>
  <c r="H278" i="41"/>
  <c r="K278" i="41" s="1"/>
  <c r="F279" i="41"/>
  <c r="AH168" i="41"/>
  <c r="AJ168" i="41" s="1"/>
  <c r="K153" i="21" s="1"/>
  <c r="AE168" i="41"/>
  <c r="F168" i="41"/>
  <c r="H167" i="41"/>
  <c r="K167" i="41" s="1"/>
  <c r="S151" i="21"/>
  <c r="Q151" i="21"/>
  <c r="V172" i="41"/>
  <c r="X169" i="41"/>
  <c r="AA169" i="41" s="1"/>
  <c r="AB169" i="41" s="1"/>
  <c r="T171" i="41"/>
  <c r="U170" i="41"/>
  <c r="I152" i="21"/>
  <c r="U152" i="21"/>
  <c r="H152" i="21"/>
  <c r="V152" i="21"/>
  <c r="W152" i="21"/>
  <c r="Z152" i="21"/>
  <c r="S38" i="21"/>
  <c r="Q38" i="21"/>
  <c r="H54" i="41"/>
  <c r="K54" i="41" s="1"/>
  <c r="F55" i="41"/>
  <c r="R397" i="40"/>
  <c r="Q396" i="40"/>
  <c r="R285" i="40"/>
  <c r="Q284" i="40"/>
  <c r="Q172" i="40"/>
  <c r="R173" i="40"/>
  <c r="R61" i="40"/>
  <c r="Q60" i="40"/>
  <c r="G61" i="40"/>
  <c r="F61" i="40"/>
  <c r="H110" i="26"/>
  <c r="H106" i="11"/>
  <c r="H150" i="11"/>
  <c r="H156" i="26"/>
  <c r="H159" i="26"/>
  <c r="H153" i="11"/>
  <c r="H113" i="26"/>
  <c r="H109" i="11"/>
  <c r="H158" i="26"/>
  <c r="H152" i="11"/>
  <c r="H108" i="11"/>
  <c r="H112" i="26"/>
  <c r="H107" i="11"/>
  <c r="H111" i="26"/>
  <c r="H109" i="26"/>
  <c r="H105" i="11"/>
  <c r="H155" i="26"/>
  <c r="H149" i="11"/>
  <c r="H104" i="11"/>
  <c r="H108" i="26"/>
  <c r="H157" i="26"/>
  <c r="H151" i="11"/>
  <c r="H154" i="26"/>
  <c r="H148" i="11"/>
  <c r="X394" i="40" l="1"/>
  <c r="O378" i="21" s="1"/>
  <c r="X282" i="40"/>
  <c r="O266" i="21" s="1"/>
  <c r="X170" i="40"/>
  <c r="O154" i="21" s="1"/>
  <c r="W283" i="40"/>
  <c r="N267" i="21"/>
  <c r="N43" i="21"/>
  <c r="W171" i="40"/>
  <c r="W395" i="40"/>
  <c r="T397" i="40"/>
  <c r="V396" i="40"/>
  <c r="N379" i="21"/>
  <c r="S396" i="40"/>
  <c r="U395" i="40"/>
  <c r="M379" i="21" s="1"/>
  <c r="T285" i="40"/>
  <c r="V284" i="40"/>
  <c r="S284" i="40"/>
  <c r="U283" i="40"/>
  <c r="M267" i="21" s="1"/>
  <c r="T173" i="40"/>
  <c r="V172" i="40"/>
  <c r="N155" i="21"/>
  <c r="S172" i="40"/>
  <c r="U171" i="40"/>
  <c r="M155" i="21" s="1"/>
  <c r="T61" i="40"/>
  <c r="V60" i="40"/>
  <c r="S60" i="40"/>
  <c r="U59" i="40"/>
  <c r="M43" i="21" s="1"/>
  <c r="I397" i="40"/>
  <c r="K396" i="40"/>
  <c r="H397" i="40"/>
  <c r="J396" i="40"/>
  <c r="I285" i="40"/>
  <c r="K284" i="40"/>
  <c r="H285" i="40"/>
  <c r="J284" i="40"/>
  <c r="H173" i="40"/>
  <c r="J172" i="40"/>
  <c r="I173" i="40"/>
  <c r="K172" i="40"/>
  <c r="AD396" i="40"/>
  <c r="AF396" i="40" s="1"/>
  <c r="AI395" i="40"/>
  <c r="AJ395" i="40" s="1"/>
  <c r="AH395" i="40"/>
  <c r="AM396" i="40"/>
  <c r="AO396" i="40" s="1"/>
  <c r="AR395" i="40"/>
  <c r="AS395" i="40" s="1"/>
  <c r="AQ395" i="40"/>
  <c r="AN397" i="40"/>
  <c r="AP397" i="40" s="1"/>
  <c r="AT394" i="40"/>
  <c r="AE397" i="40"/>
  <c r="AG397" i="40" s="1"/>
  <c r="AN285" i="40"/>
  <c r="AP285" i="40" s="1"/>
  <c r="AR283" i="40"/>
  <c r="AS283" i="40" s="1"/>
  <c r="AQ283" i="40"/>
  <c r="AM284" i="40"/>
  <c r="AO284" i="40" s="1"/>
  <c r="AI283" i="40"/>
  <c r="AJ283" i="40" s="1"/>
  <c r="AH283" i="40"/>
  <c r="AE285" i="40"/>
  <c r="AG285" i="40" s="1"/>
  <c r="AD284" i="40"/>
  <c r="AF284" i="40" s="1"/>
  <c r="AT282" i="40"/>
  <c r="AH171" i="40"/>
  <c r="AI171" i="40"/>
  <c r="AJ171" i="40" s="1"/>
  <c r="AR171" i="40"/>
  <c r="AS171" i="40" s="1"/>
  <c r="AQ171" i="40"/>
  <c r="AD172" i="40"/>
  <c r="AF172" i="40" s="1"/>
  <c r="AT170" i="40"/>
  <c r="AM172" i="40"/>
  <c r="AO172" i="40" s="1"/>
  <c r="AE173" i="40"/>
  <c r="AG173" i="40" s="1"/>
  <c r="AN173" i="40"/>
  <c r="AP173" i="40" s="1"/>
  <c r="AH59" i="40"/>
  <c r="AI59" i="40"/>
  <c r="AJ59" i="40" s="1"/>
  <c r="AT58" i="40"/>
  <c r="AR59" i="40"/>
  <c r="AS59" i="40" s="1"/>
  <c r="AQ59" i="40"/>
  <c r="AM60" i="40"/>
  <c r="AO60" i="40" s="1"/>
  <c r="AE61" i="40"/>
  <c r="AG61" i="40" s="1"/>
  <c r="AN61" i="40"/>
  <c r="AP61" i="40" s="1"/>
  <c r="AD60" i="40"/>
  <c r="AF60" i="40" s="1"/>
  <c r="I61" i="40"/>
  <c r="K61" i="40" s="1"/>
  <c r="H61" i="40"/>
  <c r="J61" i="40" s="1"/>
  <c r="AH393" i="41"/>
  <c r="AJ393" i="41" s="1"/>
  <c r="K378" i="21" s="1"/>
  <c r="AE393" i="41"/>
  <c r="S374" i="21"/>
  <c r="Q374" i="21"/>
  <c r="H390" i="41"/>
  <c r="K390" i="41" s="1"/>
  <c r="F391" i="41"/>
  <c r="X394" i="41"/>
  <c r="AA394" i="41" s="1"/>
  <c r="AB394" i="41" s="1"/>
  <c r="V397" i="41"/>
  <c r="T396" i="41"/>
  <c r="U395" i="41"/>
  <c r="V377" i="21"/>
  <c r="I377" i="21"/>
  <c r="U377" i="21"/>
  <c r="W377" i="21"/>
  <c r="H377" i="21"/>
  <c r="Z377" i="21"/>
  <c r="S263" i="21"/>
  <c r="Q263" i="21"/>
  <c r="X282" i="41"/>
  <c r="AA282" i="41" s="1"/>
  <c r="AB282" i="41" s="1"/>
  <c r="V285" i="41"/>
  <c r="T284" i="41"/>
  <c r="U283" i="41"/>
  <c r="AH281" i="41"/>
  <c r="AJ281" i="41" s="1"/>
  <c r="K266" i="21" s="1"/>
  <c r="AE281" i="41"/>
  <c r="F280" i="41"/>
  <c r="H279" i="41"/>
  <c r="K279" i="41" s="1"/>
  <c r="W265" i="21"/>
  <c r="V265" i="21"/>
  <c r="I265" i="21"/>
  <c r="Z265" i="21"/>
  <c r="H265" i="21"/>
  <c r="U265" i="21"/>
  <c r="AH169" i="41"/>
  <c r="AJ169" i="41" s="1"/>
  <c r="K154" i="21" s="1"/>
  <c r="AE169" i="41"/>
  <c r="X170" i="41"/>
  <c r="AA170" i="41" s="1"/>
  <c r="AB170" i="41" s="1"/>
  <c r="V173" i="41"/>
  <c r="S152" i="21"/>
  <c r="Q152" i="21"/>
  <c r="T172" i="41"/>
  <c r="U171" i="41"/>
  <c r="F169" i="41"/>
  <c r="H168" i="41"/>
  <c r="K168" i="41" s="1"/>
  <c r="H153" i="21"/>
  <c r="Z153" i="21"/>
  <c r="W153" i="21"/>
  <c r="I153" i="21"/>
  <c r="U153" i="21"/>
  <c r="V153" i="21"/>
  <c r="F56" i="41"/>
  <c r="H55" i="41"/>
  <c r="K55" i="41" s="1"/>
  <c r="S39" i="21"/>
  <c r="Q39" i="21"/>
  <c r="Q397" i="40"/>
  <c r="R398" i="40"/>
  <c r="Q285" i="40"/>
  <c r="R286" i="40"/>
  <c r="R174" i="40"/>
  <c r="Q173" i="40"/>
  <c r="G62" i="40"/>
  <c r="F62" i="40"/>
  <c r="Q61" i="40"/>
  <c r="R62" i="40"/>
  <c r="A4" i="11"/>
  <c r="X395" i="40" l="1"/>
  <c r="O379" i="21" s="1"/>
  <c r="X283" i="40"/>
  <c r="O267" i="21" s="1"/>
  <c r="X171" i="40"/>
  <c r="O155" i="21" s="1"/>
  <c r="N156" i="21"/>
  <c r="N380" i="21"/>
  <c r="W396" i="40"/>
  <c r="N268" i="21"/>
  <c r="W172" i="40"/>
  <c r="W284" i="40"/>
  <c r="T398" i="40"/>
  <c r="V397" i="40"/>
  <c r="S397" i="40"/>
  <c r="U396" i="40"/>
  <c r="M380" i="21" s="1"/>
  <c r="S285" i="40"/>
  <c r="U284" i="40"/>
  <c r="M268" i="21" s="1"/>
  <c r="T286" i="40"/>
  <c r="V285" i="40"/>
  <c r="N44" i="21"/>
  <c r="S173" i="40"/>
  <c r="U172" i="40"/>
  <c r="M156" i="21" s="1"/>
  <c r="T174" i="40"/>
  <c r="V173" i="40"/>
  <c r="S61" i="40"/>
  <c r="U60" i="40"/>
  <c r="M44" i="21" s="1"/>
  <c r="T62" i="40"/>
  <c r="V61" i="40"/>
  <c r="H398" i="40"/>
  <c r="J397" i="40"/>
  <c r="I398" i="40"/>
  <c r="K397" i="40"/>
  <c r="H286" i="40"/>
  <c r="J285" i="40"/>
  <c r="I286" i="40"/>
  <c r="K285" i="40"/>
  <c r="I174" i="40"/>
  <c r="K173" i="40"/>
  <c r="H174" i="40"/>
  <c r="J173" i="40"/>
  <c r="AT395" i="40"/>
  <c r="AE398" i="40"/>
  <c r="AG398" i="40" s="1"/>
  <c r="AN398" i="40"/>
  <c r="AP398" i="40" s="1"/>
  <c r="AD397" i="40"/>
  <c r="AF397" i="40" s="1"/>
  <c r="AT283" i="40"/>
  <c r="AI396" i="40"/>
  <c r="AJ396" i="40" s="1"/>
  <c r="AH396" i="40"/>
  <c r="AQ396" i="40"/>
  <c r="AR396" i="40"/>
  <c r="AS396" i="40" s="1"/>
  <c r="AM397" i="40"/>
  <c r="AO397" i="40" s="1"/>
  <c r="AD285" i="40"/>
  <c r="AF285" i="40" s="1"/>
  <c r="AI284" i="40"/>
  <c r="AJ284" i="40" s="1"/>
  <c r="AH284" i="40"/>
  <c r="AM285" i="40"/>
  <c r="AO285" i="40" s="1"/>
  <c r="AN286" i="40"/>
  <c r="AP286" i="40" s="1"/>
  <c r="AE286" i="40"/>
  <c r="AG286" i="40" s="1"/>
  <c r="AR284" i="40"/>
  <c r="AS284" i="40" s="1"/>
  <c r="AQ284" i="40"/>
  <c r="AE174" i="40"/>
  <c r="AG174" i="40" s="1"/>
  <c r="AH172" i="40"/>
  <c r="AI172" i="40"/>
  <c r="AJ172" i="40" s="1"/>
  <c r="AD173" i="40"/>
  <c r="AF173" i="40" s="1"/>
  <c r="AR172" i="40"/>
  <c r="AS172" i="40" s="1"/>
  <c r="AQ172" i="40"/>
  <c r="AN174" i="40"/>
  <c r="AP174" i="40" s="1"/>
  <c r="AM173" i="40"/>
  <c r="AO173" i="40" s="1"/>
  <c r="AT171" i="40"/>
  <c r="AE62" i="40"/>
  <c r="AG62" i="40" s="1"/>
  <c r="AR60" i="40"/>
  <c r="AS60" i="40" s="1"/>
  <c r="AQ60" i="40"/>
  <c r="AM61" i="40"/>
  <c r="AO61" i="40" s="1"/>
  <c r="AN62" i="40"/>
  <c r="AP62" i="40" s="1"/>
  <c r="AD61" i="40"/>
  <c r="AF61" i="40" s="1"/>
  <c r="AI60" i="40"/>
  <c r="AJ60" i="40" s="1"/>
  <c r="AH60" i="40"/>
  <c r="AT59" i="40"/>
  <c r="H62" i="40"/>
  <c r="J62" i="40" s="1"/>
  <c r="I62" i="40"/>
  <c r="K62" i="40" s="1"/>
  <c r="AH394" i="41"/>
  <c r="AJ394" i="41" s="1"/>
  <c r="K379" i="21" s="1"/>
  <c r="AE394" i="41"/>
  <c r="X395" i="41"/>
  <c r="AA395" i="41" s="1"/>
  <c r="AB395" i="41" s="1"/>
  <c r="T397" i="41"/>
  <c r="U396" i="41"/>
  <c r="H391" i="41"/>
  <c r="K391" i="41" s="1"/>
  <c r="F392" i="41"/>
  <c r="V398" i="41"/>
  <c r="S375" i="21"/>
  <c r="Q375" i="21"/>
  <c r="V378" i="21"/>
  <c r="W378" i="21"/>
  <c r="H378" i="21"/>
  <c r="Z378" i="21"/>
  <c r="I378" i="21"/>
  <c r="U378" i="21"/>
  <c r="AH282" i="41"/>
  <c r="AJ282" i="41" s="1"/>
  <c r="K267" i="21" s="1"/>
  <c r="AE282" i="41"/>
  <c r="W266" i="21"/>
  <c r="Z266" i="21"/>
  <c r="H266" i="21"/>
  <c r="U266" i="21"/>
  <c r="V266" i="21"/>
  <c r="I266" i="21"/>
  <c r="S264" i="21"/>
  <c r="Q264" i="21"/>
  <c r="U264" i="21" s="1"/>
  <c r="X283" i="41"/>
  <c r="AA283" i="41" s="1"/>
  <c r="AB283" i="41" s="1"/>
  <c r="V286" i="41"/>
  <c r="F281" i="41"/>
  <c r="H280" i="41"/>
  <c r="K280" i="41" s="1"/>
  <c r="T285" i="41"/>
  <c r="U284" i="41"/>
  <c r="AH170" i="41"/>
  <c r="AJ170" i="41" s="1"/>
  <c r="K155" i="21" s="1"/>
  <c r="AE170" i="41"/>
  <c r="S153" i="21"/>
  <c r="Q153" i="21"/>
  <c r="H169" i="41"/>
  <c r="K169" i="41" s="1"/>
  <c r="F170" i="41"/>
  <c r="X171" i="41"/>
  <c r="AA171" i="41" s="1"/>
  <c r="AB171" i="41" s="1"/>
  <c r="T173" i="41"/>
  <c r="U172" i="41"/>
  <c r="V174" i="41"/>
  <c r="W154" i="21"/>
  <c r="H154" i="21"/>
  <c r="Z154" i="21"/>
  <c r="V154" i="21"/>
  <c r="I154" i="21"/>
  <c r="U154" i="21"/>
  <c r="S40" i="21"/>
  <c r="Q40" i="21"/>
  <c r="F57" i="41"/>
  <c r="H56" i="41"/>
  <c r="K56" i="41" s="1"/>
  <c r="Q398" i="40"/>
  <c r="R399" i="40"/>
  <c r="R287" i="40"/>
  <c r="Q286" i="40"/>
  <c r="Q174" i="40"/>
  <c r="R175" i="40"/>
  <c r="G63" i="40"/>
  <c r="R63" i="40"/>
  <c r="Q62" i="40"/>
  <c r="F63" i="40"/>
  <c r="X396" i="40" l="1"/>
  <c r="O380" i="21" s="1"/>
  <c r="X284" i="40"/>
  <c r="O268" i="21" s="1"/>
  <c r="X172" i="40"/>
  <c r="O156" i="21" s="1"/>
  <c r="N45" i="21"/>
  <c r="N269" i="21"/>
  <c r="W285" i="40"/>
  <c r="W173" i="40"/>
  <c r="N157" i="21"/>
  <c r="W397" i="40"/>
  <c r="N381" i="21"/>
  <c r="S398" i="40"/>
  <c r="U397" i="40"/>
  <c r="M381" i="21" s="1"/>
  <c r="T399" i="40"/>
  <c r="V398" i="40"/>
  <c r="T287" i="40"/>
  <c r="V286" i="40"/>
  <c r="S286" i="40"/>
  <c r="U285" i="40"/>
  <c r="M269" i="21" s="1"/>
  <c r="S174" i="40"/>
  <c r="U173" i="40"/>
  <c r="M157" i="21" s="1"/>
  <c r="T175" i="40"/>
  <c r="V174" i="40"/>
  <c r="T63" i="40"/>
  <c r="V62" i="40"/>
  <c r="S62" i="40"/>
  <c r="U61" i="40"/>
  <c r="M45" i="21" s="1"/>
  <c r="I399" i="40"/>
  <c r="K398" i="40"/>
  <c r="H399" i="40"/>
  <c r="J398" i="40"/>
  <c r="I287" i="40"/>
  <c r="K286" i="40"/>
  <c r="H287" i="40"/>
  <c r="J286" i="40"/>
  <c r="H175" i="40"/>
  <c r="J174" i="40"/>
  <c r="I175" i="40"/>
  <c r="K174" i="40"/>
  <c r="AN399" i="40"/>
  <c r="AP399" i="40" s="1"/>
  <c r="AM398" i="40"/>
  <c r="AO398" i="40" s="1"/>
  <c r="AR397" i="40"/>
  <c r="AS397" i="40" s="1"/>
  <c r="AQ397" i="40"/>
  <c r="AE399" i="40"/>
  <c r="AG399" i="40" s="1"/>
  <c r="AT284" i="40"/>
  <c r="AT396" i="40"/>
  <c r="AD398" i="40"/>
  <c r="AF398" i="40" s="1"/>
  <c r="AH397" i="40"/>
  <c r="AI397" i="40"/>
  <c r="AJ397" i="40" s="1"/>
  <c r="AN287" i="40"/>
  <c r="AP287" i="40" s="1"/>
  <c r="AQ285" i="40"/>
  <c r="AR285" i="40"/>
  <c r="AS285" i="40" s="1"/>
  <c r="AI285" i="40"/>
  <c r="AJ285" i="40" s="1"/>
  <c r="AH285" i="40"/>
  <c r="AD286" i="40"/>
  <c r="AF286" i="40" s="1"/>
  <c r="AE287" i="40"/>
  <c r="AG287" i="40" s="1"/>
  <c r="AM286" i="40"/>
  <c r="AO286" i="40" s="1"/>
  <c r="AR173" i="40"/>
  <c r="AS173" i="40" s="1"/>
  <c r="AQ173" i="40"/>
  <c r="AD174" i="40"/>
  <c r="AF174" i="40" s="1"/>
  <c r="AE175" i="40"/>
  <c r="AG175" i="40" s="1"/>
  <c r="AM174" i="40"/>
  <c r="AO174" i="40" s="1"/>
  <c r="AT172" i="40"/>
  <c r="AN175" i="40"/>
  <c r="AP175" i="40" s="1"/>
  <c r="AI173" i="40"/>
  <c r="AJ173" i="40" s="1"/>
  <c r="AH173" i="40"/>
  <c r="AT60" i="40"/>
  <c r="AN63" i="40"/>
  <c r="AP63" i="40" s="1"/>
  <c r="AQ61" i="40"/>
  <c r="AR61" i="40"/>
  <c r="AS61" i="40" s="1"/>
  <c r="AD62" i="40"/>
  <c r="AF62" i="40" s="1"/>
  <c r="AI61" i="40"/>
  <c r="AJ61" i="40" s="1"/>
  <c r="AH61" i="40"/>
  <c r="AM62" i="40"/>
  <c r="AO62" i="40" s="1"/>
  <c r="AE63" i="40"/>
  <c r="AG63" i="40" s="1"/>
  <c r="I63" i="40"/>
  <c r="K63" i="40" s="1"/>
  <c r="H63" i="40"/>
  <c r="J63" i="40" s="1"/>
  <c r="AH395" i="41"/>
  <c r="AJ395" i="41" s="1"/>
  <c r="K380" i="21" s="1"/>
  <c r="AE395" i="41"/>
  <c r="F393" i="41"/>
  <c r="H392" i="41"/>
  <c r="K392" i="41" s="1"/>
  <c r="S376" i="21"/>
  <c r="Q376" i="21"/>
  <c r="V399" i="41"/>
  <c r="X396" i="41"/>
  <c r="AA396" i="41" s="1"/>
  <c r="AB396" i="41" s="1"/>
  <c r="T398" i="41"/>
  <c r="U397" i="41"/>
  <c r="I379" i="21"/>
  <c r="U379" i="21"/>
  <c r="H379" i="21"/>
  <c r="Z379" i="21"/>
  <c r="V379" i="21"/>
  <c r="W379" i="21"/>
  <c r="AH283" i="41"/>
  <c r="AJ283" i="41" s="1"/>
  <c r="K268" i="21" s="1"/>
  <c r="AE283" i="41"/>
  <c r="S265" i="21"/>
  <c r="Q265" i="21"/>
  <c r="F282" i="41"/>
  <c r="H281" i="41"/>
  <c r="K281" i="41" s="1"/>
  <c r="X284" i="41"/>
  <c r="AA284" i="41" s="1"/>
  <c r="AB284" i="41" s="1"/>
  <c r="V287" i="41"/>
  <c r="T286" i="41"/>
  <c r="U285" i="41"/>
  <c r="W267" i="21"/>
  <c r="Z267" i="21"/>
  <c r="H267" i="21"/>
  <c r="I267" i="21"/>
  <c r="U267" i="21"/>
  <c r="V267" i="21"/>
  <c r="AH171" i="41"/>
  <c r="AJ171" i="41" s="1"/>
  <c r="K156" i="21" s="1"/>
  <c r="AE171" i="41"/>
  <c r="V175" i="41"/>
  <c r="X172" i="41"/>
  <c r="AA172" i="41" s="1"/>
  <c r="AB172" i="41" s="1"/>
  <c r="H170" i="41"/>
  <c r="K170" i="41" s="1"/>
  <c r="F171" i="41"/>
  <c r="T174" i="41"/>
  <c r="U173" i="41"/>
  <c r="S154" i="21"/>
  <c r="Q154" i="21"/>
  <c r="V155" i="21"/>
  <c r="W155" i="21"/>
  <c r="H155" i="21"/>
  <c r="Z155" i="21"/>
  <c r="I155" i="21"/>
  <c r="U155" i="21"/>
  <c r="F58" i="41"/>
  <c r="H57" i="41"/>
  <c r="K57" i="41" s="1"/>
  <c r="S41" i="21"/>
  <c r="Q41" i="21"/>
  <c r="R400" i="40"/>
  <c r="W398" i="40"/>
  <c r="Q399" i="40"/>
  <c r="Q287" i="40"/>
  <c r="R288" i="40"/>
  <c r="Q175" i="40"/>
  <c r="R176" i="40"/>
  <c r="Q63" i="40"/>
  <c r="F64" i="40"/>
  <c r="R64" i="40"/>
  <c r="G64" i="40"/>
  <c r="P381" i="22"/>
  <c r="P454" i="22"/>
  <c r="X397" i="40" l="1"/>
  <c r="O381" i="21" s="1"/>
  <c r="X285" i="40"/>
  <c r="O269" i="21" s="1"/>
  <c r="X173" i="40"/>
  <c r="O157" i="21" s="1"/>
  <c r="N270" i="21"/>
  <c r="N46" i="21"/>
  <c r="W286" i="40"/>
  <c r="N382" i="21"/>
  <c r="T400" i="40"/>
  <c r="V399" i="40"/>
  <c r="S399" i="40"/>
  <c r="U398" i="40"/>
  <c r="M382" i="21" s="1"/>
  <c r="S287" i="40"/>
  <c r="U286" i="40"/>
  <c r="M270" i="21" s="1"/>
  <c r="T288" i="40"/>
  <c r="V287" i="40"/>
  <c r="N158" i="21"/>
  <c r="T176" i="40"/>
  <c r="V175" i="40"/>
  <c r="W174" i="40"/>
  <c r="S175" i="40"/>
  <c r="U174" i="40"/>
  <c r="M158" i="21" s="1"/>
  <c r="S63" i="40"/>
  <c r="U62" i="40"/>
  <c r="M46" i="21" s="1"/>
  <c r="T64" i="40"/>
  <c r="V63" i="40"/>
  <c r="H400" i="40"/>
  <c r="J399" i="40"/>
  <c r="I400" i="40"/>
  <c r="K399" i="40"/>
  <c r="H288" i="40"/>
  <c r="J287" i="40"/>
  <c r="I288" i="40"/>
  <c r="K287" i="40"/>
  <c r="I176" i="40"/>
  <c r="K175" i="40"/>
  <c r="H176" i="40"/>
  <c r="J175" i="40"/>
  <c r="AD399" i="40"/>
  <c r="AF399" i="40" s="1"/>
  <c r="AE400" i="40"/>
  <c r="AG400" i="40" s="1"/>
  <c r="AM399" i="40"/>
  <c r="AO399" i="40" s="1"/>
  <c r="AI398" i="40"/>
  <c r="AJ398" i="40" s="1"/>
  <c r="AH398" i="40"/>
  <c r="AR398" i="40"/>
  <c r="AS398" i="40" s="1"/>
  <c r="AQ398" i="40"/>
  <c r="AT397" i="40"/>
  <c r="AN400" i="40"/>
  <c r="AP400" i="40" s="1"/>
  <c r="AH286" i="40"/>
  <c r="AI286" i="40"/>
  <c r="AJ286" i="40" s="1"/>
  <c r="AR286" i="40"/>
  <c r="AS286" i="40" s="1"/>
  <c r="AQ286" i="40"/>
  <c r="AM287" i="40"/>
  <c r="AO287" i="40" s="1"/>
  <c r="AD287" i="40"/>
  <c r="AF287" i="40" s="1"/>
  <c r="AE288" i="40"/>
  <c r="AG288" i="40" s="1"/>
  <c r="AT285" i="40"/>
  <c r="AN288" i="40"/>
  <c r="AP288" i="40" s="1"/>
  <c r="AM175" i="40"/>
  <c r="AO175" i="40" s="1"/>
  <c r="AD175" i="40"/>
  <c r="AF175" i="40" s="1"/>
  <c r="AN176" i="40"/>
  <c r="AP176" i="40" s="1"/>
  <c r="AR174" i="40"/>
  <c r="AS174" i="40" s="1"/>
  <c r="AQ174" i="40"/>
  <c r="AI174" i="40"/>
  <c r="AJ174" i="40" s="1"/>
  <c r="AH174" i="40"/>
  <c r="AT173" i="40"/>
  <c r="AE176" i="40"/>
  <c r="AG176" i="40" s="1"/>
  <c r="AH62" i="40"/>
  <c r="AI62" i="40"/>
  <c r="AJ62" i="40" s="1"/>
  <c r="AN64" i="40"/>
  <c r="AP64" i="40" s="1"/>
  <c r="AM63" i="40"/>
  <c r="AO63" i="40" s="1"/>
  <c r="AD63" i="40"/>
  <c r="AF63" i="40" s="1"/>
  <c r="AQ62" i="40"/>
  <c r="AR62" i="40"/>
  <c r="AS62" i="40" s="1"/>
  <c r="AE64" i="40"/>
  <c r="AG64" i="40" s="1"/>
  <c r="AT61" i="40"/>
  <c r="I64" i="40"/>
  <c r="K64" i="40" s="1"/>
  <c r="H64" i="40"/>
  <c r="J64" i="40" s="1"/>
  <c r="AH396" i="41"/>
  <c r="AJ396" i="41" s="1"/>
  <c r="K381" i="21" s="1"/>
  <c r="AE396" i="41"/>
  <c r="X397" i="41"/>
  <c r="AA397" i="41" s="1"/>
  <c r="AB397" i="41" s="1"/>
  <c r="V400" i="41"/>
  <c r="S377" i="21"/>
  <c r="Q377" i="21"/>
  <c r="T399" i="41"/>
  <c r="U398" i="41"/>
  <c r="H393" i="41"/>
  <c r="K393" i="41" s="1"/>
  <c r="F394" i="41"/>
  <c r="H380" i="21"/>
  <c r="Z380" i="21"/>
  <c r="I380" i="21"/>
  <c r="V380" i="21"/>
  <c r="U380" i="21"/>
  <c r="W380" i="21"/>
  <c r="X285" i="41"/>
  <c r="AA285" i="41" s="1"/>
  <c r="AB285" i="41" s="1"/>
  <c r="T287" i="41"/>
  <c r="U286" i="41"/>
  <c r="AH284" i="41"/>
  <c r="AJ284" i="41" s="1"/>
  <c r="K269" i="21" s="1"/>
  <c r="AE284" i="41"/>
  <c r="V288" i="41"/>
  <c r="S266" i="21"/>
  <c r="Q266" i="21"/>
  <c r="H282" i="41"/>
  <c r="K282" i="41" s="1"/>
  <c r="F283" i="41"/>
  <c r="W268" i="21"/>
  <c r="H268" i="21"/>
  <c r="I268" i="21"/>
  <c r="U268" i="21"/>
  <c r="V268" i="21"/>
  <c r="Z268" i="21"/>
  <c r="AH172" i="41"/>
  <c r="AJ172" i="41" s="1"/>
  <c r="K157" i="21" s="1"/>
  <c r="AE172" i="41"/>
  <c r="F172" i="41"/>
  <c r="H171" i="41"/>
  <c r="K171" i="41" s="1"/>
  <c r="V176" i="41"/>
  <c r="S155" i="21"/>
  <c r="Q155" i="21"/>
  <c r="X173" i="41"/>
  <c r="AA173" i="41" s="1"/>
  <c r="AB173" i="41" s="1"/>
  <c r="T175" i="41"/>
  <c r="U174" i="41"/>
  <c r="I156" i="21"/>
  <c r="U156" i="21"/>
  <c r="V156" i="21"/>
  <c r="H156" i="21"/>
  <c r="W156" i="21"/>
  <c r="Z156" i="21"/>
  <c r="S42" i="21"/>
  <c r="Q42" i="21"/>
  <c r="H58" i="41"/>
  <c r="K58" i="41" s="1"/>
  <c r="F59" i="41"/>
  <c r="R401" i="40"/>
  <c r="Q400" i="40"/>
  <c r="R289" i="40"/>
  <c r="Q288" i="40"/>
  <c r="R177" i="40"/>
  <c r="Q176" i="40"/>
  <c r="F65" i="40"/>
  <c r="R65" i="40"/>
  <c r="Q64" i="40"/>
  <c r="G65" i="40"/>
  <c r="P308" i="22"/>
  <c r="AH381" i="22"/>
  <c r="AH454" i="22"/>
  <c r="X398" i="40" l="1"/>
  <c r="O382" i="21" s="1"/>
  <c r="X286" i="40"/>
  <c r="O270" i="21" s="1"/>
  <c r="X174" i="40"/>
  <c r="O158" i="21" s="1"/>
  <c r="W287" i="40"/>
  <c r="W399" i="40"/>
  <c r="N383" i="21"/>
  <c r="N47" i="21"/>
  <c r="W175" i="40"/>
  <c r="S400" i="40"/>
  <c r="U399" i="40"/>
  <c r="M383" i="21" s="1"/>
  <c r="T401" i="40"/>
  <c r="V400" i="40"/>
  <c r="T289" i="40"/>
  <c r="V288" i="40"/>
  <c r="W288" i="40" s="1"/>
  <c r="N271" i="21"/>
  <c r="N159" i="21"/>
  <c r="S288" i="40"/>
  <c r="U287" i="40"/>
  <c r="M271" i="21" s="1"/>
  <c r="T177" i="40"/>
  <c r="V176" i="40"/>
  <c r="S176" i="40"/>
  <c r="U175" i="40"/>
  <c r="M159" i="21" s="1"/>
  <c r="T65" i="40"/>
  <c r="V64" i="40"/>
  <c r="S64" i="40"/>
  <c r="U63" i="40"/>
  <c r="M47" i="21" s="1"/>
  <c r="I401" i="40"/>
  <c r="K400" i="40"/>
  <c r="H401" i="40"/>
  <c r="J400" i="40"/>
  <c r="I289" i="40"/>
  <c r="K288" i="40"/>
  <c r="H289" i="40"/>
  <c r="J288" i="40"/>
  <c r="H177" i="40"/>
  <c r="J176" i="40"/>
  <c r="I177" i="40"/>
  <c r="K176" i="40"/>
  <c r="AN401" i="40"/>
  <c r="AP401" i="40" s="1"/>
  <c r="AT398" i="40"/>
  <c r="AI399" i="40"/>
  <c r="AJ399" i="40" s="1"/>
  <c r="AH399" i="40"/>
  <c r="AE401" i="40"/>
  <c r="AG401" i="40" s="1"/>
  <c r="AT286" i="40"/>
  <c r="AM400" i="40"/>
  <c r="AO400" i="40" s="1"/>
  <c r="AD400" i="40"/>
  <c r="AF400" i="40" s="1"/>
  <c r="AR399" i="40"/>
  <c r="AS399" i="40" s="1"/>
  <c r="AQ399" i="40"/>
  <c r="AN289" i="40"/>
  <c r="AP289" i="40" s="1"/>
  <c r="AD288" i="40"/>
  <c r="AF288" i="40" s="1"/>
  <c r="AE289" i="40"/>
  <c r="AG289" i="40" s="1"/>
  <c r="AM288" i="40"/>
  <c r="AO288" i="40" s="1"/>
  <c r="AR287" i="40"/>
  <c r="AS287" i="40" s="1"/>
  <c r="AQ287" i="40"/>
  <c r="AI287" i="40"/>
  <c r="AJ287" i="40" s="1"/>
  <c r="AH287" i="40"/>
  <c r="AE177" i="40"/>
  <c r="AG177" i="40" s="1"/>
  <c r="AD176" i="40"/>
  <c r="AF176" i="40" s="1"/>
  <c r="AT174" i="40"/>
  <c r="AQ175" i="40"/>
  <c r="AR175" i="40"/>
  <c r="AS175" i="40" s="1"/>
  <c r="AI175" i="40"/>
  <c r="AJ175" i="40" s="1"/>
  <c r="AH175" i="40"/>
  <c r="AN177" i="40"/>
  <c r="AP177" i="40" s="1"/>
  <c r="AM176" i="40"/>
  <c r="AO176" i="40" s="1"/>
  <c r="AT62" i="40"/>
  <c r="AE65" i="40"/>
  <c r="AG65" i="40" s="1"/>
  <c r="AR63" i="40"/>
  <c r="AS63" i="40" s="1"/>
  <c r="AQ63" i="40"/>
  <c r="AH63" i="40"/>
  <c r="AI63" i="40"/>
  <c r="AJ63" i="40" s="1"/>
  <c r="AD64" i="40"/>
  <c r="AF64" i="40" s="1"/>
  <c r="AN65" i="40"/>
  <c r="AP65" i="40" s="1"/>
  <c r="AM64" i="40"/>
  <c r="AO64" i="40" s="1"/>
  <c r="H65" i="40"/>
  <c r="J65" i="40" s="1"/>
  <c r="I65" i="40"/>
  <c r="K65" i="40" s="1"/>
  <c r="AH397" i="41"/>
  <c r="AJ397" i="41" s="1"/>
  <c r="K382" i="21" s="1"/>
  <c r="AE397" i="41"/>
  <c r="H394" i="41"/>
  <c r="K394" i="41" s="1"/>
  <c r="F395" i="41"/>
  <c r="S378" i="21"/>
  <c r="Q378" i="21"/>
  <c r="X398" i="41"/>
  <c r="AA398" i="41" s="1"/>
  <c r="AB398" i="41" s="1"/>
  <c r="V401" i="41"/>
  <c r="T400" i="41"/>
  <c r="U399" i="41"/>
  <c r="W381" i="21"/>
  <c r="I381" i="21"/>
  <c r="H381" i="21"/>
  <c r="Z381" i="21"/>
  <c r="U381" i="21"/>
  <c r="V381" i="21"/>
  <c r="AH285" i="41"/>
  <c r="AJ285" i="41" s="1"/>
  <c r="K270" i="21" s="1"/>
  <c r="AE285" i="41"/>
  <c r="H283" i="41"/>
  <c r="K283" i="41" s="1"/>
  <c r="F284" i="41"/>
  <c r="V289" i="41"/>
  <c r="X286" i="41"/>
  <c r="AA286" i="41" s="1"/>
  <c r="AB286" i="41" s="1"/>
  <c r="S267" i="21"/>
  <c r="Q267" i="21"/>
  <c r="T288" i="41"/>
  <c r="U287" i="41"/>
  <c r="W269" i="21"/>
  <c r="H269" i="21"/>
  <c r="I269" i="21"/>
  <c r="U269" i="21"/>
  <c r="V269" i="21"/>
  <c r="Z269" i="21"/>
  <c r="AH173" i="41"/>
  <c r="AJ173" i="41" s="1"/>
  <c r="K158" i="21" s="1"/>
  <c r="AE173" i="41"/>
  <c r="X174" i="41"/>
  <c r="AA174" i="41" s="1"/>
  <c r="AB174" i="41" s="1"/>
  <c r="S156" i="21"/>
  <c r="Q156" i="21"/>
  <c r="T176" i="41"/>
  <c r="U175" i="41"/>
  <c r="F173" i="41"/>
  <c r="H172" i="41"/>
  <c r="K172" i="41" s="1"/>
  <c r="V177" i="41"/>
  <c r="H157" i="21"/>
  <c r="Z157" i="21"/>
  <c r="W157" i="21"/>
  <c r="I157" i="21"/>
  <c r="U157" i="21"/>
  <c r="V157" i="21"/>
  <c r="S43" i="21"/>
  <c r="Q43" i="21"/>
  <c r="H59" i="41"/>
  <c r="K59" i="41" s="1"/>
  <c r="F60" i="41"/>
  <c r="R402" i="40"/>
  <c r="Q401" i="40"/>
  <c r="R290" i="40"/>
  <c r="Q289" i="40"/>
  <c r="R178" i="40"/>
  <c r="Q177" i="40"/>
  <c r="G66" i="40"/>
  <c r="Q65" i="40"/>
  <c r="R66" i="40"/>
  <c r="F66" i="40"/>
  <c r="AH308" i="22"/>
  <c r="N272" i="21" l="1"/>
  <c r="X399" i="40"/>
  <c r="O383" i="21" s="1"/>
  <c r="X287" i="40"/>
  <c r="O271" i="21" s="1"/>
  <c r="X175" i="40"/>
  <c r="O159" i="21" s="1"/>
  <c r="N384" i="21"/>
  <c r="T402" i="40"/>
  <c r="V401" i="40"/>
  <c r="N385" i="21" s="1"/>
  <c r="N48" i="21"/>
  <c r="W400" i="40"/>
  <c r="S401" i="40"/>
  <c r="U400" i="40"/>
  <c r="M384" i="21" s="1"/>
  <c r="N160" i="21"/>
  <c r="W176" i="40"/>
  <c r="S289" i="40"/>
  <c r="U288" i="40"/>
  <c r="M272" i="21" s="1"/>
  <c r="T290" i="40"/>
  <c r="V289" i="40"/>
  <c r="S177" i="40"/>
  <c r="U176" i="40"/>
  <c r="M160" i="21" s="1"/>
  <c r="T178" i="40"/>
  <c r="V177" i="40"/>
  <c r="S65" i="40"/>
  <c r="U64" i="40"/>
  <c r="M48" i="21" s="1"/>
  <c r="T66" i="40"/>
  <c r="V65" i="40"/>
  <c r="H402" i="40"/>
  <c r="J401" i="40"/>
  <c r="I402" i="40"/>
  <c r="K401" i="40"/>
  <c r="H290" i="40"/>
  <c r="J289" i="40"/>
  <c r="I290" i="40"/>
  <c r="K289" i="40"/>
  <c r="I178" i="40"/>
  <c r="K177" i="40"/>
  <c r="H178" i="40"/>
  <c r="J177" i="40"/>
  <c r="AD401" i="40"/>
  <c r="AF401" i="40" s="1"/>
  <c r="AE402" i="40"/>
  <c r="AG402" i="40" s="1"/>
  <c r="AH400" i="40"/>
  <c r="AI400" i="40"/>
  <c r="AJ400" i="40" s="1"/>
  <c r="AN402" i="40"/>
  <c r="AP402" i="40" s="1"/>
  <c r="AM401" i="40"/>
  <c r="AO401" i="40" s="1"/>
  <c r="AT399" i="40"/>
  <c r="AR400" i="40"/>
  <c r="AS400" i="40" s="1"/>
  <c r="AQ400" i="40"/>
  <c r="AT287" i="40"/>
  <c r="AM289" i="40"/>
  <c r="AO289" i="40" s="1"/>
  <c r="AD289" i="40"/>
  <c r="AF289" i="40" s="1"/>
  <c r="AE290" i="40"/>
  <c r="AG290" i="40" s="1"/>
  <c r="AN290" i="40"/>
  <c r="AP290" i="40" s="1"/>
  <c r="AH288" i="40"/>
  <c r="AI288" i="40"/>
  <c r="AJ288" i="40" s="1"/>
  <c r="AR288" i="40"/>
  <c r="AS288" i="40" s="1"/>
  <c r="AQ288" i="40"/>
  <c r="AM177" i="40"/>
  <c r="AO177" i="40" s="1"/>
  <c r="AR176" i="40"/>
  <c r="AS176" i="40" s="1"/>
  <c r="AQ176" i="40"/>
  <c r="AD177" i="40"/>
  <c r="AF177" i="40" s="1"/>
  <c r="AN178" i="40"/>
  <c r="AP178" i="40" s="1"/>
  <c r="AE178" i="40"/>
  <c r="AG178" i="40" s="1"/>
  <c r="AT175" i="40"/>
  <c r="AH176" i="40"/>
  <c r="AI176" i="40"/>
  <c r="AJ176" i="40" s="1"/>
  <c r="AM65" i="40"/>
  <c r="AO65" i="40" s="1"/>
  <c r="AR64" i="40"/>
  <c r="AS64" i="40" s="1"/>
  <c r="AQ64" i="40"/>
  <c r="AI64" i="40"/>
  <c r="AJ64" i="40" s="1"/>
  <c r="AH64" i="40"/>
  <c r="AD65" i="40"/>
  <c r="AF65" i="40" s="1"/>
  <c r="AN66" i="40"/>
  <c r="AP66" i="40" s="1"/>
  <c r="AT63" i="40"/>
  <c r="AE66" i="40"/>
  <c r="AG66" i="40" s="1"/>
  <c r="H66" i="40"/>
  <c r="J66" i="40" s="1"/>
  <c r="I66" i="40"/>
  <c r="K66" i="40" s="1"/>
  <c r="AH398" i="41"/>
  <c r="AJ398" i="41" s="1"/>
  <c r="K383" i="21" s="1"/>
  <c r="AE398" i="41"/>
  <c r="X399" i="41"/>
  <c r="AA399" i="41" s="1"/>
  <c r="AB399" i="41" s="1"/>
  <c r="H395" i="41"/>
  <c r="K395" i="41" s="1"/>
  <c r="F396" i="41"/>
  <c r="T401" i="41"/>
  <c r="U400" i="41"/>
  <c r="Q379" i="21"/>
  <c r="S379" i="21"/>
  <c r="V402" i="41"/>
  <c r="W382" i="21"/>
  <c r="I382" i="21"/>
  <c r="Z382" i="21"/>
  <c r="H382" i="21"/>
  <c r="U382" i="21"/>
  <c r="V382" i="21"/>
  <c r="AH286" i="41"/>
  <c r="AJ286" i="41" s="1"/>
  <c r="K271" i="21" s="1"/>
  <c r="AE286" i="41"/>
  <c r="X287" i="41"/>
  <c r="AA287" i="41" s="1"/>
  <c r="AB287" i="41" s="1"/>
  <c r="F285" i="41"/>
  <c r="H284" i="41"/>
  <c r="K284" i="41" s="1"/>
  <c r="T289" i="41"/>
  <c r="U288" i="41"/>
  <c r="S268" i="21"/>
  <c r="Q268" i="21"/>
  <c r="V290" i="41"/>
  <c r="W270" i="21"/>
  <c r="H270" i="21"/>
  <c r="U270" i="21"/>
  <c r="I270" i="21"/>
  <c r="V270" i="21"/>
  <c r="Z270" i="21"/>
  <c r="AH174" i="41"/>
  <c r="AJ174" i="41" s="1"/>
  <c r="K159" i="21" s="1"/>
  <c r="AE174" i="41"/>
  <c r="V178" i="41"/>
  <c r="X175" i="41"/>
  <c r="AA175" i="41" s="1"/>
  <c r="AB175" i="41" s="1"/>
  <c r="T177" i="41"/>
  <c r="U176" i="41"/>
  <c r="S157" i="21"/>
  <c r="Q157" i="21"/>
  <c r="F174" i="41"/>
  <c r="H173" i="41"/>
  <c r="K173" i="41" s="1"/>
  <c r="W158" i="21"/>
  <c r="H158" i="21"/>
  <c r="Z158" i="21"/>
  <c r="I158" i="21"/>
  <c r="U158" i="21"/>
  <c r="V158" i="21"/>
  <c r="F61" i="41"/>
  <c r="H60" i="41"/>
  <c r="K60" i="41" s="1"/>
  <c r="S44" i="21"/>
  <c r="Q44" i="21"/>
  <c r="R403" i="40"/>
  <c r="Q402" i="40"/>
  <c r="R291" i="40"/>
  <c r="Q290" i="40"/>
  <c r="Q178" i="40"/>
  <c r="R179" i="40"/>
  <c r="F67" i="40"/>
  <c r="Q66" i="40"/>
  <c r="R67" i="40"/>
  <c r="G67" i="40"/>
  <c r="H324" i="22"/>
  <c r="P384" i="22" s="1"/>
  <c r="AH384" i="22" s="1"/>
  <c r="P382" i="22"/>
  <c r="P455" i="22"/>
  <c r="X400" i="40" l="1"/>
  <c r="O384" i="21" s="1"/>
  <c r="X288" i="40"/>
  <c r="O272" i="21" s="1"/>
  <c r="X176" i="40"/>
  <c r="O160" i="21" s="1"/>
  <c r="W401" i="40"/>
  <c r="N49" i="21"/>
  <c r="W289" i="40"/>
  <c r="W177" i="40"/>
  <c r="N273" i="21"/>
  <c r="S402" i="40"/>
  <c r="U401" i="40"/>
  <c r="M385" i="21" s="1"/>
  <c r="T403" i="40"/>
  <c r="V402" i="40"/>
  <c r="S290" i="40"/>
  <c r="U289" i="40"/>
  <c r="M273" i="21" s="1"/>
  <c r="N161" i="21"/>
  <c r="T291" i="40"/>
  <c r="V290" i="40"/>
  <c r="T179" i="40"/>
  <c r="V178" i="40"/>
  <c r="S178" i="40"/>
  <c r="U177" i="40"/>
  <c r="M161" i="21" s="1"/>
  <c r="T67" i="40"/>
  <c r="V66" i="40"/>
  <c r="S66" i="40"/>
  <c r="U65" i="40"/>
  <c r="M49" i="21" s="1"/>
  <c r="I403" i="40"/>
  <c r="K402" i="40"/>
  <c r="H403" i="40"/>
  <c r="J402" i="40"/>
  <c r="I291" i="40"/>
  <c r="K290" i="40"/>
  <c r="H291" i="40"/>
  <c r="J290" i="40"/>
  <c r="H179" i="40"/>
  <c r="J178" i="40"/>
  <c r="I179" i="40"/>
  <c r="K178" i="40"/>
  <c r="AI401" i="40"/>
  <c r="AJ401" i="40" s="1"/>
  <c r="AH401" i="40"/>
  <c r="AT400" i="40"/>
  <c r="AR401" i="40"/>
  <c r="AS401" i="40" s="1"/>
  <c r="AQ401" i="40"/>
  <c r="AE403" i="40"/>
  <c r="AG403" i="40" s="1"/>
  <c r="AM402" i="40"/>
  <c r="AO402" i="40" s="1"/>
  <c r="AD402" i="40"/>
  <c r="AF402" i="40" s="1"/>
  <c r="AN403" i="40"/>
  <c r="AP403" i="40" s="1"/>
  <c r="AE291" i="40"/>
  <c r="AG291" i="40" s="1"/>
  <c r="AM290" i="40"/>
  <c r="AO290" i="40" s="1"/>
  <c r="AN291" i="40"/>
  <c r="AP291" i="40" s="1"/>
  <c r="AT288" i="40"/>
  <c r="AI289" i="40"/>
  <c r="AJ289" i="40" s="1"/>
  <c r="AH289" i="40"/>
  <c r="AT176" i="40"/>
  <c r="AR289" i="40"/>
  <c r="AS289" i="40" s="1"/>
  <c r="AQ289" i="40"/>
  <c r="AD290" i="40"/>
  <c r="AF290" i="40" s="1"/>
  <c r="AN179" i="40"/>
  <c r="AP179" i="40" s="1"/>
  <c r="AI177" i="40"/>
  <c r="AJ177" i="40" s="1"/>
  <c r="AH177" i="40"/>
  <c r="AD178" i="40"/>
  <c r="AF178" i="40" s="1"/>
  <c r="AM178" i="40"/>
  <c r="AO178" i="40" s="1"/>
  <c r="AR177" i="40"/>
  <c r="AS177" i="40" s="1"/>
  <c r="AQ177" i="40"/>
  <c r="AE179" i="40"/>
  <c r="AG179" i="40" s="1"/>
  <c r="AE67" i="40"/>
  <c r="AG67" i="40" s="1"/>
  <c r="AD66" i="40"/>
  <c r="AF66" i="40" s="1"/>
  <c r="AN67" i="40"/>
  <c r="AP67" i="40" s="1"/>
  <c r="AT64" i="40"/>
  <c r="AI65" i="40"/>
  <c r="AJ65" i="40" s="1"/>
  <c r="AH65" i="40"/>
  <c r="AQ65" i="40"/>
  <c r="AR65" i="40"/>
  <c r="AS65" i="40" s="1"/>
  <c r="AM66" i="40"/>
  <c r="AO66" i="40" s="1"/>
  <c r="I67" i="40"/>
  <c r="K67" i="40" s="1"/>
  <c r="H67" i="40"/>
  <c r="J67" i="40" s="1"/>
  <c r="AH399" i="41"/>
  <c r="AJ399" i="41" s="1"/>
  <c r="K384" i="21" s="1"/>
  <c r="AE399" i="41"/>
  <c r="X400" i="41"/>
  <c r="AA400" i="41" s="1"/>
  <c r="AB400" i="41" s="1"/>
  <c r="V403" i="41"/>
  <c r="T402" i="41"/>
  <c r="U401" i="41"/>
  <c r="F397" i="41"/>
  <c r="H396" i="41"/>
  <c r="K396" i="41" s="1"/>
  <c r="S380" i="21"/>
  <c r="Q380" i="21"/>
  <c r="H383" i="21"/>
  <c r="U383" i="21"/>
  <c r="V383" i="21"/>
  <c r="I383" i="21"/>
  <c r="W383" i="21"/>
  <c r="Z383" i="21"/>
  <c r="AH287" i="41"/>
  <c r="AJ287" i="41" s="1"/>
  <c r="K272" i="21" s="1"/>
  <c r="AE287" i="41"/>
  <c r="V291" i="41"/>
  <c r="X288" i="41"/>
  <c r="AA288" i="41" s="1"/>
  <c r="AB288" i="41" s="1"/>
  <c r="T290" i="41"/>
  <c r="U289" i="41"/>
  <c r="S269" i="21"/>
  <c r="Q269" i="21"/>
  <c r="F286" i="41"/>
  <c r="H285" i="41"/>
  <c r="K285" i="41" s="1"/>
  <c r="W271" i="21"/>
  <c r="Z271" i="21"/>
  <c r="H271" i="21"/>
  <c r="U271" i="21"/>
  <c r="I271" i="21"/>
  <c r="V271" i="21"/>
  <c r="S158" i="21"/>
  <c r="Q158" i="21"/>
  <c r="X176" i="41"/>
  <c r="AA176" i="41" s="1"/>
  <c r="AB176" i="41" s="1"/>
  <c r="V179" i="41"/>
  <c r="H174" i="41"/>
  <c r="K174" i="41" s="1"/>
  <c r="F175" i="41"/>
  <c r="T178" i="41"/>
  <c r="U177" i="41"/>
  <c r="AH175" i="41"/>
  <c r="AJ175" i="41" s="1"/>
  <c r="K160" i="21" s="1"/>
  <c r="AE175" i="41"/>
  <c r="V159" i="21"/>
  <c r="W159" i="21"/>
  <c r="I159" i="21"/>
  <c r="U159" i="21"/>
  <c r="H159" i="21"/>
  <c r="Z159" i="21"/>
  <c r="Q45" i="21"/>
  <c r="S45" i="21"/>
  <c r="F62" i="41"/>
  <c r="H61" i="41"/>
  <c r="K61" i="41" s="1"/>
  <c r="Q403" i="40"/>
  <c r="R404" i="40"/>
  <c r="R292" i="40"/>
  <c r="Q291" i="40"/>
  <c r="Q179" i="40"/>
  <c r="R180" i="40"/>
  <c r="Q67" i="40"/>
  <c r="R68" i="40"/>
  <c r="G68" i="40"/>
  <c r="F68" i="40"/>
  <c r="AH382" i="22"/>
  <c r="AP380" i="22" s="1"/>
  <c r="AP385" i="22" s="1"/>
  <c r="H8" i="22"/>
  <c r="AH455" i="22"/>
  <c r="AP453" i="22" s="1"/>
  <c r="AP458" i="22" s="1"/>
  <c r="H397" i="22"/>
  <c r="P457" i="22" s="1"/>
  <c r="AH457" i="22" s="1"/>
  <c r="H251" i="22"/>
  <c r="P311" i="22" s="1"/>
  <c r="AH311" i="22" s="1"/>
  <c r="P309" i="22"/>
  <c r="X401" i="40" l="1"/>
  <c r="O385" i="21" s="1"/>
  <c r="X289" i="40"/>
  <c r="O273" i="21" s="1"/>
  <c r="X177" i="40"/>
  <c r="O161" i="21" s="1"/>
  <c r="W178" i="40"/>
  <c r="W290" i="40"/>
  <c r="N50" i="21"/>
  <c r="N162" i="21"/>
  <c r="N274" i="21"/>
  <c r="N386" i="21"/>
  <c r="T404" i="40"/>
  <c r="V403" i="40"/>
  <c r="W402" i="40"/>
  <c r="S403" i="40"/>
  <c r="U402" i="40"/>
  <c r="M386" i="21" s="1"/>
  <c r="T292" i="40"/>
  <c r="V291" i="40"/>
  <c r="S291" i="40"/>
  <c r="U290" i="40"/>
  <c r="M274" i="21" s="1"/>
  <c r="S179" i="40"/>
  <c r="U178" i="40"/>
  <c r="M162" i="21" s="1"/>
  <c r="T180" i="40"/>
  <c r="V179" i="40"/>
  <c r="S67" i="40"/>
  <c r="U66" i="40"/>
  <c r="M50" i="21" s="1"/>
  <c r="T68" i="40"/>
  <c r="V67" i="40"/>
  <c r="H404" i="40"/>
  <c r="J403" i="40"/>
  <c r="I404" i="40"/>
  <c r="K403" i="40"/>
  <c r="H292" i="40"/>
  <c r="J291" i="40"/>
  <c r="I292" i="40"/>
  <c r="K291" i="40"/>
  <c r="I180" i="40"/>
  <c r="K179" i="40"/>
  <c r="H180" i="40"/>
  <c r="J179" i="40"/>
  <c r="AR402" i="40"/>
  <c r="AS402" i="40" s="1"/>
  <c r="AQ402" i="40"/>
  <c r="AD403" i="40"/>
  <c r="AF403" i="40" s="1"/>
  <c r="AI402" i="40"/>
  <c r="AJ402" i="40" s="1"/>
  <c r="AH402" i="40"/>
  <c r="AE404" i="40"/>
  <c r="AG404" i="40" s="1"/>
  <c r="AT401" i="40"/>
  <c r="AN404" i="40"/>
  <c r="AP404" i="40" s="1"/>
  <c r="AM403" i="40"/>
  <c r="AO403" i="40" s="1"/>
  <c r="AM291" i="40"/>
  <c r="AO291" i="40" s="1"/>
  <c r="AT177" i="40"/>
  <c r="AD291" i="40"/>
  <c r="AF291" i="40" s="1"/>
  <c r="AR290" i="40"/>
  <c r="AS290" i="40" s="1"/>
  <c r="AQ290" i="40"/>
  <c r="AI290" i="40"/>
  <c r="AJ290" i="40" s="1"/>
  <c r="AH290" i="40"/>
  <c r="AT289" i="40"/>
  <c r="AN292" i="40"/>
  <c r="AP292" i="40" s="1"/>
  <c r="AE292" i="40"/>
  <c r="AG292" i="40" s="1"/>
  <c r="AD179" i="40"/>
  <c r="AF179" i="40" s="1"/>
  <c r="AN180" i="40"/>
  <c r="AP180" i="40" s="1"/>
  <c r="AI178" i="40"/>
  <c r="AJ178" i="40" s="1"/>
  <c r="AH178" i="40"/>
  <c r="AM179" i="40"/>
  <c r="AO179" i="40" s="1"/>
  <c r="AE180" i="40"/>
  <c r="AG180" i="40" s="1"/>
  <c r="AR178" i="40"/>
  <c r="AS178" i="40" s="1"/>
  <c r="AQ178" i="40"/>
  <c r="AD67" i="40"/>
  <c r="AF67" i="40" s="1"/>
  <c r="AN68" i="40"/>
  <c r="AP68" i="40" s="1"/>
  <c r="AH66" i="40"/>
  <c r="AI66" i="40"/>
  <c r="AJ66" i="40" s="1"/>
  <c r="AM67" i="40"/>
  <c r="AO67" i="40" s="1"/>
  <c r="AT65" i="40"/>
  <c r="AQ66" i="40"/>
  <c r="AR66" i="40"/>
  <c r="AS66" i="40" s="1"/>
  <c r="AE68" i="40"/>
  <c r="AG68" i="40" s="1"/>
  <c r="H68" i="40"/>
  <c r="J68" i="40" s="1"/>
  <c r="I68" i="40"/>
  <c r="K68" i="40" s="1"/>
  <c r="AH400" i="41"/>
  <c r="AJ400" i="41" s="1"/>
  <c r="K385" i="21" s="1"/>
  <c r="AE400" i="41"/>
  <c r="X401" i="41"/>
  <c r="AA401" i="41" s="1"/>
  <c r="AB401" i="41" s="1"/>
  <c r="T403" i="41"/>
  <c r="U402" i="41"/>
  <c r="S381" i="21"/>
  <c r="Q381" i="21"/>
  <c r="V404" i="41"/>
  <c r="F398" i="41"/>
  <c r="H397" i="41"/>
  <c r="K397" i="41" s="1"/>
  <c r="I384" i="21"/>
  <c r="U384" i="21"/>
  <c r="Z384" i="21"/>
  <c r="V384" i="21"/>
  <c r="H384" i="21"/>
  <c r="W384" i="21"/>
  <c r="S270" i="21"/>
  <c r="Q270" i="21"/>
  <c r="X289" i="41"/>
  <c r="AA289" i="41" s="1"/>
  <c r="AB289" i="41" s="1"/>
  <c r="V292" i="41"/>
  <c r="F287" i="41"/>
  <c r="H286" i="41"/>
  <c r="K286" i="41" s="1"/>
  <c r="T291" i="41"/>
  <c r="U290" i="41"/>
  <c r="AH288" i="41"/>
  <c r="AJ288" i="41" s="1"/>
  <c r="K273" i="21" s="1"/>
  <c r="AE288" i="41"/>
  <c r="W272" i="21"/>
  <c r="H272" i="21"/>
  <c r="U272" i="21"/>
  <c r="I272" i="21"/>
  <c r="Z272" i="21"/>
  <c r="V272" i="21"/>
  <c r="AH176" i="41"/>
  <c r="AJ176" i="41" s="1"/>
  <c r="K161" i="21" s="1"/>
  <c r="AE176" i="41"/>
  <c r="F176" i="41"/>
  <c r="H175" i="41"/>
  <c r="K175" i="41" s="1"/>
  <c r="I160" i="21"/>
  <c r="V160" i="21"/>
  <c r="W160" i="21"/>
  <c r="U160" i="21"/>
  <c r="Z160" i="21"/>
  <c r="H160" i="21"/>
  <c r="S159" i="21"/>
  <c r="Q159" i="21"/>
  <c r="X177" i="41"/>
  <c r="AA177" i="41" s="1"/>
  <c r="AB177" i="41" s="1"/>
  <c r="T179" i="41"/>
  <c r="U178" i="41"/>
  <c r="V180" i="41"/>
  <c r="S46" i="21"/>
  <c r="Q46" i="21"/>
  <c r="H62" i="41"/>
  <c r="K62" i="41" s="1"/>
  <c r="F63" i="41"/>
  <c r="R405" i="40"/>
  <c r="Q404" i="40"/>
  <c r="Q292" i="40"/>
  <c r="R293" i="40"/>
  <c r="R181" i="40"/>
  <c r="Q180" i="40"/>
  <c r="G69" i="40"/>
  <c r="Q68" i="40"/>
  <c r="F69" i="40"/>
  <c r="R69" i="40"/>
  <c r="W217" i="22"/>
  <c r="O220" i="22" s="1"/>
  <c r="P115" i="22"/>
  <c r="AH115" i="22" s="1"/>
  <c r="P113" i="22"/>
  <c r="AH113" i="22" s="1"/>
  <c r="AP111" i="22" s="1"/>
  <c r="AP116" i="22" s="1"/>
  <c r="X183" i="22"/>
  <c r="O185" i="22" s="1"/>
  <c r="P383" i="22"/>
  <c r="P456" i="22"/>
  <c r="AH309" i="22"/>
  <c r="AP307" i="22" s="1"/>
  <c r="AP312" i="22" s="1"/>
  <c r="X402" i="40" l="1"/>
  <c r="O386" i="21" s="1"/>
  <c r="X290" i="40"/>
  <c r="O274" i="21" s="1"/>
  <c r="X178" i="40"/>
  <c r="O162" i="21" s="1"/>
  <c r="N387" i="21"/>
  <c r="W291" i="40"/>
  <c r="N275" i="21"/>
  <c r="N51" i="21"/>
  <c r="W403" i="40"/>
  <c r="N163" i="21"/>
  <c r="S404" i="40"/>
  <c r="U403" i="40"/>
  <c r="M387" i="21" s="1"/>
  <c r="T405" i="40"/>
  <c r="V404" i="40"/>
  <c r="S292" i="40"/>
  <c r="U291" i="40"/>
  <c r="M275" i="21" s="1"/>
  <c r="T293" i="40"/>
  <c r="V292" i="40"/>
  <c r="T181" i="40"/>
  <c r="V180" i="40"/>
  <c r="W179" i="40"/>
  <c r="S180" i="40"/>
  <c r="U179" i="40"/>
  <c r="M163" i="21" s="1"/>
  <c r="T69" i="40"/>
  <c r="V68" i="40"/>
  <c r="S68" i="40"/>
  <c r="U67" i="40"/>
  <c r="M51" i="21" s="1"/>
  <c r="I405" i="40"/>
  <c r="K404" i="40"/>
  <c r="H405" i="40"/>
  <c r="J404" i="40"/>
  <c r="I293" i="40"/>
  <c r="K292" i="40"/>
  <c r="H293" i="40"/>
  <c r="J292" i="40"/>
  <c r="H181" i="40"/>
  <c r="J180" i="40"/>
  <c r="I181" i="40"/>
  <c r="K180" i="40"/>
  <c r="AE405" i="40"/>
  <c r="AG405" i="40" s="1"/>
  <c r="AN405" i="40"/>
  <c r="AP405" i="40" s="1"/>
  <c r="AI403" i="40"/>
  <c r="AJ403" i="40" s="1"/>
  <c r="AH403" i="40"/>
  <c r="AM404" i="40"/>
  <c r="AO404" i="40" s="1"/>
  <c r="AD404" i="40"/>
  <c r="AF404" i="40" s="1"/>
  <c r="AQ403" i="40"/>
  <c r="AR403" i="40"/>
  <c r="AS403" i="40" s="1"/>
  <c r="AT402" i="40"/>
  <c r="AN293" i="40"/>
  <c r="AP293" i="40" s="1"/>
  <c r="AQ291" i="40"/>
  <c r="AR291" i="40"/>
  <c r="AS291" i="40" s="1"/>
  <c r="AE293" i="40"/>
  <c r="AG293" i="40" s="1"/>
  <c r="AI291" i="40"/>
  <c r="AJ291" i="40" s="1"/>
  <c r="AH291" i="40"/>
  <c r="AT290" i="40"/>
  <c r="AD292" i="40"/>
  <c r="AF292" i="40" s="1"/>
  <c r="AM292" i="40"/>
  <c r="AO292" i="40" s="1"/>
  <c r="AQ179" i="40"/>
  <c r="AR179" i="40"/>
  <c r="AS179" i="40" s="1"/>
  <c r="AE181" i="40"/>
  <c r="AG181" i="40" s="1"/>
  <c r="AT178" i="40"/>
  <c r="AD180" i="40"/>
  <c r="AF180" i="40" s="1"/>
  <c r="AN181" i="40"/>
  <c r="AP181" i="40" s="1"/>
  <c r="AM180" i="40"/>
  <c r="AO180" i="40" s="1"/>
  <c r="AI179" i="40"/>
  <c r="AJ179" i="40" s="1"/>
  <c r="AH179" i="40"/>
  <c r="AQ67" i="40"/>
  <c r="AR67" i="40"/>
  <c r="AS67" i="40" s="1"/>
  <c r="AM68" i="40"/>
  <c r="AO68" i="40" s="1"/>
  <c r="AN69" i="40"/>
  <c r="AP69" i="40" s="1"/>
  <c r="AH67" i="40"/>
  <c r="AI67" i="40"/>
  <c r="AJ67" i="40" s="1"/>
  <c r="AE69" i="40"/>
  <c r="AG69" i="40" s="1"/>
  <c r="AT66" i="40"/>
  <c r="AD68" i="40"/>
  <c r="AF68" i="40" s="1"/>
  <c r="I69" i="40"/>
  <c r="K69" i="40" s="1"/>
  <c r="H69" i="40"/>
  <c r="J69" i="40" s="1"/>
  <c r="AH401" i="41"/>
  <c r="AJ401" i="41" s="1"/>
  <c r="K386" i="21" s="1"/>
  <c r="AE401" i="41"/>
  <c r="S382" i="21"/>
  <c r="Q382" i="21"/>
  <c r="F399" i="41"/>
  <c r="H398" i="41"/>
  <c r="K398" i="41" s="1"/>
  <c r="V405" i="41"/>
  <c r="X402" i="41"/>
  <c r="AA402" i="41" s="1"/>
  <c r="AB402" i="41" s="1"/>
  <c r="T404" i="41"/>
  <c r="U403" i="41"/>
  <c r="H385" i="21"/>
  <c r="Z385" i="21"/>
  <c r="W385" i="21"/>
  <c r="I385" i="21"/>
  <c r="U385" i="21"/>
  <c r="V385" i="21"/>
  <c r="AH289" i="41"/>
  <c r="AJ289" i="41" s="1"/>
  <c r="K274" i="21" s="1"/>
  <c r="AE289" i="41"/>
  <c r="S271" i="21"/>
  <c r="Q271" i="21"/>
  <c r="W273" i="21"/>
  <c r="U273" i="21"/>
  <c r="H273" i="21"/>
  <c r="V273" i="21"/>
  <c r="I273" i="21"/>
  <c r="Z273" i="21"/>
  <c r="H287" i="41"/>
  <c r="K287" i="41" s="1"/>
  <c r="F288" i="41"/>
  <c r="X290" i="41"/>
  <c r="AA290" i="41" s="1"/>
  <c r="AB290" i="41" s="1"/>
  <c r="T292" i="41"/>
  <c r="U291" i="41"/>
  <c r="V293" i="41"/>
  <c r="AH177" i="41"/>
  <c r="AJ177" i="41" s="1"/>
  <c r="K162" i="21" s="1"/>
  <c r="AE177" i="41"/>
  <c r="X178" i="41"/>
  <c r="AA178" i="41" s="1"/>
  <c r="AB178" i="41" s="1"/>
  <c r="S160" i="21"/>
  <c r="Q160" i="21"/>
  <c r="T180" i="41"/>
  <c r="U179" i="41"/>
  <c r="F177" i="41"/>
  <c r="H176" i="41"/>
  <c r="K176" i="41" s="1"/>
  <c r="V181" i="41"/>
  <c r="I161" i="21"/>
  <c r="W161" i="21"/>
  <c r="Z161" i="21"/>
  <c r="V161" i="21"/>
  <c r="H161" i="21"/>
  <c r="S47" i="21"/>
  <c r="Q47" i="21"/>
  <c r="H63" i="41"/>
  <c r="K63" i="41" s="1"/>
  <c r="F64" i="41"/>
  <c r="Q405" i="40"/>
  <c r="R406" i="40"/>
  <c r="Q293" i="40"/>
  <c r="R294" i="40"/>
  <c r="Q181" i="40"/>
  <c r="R182" i="40"/>
  <c r="R70" i="40"/>
  <c r="F70" i="40"/>
  <c r="Q69" i="40"/>
  <c r="G70" i="40"/>
  <c r="T220" i="22"/>
  <c r="L225" i="22" s="1"/>
  <c r="T225" i="22" s="1"/>
  <c r="AA160" i="22" s="1"/>
  <c r="AG166" i="22" s="1"/>
  <c r="P310" i="22"/>
  <c r="T185" i="22"/>
  <c r="L190" i="22" s="1"/>
  <c r="T190" i="22" s="1"/>
  <c r="Q160" i="22" s="1"/>
  <c r="U166" i="22" s="1"/>
  <c r="G202" i="22"/>
  <c r="AH456" i="22"/>
  <c r="P453" i="22"/>
  <c r="AH453" i="22" s="1"/>
  <c r="AH383" i="22"/>
  <c r="P380" i="22"/>
  <c r="AH380" i="22" s="1"/>
  <c r="X403" i="40" l="1"/>
  <c r="O387" i="21" s="1"/>
  <c r="X291" i="40"/>
  <c r="O275" i="21" s="1"/>
  <c r="X179" i="40"/>
  <c r="O163" i="21" s="1"/>
  <c r="N164" i="21"/>
  <c r="N388" i="21"/>
  <c r="W180" i="40"/>
  <c r="N276" i="21"/>
  <c r="T406" i="40"/>
  <c r="V405" i="40"/>
  <c r="W404" i="40"/>
  <c r="S405" i="40"/>
  <c r="U404" i="40"/>
  <c r="M388" i="21" s="1"/>
  <c r="W292" i="40"/>
  <c r="T294" i="40"/>
  <c r="V293" i="40"/>
  <c r="S293" i="40"/>
  <c r="U292" i="40"/>
  <c r="M276" i="21" s="1"/>
  <c r="N52" i="21"/>
  <c r="S181" i="40"/>
  <c r="U180" i="40"/>
  <c r="M164" i="21" s="1"/>
  <c r="T182" i="40"/>
  <c r="V181" i="40"/>
  <c r="S69" i="40"/>
  <c r="U68" i="40"/>
  <c r="M52" i="21" s="1"/>
  <c r="T70" i="40"/>
  <c r="V69" i="40"/>
  <c r="H406" i="40"/>
  <c r="J405" i="40"/>
  <c r="I406" i="40"/>
  <c r="K405" i="40"/>
  <c r="H294" i="40"/>
  <c r="J293" i="40"/>
  <c r="I294" i="40"/>
  <c r="K293" i="40"/>
  <c r="I182" i="40"/>
  <c r="K181" i="40"/>
  <c r="H182" i="40"/>
  <c r="J181" i="40"/>
  <c r="AT291" i="40"/>
  <c r="AM405" i="40"/>
  <c r="AO405" i="40" s="1"/>
  <c r="AN406" i="40"/>
  <c r="AP406" i="40" s="1"/>
  <c r="AR404" i="40"/>
  <c r="AS404" i="40" s="1"/>
  <c r="AQ404" i="40"/>
  <c r="AT403" i="40"/>
  <c r="AE406" i="40"/>
  <c r="AG406" i="40" s="1"/>
  <c r="AD405" i="40"/>
  <c r="AF405" i="40" s="1"/>
  <c r="AH404" i="40"/>
  <c r="AI404" i="40"/>
  <c r="AJ404" i="40" s="1"/>
  <c r="AD293" i="40"/>
  <c r="AF293" i="40" s="1"/>
  <c r="AE294" i="40"/>
  <c r="AG294" i="40" s="1"/>
  <c r="AN294" i="40"/>
  <c r="AP294" i="40" s="1"/>
  <c r="AM293" i="40"/>
  <c r="AO293" i="40" s="1"/>
  <c r="AH292" i="40"/>
  <c r="AI292" i="40"/>
  <c r="AJ292" i="40" s="1"/>
  <c r="AR292" i="40"/>
  <c r="AS292" i="40" s="1"/>
  <c r="AQ292" i="40"/>
  <c r="AE182" i="40"/>
  <c r="AG182" i="40" s="1"/>
  <c r="AM181" i="40"/>
  <c r="AO181" i="40" s="1"/>
  <c r="AH180" i="40"/>
  <c r="AI180" i="40"/>
  <c r="AJ180" i="40" s="1"/>
  <c r="AD181" i="40"/>
  <c r="AF181" i="40" s="1"/>
  <c r="AR180" i="40"/>
  <c r="AS180" i="40" s="1"/>
  <c r="AQ180" i="40"/>
  <c r="AT179" i="40"/>
  <c r="AN182" i="40"/>
  <c r="AP182" i="40" s="1"/>
  <c r="AM69" i="40"/>
  <c r="AO69" i="40" s="1"/>
  <c r="AT67" i="40"/>
  <c r="AI68" i="40"/>
  <c r="AJ68" i="40" s="1"/>
  <c r="AH68" i="40"/>
  <c r="AR68" i="40"/>
  <c r="AS68" i="40" s="1"/>
  <c r="AQ68" i="40"/>
  <c r="AD69" i="40"/>
  <c r="AF69" i="40" s="1"/>
  <c r="AE70" i="40"/>
  <c r="AG70" i="40" s="1"/>
  <c r="AN70" i="40"/>
  <c r="AP70" i="40" s="1"/>
  <c r="H70" i="40"/>
  <c r="J70" i="40" s="1"/>
  <c r="I70" i="40"/>
  <c r="K70" i="40" s="1"/>
  <c r="AH402" i="41"/>
  <c r="AJ402" i="41" s="1"/>
  <c r="K387" i="21" s="1"/>
  <c r="AE402" i="41"/>
  <c r="Z386" i="21"/>
  <c r="H386" i="21"/>
  <c r="U386" i="21"/>
  <c r="I386" i="21"/>
  <c r="V386" i="21"/>
  <c r="W386" i="21"/>
  <c r="X403" i="41"/>
  <c r="AA403" i="41" s="1"/>
  <c r="AB403" i="41" s="1"/>
  <c r="V406" i="41"/>
  <c r="H399" i="41"/>
  <c r="K399" i="41" s="1"/>
  <c r="F400" i="41"/>
  <c r="T405" i="41"/>
  <c r="U404" i="41"/>
  <c r="S383" i="21"/>
  <c r="Q383" i="21"/>
  <c r="AH290" i="41"/>
  <c r="AJ290" i="41" s="1"/>
  <c r="K275" i="21" s="1"/>
  <c r="AE290" i="41"/>
  <c r="X291" i="41"/>
  <c r="AA291" i="41" s="1"/>
  <c r="AB291" i="41" s="1"/>
  <c r="F289" i="41"/>
  <c r="H288" i="41"/>
  <c r="K288" i="41" s="1"/>
  <c r="T293" i="41"/>
  <c r="U292" i="41"/>
  <c r="S272" i="21"/>
  <c r="Q272" i="21"/>
  <c r="V294" i="41"/>
  <c r="W274" i="21"/>
  <c r="I274" i="21"/>
  <c r="Z274" i="21"/>
  <c r="U274" i="21"/>
  <c r="V274" i="21"/>
  <c r="H274" i="21"/>
  <c r="AH178" i="41"/>
  <c r="AJ178" i="41" s="1"/>
  <c r="K163" i="21" s="1"/>
  <c r="AE178" i="41"/>
  <c r="X179" i="41"/>
  <c r="AA179" i="41" s="1"/>
  <c r="AB179" i="41" s="1"/>
  <c r="V182" i="41"/>
  <c r="T181" i="41"/>
  <c r="U180" i="41"/>
  <c r="S161" i="21"/>
  <c r="Q161" i="21"/>
  <c r="U161" i="21" s="1"/>
  <c r="F178" i="41"/>
  <c r="H177" i="41"/>
  <c r="K177" i="41" s="1"/>
  <c r="W162" i="21"/>
  <c r="I162" i="21"/>
  <c r="Z162" i="21"/>
  <c r="H162" i="21"/>
  <c r="U162" i="21"/>
  <c r="V162" i="21"/>
  <c r="F65" i="41"/>
  <c r="H64" i="41"/>
  <c r="K64" i="41" s="1"/>
  <c r="S48" i="21"/>
  <c r="Q48" i="21"/>
  <c r="R407" i="40"/>
  <c r="Q406" i="40"/>
  <c r="Q294" i="40"/>
  <c r="R295" i="40"/>
  <c r="Q182" i="40"/>
  <c r="R183" i="40"/>
  <c r="G71" i="40"/>
  <c r="F71" i="40"/>
  <c r="Q70" i="40"/>
  <c r="R71" i="40"/>
  <c r="I380" i="22"/>
  <c r="AH310" i="22"/>
  <c r="P307" i="22"/>
  <c r="AH307" i="22" s="1"/>
  <c r="AH385" i="22"/>
  <c r="AH458" i="22"/>
  <c r="P114" i="22"/>
  <c r="AH114" i="22" s="1"/>
  <c r="G199" i="22"/>
  <c r="N204" i="22" s="1"/>
  <c r="O206" i="22" s="1"/>
  <c r="I307" i="22"/>
  <c r="X404" i="40" l="1"/>
  <c r="O388" i="21" s="1"/>
  <c r="X292" i="40"/>
  <c r="O276" i="21" s="1"/>
  <c r="X180" i="40"/>
  <c r="O164" i="21" s="1"/>
  <c r="W181" i="40"/>
  <c r="W293" i="40"/>
  <c r="W405" i="40"/>
  <c r="N389" i="21"/>
  <c r="T407" i="40"/>
  <c r="V406" i="40"/>
  <c r="S406" i="40"/>
  <c r="U405" i="40"/>
  <c r="M389" i="21" s="1"/>
  <c r="N165" i="21"/>
  <c r="T295" i="40"/>
  <c r="V294" i="40"/>
  <c r="S294" i="40"/>
  <c r="U293" i="40"/>
  <c r="M277" i="21" s="1"/>
  <c r="N53" i="21"/>
  <c r="N277" i="21"/>
  <c r="S182" i="40"/>
  <c r="U181" i="40"/>
  <c r="M165" i="21" s="1"/>
  <c r="T183" i="40"/>
  <c r="V182" i="40"/>
  <c r="T71" i="40"/>
  <c r="V70" i="40"/>
  <c r="S70" i="40"/>
  <c r="U69" i="40"/>
  <c r="M53" i="21" s="1"/>
  <c r="I407" i="40"/>
  <c r="K406" i="40"/>
  <c r="H407" i="40"/>
  <c r="J406" i="40"/>
  <c r="H295" i="40"/>
  <c r="J294" i="40"/>
  <c r="I295" i="40"/>
  <c r="K294" i="40"/>
  <c r="H183" i="40"/>
  <c r="J182" i="40"/>
  <c r="I183" i="40"/>
  <c r="K182" i="40"/>
  <c r="AT404" i="40"/>
  <c r="AI405" i="40"/>
  <c r="AJ405" i="40" s="1"/>
  <c r="AH405" i="40"/>
  <c r="AR405" i="40"/>
  <c r="AS405" i="40" s="1"/>
  <c r="AQ405" i="40"/>
  <c r="AD406" i="40"/>
  <c r="AF406" i="40" s="1"/>
  <c r="AN407" i="40"/>
  <c r="AP407" i="40" s="1"/>
  <c r="AE407" i="40"/>
  <c r="AG407" i="40" s="1"/>
  <c r="AT292" i="40"/>
  <c r="AM406" i="40"/>
  <c r="AO406" i="40" s="1"/>
  <c r="AM294" i="40"/>
  <c r="AO294" i="40" s="1"/>
  <c r="AI293" i="40"/>
  <c r="AJ293" i="40" s="1"/>
  <c r="AH293" i="40"/>
  <c r="AE295" i="40"/>
  <c r="AG295" i="40" s="1"/>
  <c r="AR293" i="40"/>
  <c r="AS293" i="40" s="1"/>
  <c r="AQ293" i="40"/>
  <c r="AN295" i="40"/>
  <c r="AP295" i="40" s="1"/>
  <c r="AD294" i="40"/>
  <c r="AF294" i="40" s="1"/>
  <c r="AN183" i="40"/>
  <c r="AP183" i="40" s="1"/>
  <c r="AM182" i="40"/>
  <c r="AO182" i="40" s="1"/>
  <c r="AE183" i="40"/>
  <c r="AG183" i="40" s="1"/>
  <c r="AD182" i="40"/>
  <c r="AF182" i="40" s="1"/>
  <c r="AR181" i="40"/>
  <c r="AS181" i="40" s="1"/>
  <c r="AQ181" i="40"/>
  <c r="AT180" i="40"/>
  <c r="AI181" i="40"/>
  <c r="AJ181" i="40" s="1"/>
  <c r="AH181" i="40"/>
  <c r="AQ69" i="40"/>
  <c r="AR69" i="40"/>
  <c r="AS69" i="40" s="1"/>
  <c r="AI69" i="40"/>
  <c r="AJ69" i="40" s="1"/>
  <c r="AH69" i="40"/>
  <c r="AE71" i="40"/>
  <c r="AG71" i="40" s="1"/>
  <c r="AN71" i="40"/>
  <c r="AP71" i="40" s="1"/>
  <c r="AD70" i="40"/>
  <c r="AF70" i="40" s="1"/>
  <c r="AT68" i="40"/>
  <c r="AM70" i="40"/>
  <c r="AO70" i="40" s="1"/>
  <c r="I71" i="40"/>
  <c r="K71" i="40" s="1"/>
  <c r="H71" i="40"/>
  <c r="J71" i="40" s="1"/>
  <c r="AH403" i="41"/>
  <c r="AJ403" i="41" s="1"/>
  <c r="K388" i="21" s="1"/>
  <c r="AE403" i="41"/>
  <c r="X404" i="41"/>
  <c r="AA404" i="41" s="1"/>
  <c r="AB404" i="41" s="1"/>
  <c r="S384" i="21"/>
  <c r="Q384" i="21"/>
  <c r="Z387" i="21"/>
  <c r="H387" i="21"/>
  <c r="U387" i="21"/>
  <c r="I387" i="21"/>
  <c r="W387" i="21"/>
  <c r="V387" i="21"/>
  <c r="T406" i="41"/>
  <c r="U405" i="41"/>
  <c r="V407" i="41"/>
  <c r="H400" i="41"/>
  <c r="K400" i="41" s="1"/>
  <c r="F401" i="41"/>
  <c r="AH291" i="41"/>
  <c r="AJ291" i="41" s="1"/>
  <c r="K276" i="21" s="1"/>
  <c r="AE291" i="41"/>
  <c r="V295" i="41"/>
  <c r="X292" i="41"/>
  <c r="AA292" i="41" s="1"/>
  <c r="AB292" i="41" s="1"/>
  <c r="T294" i="41"/>
  <c r="U293" i="41"/>
  <c r="S273" i="21"/>
  <c r="Q273" i="21"/>
  <c r="H289" i="41"/>
  <c r="K289" i="41" s="1"/>
  <c r="F290" i="41"/>
  <c r="W275" i="21"/>
  <c r="H275" i="21"/>
  <c r="V275" i="21"/>
  <c r="I275" i="21"/>
  <c r="Z275" i="21"/>
  <c r="U275" i="21"/>
  <c r="AH179" i="41"/>
  <c r="AJ179" i="41" s="1"/>
  <c r="K164" i="21" s="1"/>
  <c r="AE179" i="41"/>
  <c r="S162" i="21"/>
  <c r="Q162" i="21"/>
  <c r="X180" i="41"/>
  <c r="AA180" i="41" s="1"/>
  <c r="AB180" i="41" s="1"/>
  <c r="H178" i="41"/>
  <c r="K178" i="41" s="1"/>
  <c r="F179" i="41"/>
  <c r="T182" i="41"/>
  <c r="U181" i="41"/>
  <c r="V183" i="41"/>
  <c r="Z163" i="21"/>
  <c r="I163" i="21"/>
  <c r="W163" i="21"/>
  <c r="H163" i="21"/>
  <c r="V163" i="21"/>
  <c r="Q49" i="21"/>
  <c r="S49" i="21"/>
  <c r="F66" i="41"/>
  <c r="H65" i="41"/>
  <c r="K65" i="41" s="1"/>
  <c r="R408" i="40"/>
  <c r="Q407" i="40"/>
  <c r="Q295" i="40"/>
  <c r="R296" i="40"/>
  <c r="R184" i="40"/>
  <c r="Q183" i="40"/>
  <c r="F72" i="40"/>
  <c r="G72" i="40"/>
  <c r="R72" i="40"/>
  <c r="Q71" i="40"/>
  <c r="AH312" i="22"/>
  <c r="I111" i="22"/>
  <c r="G157" i="22" s="1"/>
  <c r="J389" i="22"/>
  <c r="R389" i="22" s="1"/>
  <c r="J462" i="22"/>
  <c r="R462" i="22" s="1"/>
  <c r="I453" i="22"/>
  <c r="I385" i="22"/>
  <c r="T206" i="22"/>
  <c r="L211" i="22" s="1"/>
  <c r="T211" i="22" s="1"/>
  <c r="V160" i="22" s="1"/>
  <c r="AA166" i="22" s="1"/>
  <c r="X405" i="40" l="1"/>
  <c r="O389" i="21" s="1"/>
  <c r="X293" i="40"/>
  <c r="O277" i="21" s="1"/>
  <c r="X181" i="40"/>
  <c r="O165" i="21" s="1"/>
  <c r="N278" i="21"/>
  <c r="W182" i="40"/>
  <c r="N390" i="21"/>
  <c r="N54" i="21"/>
  <c r="W406" i="40"/>
  <c r="N166" i="21"/>
  <c r="S407" i="40"/>
  <c r="U406" i="40"/>
  <c r="M390" i="21" s="1"/>
  <c r="W294" i="40"/>
  <c r="T408" i="40"/>
  <c r="V407" i="40"/>
  <c r="S295" i="40"/>
  <c r="U294" i="40"/>
  <c r="M278" i="21" s="1"/>
  <c r="T296" i="40"/>
  <c r="V295" i="40"/>
  <c r="S183" i="40"/>
  <c r="U182" i="40"/>
  <c r="M166" i="21" s="1"/>
  <c r="T184" i="40"/>
  <c r="V183" i="40"/>
  <c r="S71" i="40"/>
  <c r="U70" i="40"/>
  <c r="M54" i="21" s="1"/>
  <c r="T72" i="40"/>
  <c r="V71" i="40"/>
  <c r="H408" i="40"/>
  <c r="J407" i="40"/>
  <c r="I408" i="40"/>
  <c r="K407" i="40"/>
  <c r="H296" i="40"/>
  <c r="J295" i="40"/>
  <c r="I296" i="40"/>
  <c r="K295" i="40"/>
  <c r="I184" i="40"/>
  <c r="K183" i="40"/>
  <c r="H184" i="40"/>
  <c r="J183" i="40"/>
  <c r="AR406" i="40"/>
  <c r="AS406" i="40" s="1"/>
  <c r="AQ406" i="40"/>
  <c r="AI406" i="40"/>
  <c r="AJ406" i="40" s="1"/>
  <c r="AH406" i="40"/>
  <c r="AD407" i="40"/>
  <c r="AF407" i="40" s="1"/>
  <c r="AT405" i="40"/>
  <c r="AT293" i="40"/>
  <c r="AM407" i="40"/>
  <c r="AO407" i="40" s="1"/>
  <c r="AE408" i="40"/>
  <c r="AG408" i="40" s="1"/>
  <c r="AN408" i="40"/>
  <c r="AP408" i="40" s="1"/>
  <c r="AD295" i="40"/>
  <c r="AF295" i="40" s="1"/>
  <c r="AN296" i="40"/>
  <c r="AP296" i="40" s="1"/>
  <c r="AI294" i="40"/>
  <c r="AJ294" i="40" s="1"/>
  <c r="AH294" i="40"/>
  <c r="AM295" i="40"/>
  <c r="AO295" i="40" s="1"/>
  <c r="AR294" i="40"/>
  <c r="AS294" i="40" s="1"/>
  <c r="AQ294" i="40"/>
  <c r="AE296" i="40"/>
  <c r="AG296" i="40" s="1"/>
  <c r="AD183" i="40"/>
  <c r="AF183" i="40" s="1"/>
  <c r="AI182" i="40"/>
  <c r="AJ182" i="40" s="1"/>
  <c r="AH182" i="40"/>
  <c r="AN184" i="40"/>
  <c r="AP184" i="40" s="1"/>
  <c r="AM183" i="40"/>
  <c r="AO183" i="40" s="1"/>
  <c r="AT181" i="40"/>
  <c r="AE184" i="40"/>
  <c r="AG184" i="40" s="1"/>
  <c r="AR182" i="40"/>
  <c r="AS182" i="40" s="1"/>
  <c r="AQ182" i="40"/>
  <c r="AT69" i="40"/>
  <c r="AM71" i="40"/>
  <c r="AO71" i="40" s="1"/>
  <c r="AN72" i="40"/>
  <c r="AP72" i="40" s="1"/>
  <c r="AQ70" i="40"/>
  <c r="AR70" i="40"/>
  <c r="AS70" i="40" s="1"/>
  <c r="AE72" i="40"/>
  <c r="AG72" i="40" s="1"/>
  <c r="AD71" i="40"/>
  <c r="AF71" i="40" s="1"/>
  <c r="AH70" i="40"/>
  <c r="AI70" i="40"/>
  <c r="AJ70" i="40" s="1"/>
  <c r="H72" i="40"/>
  <c r="J72" i="40" s="1"/>
  <c r="I72" i="40"/>
  <c r="K72" i="40" s="1"/>
  <c r="AH404" i="41"/>
  <c r="AJ404" i="41" s="1"/>
  <c r="K389" i="21" s="1"/>
  <c r="AE404" i="41"/>
  <c r="V408" i="41"/>
  <c r="F402" i="41"/>
  <c r="H401" i="41"/>
  <c r="K401" i="41" s="1"/>
  <c r="X405" i="41"/>
  <c r="AA405" i="41" s="1"/>
  <c r="AB405" i="41" s="1"/>
  <c r="S385" i="21"/>
  <c r="Q385" i="21"/>
  <c r="T407" i="41"/>
  <c r="U406" i="41"/>
  <c r="H388" i="21"/>
  <c r="U388" i="21"/>
  <c r="I388" i="21"/>
  <c r="V388" i="21"/>
  <c r="W388" i="21"/>
  <c r="Z388" i="21"/>
  <c r="H290" i="41"/>
  <c r="K290" i="41" s="1"/>
  <c r="F291" i="41"/>
  <c r="X293" i="41"/>
  <c r="AA293" i="41" s="1"/>
  <c r="AB293" i="41" s="1"/>
  <c r="V296" i="41"/>
  <c r="S274" i="21"/>
  <c r="Q274" i="21"/>
  <c r="T295" i="41"/>
  <c r="U294" i="41"/>
  <c r="AH292" i="41"/>
  <c r="AJ292" i="41" s="1"/>
  <c r="K277" i="21" s="1"/>
  <c r="AE292" i="41"/>
  <c r="W276" i="21"/>
  <c r="U276" i="21"/>
  <c r="H276" i="21"/>
  <c r="V276" i="21"/>
  <c r="I276" i="21"/>
  <c r="Z276" i="21"/>
  <c r="V184" i="41"/>
  <c r="F180" i="41"/>
  <c r="H179" i="41"/>
  <c r="K179" i="41" s="1"/>
  <c r="S163" i="21"/>
  <c r="Q163" i="21"/>
  <c r="U163" i="21" s="1"/>
  <c r="X181" i="41"/>
  <c r="AA181" i="41" s="1"/>
  <c r="AB181" i="41" s="1"/>
  <c r="AH180" i="41"/>
  <c r="AJ180" i="41" s="1"/>
  <c r="K165" i="21" s="1"/>
  <c r="AE180" i="41"/>
  <c r="T183" i="41"/>
  <c r="U182" i="41"/>
  <c r="Z164" i="21"/>
  <c r="H164" i="21"/>
  <c r="U164" i="21"/>
  <c r="I164" i="21"/>
  <c r="V164" i="21"/>
  <c r="W164" i="21"/>
  <c r="S50" i="21"/>
  <c r="Q50" i="21"/>
  <c r="F67" i="41"/>
  <c r="H66" i="41"/>
  <c r="K66" i="41" s="1"/>
  <c r="Q408" i="40"/>
  <c r="W407" i="40"/>
  <c r="R409" i="40"/>
  <c r="Q296" i="40"/>
  <c r="R297" i="40"/>
  <c r="R185" i="40"/>
  <c r="Q184" i="40"/>
  <c r="R73" i="40"/>
  <c r="G73" i="40"/>
  <c r="Q72" i="40"/>
  <c r="F73" i="40"/>
  <c r="X237" i="22"/>
  <c r="I458" i="22"/>
  <c r="I312" i="22"/>
  <c r="J316" i="22"/>
  <c r="R316" i="22" s="1"/>
  <c r="I116" i="22"/>
  <c r="X406" i="40" l="1"/>
  <c r="O390" i="21" s="1"/>
  <c r="X294" i="40"/>
  <c r="O278" i="21" s="1"/>
  <c r="X182" i="40"/>
  <c r="O166" i="21" s="1"/>
  <c r="N391" i="21"/>
  <c r="W295" i="40"/>
  <c r="S408" i="40"/>
  <c r="U407" i="40"/>
  <c r="M391" i="21" s="1"/>
  <c r="T409" i="40"/>
  <c r="V408" i="40"/>
  <c r="T297" i="40"/>
  <c r="V296" i="40"/>
  <c r="N279" i="21"/>
  <c r="S296" i="40"/>
  <c r="U295" i="40"/>
  <c r="M279" i="21" s="1"/>
  <c r="N167" i="21"/>
  <c r="T185" i="40"/>
  <c r="V184" i="40"/>
  <c r="N55" i="21"/>
  <c r="W183" i="40"/>
  <c r="S184" i="40"/>
  <c r="U183" i="40"/>
  <c r="M167" i="21" s="1"/>
  <c r="T73" i="40"/>
  <c r="V72" i="40"/>
  <c r="S72" i="40"/>
  <c r="U71" i="40"/>
  <c r="M55" i="21" s="1"/>
  <c r="I409" i="40"/>
  <c r="K408" i="40"/>
  <c r="H409" i="40"/>
  <c r="J408" i="40"/>
  <c r="I297" i="40"/>
  <c r="K296" i="40"/>
  <c r="H297" i="40"/>
  <c r="J296" i="40"/>
  <c r="H185" i="40"/>
  <c r="J184" i="40"/>
  <c r="I185" i="40"/>
  <c r="K184" i="40"/>
  <c r="AE409" i="40"/>
  <c r="AG409" i="40" s="1"/>
  <c r="AT406" i="40"/>
  <c r="AI407" i="40"/>
  <c r="AJ407" i="40" s="1"/>
  <c r="AH407" i="40"/>
  <c r="AN409" i="40"/>
  <c r="AP409" i="40" s="1"/>
  <c r="AD408" i="40"/>
  <c r="AF408" i="40" s="1"/>
  <c r="AQ407" i="40"/>
  <c r="AR407" i="40"/>
  <c r="AS407" i="40" s="1"/>
  <c r="AM408" i="40"/>
  <c r="AO408" i="40" s="1"/>
  <c r="AI295" i="40"/>
  <c r="AJ295" i="40" s="1"/>
  <c r="AH295" i="40"/>
  <c r="AE297" i="40"/>
  <c r="AG297" i="40" s="1"/>
  <c r="AM296" i="40"/>
  <c r="AO296" i="40" s="1"/>
  <c r="AQ295" i="40"/>
  <c r="AR295" i="40"/>
  <c r="AS295" i="40" s="1"/>
  <c r="AT182" i="40"/>
  <c r="AN297" i="40"/>
  <c r="AP297" i="40" s="1"/>
  <c r="AT294" i="40"/>
  <c r="AD296" i="40"/>
  <c r="AF296" i="40" s="1"/>
  <c r="AE185" i="40"/>
  <c r="AG185" i="40" s="1"/>
  <c r="AM184" i="40"/>
  <c r="AO184" i="40" s="1"/>
  <c r="AI183" i="40"/>
  <c r="AJ183" i="40" s="1"/>
  <c r="AH183" i="40"/>
  <c r="AN185" i="40"/>
  <c r="AP185" i="40" s="1"/>
  <c r="AD184" i="40"/>
  <c r="AF184" i="40" s="1"/>
  <c r="AQ183" i="40"/>
  <c r="AR183" i="40"/>
  <c r="AS183" i="40" s="1"/>
  <c r="AT70" i="40"/>
  <c r="AE73" i="40"/>
  <c r="AG73" i="40" s="1"/>
  <c r="AR71" i="40"/>
  <c r="AS71" i="40" s="1"/>
  <c r="AQ71" i="40"/>
  <c r="AH71" i="40"/>
  <c r="AI71" i="40"/>
  <c r="AJ71" i="40" s="1"/>
  <c r="AN73" i="40"/>
  <c r="AP73" i="40" s="1"/>
  <c r="AM72" i="40"/>
  <c r="AO72" i="40" s="1"/>
  <c r="AD72" i="40"/>
  <c r="AF72" i="40" s="1"/>
  <c r="I73" i="40"/>
  <c r="K73" i="40" s="1"/>
  <c r="H73" i="40"/>
  <c r="J73" i="40" s="1"/>
  <c r="AH405" i="41"/>
  <c r="AJ405" i="41" s="1"/>
  <c r="K390" i="21" s="1"/>
  <c r="AE405" i="41"/>
  <c r="X406" i="41"/>
  <c r="AA406" i="41" s="1"/>
  <c r="AB406" i="41" s="1"/>
  <c r="V409" i="41"/>
  <c r="T408" i="41"/>
  <c r="U407" i="41"/>
  <c r="S386" i="21"/>
  <c r="Q386" i="21"/>
  <c r="H402" i="41"/>
  <c r="K402" i="41" s="1"/>
  <c r="F403" i="41"/>
  <c r="H389" i="21"/>
  <c r="U389" i="21"/>
  <c r="I389" i="21"/>
  <c r="V389" i="21"/>
  <c r="Z389" i="21"/>
  <c r="W389" i="21"/>
  <c r="AH293" i="41"/>
  <c r="AJ293" i="41" s="1"/>
  <c r="K278" i="21" s="1"/>
  <c r="AE293" i="41"/>
  <c r="W277" i="21"/>
  <c r="H277" i="21"/>
  <c r="V277" i="21"/>
  <c r="I277" i="21"/>
  <c r="Z277" i="21"/>
  <c r="U277" i="21"/>
  <c r="X294" i="41"/>
  <c r="AA294" i="41" s="1"/>
  <c r="AB294" i="41" s="1"/>
  <c r="V297" i="41"/>
  <c r="H291" i="41"/>
  <c r="K291" i="41" s="1"/>
  <c r="F292" i="41"/>
  <c r="T296" i="41"/>
  <c r="U295" i="41"/>
  <c r="S275" i="21"/>
  <c r="Q275" i="21"/>
  <c r="AH181" i="41"/>
  <c r="AJ181" i="41" s="1"/>
  <c r="K166" i="21" s="1"/>
  <c r="AE181" i="41"/>
  <c r="X182" i="41"/>
  <c r="AA182" i="41" s="1"/>
  <c r="AB182" i="41" s="1"/>
  <c r="S164" i="21"/>
  <c r="Q164" i="21"/>
  <c r="T184" i="41"/>
  <c r="U183" i="41"/>
  <c r="F181" i="41"/>
  <c r="H180" i="41"/>
  <c r="K180" i="41" s="1"/>
  <c r="V185" i="41"/>
  <c r="Z165" i="21"/>
  <c r="H165" i="21"/>
  <c r="V165" i="21"/>
  <c r="I165" i="21"/>
  <c r="W165" i="21"/>
  <c r="S51" i="21"/>
  <c r="Q51" i="21"/>
  <c r="H67" i="41"/>
  <c r="K67" i="41" s="1"/>
  <c r="F68" i="41"/>
  <c r="R410" i="40"/>
  <c r="Q409" i="40"/>
  <c r="Q297" i="40"/>
  <c r="R298" i="40"/>
  <c r="Q185" i="40"/>
  <c r="R186" i="40"/>
  <c r="G74" i="40"/>
  <c r="Q73" i="40"/>
  <c r="R74" i="40"/>
  <c r="F74" i="40"/>
  <c r="AM165" i="22"/>
  <c r="R239" i="22"/>
  <c r="X407" i="40" l="1"/>
  <c r="O391" i="21" s="1"/>
  <c r="X295" i="40"/>
  <c r="O279" i="21" s="1"/>
  <c r="X183" i="40"/>
  <c r="O167" i="21" s="1"/>
  <c r="N280" i="21"/>
  <c r="W296" i="40"/>
  <c r="N56" i="21"/>
  <c r="W408" i="40"/>
  <c r="N392" i="21"/>
  <c r="T410" i="40"/>
  <c r="V409" i="40"/>
  <c r="S409" i="40"/>
  <c r="U408" i="40"/>
  <c r="M392" i="21" s="1"/>
  <c r="S297" i="40"/>
  <c r="U296" i="40"/>
  <c r="M280" i="21" s="1"/>
  <c r="N168" i="21"/>
  <c r="W184" i="40"/>
  <c r="T298" i="40"/>
  <c r="V297" i="40"/>
  <c r="S185" i="40"/>
  <c r="U184" i="40"/>
  <c r="M168" i="21" s="1"/>
  <c r="T186" i="40"/>
  <c r="V185" i="40"/>
  <c r="S73" i="40"/>
  <c r="U72" i="40"/>
  <c r="M56" i="21" s="1"/>
  <c r="T74" i="40"/>
  <c r="V73" i="40"/>
  <c r="H410" i="40"/>
  <c r="J409" i="40"/>
  <c r="I410" i="40"/>
  <c r="K409" i="40"/>
  <c r="H298" i="40"/>
  <c r="J297" i="40"/>
  <c r="I298" i="40"/>
  <c r="K297" i="40"/>
  <c r="I186" i="40"/>
  <c r="K185" i="40"/>
  <c r="H186" i="40"/>
  <c r="J185" i="40"/>
  <c r="AD409" i="40"/>
  <c r="AF409" i="40" s="1"/>
  <c r="AN410" i="40"/>
  <c r="AP410" i="40" s="1"/>
  <c r="AR408" i="40"/>
  <c r="AS408" i="40" s="1"/>
  <c r="AQ408" i="40"/>
  <c r="AE410" i="40"/>
  <c r="AG410" i="40" s="1"/>
  <c r="AM409" i="40"/>
  <c r="AO409" i="40" s="1"/>
  <c r="AT407" i="40"/>
  <c r="AH408" i="40"/>
  <c r="AI408" i="40"/>
  <c r="AJ408" i="40" s="1"/>
  <c r="AE298" i="40"/>
  <c r="AG298" i="40" s="1"/>
  <c r="AN298" i="40"/>
  <c r="AP298" i="40" s="1"/>
  <c r="AH296" i="40"/>
  <c r="AI296" i="40"/>
  <c r="AJ296" i="40" s="1"/>
  <c r="AD297" i="40"/>
  <c r="AF297" i="40" s="1"/>
  <c r="AM297" i="40"/>
  <c r="AO297" i="40" s="1"/>
  <c r="AR296" i="40"/>
  <c r="AS296" i="40" s="1"/>
  <c r="AQ296" i="40"/>
  <c r="AT295" i="40"/>
  <c r="AR184" i="40"/>
  <c r="AS184" i="40" s="1"/>
  <c r="AQ184" i="40"/>
  <c r="AN186" i="40"/>
  <c r="AP186" i="40" s="1"/>
  <c r="AT183" i="40"/>
  <c r="AE186" i="40"/>
  <c r="AG186" i="40" s="1"/>
  <c r="AM185" i="40"/>
  <c r="AO185" i="40" s="1"/>
  <c r="AD185" i="40"/>
  <c r="AF185" i="40" s="1"/>
  <c r="AH184" i="40"/>
  <c r="AI184" i="40"/>
  <c r="AJ184" i="40" s="1"/>
  <c r="AD73" i="40"/>
  <c r="AF73" i="40" s="1"/>
  <c r="AR72" i="40"/>
  <c r="AS72" i="40" s="1"/>
  <c r="AQ72" i="40"/>
  <c r="AN74" i="40"/>
  <c r="AP74" i="40" s="1"/>
  <c r="AM73" i="40"/>
  <c r="AO73" i="40" s="1"/>
  <c r="AH72" i="40"/>
  <c r="AI72" i="40"/>
  <c r="AJ72" i="40" s="1"/>
  <c r="AT71" i="40"/>
  <c r="AE74" i="40"/>
  <c r="AG74" i="40" s="1"/>
  <c r="H74" i="40"/>
  <c r="J74" i="40" s="1"/>
  <c r="I74" i="40"/>
  <c r="K74" i="40" s="1"/>
  <c r="AH406" i="41"/>
  <c r="AJ406" i="41" s="1"/>
  <c r="K391" i="21" s="1"/>
  <c r="AE406" i="41"/>
  <c r="H403" i="41"/>
  <c r="K403" i="41" s="1"/>
  <c r="F404" i="41"/>
  <c r="X407" i="41"/>
  <c r="AA407" i="41" s="1"/>
  <c r="AB407" i="41" s="1"/>
  <c r="S387" i="21"/>
  <c r="Q387" i="21"/>
  <c r="T409" i="41"/>
  <c r="U408" i="41"/>
  <c r="V410" i="41"/>
  <c r="H390" i="21"/>
  <c r="W390" i="21"/>
  <c r="I390" i="21"/>
  <c r="Z390" i="21"/>
  <c r="U390" i="21"/>
  <c r="V390" i="21"/>
  <c r="X295" i="41"/>
  <c r="AA295" i="41" s="1"/>
  <c r="AB295" i="41" s="1"/>
  <c r="V298" i="41"/>
  <c r="T297" i="41"/>
  <c r="U296" i="41"/>
  <c r="F293" i="41"/>
  <c r="H292" i="41"/>
  <c r="K292" i="41" s="1"/>
  <c r="AH294" i="41"/>
  <c r="AJ294" i="41" s="1"/>
  <c r="K279" i="21" s="1"/>
  <c r="AE294" i="41"/>
  <c r="S276" i="21"/>
  <c r="Q276" i="21"/>
  <c r="W278" i="21"/>
  <c r="H278" i="21"/>
  <c r="U278" i="21"/>
  <c r="I278" i="21"/>
  <c r="V278" i="21"/>
  <c r="Z278" i="21"/>
  <c r="AH182" i="41"/>
  <c r="AJ182" i="41" s="1"/>
  <c r="K167" i="21" s="1"/>
  <c r="AE182" i="41"/>
  <c r="V186" i="41"/>
  <c r="X183" i="41"/>
  <c r="AA183" i="41" s="1"/>
  <c r="AB183" i="41" s="1"/>
  <c r="T185" i="41"/>
  <c r="U184" i="41"/>
  <c r="S165" i="21"/>
  <c r="Q165" i="21"/>
  <c r="U165" i="21" s="1"/>
  <c r="F182" i="41"/>
  <c r="H181" i="41"/>
  <c r="K181" i="41" s="1"/>
  <c r="H166" i="21"/>
  <c r="W166" i="21"/>
  <c r="I166" i="21"/>
  <c r="Z166" i="21"/>
  <c r="V166" i="21"/>
  <c r="F69" i="41"/>
  <c r="H68" i="41"/>
  <c r="K68" i="41" s="1"/>
  <c r="S52" i="21"/>
  <c r="Q52" i="21"/>
  <c r="R411" i="40"/>
  <c r="Q410" i="40"/>
  <c r="R299" i="40"/>
  <c r="Q298" i="40"/>
  <c r="R187" i="40"/>
  <c r="Q186" i="40"/>
  <c r="R75" i="40"/>
  <c r="Q74" i="40"/>
  <c r="G75" i="40"/>
  <c r="F75" i="40"/>
  <c r="AH110" i="22"/>
  <c r="AH116" i="22" s="1"/>
  <c r="T152" i="22"/>
  <c r="X408" i="40" l="1"/>
  <c r="O392" i="21" s="1"/>
  <c r="X296" i="40"/>
  <c r="O280" i="21" s="1"/>
  <c r="X184" i="40"/>
  <c r="O168" i="21" s="1"/>
  <c r="W297" i="40"/>
  <c r="W185" i="40"/>
  <c r="N281" i="21"/>
  <c r="N393" i="21"/>
  <c r="W409" i="40"/>
  <c r="S410" i="40"/>
  <c r="U409" i="40"/>
  <c r="M393" i="21" s="1"/>
  <c r="T411" i="40"/>
  <c r="V410" i="40"/>
  <c r="T299" i="40"/>
  <c r="V298" i="40"/>
  <c r="S298" i="40"/>
  <c r="U297" i="40"/>
  <c r="M281" i="21" s="1"/>
  <c r="N169" i="21"/>
  <c r="T187" i="40"/>
  <c r="V186" i="40"/>
  <c r="N57" i="21"/>
  <c r="S186" i="40"/>
  <c r="U185" i="40"/>
  <c r="M169" i="21" s="1"/>
  <c r="T75" i="40"/>
  <c r="V74" i="40"/>
  <c r="S74" i="40"/>
  <c r="U73" i="40"/>
  <c r="M57" i="21" s="1"/>
  <c r="I411" i="40"/>
  <c r="K410" i="40"/>
  <c r="H411" i="40"/>
  <c r="J410" i="40"/>
  <c r="I299" i="40"/>
  <c r="K298" i="40"/>
  <c r="H299" i="40"/>
  <c r="J298" i="40"/>
  <c r="H187" i="40"/>
  <c r="J186" i="40"/>
  <c r="I187" i="40"/>
  <c r="K186" i="40"/>
  <c r="AT408" i="40"/>
  <c r="AE411" i="40"/>
  <c r="AG411" i="40" s="1"/>
  <c r="AR409" i="40"/>
  <c r="AS409" i="40" s="1"/>
  <c r="AQ409" i="40"/>
  <c r="AI409" i="40"/>
  <c r="AJ409" i="40" s="1"/>
  <c r="AH409" i="40"/>
  <c r="AN411" i="40"/>
  <c r="AP411" i="40" s="1"/>
  <c r="AT184" i="40"/>
  <c r="AT296" i="40"/>
  <c r="AM410" i="40"/>
  <c r="AO410" i="40" s="1"/>
  <c r="AD410" i="40"/>
  <c r="AF410" i="40" s="1"/>
  <c r="AD298" i="40"/>
  <c r="AF298" i="40" s="1"/>
  <c r="AR297" i="40"/>
  <c r="AS297" i="40" s="1"/>
  <c r="AQ297" i="40"/>
  <c r="AN299" i="40"/>
  <c r="AP299" i="40" s="1"/>
  <c r="AM298" i="40"/>
  <c r="AO298" i="40" s="1"/>
  <c r="AE299" i="40"/>
  <c r="AG299" i="40" s="1"/>
  <c r="AI297" i="40"/>
  <c r="AJ297" i="40" s="1"/>
  <c r="AH297" i="40"/>
  <c r="AR185" i="40"/>
  <c r="AS185" i="40" s="1"/>
  <c r="AQ185" i="40"/>
  <c r="AD186" i="40"/>
  <c r="AF186" i="40" s="1"/>
  <c r="AE187" i="40"/>
  <c r="AG187" i="40" s="1"/>
  <c r="AN187" i="40"/>
  <c r="AP187" i="40" s="1"/>
  <c r="AI185" i="40"/>
  <c r="AJ185" i="40" s="1"/>
  <c r="AH185" i="40"/>
  <c r="AM186" i="40"/>
  <c r="AO186" i="40" s="1"/>
  <c r="AE75" i="40"/>
  <c r="AG75" i="40" s="1"/>
  <c r="AM74" i="40"/>
  <c r="AO74" i="40" s="1"/>
  <c r="AN75" i="40"/>
  <c r="AP75" i="40" s="1"/>
  <c r="AD74" i="40"/>
  <c r="AF74" i="40" s="1"/>
  <c r="AI73" i="40"/>
  <c r="AJ73" i="40" s="1"/>
  <c r="AH73" i="40"/>
  <c r="AT72" i="40"/>
  <c r="AQ73" i="40"/>
  <c r="AR73" i="40"/>
  <c r="AS73" i="40" s="1"/>
  <c r="I75" i="40"/>
  <c r="K75" i="40" s="1"/>
  <c r="H75" i="40"/>
  <c r="J75" i="40" s="1"/>
  <c r="V411" i="41"/>
  <c r="H404" i="41"/>
  <c r="K404" i="41" s="1"/>
  <c r="F405" i="41"/>
  <c r="S388" i="21"/>
  <c r="Q388" i="21"/>
  <c r="X408" i="41"/>
  <c r="AA408" i="41" s="1"/>
  <c r="AB408" i="41" s="1"/>
  <c r="AH407" i="41"/>
  <c r="AJ407" i="41" s="1"/>
  <c r="K392" i="21" s="1"/>
  <c r="AE407" i="41"/>
  <c r="T410" i="41"/>
  <c r="U409" i="41"/>
  <c r="Z391" i="21"/>
  <c r="U391" i="21"/>
  <c r="I391" i="21"/>
  <c r="H391" i="21"/>
  <c r="W391" i="21"/>
  <c r="V391" i="21"/>
  <c r="AH295" i="41"/>
  <c r="AJ295" i="41" s="1"/>
  <c r="K280" i="21" s="1"/>
  <c r="AE295" i="41"/>
  <c r="S277" i="21"/>
  <c r="Q277" i="21"/>
  <c r="V299" i="41"/>
  <c r="F294" i="41"/>
  <c r="H293" i="41"/>
  <c r="K293" i="41" s="1"/>
  <c r="X296" i="41"/>
  <c r="AA296" i="41" s="1"/>
  <c r="AB296" i="41" s="1"/>
  <c r="W279" i="21"/>
  <c r="I279" i="21"/>
  <c r="V279" i="21"/>
  <c r="Z279" i="21"/>
  <c r="H279" i="21"/>
  <c r="U279" i="21"/>
  <c r="T298" i="41"/>
  <c r="U297" i="41"/>
  <c r="AH183" i="41"/>
  <c r="AJ183" i="41" s="1"/>
  <c r="K168" i="21" s="1"/>
  <c r="AE183" i="41"/>
  <c r="S166" i="21"/>
  <c r="Q166" i="21"/>
  <c r="U166" i="21" s="1"/>
  <c r="X184" i="41"/>
  <c r="AA184" i="41" s="1"/>
  <c r="AB184" i="41" s="1"/>
  <c r="V187" i="41"/>
  <c r="H182" i="41"/>
  <c r="K182" i="41" s="1"/>
  <c r="F183" i="41"/>
  <c r="T186" i="41"/>
  <c r="U185" i="41"/>
  <c r="Z167" i="21"/>
  <c r="I167" i="21"/>
  <c r="H167" i="21"/>
  <c r="V167" i="21"/>
  <c r="W167" i="21"/>
  <c r="S53" i="21"/>
  <c r="Q53" i="21"/>
  <c r="H69" i="41"/>
  <c r="K69" i="41" s="1"/>
  <c r="F70" i="41"/>
  <c r="R412" i="40"/>
  <c r="Q411" i="40"/>
  <c r="R300" i="40"/>
  <c r="Q299" i="40"/>
  <c r="Q187" i="40"/>
  <c r="R188" i="40"/>
  <c r="G76" i="40"/>
  <c r="F76" i="40"/>
  <c r="Q75" i="40"/>
  <c r="R76" i="40"/>
  <c r="F231" i="22"/>
  <c r="X409" i="40" l="1"/>
  <c r="O393" i="21" s="1"/>
  <c r="X297" i="40"/>
  <c r="O281" i="21" s="1"/>
  <c r="X185" i="40"/>
  <c r="O169" i="21" s="1"/>
  <c r="W186" i="40"/>
  <c r="N282" i="21"/>
  <c r="N170" i="21"/>
  <c r="N394" i="21"/>
  <c r="W410" i="40"/>
  <c r="T412" i="40"/>
  <c r="V411" i="40"/>
  <c r="S411" i="40"/>
  <c r="U410" i="40"/>
  <c r="M394" i="21" s="1"/>
  <c r="T300" i="40"/>
  <c r="V299" i="40"/>
  <c r="W298" i="40"/>
  <c r="S299" i="40"/>
  <c r="U298" i="40"/>
  <c r="M282" i="21" s="1"/>
  <c r="N58" i="21"/>
  <c r="T188" i="40"/>
  <c r="V187" i="40"/>
  <c r="S187" i="40"/>
  <c r="U186" i="40"/>
  <c r="M170" i="21" s="1"/>
  <c r="S75" i="40"/>
  <c r="U74" i="40"/>
  <c r="M58" i="21" s="1"/>
  <c r="T76" i="40"/>
  <c r="V75" i="40"/>
  <c r="H412" i="40"/>
  <c r="J411" i="40"/>
  <c r="I412" i="40"/>
  <c r="K411" i="40"/>
  <c r="H300" i="40"/>
  <c r="J299" i="40"/>
  <c r="I300" i="40"/>
  <c r="K299" i="40"/>
  <c r="I188" i="40"/>
  <c r="K187" i="40"/>
  <c r="H188" i="40"/>
  <c r="J187" i="40"/>
  <c r="AM411" i="40"/>
  <c r="AO411" i="40" s="1"/>
  <c r="AN412" i="40"/>
  <c r="AP412" i="40" s="1"/>
  <c r="AR410" i="40"/>
  <c r="AS410" i="40" s="1"/>
  <c r="AQ410" i="40"/>
  <c r="AD411" i="40"/>
  <c r="AF411" i="40" s="1"/>
  <c r="AT409" i="40"/>
  <c r="AI410" i="40"/>
  <c r="AJ410" i="40" s="1"/>
  <c r="AH410" i="40"/>
  <c r="AE412" i="40"/>
  <c r="AG412" i="40" s="1"/>
  <c r="AE300" i="40"/>
  <c r="AG300" i="40" s="1"/>
  <c r="AN300" i="40"/>
  <c r="AP300" i="40" s="1"/>
  <c r="AT297" i="40"/>
  <c r="AM299" i="40"/>
  <c r="AO299" i="40" s="1"/>
  <c r="AT185" i="40"/>
  <c r="AI298" i="40"/>
  <c r="AJ298" i="40" s="1"/>
  <c r="AH298" i="40"/>
  <c r="AR298" i="40"/>
  <c r="AS298" i="40" s="1"/>
  <c r="AQ298" i="40"/>
  <c r="AD299" i="40"/>
  <c r="AF299" i="40" s="1"/>
  <c r="AM187" i="40"/>
  <c r="AO187" i="40" s="1"/>
  <c r="AD187" i="40"/>
  <c r="AF187" i="40" s="1"/>
  <c r="AI186" i="40"/>
  <c r="AJ186" i="40" s="1"/>
  <c r="AH186" i="40"/>
  <c r="AN188" i="40"/>
  <c r="AP188" i="40" s="1"/>
  <c r="AR186" i="40"/>
  <c r="AS186" i="40" s="1"/>
  <c r="AQ186" i="40"/>
  <c r="AE188" i="40"/>
  <c r="AG188" i="40" s="1"/>
  <c r="AD75" i="40"/>
  <c r="AF75" i="40" s="1"/>
  <c r="AM75" i="40"/>
  <c r="AO75" i="40" s="1"/>
  <c r="AT73" i="40"/>
  <c r="AN76" i="40"/>
  <c r="AP76" i="40" s="1"/>
  <c r="AE76" i="40"/>
  <c r="AG76" i="40" s="1"/>
  <c r="AQ74" i="40"/>
  <c r="AR74" i="40"/>
  <c r="AS74" i="40" s="1"/>
  <c r="AH74" i="40"/>
  <c r="AI74" i="40"/>
  <c r="AJ74" i="40" s="1"/>
  <c r="H76" i="40"/>
  <c r="J76" i="40" s="1"/>
  <c r="I76" i="40"/>
  <c r="K76" i="40" s="1"/>
  <c r="AH408" i="41"/>
  <c r="AJ408" i="41" s="1"/>
  <c r="K393" i="21" s="1"/>
  <c r="AE408" i="41"/>
  <c r="X409" i="41"/>
  <c r="AA409" i="41" s="1"/>
  <c r="AB409" i="41" s="1"/>
  <c r="F406" i="41"/>
  <c r="H405" i="41"/>
  <c r="K405" i="41" s="1"/>
  <c r="T411" i="41"/>
  <c r="U410" i="41"/>
  <c r="S389" i="21"/>
  <c r="Q389" i="21"/>
  <c r="I392" i="21"/>
  <c r="V392" i="21"/>
  <c r="U392" i="21"/>
  <c r="W392" i="21"/>
  <c r="H392" i="21"/>
  <c r="Z392" i="21"/>
  <c r="V412" i="41"/>
  <c r="S278" i="21"/>
  <c r="Q278" i="21"/>
  <c r="F295" i="41"/>
  <c r="H294" i="41"/>
  <c r="K294" i="41" s="1"/>
  <c r="X297" i="41"/>
  <c r="AA297" i="41" s="1"/>
  <c r="AB297" i="41" s="1"/>
  <c r="AH296" i="41"/>
  <c r="AJ296" i="41" s="1"/>
  <c r="K281" i="21" s="1"/>
  <c r="AE296" i="41"/>
  <c r="T299" i="41"/>
  <c r="U298" i="41"/>
  <c r="V300" i="41"/>
  <c r="W280" i="21"/>
  <c r="V280" i="21"/>
  <c r="H280" i="21"/>
  <c r="Z280" i="21"/>
  <c r="I280" i="21"/>
  <c r="X185" i="41"/>
  <c r="AA185" i="41" s="1"/>
  <c r="AB185" i="41" s="1"/>
  <c r="V188" i="41"/>
  <c r="T187" i="41"/>
  <c r="U186" i="41"/>
  <c r="F184" i="41"/>
  <c r="H183" i="41"/>
  <c r="K183" i="41" s="1"/>
  <c r="AH184" i="41"/>
  <c r="AJ184" i="41" s="1"/>
  <c r="K169" i="21" s="1"/>
  <c r="AE184" i="41"/>
  <c r="S167" i="21"/>
  <c r="Q167" i="21"/>
  <c r="U167" i="21" s="1"/>
  <c r="H168" i="21"/>
  <c r="V168" i="21"/>
  <c r="I168" i="21"/>
  <c r="W168" i="21"/>
  <c r="Z168" i="21"/>
  <c r="H70" i="41"/>
  <c r="K70" i="41" s="1"/>
  <c r="F71" i="41"/>
  <c r="Q54" i="21"/>
  <c r="S54" i="21"/>
  <c r="R413" i="40"/>
  <c r="Q412" i="40"/>
  <c r="Q300" i="40"/>
  <c r="R301" i="40"/>
  <c r="Q188" i="40"/>
  <c r="R189" i="40"/>
  <c r="G77" i="40"/>
  <c r="Q76" i="40"/>
  <c r="F77" i="40"/>
  <c r="R77" i="40"/>
  <c r="L238" i="22"/>
  <c r="F232" i="22"/>
  <c r="E234" i="22" s="1"/>
  <c r="J243" i="22" s="1"/>
  <c r="R243" i="22" s="1"/>
  <c r="X298" i="40" l="1"/>
  <c r="O282" i="21" s="1"/>
  <c r="X410" i="40"/>
  <c r="O394" i="21" s="1"/>
  <c r="X186" i="40"/>
  <c r="O170" i="21" s="1"/>
  <c r="N59" i="21"/>
  <c r="W411" i="40"/>
  <c r="N283" i="21"/>
  <c r="W299" i="40"/>
  <c r="N395" i="21"/>
  <c r="N171" i="21"/>
  <c r="W187" i="40"/>
  <c r="S412" i="40"/>
  <c r="U411" i="40"/>
  <c r="M395" i="21" s="1"/>
  <c r="T413" i="40"/>
  <c r="V412" i="40"/>
  <c r="S300" i="40"/>
  <c r="U299" i="40"/>
  <c r="M283" i="21" s="1"/>
  <c r="T301" i="40"/>
  <c r="V300" i="40"/>
  <c r="S188" i="40"/>
  <c r="U187" i="40"/>
  <c r="M171" i="21" s="1"/>
  <c r="T189" i="40"/>
  <c r="V188" i="40"/>
  <c r="T77" i="40"/>
  <c r="V76" i="40"/>
  <c r="S76" i="40"/>
  <c r="U75" i="40"/>
  <c r="M59" i="21" s="1"/>
  <c r="I413" i="40"/>
  <c r="K412" i="40"/>
  <c r="H413" i="40"/>
  <c r="J412" i="40"/>
  <c r="I301" i="40"/>
  <c r="K300" i="40"/>
  <c r="H301" i="40"/>
  <c r="J300" i="40"/>
  <c r="H189" i="40"/>
  <c r="J188" i="40"/>
  <c r="I189" i="40"/>
  <c r="K188" i="40"/>
  <c r="AE413" i="40"/>
  <c r="AG413" i="40" s="1"/>
  <c r="AM412" i="40"/>
  <c r="AO412" i="40" s="1"/>
  <c r="AI411" i="40"/>
  <c r="AJ411" i="40" s="1"/>
  <c r="AH411" i="40"/>
  <c r="AD412" i="40"/>
  <c r="AF412" i="40" s="1"/>
  <c r="AN413" i="40"/>
  <c r="AP413" i="40" s="1"/>
  <c r="AT410" i="40"/>
  <c r="AQ411" i="40"/>
  <c r="AR411" i="40"/>
  <c r="AS411" i="40" s="1"/>
  <c r="AD300" i="40"/>
  <c r="AF300" i="40" s="1"/>
  <c r="AI299" i="40"/>
  <c r="AJ299" i="40" s="1"/>
  <c r="AH299" i="40"/>
  <c r="AT186" i="40"/>
  <c r="AN301" i="40"/>
  <c r="AP301" i="40" s="1"/>
  <c r="AQ299" i="40"/>
  <c r="AR299" i="40"/>
  <c r="AS299" i="40" s="1"/>
  <c r="AT298" i="40"/>
  <c r="AM300" i="40"/>
  <c r="AO300" i="40" s="1"/>
  <c r="AE301" i="40"/>
  <c r="AG301" i="40" s="1"/>
  <c r="AE189" i="40"/>
  <c r="AG189" i="40" s="1"/>
  <c r="AN189" i="40"/>
  <c r="AP189" i="40" s="1"/>
  <c r="AD188" i="40"/>
  <c r="AF188" i="40" s="1"/>
  <c r="AI187" i="40"/>
  <c r="AJ187" i="40" s="1"/>
  <c r="AH187" i="40"/>
  <c r="AQ187" i="40"/>
  <c r="AR187" i="40"/>
  <c r="AS187" i="40" s="1"/>
  <c r="AM188" i="40"/>
  <c r="AO188" i="40" s="1"/>
  <c r="AT74" i="40"/>
  <c r="AH75" i="40"/>
  <c r="AI75" i="40"/>
  <c r="AJ75" i="40" s="1"/>
  <c r="AN77" i="40"/>
  <c r="AP77" i="40" s="1"/>
  <c r="AM76" i="40"/>
  <c r="AO76" i="40" s="1"/>
  <c r="AR75" i="40"/>
  <c r="AS75" i="40" s="1"/>
  <c r="AQ75" i="40"/>
  <c r="AE77" i="40"/>
  <c r="AG77" i="40" s="1"/>
  <c r="AD76" i="40"/>
  <c r="AF76" i="40" s="1"/>
  <c r="I77" i="40"/>
  <c r="K77" i="40" s="1"/>
  <c r="H77" i="40"/>
  <c r="J77" i="40" s="1"/>
  <c r="AH409" i="41"/>
  <c r="AJ409" i="41" s="1"/>
  <c r="K394" i="21" s="1"/>
  <c r="AE409" i="41"/>
  <c r="X410" i="41"/>
  <c r="AA410" i="41" s="1"/>
  <c r="AB410" i="41" s="1"/>
  <c r="T412" i="41"/>
  <c r="U411" i="41"/>
  <c r="V413" i="41"/>
  <c r="Q390" i="21"/>
  <c r="S390" i="21"/>
  <c r="F407" i="41"/>
  <c r="H406" i="41"/>
  <c r="K406" i="41" s="1"/>
  <c r="Z393" i="21"/>
  <c r="U393" i="21"/>
  <c r="I393" i="21"/>
  <c r="H393" i="21"/>
  <c r="V393" i="21"/>
  <c r="W393" i="21"/>
  <c r="AH297" i="41"/>
  <c r="AJ297" i="41" s="1"/>
  <c r="K282" i="21" s="1"/>
  <c r="AE297" i="41"/>
  <c r="V301" i="41"/>
  <c r="S279" i="21"/>
  <c r="Q279" i="21"/>
  <c r="W281" i="21"/>
  <c r="Z281" i="21"/>
  <c r="H281" i="21"/>
  <c r="U281" i="21"/>
  <c r="V281" i="21"/>
  <c r="I281" i="21"/>
  <c r="F296" i="41"/>
  <c r="H295" i="41"/>
  <c r="K295" i="41" s="1"/>
  <c r="X298" i="41"/>
  <c r="AA298" i="41" s="1"/>
  <c r="AB298" i="41" s="1"/>
  <c r="T300" i="41"/>
  <c r="U299" i="41"/>
  <c r="AH185" i="41"/>
  <c r="AJ185" i="41" s="1"/>
  <c r="K170" i="21" s="1"/>
  <c r="AE185" i="41"/>
  <c r="Q168" i="21"/>
  <c r="U168" i="21" s="1"/>
  <c r="S168" i="21"/>
  <c r="V189" i="41"/>
  <c r="F185" i="41"/>
  <c r="H184" i="41"/>
  <c r="K184" i="41" s="1"/>
  <c r="X186" i="41"/>
  <c r="AA186" i="41" s="1"/>
  <c r="AB186" i="41" s="1"/>
  <c r="I169" i="21"/>
  <c r="V169" i="21"/>
  <c r="U169" i="21"/>
  <c r="W169" i="21"/>
  <c r="Z169" i="21"/>
  <c r="H169" i="21"/>
  <c r="T188" i="41"/>
  <c r="U187" i="41"/>
  <c r="F72" i="41"/>
  <c r="H71" i="41"/>
  <c r="K71" i="41" s="1"/>
  <c r="S55" i="21"/>
  <c r="Q55" i="21"/>
  <c r="R414" i="40"/>
  <c r="W412" i="40"/>
  <c r="Q413" i="40"/>
  <c r="Q301" i="40"/>
  <c r="R302" i="40"/>
  <c r="Q189" i="40"/>
  <c r="R190" i="40"/>
  <c r="R78" i="40"/>
  <c r="Q77" i="40"/>
  <c r="G78" i="40"/>
  <c r="F78" i="40"/>
  <c r="L237" i="22"/>
  <c r="X411" i="40" l="1"/>
  <c r="O395" i="21" s="1"/>
  <c r="X299" i="40"/>
  <c r="O283" i="21" s="1"/>
  <c r="X187" i="40"/>
  <c r="O171" i="21" s="1"/>
  <c r="N284" i="21"/>
  <c r="N396" i="21"/>
  <c r="W188" i="40"/>
  <c r="W300" i="40"/>
  <c r="N60" i="21"/>
  <c r="T414" i="40"/>
  <c r="V413" i="40"/>
  <c r="S413" i="40"/>
  <c r="U412" i="40"/>
  <c r="M396" i="21" s="1"/>
  <c r="S301" i="40"/>
  <c r="U300" i="40"/>
  <c r="M284" i="21" s="1"/>
  <c r="T302" i="40"/>
  <c r="V301" i="40"/>
  <c r="T190" i="40"/>
  <c r="V189" i="40"/>
  <c r="N172" i="21"/>
  <c r="S189" i="40"/>
  <c r="U188" i="40"/>
  <c r="M172" i="21" s="1"/>
  <c r="S77" i="40"/>
  <c r="U76" i="40"/>
  <c r="M60" i="21" s="1"/>
  <c r="T78" i="40"/>
  <c r="V77" i="40"/>
  <c r="H414" i="40"/>
  <c r="J413" i="40"/>
  <c r="I414" i="40"/>
  <c r="K413" i="40"/>
  <c r="H302" i="40"/>
  <c r="J301" i="40"/>
  <c r="I302" i="40"/>
  <c r="K301" i="40"/>
  <c r="I190" i="40"/>
  <c r="K189" i="40"/>
  <c r="H190" i="40"/>
  <c r="J189" i="40"/>
  <c r="AM413" i="40"/>
  <c r="AO413" i="40" s="1"/>
  <c r="AD413" i="40"/>
  <c r="AF413" i="40" s="1"/>
  <c r="AN414" i="40"/>
  <c r="AP414" i="40" s="1"/>
  <c r="AT411" i="40"/>
  <c r="AE414" i="40"/>
  <c r="AG414" i="40" s="1"/>
  <c r="AR412" i="40"/>
  <c r="AS412" i="40" s="1"/>
  <c r="AQ412" i="40"/>
  <c r="AH412" i="40"/>
  <c r="AI412" i="40"/>
  <c r="AJ412" i="40" s="1"/>
  <c r="AM301" i="40"/>
  <c r="AO301" i="40" s="1"/>
  <c r="AT299" i="40"/>
  <c r="AN302" i="40"/>
  <c r="AP302" i="40" s="1"/>
  <c r="AT187" i="40"/>
  <c r="AE302" i="40"/>
  <c r="AG302" i="40" s="1"/>
  <c r="AR300" i="40"/>
  <c r="AS300" i="40" s="1"/>
  <c r="AQ300" i="40"/>
  <c r="AH300" i="40"/>
  <c r="AI300" i="40"/>
  <c r="AJ300" i="40" s="1"/>
  <c r="AD301" i="40"/>
  <c r="AF301" i="40" s="1"/>
  <c r="AR188" i="40"/>
  <c r="AS188" i="40" s="1"/>
  <c r="AQ188" i="40"/>
  <c r="AN190" i="40"/>
  <c r="AP190" i="40" s="1"/>
  <c r="AE190" i="40"/>
  <c r="AG190" i="40" s="1"/>
  <c r="AM189" i="40"/>
  <c r="AO189" i="40" s="1"/>
  <c r="AD189" i="40"/>
  <c r="AF189" i="40" s="1"/>
  <c r="AH188" i="40"/>
  <c r="AI188" i="40"/>
  <c r="AJ188" i="40" s="1"/>
  <c r="AN78" i="40"/>
  <c r="AP78" i="40" s="1"/>
  <c r="AE78" i="40"/>
  <c r="AG78" i="40" s="1"/>
  <c r="AM77" i="40"/>
  <c r="AO77" i="40" s="1"/>
  <c r="AH76" i="40"/>
  <c r="AI76" i="40"/>
  <c r="AJ76" i="40" s="1"/>
  <c r="AT75" i="40"/>
  <c r="AD77" i="40"/>
  <c r="AF77" i="40" s="1"/>
  <c r="AR76" i="40"/>
  <c r="AS76" i="40" s="1"/>
  <c r="AQ76" i="40"/>
  <c r="H78" i="40"/>
  <c r="J78" i="40" s="1"/>
  <c r="I78" i="40"/>
  <c r="K78" i="40" s="1"/>
  <c r="AH410" i="41"/>
  <c r="AJ410" i="41" s="1"/>
  <c r="K395" i="21" s="1"/>
  <c r="AE410" i="41"/>
  <c r="S391" i="21"/>
  <c r="Q391" i="21"/>
  <c r="V414" i="41"/>
  <c r="H407" i="41"/>
  <c r="K407" i="41" s="1"/>
  <c r="F408" i="41"/>
  <c r="X411" i="41"/>
  <c r="AA411" i="41" s="1"/>
  <c r="AB411" i="41" s="1"/>
  <c r="T413" i="41"/>
  <c r="U412" i="41"/>
  <c r="H394" i="21"/>
  <c r="V394" i="21"/>
  <c r="I394" i="21"/>
  <c r="W394" i="21"/>
  <c r="Z394" i="21"/>
  <c r="U394" i="21"/>
  <c r="AH298" i="41"/>
  <c r="AJ298" i="41" s="1"/>
  <c r="K283" i="21" s="1"/>
  <c r="AE298" i="41"/>
  <c r="V302" i="41"/>
  <c r="X299" i="41"/>
  <c r="AA299" i="41" s="1"/>
  <c r="AB299" i="41" s="1"/>
  <c r="S280" i="21"/>
  <c r="Q280" i="21"/>
  <c r="U280" i="21" s="1"/>
  <c r="T301" i="41"/>
  <c r="U300" i="41"/>
  <c r="H296" i="41"/>
  <c r="K296" i="41" s="1"/>
  <c r="F297" i="41"/>
  <c r="W282" i="21"/>
  <c r="H282" i="21"/>
  <c r="U282" i="21"/>
  <c r="I282" i="21"/>
  <c r="V282" i="21"/>
  <c r="Z282" i="21"/>
  <c r="AH186" i="41"/>
  <c r="AJ186" i="41" s="1"/>
  <c r="K171" i="21" s="1"/>
  <c r="AE186" i="41"/>
  <c r="S169" i="21"/>
  <c r="Q169" i="21"/>
  <c r="F186" i="41"/>
  <c r="H185" i="41"/>
  <c r="K185" i="41" s="1"/>
  <c r="X187" i="41"/>
  <c r="AA187" i="41" s="1"/>
  <c r="AB187" i="41" s="1"/>
  <c r="V190" i="41"/>
  <c r="T189" i="41"/>
  <c r="U188" i="41"/>
  <c r="I170" i="21"/>
  <c r="W170" i="21"/>
  <c r="U170" i="21"/>
  <c r="Z170" i="21"/>
  <c r="H170" i="21"/>
  <c r="V170" i="21"/>
  <c r="Q56" i="21"/>
  <c r="S56" i="21"/>
  <c r="F73" i="41"/>
  <c r="H72" i="41"/>
  <c r="K72" i="41" s="1"/>
  <c r="R415" i="40"/>
  <c r="Q414" i="40"/>
  <c r="R303" i="40"/>
  <c r="Q302" i="40"/>
  <c r="R191" i="40"/>
  <c r="Q190" i="40"/>
  <c r="F79" i="40"/>
  <c r="G79" i="40"/>
  <c r="R79" i="40"/>
  <c r="Q78" i="40"/>
  <c r="E8" i="20"/>
  <c r="H3" i="20" s="1"/>
  <c r="M583" i="20"/>
  <c r="Q583" i="20" s="1"/>
  <c r="C74" i="20"/>
  <c r="N6" i="22"/>
  <c r="X412" i="40" l="1"/>
  <c r="O396" i="21" s="1"/>
  <c r="X300" i="40"/>
  <c r="O284" i="21" s="1"/>
  <c r="X188" i="40"/>
  <c r="O172" i="21" s="1"/>
  <c r="W413" i="40"/>
  <c r="N285" i="21"/>
  <c r="N397" i="21"/>
  <c r="N61" i="21"/>
  <c r="W189" i="40"/>
  <c r="N173" i="21"/>
  <c r="S414" i="40"/>
  <c r="U413" i="40"/>
  <c r="M397" i="21" s="1"/>
  <c r="T415" i="40"/>
  <c r="V415" i="40" s="1"/>
  <c r="N399" i="21" s="1"/>
  <c r="V414" i="40"/>
  <c r="S302" i="40"/>
  <c r="U301" i="40"/>
  <c r="M285" i="21" s="1"/>
  <c r="T303" i="40"/>
  <c r="V303" i="40" s="1"/>
  <c r="V302" i="40"/>
  <c r="W301" i="40"/>
  <c r="S190" i="40"/>
  <c r="U189" i="40"/>
  <c r="M173" i="21" s="1"/>
  <c r="T191" i="40"/>
  <c r="V191" i="40" s="1"/>
  <c r="V190" i="40"/>
  <c r="T79" i="40"/>
  <c r="V79" i="40" s="1"/>
  <c r="V78" i="40"/>
  <c r="S78" i="40"/>
  <c r="U77" i="40"/>
  <c r="M61" i="21" s="1"/>
  <c r="I415" i="40"/>
  <c r="K415" i="40" s="1"/>
  <c r="K414" i="40"/>
  <c r="H415" i="40"/>
  <c r="J415" i="40" s="1"/>
  <c r="J414" i="40"/>
  <c r="I303" i="40"/>
  <c r="K303" i="40" s="1"/>
  <c r="K302" i="40"/>
  <c r="H303" i="40"/>
  <c r="J303" i="40" s="1"/>
  <c r="J302" i="40"/>
  <c r="H191" i="40"/>
  <c r="J191" i="40" s="1"/>
  <c r="J190" i="40"/>
  <c r="I191" i="40"/>
  <c r="K191" i="40" s="1"/>
  <c r="K190" i="40"/>
  <c r="AT412" i="40"/>
  <c r="AI413" i="40"/>
  <c r="AJ413" i="40" s="1"/>
  <c r="AH413" i="40"/>
  <c r="AD414" i="40"/>
  <c r="AF414" i="40" s="1"/>
  <c r="AR413" i="40"/>
  <c r="AS413" i="40" s="1"/>
  <c r="AQ413" i="40"/>
  <c r="AM414" i="40"/>
  <c r="AO414" i="40" s="1"/>
  <c r="AE415" i="40"/>
  <c r="AG415" i="40" s="1"/>
  <c r="AN415" i="40"/>
  <c r="AP415" i="40" s="1"/>
  <c r="AE303" i="40"/>
  <c r="AG303" i="40" s="1"/>
  <c r="AN303" i="40"/>
  <c r="AP303" i="40" s="1"/>
  <c r="AT300" i="40"/>
  <c r="AI301" i="40"/>
  <c r="AJ301" i="40" s="1"/>
  <c r="AH301" i="40"/>
  <c r="AM302" i="40"/>
  <c r="AO302" i="40" s="1"/>
  <c r="AD302" i="40"/>
  <c r="AF302" i="40" s="1"/>
  <c r="AR301" i="40"/>
  <c r="AS301" i="40" s="1"/>
  <c r="AQ301" i="40"/>
  <c r="AT188" i="40"/>
  <c r="AN191" i="40"/>
  <c r="AP191" i="40" s="1"/>
  <c r="AR189" i="40"/>
  <c r="AS189" i="40" s="1"/>
  <c r="AQ189" i="40"/>
  <c r="AD190" i="40"/>
  <c r="AF190" i="40" s="1"/>
  <c r="AE191" i="40"/>
  <c r="AG191" i="40" s="1"/>
  <c r="AM190" i="40"/>
  <c r="AO190" i="40" s="1"/>
  <c r="AI189" i="40"/>
  <c r="AJ189" i="40" s="1"/>
  <c r="AH189" i="40"/>
  <c r="Z171" i="21"/>
  <c r="AH77" i="40"/>
  <c r="AI77" i="40"/>
  <c r="AJ77" i="40" s="1"/>
  <c r="AD78" i="40"/>
  <c r="AF78" i="40" s="1"/>
  <c r="AT76" i="40"/>
  <c r="AE79" i="40"/>
  <c r="AG79" i="40" s="1"/>
  <c r="AM78" i="40"/>
  <c r="AO78" i="40" s="1"/>
  <c r="AR77" i="40"/>
  <c r="AS77" i="40" s="1"/>
  <c r="AQ77" i="40"/>
  <c r="AN79" i="40"/>
  <c r="AP79" i="40" s="1"/>
  <c r="I79" i="40"/>
  <c r="K79" i="40" s="1"/>
  <c r="H79" i="40"/>
  <c r="J79" i="40" s="1"/>
  <c r="X412" i="41"/>
  <c r="AA412" i="41" s="1"/>
  <c r="AB412" i="41" s="1"/>
  <c r="H408" i="41"/>
  <c r="K408" i="41" s="1"/>
  <c r="F409" i="41"/>
  <c r="T414" i="41"/>
  <c r="U414" i="41" s="1"/>
  <c r="U413" i="41"/>
  <c r="S392" i="21"/>
  <c r="Q392" i="21"/>
  <c r="AH411" i="41"/>
  <c r="AJ411" i="41" s="1"/>
  <c r="K396" i="21" s="1"/>
  <c r="AE411" i="41"/>
  <c r="W395" i="21"/>
  <c r="Z395" i="21"/>
  <c r="I395" i="21"/>
  <c r="H395" i="21"/>
  <c r="U395" i="21"/>
  <c r="V395" i="21"/>
  <c r="AH299" i="41"/>
  <c r="AJ299" i="41" s="1"/>
  <c r="K284" i="21" s="1"/>
  <c r="AE299" i="41"/>
  <c r="F298" i="41"/>
  <c r="H297" i="41"/>
  <c r="K297" i="41" s="1"/>
  <c r="S281" i="21"/>
  <c r="Q281" i="21"/>
  <c r="X300" i="41"/>
  <c r="AA300" i="41" s="1"/>
  <c r="AB300" i="41" s="1"/>
  <c r="T302" i="41"/>
  <c r="U302" i="41" s="1"/>
  <c r="U301" i="41"/>
  <c r="W283" i="21"/>
  <c r="V283" i="21"/>
  <c r="H283" i="21"/>
  <c r="Z283" i="21"/>
  <c r="I283" i="21"/>
  <c r="AH187" i="41"/>
  <c r="AJ187" i="41" s="1"/>
  <c r="K172" i="21" s="1"/>
  <c r="AE187" i="41"/>
  <c r="X188" i="41"/>
  <c r="AA188" i="41" s="1"/>
  <c r="AB188" i="41" s="1"/>
  <c r="T190" i="41"/>
  <c r="U190" i="41" s="1"/>
  <c r="U189" i="41"/>
  <c r="S170" i="21"/>
  <c r="Q170" i="21"/>
  <c r="H186" i="41"/>
  <c r="K186" i="41" s="1"/>
  <c r="F187" i="41"/>
  <c r="I171" i="21"/>
  <c r="H171" i="21"/>
  <c r="U171" i="21"/>
  <c r="W171" i="21"/>
  <c r="V171" i="21"/>
  <c r="S57" i="21"/>
  <c r="Q57" i="21"/>
  <c r="H73" i="41"/>
  <c r="K73" i="41" s="1"/>
  <c r="F74" i="41"/>
  <c r="Q415" i="40"/>
  <c r="Q303" i="40"/>
  <c r="Q191" i="40"/>
  <c r="Q79" i="40"/>
  <c r="X173" i="22"/>
  <c r="P178" i="22" s="1"/>
  <c r="X178" i="22" s="1"/>
  <c r="A92" i="22"/>
  <c r="AB183" i="22"/>
  <c r="A99" i="22"/>
  <c r="I2" i="20"/>
  <c r="K8" i="20"/>
  <c r="D74" i="20"/>
  <c r="J8" i="20"/>
  <c r="L8" i="20"/>
  <c r="I13" i="22"/>
  <c r="I95" i="22" s="1"/>
  <c r="C11" i="3"/>
  <c r="X413" i="40" l="1"/>
  <c r="O397" i="21" s="1"/>
  <c r="X301" i="40"/>
  <c r="O285" i="21" s="1"/>
  <c r="X189" i="40"/>
  <c r="O173" i="21" s="1"/>
  <c r="W415" i="40"/>
  <c r="W414" i="40"/>
  <c r="N63" i="21"/>
  <c r="N287" i="21"/>
  <c r="W302" i="40"/>
  <c r="W190" i="40"/>
  <c r="W191" i="40"/>
  <c r="N286" i="21"/>
  <c r="N398" i="21"/>
  <c r="N174" i="21"/>
  <c r="W303" i="40"/>
  <c r="S415" i="40"/>
  <c r="U415" i="40" s="1"/>
  <c r="M399" i="21" s="1"/>
  <c r="U414" i="40"/>
  <c r="M398" i="21" s="1"/>
  <c r="S303" i="40"/>
  <c r="U303" i="40" s="1"/>
  <c r="M287" i="21" s="1"/>
  <c r="U302" i="40"/>
  <c r="M286" i="21" s="1"/>
  <c r="N62" i="21"/>
  <c r="N175" i="21"/>
  <c r="S191" i="40"/>
  <c r="U191" i="40" s="1"/>
  <c r="M175" i="21" s="1"/>
  <c r="U190" i="40"/>
  <c r="M174" i="21" s="1"/>
  <c r="S79" i="40"/>
  <c r="U79" i="40" s="1"/>
  <c r="M63" i="21" s="1"/>
  <c r="U78" i="40"/>
  <c r="M62" i="21" s="1"/>
  <c r="AM415" i="40"/>
  <c r="AO415" i="40" s="1"/>
  <c r="AQ415" i="40" s="1"/>
  <c r="AD415" i="40"/>
  <c r="AF415" i="40" s="1"/>
  <c r="AH415" i="40" s="1"/>
  <c r="AR414" i="40"/>
  <c r="AS414" i="40" s="1"/>
  <c r="AQ414" i="40"/>
  <c r="AR415" i="40"/>
  <c r="AS415" i="40" s="1"/>
  <c r="AI414" i="40"/>
  <c r="AJ414" i="40" s="1"/>
  <c r="AH414" i="40"/>
  <c r="AT413" i="40"/>
  <c r="AI415" i="40"/>
  <c r="AJ415" i="40" s="1"/>
  <c r="AR303" i="40"/>
  <c r="AS303" i="40" s="1"/>
  <c r="AD303" i="40"/>
  <c r="AF303" i="40" s="1"/>
  <c r="AH303" i="40" s="1"/>
  <c r="AT301" i="40"/>
  <c r="AR302" i="40"/>
  <c r="AS302" i="40" s="1"/>
  <c r="AQ302" i="40"/>
  <c r="AI302" i="40"/>
  <c r="AJ302" i="40" s="1"/>
  <c r="AH302" i="40"/>
  <c r="AM303" i="40"/>
  <c r="AO303" i="40" s="1"/>
  <c r="AQ303" i="40" s="1"/>
  <c r="AI303" i="40"/>
  <c r="AJ303" i="40" s="1"/>
  <c r="AM191" i="40"/>
  <c r="AO191" i="40" s="1"/>
  <c r="AQ191" i="40" s="1"/>
  <c r="AD191" i="40"/>
  <c r="AF191" i="40" s="1"/>
  <c r="AH191" i="40" s="1"/>
  <c r="AR191" i="40"/>
  <c r="AS191" i="40" s="1"/>
  <c r="AI191" i="40"/>
  <c r="AJ191" i="40" s="1"/>
  <c r="AR190" i="40"/>
  <c r="AS190" i="40" s="1"/>
  <c r="AQ190" i="40"/>
  <c r="AT189" i="40"/>
  <c r="AI190" i="40"/>
  <c r="AJ190" i="40" s="1"/>
  <c r="AH190" i="40"/>
  <c r="AR79" i="40"/>
  <c r="AS79" i="40" s="1"/>
  <c r="AM79" i="40"/>
  <c r="AO79" i="40" s="1"/>
  <c r="AQ79" i="40" s="1"/>
  <c r="AD79" i="40"/>
  <c r="AF79" i="40" s="1"/>
  <c r="AH79" i="40" s="1"/>
  <c r="AI79" i="40"/>
  <c r="AJ79" i="40" s="1"/>
  <c r="AI78" i="40"/>
  <c r="AJ78" i="40" s="1"/>
  <c r="AH78" i="40"/>
  <c r="AQ78" i="40"/>
  <c r="AR78" i="40"/>
  <c r="AS78" i="40" s="1"/>
  <c r="AT77" i="40"/>
  <c r="AH412" i="41"/>
  <c r="AJ412" i="41" s="1"/>
  <c r="K397" i="21" s="1"/>
  <c r="AE412" i="41"/>
  <c r="H409" i="41"/>
  <c r="K409" i="41" s="1"/>
  <c r="F410" i="41"/>
  <c r="S393" i="21"/>
  <c r="Q393" i="21"/>
  <c r="X413" i="41"/>
  <c r="AA413" i="41" s="1"/>
  <c r="AB413" i="41" s="1"/>
  <c r="Z396" i="21"/>
  <c r="H396" i="21"/>
  <c r="U396" i="21"/>
  <c r="I396" i="21"/>
  <c r="V396" i="21"/>
  <c r="W396" i="21"/>
  <c r="X414" i="41"/>
  <c r="AA414" i="41" s="1"/>
  <c r="AB414" i="41" s="1"/>
  <c r="AH300" i="41"/>
  <c r="AJ300" i="41" s="1"/>
  <c r="K285" i="21" s="1"/>
  <c r="AE300" i="41"/>
  <c r="Q282" i="21"/>
  <c r="S282" i="21"/>
  <c r="X301" i="41"/>
  <c r="AA301" i="41" s="1"/>
  <c r="AB301" i="41" s="1"/>
  <c r="F299" i="41"/>
  <c r="H298" i="41"/>
  <c r="K298" i="41" s="1"/>
  <c r="X302" i="41"/>
  <c r="AA302" i="41" s="1"/>
  <c r="AB302" i="41" s="1"/>
  <c r="W284" i="21"/>
  <c r="H284" i="21"/>
  <c r="U284" i="21"/>
  <c r="I284" i="21"/>
  <c r="Z284" i="21"/>
  <c r="V284" i="21"/>
  <c r="AH188" i="41"/>
  <c r="AJ188" i="41" s="1"/>
  <c r="K173" i="21" s="1"/>
  <c r="AE188" i="41"/>
  <c r="F188" i="41"/>
  <c r="H187" i="41"/>
  <c r="K187" i="41" s="1"/>
  <c r="S171" i="21"/>
  <c r="Q171" i="21"/>
  <c r="X189" i="41"/>
  <c r="AA189" i="41" s="1"/>
  <c r="AB189" i="41" s="1"/>
  <c r="X190" i="41"/>
  <c r="AA190" i="41" s="1"/>
  <c r="AB190" i="41" s="1"/>
  <c r="H172" i="21"/>
  <c r="U172" i="21"/>
  <c r="Z172" i="21"/>
  <c r="I172" i="21"/>
  <c r="V172" i="21"/>
  <c r="W172" i="21"/>
  <c r="H74" i="41"/>
  <c r="K74" i="41" s="1"/>
  <c r="F75" i="41"/>
  <c r="S58" i="21"/>
  <c r="Q58" i="21"/>
  <c r="G84" i="20"/>
  <c r="M84" i="20" s="1"/>
  <c r="Q84" i="20" s="1"/>
  <c r="G88" i="20"/>
  <c r="M88" i="20" s="1"/>
  <c r="Q88" i="20" s="1"/>
  <c r="G85" i="20"/>
  <c r="M85" i="20" s="1"/>
  <c r="Q85" i="20" s="1"/>
  <c r="G78" i="20"/>
  <c r="M78" i="20" s="1"/>
  <c r="Q78" i="20" s="1"/>
  <c r="G83" i="20"/>
  <c r="M83" i="20" s="1"/>
  <c r="Q83" i="20" s="1"/>
  <c r="G87" i="20"/>
  <c r="M87" i="20" s="1"/>
  <c r="Q87" i="20" s="1"/>
  <c r="G79" i="20"/>
  <c r="M79" i="20" s="1"/>
  <c r="Q79" i="20" s="1"/>
  <c r="G76" i="20"/>
  <c r="M76" i="20" s="1"/>
  <c r="Q76" i="20" s="1"/>
  <c r="G82" i="20"/>
  <c r="M82" i="20" s="1"/>
  <c r="Q82" i="20" s="1"/>
  <c r="G80" i="20"/>
  <c r="M80" i="20" s="1"/>
  <c r="Q80" i="20" s="1"/>
  <c r="G86" i="20"/>
  <c r="M86" i="20" s="1"/>
  <c r="Q86" i="20" s="1"/>
  <c r="G77" i="20"/>
  <c r="M77" i="20" s="1"/>
  <c r="Q77" i="20" s="1"/>
  <c r="G81" i="20"/>
  <c r="M81" i="20" s="1"/>
  <c r="Q81" i="20" s="1"/>
  <c r="G75" i="20"/>
  <c r="M75" i="20" s="1"/>
  <c r="Q75" i="20" s="1"/>
  <c r="M110" i="22"/>
  <c r="I102" i="22"/>
  <c r="C109" i="20"/>
  <c r="G44" i="33" s="1"/>
  <c r="E74" i="20"/>
  <c r="S8" i="20"/>
  <c r="AD13" i="22"/>
  <c r="AB95" i="22" s="1"/>
  <c r="AD102" i="22" s="1"/>
  <c r="R8" i="20"/>
  <c r="V8" i="20" s="1"/>
  <c r="W13" i="22"/>
  <c r="V95" i="22" s="1"/>
  <c r="W102" i="22" s="1"/>
  <c r="I3" i="20"/>
  <c r="J3" i="20" s="1"/>
  <c r="K3" i="20" s="1"/>
  <c r="H6" i="22"/>
  <c r="D47" i="11"/>
  <c r="D47" i="26"/>
  <c r="Q8" i="20"/>
  <c r="U8" i="20" s="1"/>
  <c r="P13" i="22"/>
  <c r="P95" i="22" s="1"/>
  <c r="P102" i="22" s="1"/>
  <c r="X415" i="40" l="1"/>
  <c r="O399" i="21" s="1"/>
  <c r="X414" i="40"/>
  <c r="O398" i="21" s="1"/>
  <c r="X302" i="40"/>
  <c r="O286" i="21" s="1"/>
  <c r="X303" i="40"/>
  <c r="O287" i="21" s="1"/>
  <c r="X190" i="40"/>
  <c r="O174" i="21" s="1"/>
  <c r="X191" i="40"/>
  <c r="O175" i="21" s="1"/>
  <c r="AT415" i="40"/>
  <c r="AT303" i="40"/>
  <c r="AT302" i="40"/>
  <c r="AT414" i="40"/>
  <c r="AT191" i="40"/>
  <c r="AT190" i="40"/>
  <c r="AT78" i="40"/>
  <c r="AT79" i="40"/>
  <c r="G18" i="33"/>
  <c r="G22" i="33"/>
  <c r="G26" i="33"/>
  <c r="G30" i="33"/>
  <c r="G34" i="33"/>
  <c r="G38" i="33"/>
  <c r="G42" i="33"/>
  <c r="G19" i="33"/>
  <c r="G23" i="33"/>
  <c r="G39" i="33"/>
  <c r="G17" i="33"/>
  <c r="G21" i="33"/>
  <c r="G25" i="33"/>
  <c r="G29" i="33"/>
  <c r="G33" i="33"/>
  <c r="G37" i="33"/>
  <c r="G41" i="33"/>
  <c r="G31" i="33"/>
  <c r="G35" i="33"/>
  <c r="G16" i="33"/>
  <c r="G20" i="33"/>
  <c r="G24" i="33"/>
  <c r="G28" i="33"/>
  <c r="G32" i="33"/>
  <c r="G36" i="33"/>
  <c r="G40" i="33"/>
  <c r="G27" i="33"/>
  <c r="G43" i="33"/>
  <c r="F41" i="3"/>
  <c r="D42" i="3"/>
  <c r="F43" i="3"/>
  <c r="D44" i="3"/>
  <c r="F45" i="3"/>
  <c r="D46" i="3"/>
  <c r="F47" i="3"/>
  <c r="D48" i="3"/>
  <c r="F49" i="3"/>
  <c r="D50" i="3"/>
  <c r="F51" i="3"/>
  <c r="D52" i="3"/>
  <c r="F53" i="3"/>
  <c r="D54" i="3"/>
  <c r="F55" i="3"/>
  <c r="D56" i="3"/>
  <c r="F57" i="3"/>
  <c r="D58" i="3"/>
  <c r="F59" i="3"/>
  <c r="D60" i="3"/>
  <c r="F61" i="3"/>
  <c r="D62" i="3"/>
  <c r="F63" i="3"/>
  <c r="D64" i="3"/>
  <c r="F65" i="3"/>
  <c r="D66" i="3"/>
  <c r="F67" i="3"/>
  <c r="D68" i="3"/>
  <c r="F69" i="3"/>
  <c r="D70" i="3"/>
  <c r="F71" i="3"/>
  <c r="E43" i="3"/>
  <c r="E51" i="3"/>
  <c r="E53" i="3"/>
  <c r="E61" i="3"/>
  <c r="E67" i="3"/>
  <c r="E69" i="3"/>
  <c r="E42" i="3"/>
  <c r="E44" i="3"/>
  <c r="E46" i="3"/>
  <c r="E48" i="3"/>
  <c r="E50" i="3"/>
  <c r="E52" i="3"/>
  <c r="E54" i="3"/>
  <c r="E56" i="3"/>
  <c r="E58" i="3"/>
  <c r="E60" i="3"/>
  <c r="E62" i="3"/>
  <c r="E64" i="3"/>
  <c r="E66" i="3"/>
  <c r="E68" i="3"/>
  <c r="E70" i="3"/>
  <c r="E49" i="3"/>
  <c r="E55" i="3"/>
  <c r="E57" i="3"/>
  <c r="E65" i="3"/>
  <c r="D41" i="3"/>
  <c r="F42" i="3"/>
  <c r="D43" i="3"/>
  <c r="F44" i="3"/>
  <c r="D45" i="3"/>
  <c r="F46" i="3"/>
  <c r="D47" i="3"/>
  <c r="F48" i="3"/>
  <c r="D49" i="3"/>
  <c r="F50" i="3"/>
  <c r="D51" i="3"/>
  <c r="F52" i="3"/>
  <c r="D53" i="3"/>
  <c r="F54" i="3"/>
  <c r="D55" i="3"/>
  <c r="F56" i="3"/>
  <c r="D57" i="3"/>
  <c r="F58" i="3"/>
  <c r="D59" i="3"/>
  <c r="F60" i="3"/>
  <c r="D61" i="3"/>
  <c r="F62" i="3"/>
  <c r="D63" i="3"/>
  <c r="F64" i="3"/>
  <c r="D65" i="3"/>
  <c r="F66" i="3"/>
  <c r="D67" i="3"/>
  <c r="F68" i="3"/>
  <c r="D69" i="3"/>
  <c r="F70" i="3"/>
  <c r="D71" i="3"/>
  <c r="E41" i="3"/>
  <c r="E45" i="3"/>
  <c r="E47" i="3"/>
  <c r="E59" i="3"/>
  <c r="E63" i="3"/>
  <c r="E71" i="3"/>
  <c r="AH413" i="41"/>
  <c r="AJ413" i="41" s="1"/>
  <c r="K398" i="21" s="1"/>
  <c r="AE413" i="41"/>
  <c r="F411" i="41"/>
  <c r="H410" i="41"/>
  <c r="K410" i="41" s="1"/>
  <c r="AH414" i="41"/>
  <c r="AJ414" i="41" s="1"/>
  <c r="K399" i="21" s="1"/>
  <c r="AE414" i="41"/>
  <c r="S394" i="21"/>
  <c r="Q394" i="21"/>
  <c r="H397" i="21"/>
  <c r="U397" i="21"/>
  <c r="I397" i="21"/>
  <c r="V397" i="21"/>
  <c r="Z397" i="21"/>
  <c r="W397" i="21"/>
  <c r="AH302" i="41"/>
  <c r="AJ302" i="41" s="1"/>
  <c r="K287" i="21" s="1"/>
  <c r="AE302" i="41"/>
  <c r="AH301" i="41"/>
  <c r="AJ301" i="41" s="1"/>
  <c r="K286" i="21" s="1"/>
  <c r="AE301" i="41"/>
  <c r="S283" i="21"/>
  <c r="Q283" i="21"/>
  <c r="U283" i="21" s="1"/>
  <c r="F300" i="41"/>
  <c r="H299" i="41"/>
  <c r="K299" i="41" s="1"/>
  <c r="W285" i="21"/>
  <c r="H285" i="21"/>
  <c r="Z285" i="21"/>
  <c r="I285" i="21"/>
  <c r="V285" i="21"/>
  <c r="F189" i="41"/>
  <c r="H188" i="41"/>
  <c r="K188" i="41" s="1"/>
  <c r="Q172" i="21"/>
  <c r="S172" i="21"/>
  <c r="AH190" i="41"/>
  <c r="AJ190" i="41" s="1"/>
  <c r="K175" i="21" s="1"/>
  <c r="AE190" i="41"/>
  <c r="AH189" i="41"/>
  <c r="AJ189" i="41" s="1"/>
  <c r="K174" i="21" s="1"/>
  <c r="AE189" i="41"/>
  <c r="H173" i="21"/>
  <c r="U173" i="21"/>
  <c r="Z173" i="21"/>
  <c r="I173" i="21"/>
  <c r="V173" i="21"/>
  <c r="W173" i="21"/>
  <c r="F76" i="41"/>
  <c r="H75" i="41"/>
  <c r="K75" i="41" s="1"/>
  <c r="S59" i="21"/>
  <c r="Q59" i="21"/>
  <c r="F74" i="20"/>
  <c r="G74" i="20" s="1"/>
  <c r="H74" i="20" s="1"/>
  <c r="I74" i="20" s="1"/>
  <c r="G15" i="33"/>
  <c r="E15" i="26"/>
  <c r="E15" i="11"/>
  <c r="E15" i="27"/>
  <c r="O173" i="22"/>
  <c r="P112" i="22"/>
  <c r="I171" i="22"/>
  <c r="D32" i="3"/>
  <c r="E20" i="3"/>
  <c r="E21" i="3"/>
  <c r="E23" i="3"/>
  <c r="E22" i="3"/>
  <c r="F23" i="3"/>
  <c r="D30" i="3"/>
  <c r="F13" i="3"/>
  <c r="F19" i="3"/>
  <c r="F27" i="3"/>
  <c r="F37" i="3"/>
  <c r="F33" i="3"/>
  <c r="E37" i="3"/>
  <c r="E33" i="3"/>
  <c r="F17" i="3"/>
  <c r="D35" i="3"/>
  <c r="E17" i="3"/>
  <c r="E16" i="3"/>
  <c r="E29" i="3"/>
  <c r="E27" i="3"/>
  <c r="E26" i="3"/>
  <c r="D34" i="3"/>
  <c r="F15" i="3"/>
  <c r="F28" i="3"/>
  <c r="F40" i="3"/>
  <c r="F36" i="3"/>
  <c r="F32" i="3"/>
  <c r="E40" i="3"/>
  <c r="E36" i="3"/>
  <c r="E32" i="3"/>
  <c r="F14" i="3"/>
  <c r="F24" i="3"/>
  <c r="F29" i="3"/>
  <c r="D37" i="3"/>
  <c r="D12" i="3"/>
  <c r="D14" i="3"/>
  <c r="D16" i="3"/>
  <c r="D18" i="3"/>
  <c r="D20" i="3"/>
  <c r="D22" i="3"/>
  <c r="D24" i="3"/>
  <c r="D26" i="3"/>
  <c r="D28" i="3"/>
  <c r="E28" i="3"/>
  <c r="E25" i="3"/>
  <c r="E24" i="3"/>
  <c r="E15" i="3"/>
  <c r="E14" i="3"/>
  <c r="F12" i="3"/>
  <c r="D36" i="3"/>
  <c r="F22" i="3"/>
  <c r="F39" i="3"/>
  <c r="F35" i="3"/>
  <c r="F31" i="3"/>
  <c r="E39" i="3"/>
  <c r="E35" i="3"/>
  <c r="E31" i="3"/>
  <c r="F20" i="3"/>
  <c r="D31" i="3"/>
  <c r="D38" i="3"/>
  <c r="E12" i="3"/>
  <c r="E13" i="3"/>
  <c r="E19" i="3"/>
  <c r="E18" i="3"/>
  <c r="F21" i="3"/>
  <c r="D39" i="3"/>
  <c r="F18" i="3"/>
  <c r="F25" i="3"/>
  <c r="F38" i="3"/>
  <c r="F34" i="3"/>
  <c r="F30" i="3"/>
  <c r="E38" i="3"/>
  <c r="E34" i="3"/>
  <c r="E30" i="3"/>
  <c r="F16" i="3"/>
  <c r="F26" i="3"/>
  <c r="D33" i="3"/>
  <c r="D40" i="3"/>
  <c r="D13" i="3"/>
  <c r="D15" i="3"/>
  <c r="D17" i="3"/>
  <c r="D19" i="3"/>
  <c r="D21" i="3"/>
  <c r="D23" i="3"/>
  <c r="D25" i="3"/>
  <c r="D27" i="3"/>
  <c r="D29" i="3"/>
  <c r="T8" i="20"/>
  <c r="X8" i="20" s="1"/>
  <c r="W8" i="20"/>
  <c r="U110" i="22"/>
  <c r="L120" i="22"/>
  <c r="Z287" i="21" l="1"/>
  <c r="Z399" i="21"/>
  <c r="H411" i="41"/>
  <c r="K411" i="41" s="1"/>
  <c r="F412" i="41"/>
  <c r="H399" i="21"/>
  <c r="I399" i="21"/>
  <c r="V399" i="21"/>
  <c r="U399" i="21"/>
  <c r="W399" i="21"/>
  <c r="S395" i="21"/>
  <c r="Q395" i="21"/>
  <c r="I398" i="21"/>
  <c r="W398" i="21"/>
  <c r="H398" i="21"/>
  <c r="Z398" i="21"/>
  <c r="U398" i="21"/>
  <c r="V398" i="21"/>
  <c r="H300" i="41"/>
  <c r="K300" i="41" s="1"/>
  <c r="F301" i="41"/>
  <c r="W286" i="21"/>
  <c r="H286" i="21"/>
  <c r="V286" i="21"/>
  <c r="I286" i="21"/>
  <c r="Z286" i="21"/>
  <c r="S284" i="21"/>
  <c r="Q284" i="21"/>
  <c r="H287" i="21"/>
  <c r="I287" i="21"/>
  <c r="W287" i="21"/>
  <c r="V287" i="21"/>
  <c r="U287" i="21"/>
  <c r="H174" i="21"/>
  <c r="Z174" i="21"/>
  <c r="I174" i="21"/>
  <c r="U174" i="21"/>
  <c r="V174" i="21"/>
  <c r="W174" i="21"/>
  <c r="H175" i="21"/>
  <c r="I175" i="21"/>
  <c r="V175" i="21"/>
  <c r="U175" i="21"/>
  <c r="W175" i="21"/>
  <c r="S173" i="21"/>
  <c r="Q173" i="21"/>
  <c r="Z175" i="21"/>
  <c r="H189" i="41"/>
  <c r="K189" i="41" s="1"/>
  <c r="F190" i="41"/>
  <c r="H190" i="41" s="1"/>
  <c r="K190" i="41" s="1"/>
  <c r="S60" i="21"/>
  <c r="Q60" i="21"/>
  <c r="F77" i="41"/>
  <c r="H76" i="41"/>
  <c r="K76" i="41" s="1"/>
  <c r="AA142" i="22"/>
  <c r="Y147" i="22" s="1"/>
  <c r="W136" i="22"/>
  <c r="AH95" i="22"/>
  <c r="AK102" i="22" s="1"/>
  <c r="D109" i="20"/>
  <c r="F15" i="11" s="1"/>
  <c r="T173" i="22"/>
  <c r="L178" i="22" s="1"/>
  <c r="T178" i="22" s="1"/>
  <c r="L160" i="22" s="1"/>
  <c r="O166" i="22" s="1"/>
  <c r="AH112" i="22"/>
  <c r="P111" i="22"/>
  <c r="AI124" i="22"/>
  <c r="R128" i="22"/>
  <c r="AM110" i="22"/>
  <c r="J74" i="20"/>
  <c r="E109" i="20"/>
  <c r="AN95" i="22"/>
  <c r="M116" i="22" s="1"/>
  <c r="AM116" i="22" s="1"/>
  <c r="I234" i="22" s="1"/>
  <c r="N243" i="22" s="1"/>
  <c r="V243" i="22" s="1"/>
  <c r="H412" i="41" l="1"/>
  <c r="K412" i="41" s="1"/>
  <c r="F413" i="41"/>
  <c r="S396" i="21"/>
  <c r="Q396" i="21"/>
  <c r="F302" i="41"/>
  <c r="H302" i="41" s="1"/>
  <c r="K302" i="41" s="1"/>
  <c r="H301" i="41"/>
  <c r="K301" i="41" s="1"/>
  <c r="S285" i="21"/>
  <c r="Q285" i="21"/>
  <c r="U285" i="21" s="1"/>
  <c r="S175" i="21"/>
  <c r="Q175" i="21"/>
  <c r="S174" i="21"/>
  <c r="Q174" i="21"/>
  <c r="S61" i="21"/>
  <c r="Q61" i="21"/>
  <c r="H77" i="41"/>
  <c r="K77" i="41" s="1"/>
  <c r="F78" i="41"/>
  <c r="H78" i="41" s="1"/>
  <c r="K78" i="41" s="1"/>
  <c r="M111" i="22"/>
  <c r="L157" i="22" s="1"/>
  <c r="H109" i="20"/>
  <c r="I109" i="20" s="1"/>
  <c r="J109" i="20" s="1"/>
  <c r="G15" i="27" s="1"/>
  <c r="F15" i="26"/>
  <c r="F15" i="27"/>
  <c r="K74" i="20"/>
  <c r="L74" i="20" s="1"/>
  <c r="M74" i="20" s="1"/>
  <c r="N74" i="20" s="1"/>
  <c r="O74" i="20" s="1"/>
  <c r="P74" i="20" s="1"/>
  <c r="Q74" i="20" s="1"/>
  <c r="R74" i="20" s="1"/>
  <c r="S74" i="20" s="1"/>
  <c r="W74" i="20" s="1"/>
  <c r="AA217" i="22"/>
  <c r="AH111" i="22"/>
  <c r="AF160" i="22"/>
  <c r="N164" i="22" s="1"/>
  <c r="V164" i="22" s="1"/>
  <c r="P152" i="22"/>
  <c r="X152" i="22" s="1"/>
  <c r="G15" i="11"/>
  <c r="G15" i="26"/>
  <c r="K202" i="22"/>
  <c r="K199" i="22"/>
  <c r="R204" i="22" s="1"/>
  <c r="F414" i="41" l="1"/>
  <c r="H414" i="41" s="1"/>
  <c r="K414" i="41" s="1"/>
  <c r="H413" i="41"/>
  <c r="K413" i="41" s="1"/>
  <c r="S397" i="21"/>
  <c r="Q397" i="21"/>
  <c r="S286" i="21"/>
  <c r="Q286" i="21"/>
  <c r="U286" i="21" s="1"/>
  <c r="S287" i="21"/>
  <c r="Q287" i="21"/>
  <c r="S63" i="21"/>
  <c r="Q63" i="21"/>
  <c r="S62" i="21"/>
  <c r="Q62" i="21"/>
  <c r="U111" i="22"/>
  <c r="V112" i="22" s="1"/>
  <c r="N231" i="22"/>
  <c r="R238" i="22" s="1"/>
  <c r="O165" i="22"/>
  <c r="T74" i="20"/>
  <c r="U74" i="20" s="1"/>
  <c r="F109" i="20"/>
  <c r="S398" i="21" l="1"/>
  <c r="Q398" i="21"/>
  <c r="S399" i="21"/>
  <c r="Q399" i="21"/>
  <c r="AM111" i="22"/>
  <c r="AJ160" i="22"/>
  <c r="R164" i="22" s="1"/>
  <c r="Z164" i="22" s="1"/>
  <c r="H15" i="11"/>
  <c r="H15" i="26"/>
  <c r="V113" i="22"/>
  <c r="AN112" i="22"/>
  <c r="AN113" i="22" l="1"/>
  <c r="X185" i="22"/>
  <c r="P190" i="22" s="1"/>
  <c r="X190" i="22" s="1"/>
  <c r="V114" i="22"/>
  <c r="AN114" i="22" l="1"/>
  <c r="X206" i="22"/>
  <c r="P211" i="22" s="1"/>
  <c r="X211" i="22" s="1"/>
  <c r="V115" i="22"/>
  <c r="X220" i="22" l="1"/>
  <c r="P225" i="22" s="1"/>
  <c r="X225" i="22" s="1"/>
  <c r="AN115" i="22"/>
  <c r="E31" i="41" l="1"/>
  <c r="E32" i="41" l="1"/>
  <c r="E33" i="41" l="1"/>
  <c r="E34" i="41" l="1"/>
  <c r="E35" i="41" l="1"/>
  <c r="E36" i="41" l="1"/>
  <c r="E37" i="41" l="1"/>
  <c r="E38" i="41" l="1"/>
  <c r="E39" i="41" l="1"/>
  <c r="E29" i="41" l="1"/>
  <c r="E24" i="41"/>
  <c r="E28" i="41"/>
  <c r="E30" i="41"/>
  <c r="E25" i="41"/>
  <c r="E19" i="41"/>
  <c r="E20" i="41"/>
  <c r="E21" i="41"/>
  <c r="E26" i="41"/>
  <c r="E23" i="41"/>
  <c r="E40" i="41"/>
  <c r="E27" i="41"/>
  <c r="E22" i="41"/>
  <c r="E41" i="41" l="1"/>
  <c r="E42" i="41" l="1"/>
  <c r="E43" i="41" l="1"/>
  <c r="E44" i="41" l="1"/>
  <c r="E45" i="41" l="1"/>
  <c r="E46" i="41" l="1"/>
  <c r="E47" i="41" l="1"/>
  <c r="AD19" i="41" l="1"/>
  <c r="S19" i="41"/>
  <c r="U19" i="41" s="1"/>
  <c r="X19" i="41" s="1"/>
  <c r="AA19" i="41" s="1"/>
  <c r="AB19" i="41" s="1"/>
  <c r="D87" i="41"/>
  <c r="G87" i="41" s="1"/>
  <c r="K87" i="41" s="1"/>
  <c r="P87" i="41" s="1"/>
  <c r="S87" i="41" s="1"/>
  <c r="S20" i="41" l="1"/>
  <c r="D96" i="41"/>
  <c r="AD20" i="41"/>
  <c r="AE19" i="41"/>
  <c r="S21" i="41" l="1"/>
  <c r="S22" i="41" s="1"/>
  <c r="U20" i="41"/>
  <c r="X20" i="41" s="1"/>
  <c r="AA20" i="41" s="1"/>
  <c r="AB20" i="41" s="1"/>
  <c r="D93" i="41"/>
  <c r="AG19" i="41"/>
  <c r="AD21" i="41"/>
  <c r="N95" i="41"/>
  <c r="P95" i="41" s="1"/>
  <c r="S95" i="41" s="1"/>
  <c r="G96" i="41"/>
  <c r="K96" i="41" s="1"/>
  <c r="P96" i="41" s="1"/>
  <c r="S96" i="41" s="1"/>
  <c r="U21" i="41" l="1"/>
  <c r="X21" i="41" s="1"/>
  <c r="AA21" i="41" s="1"/>
  <c r="AB21" i="41" s="1"/>
  <c r="AE21" i="41" s="1"/>
  <c r="AG21" i="41" s="1"/>
  <c r="AE20" i="41"/>
  <c r="AG20" i="41" s="1"/>
  <c r="AH20" i="41" s="1"/>
  <c r="AJ20" i="41" s="1"/>
  <c r="AH19" i="41"/>
  <c r="AJ19" i="41" s="1"/>
  <c r="K4" i="21" s="1"/>
  <c r="S23" i="41"/>
  <c r="U22" i="41"/>
  <c r="X22" i="41" s="1"/>
  <c r="AA22" i="41" s="1"/>
  <c r="AB22" i="41" s="1"/>
  <c r="AD22" i="41"/>
  <c r="G93" i="41"/>
  <c r="K93" i="41" s="1"/>
  <c r="P93" i="41" s="1"/>
  <c r="S93" i="41" s="1"/>
  <c r="N94" i="41"/>
  <c r="P94" i="41" s="1"/>
  <c r="S94" i="41" s="1"/>
  <c r="I4" i="21" l="1"/>
  <c r="U4" i="21"/>
  <c r="V4" i="21"/>
  <c r="K5" i="21"/>
  <c r="AH21" i="41"/>
  <c r="AJ21" i="41" s="1"/>
  <c r="K6" i="21" s="1"/>
  <c r="S24" i="41"/>
  <c r="U23" i="41"/>
  <c r="X23" i="41" s="1"/>
  <c r="AA23" i="41" s="1"/>
  <c r="AB23" i="41" s="1"/>
  <c r="AD23" i="41"/>
  <c r="AE22" i="41"/>
  <c r="AG22" i="41" s="1"/>
  <c r="AH22" i="41" s="1"/>
  <c r="AJ22" i="41" s="1"/>
  <c r="U75" i="20" l="1"/>
  <c r="X75" i="20" s="1"/>
  <c r="I6" i="21"/>
  <c r="V6" i="21"/>
  <c r="U6" i="21"/>
  <c r="I5" i="21"/>
  <c r="U5" i="21"/>
  <c r="V5" i="21"/>
  <c r="K7" i="21"/>
  <c r="AD24" i="41"/>
  <c r="AE23" i="41"/>
  <c r="AG23" i="41" s="1"/>
  <c r="S25" i="41"/>
  <c r="U24" i="41"/>
  <c r="X24" i="41" s="1"/>
  <c r="AA24" i="41" s="1"/>
  <c r="AB24" i="41" s="1"/>
  <c r="U76" i="20" l="1"/>
  <c r="X76" i="20" s="1"/>
  <c r="U77" i="20"/>
  <c r="X77" i="20" s="1"/>
  <c r="M110" i="20"/>
  <c r="I7" i="21"/>
  <c r="U7" i="21"/>
  <c r="V7" i="21"/>
  <c r="AH23" i="41"/>
  <c r="AJ23" i="41" s="1"/>
  <c r="K8" i="21" s="1"/>
  <c r="AD25" i="41"/>
  <c r="AE24" i="41"/>
  <c r="AG24" i="41" s="1"/>
  <c r="AH24" i="41" s="1"/>
  <c r="AJ24" i="41" s="1"/>
  <c r="S26" i="41"/>
  <c r="U25" i="41"/>
  <c r="X25" i="41" s="1"/>
  <c r="AA25" i="41" s="1"/>
  <c r="AB25" i="41" s="1"/>
  <c r="X105" i="20" l="1"/>
  <c r="M112" i="20"/>
  <c r="U78" i="20"/>
  <c r="X78" i="20" s="1"/>
  <c r="M111" i="20"/>
  <c r="I8" i="21"/>
  <c r="U8" i="21"/>
  <c r="V8" i="21"/>
  <c r="K9" i="21"/>
  <c r="AD26" i="41"/>
  <c r="AE25" i="41"/>
  <c r="AG25" i="41" s="1"/>
  <c r="S27" i="41"/>
  <c r="U26" i="41"/>
  <c r="X26" i="41" s="1"/>
  <c r="AA26" i="41" s="1"/>
  <c r="AB26" i="41" s="1"/>
  <c r="I122" i="20" l="1"/>
  <c r="H113" i="20"/>
  <c r="H122" i="20"/>
  <c r="I113" i="20"/>
  <c r="N122" i="20"/>
  <c r="C122" i="20" s="1"/>
  <c r="F27" i="33" s="1"/>
  <c r="U79" i="20"/>
  <c r="X79" i="20" s="1"/>
  <c r="V78" i="20"/>
  <c r="M113" i="20"/>
  <c r="W78" i="20"/>
  <c r="I9" i="21"/>
  <c r="V9" i="21"/>
  <c r="U9" i="21"/>
  <c r="AH25" i="41"/>
  <c r="AJ25" i="41" s="1"/>
  <c r="K10" i="21" s="1"/>
  <c r="AD27" i="41"/>
  <c r="AE26" i="41"/>
  <c r="AG26" i="41" s="1"/>
  <c r="S28" i="41"/>
  <c r="U27" i="41"/>
  <c r="X27" i="41" s="1"/>
  <c r="AA27" i="41" s="1"/>
  <c r="AB27" i="41" s="1"/>
  <c r="R122" i="20" l="1"/>
  <c r="J122" i="20" s="1"/>
  <c r="R113" i="20"/>
  <c r="J113" i="20" s="1"/>
  <c r="H18" i="33" s="1"/>
  <c r="K113" i="20"/>
  <c r="L18" i="33" s="1"/>
  <c r="N113" i="20"/>
  <c r="C113" i="20" s="1"/>
  <c r="F18" i="33" s="1"/>
  <c r="K122" i="20"/>
  <c r="L27" i="33" s="1"/>
  <c r="O113" i="20"/>
  <c r="D113" i="20" s="1"/>
  <c r="J18" i="33" s="1"/>
  <c r="P122" i="20"/>
  <c r="E122" i="20" s="1"/>
  <c r="K27" i="33" s="1"/>
  <c r="O122" i="20"/>
  <c r="D122" i="20" s="1"/>
  <c r="J27" i="33" s="1"/>
  <c r="Q122" i="20"/>
  <c r="Q113" i="20"/>
  <c r="U80" i="20"/>
  <c r="E28" i="11"/>
  <c r="E28" i="26"/>
  <c r="E28" i="27"/>
  <c r="G19" i="27"/>
  <c r="F113" i="20"/>
  <c r="Q18" i="33" s="1"/>
  <c r="M114" i="20"/>
  <c r="P113" i="20"/>
  <c r="E113" i="20" s="1"/>
  <c r="K18" i="33" s="1"/>
  <c r="I10" i="21"/>
  <c r="U10" i="21"/>
  <c r="V10" i="21"/>
  <c r="AH26" i="41"/>
  <c r="AJ26" i="41" s="1"/>
  <c r="K11" i="21" s="1"/>
  <c r="AD28" i="41"/>
  <c r="AE27" i="41"/>
  <c r="AG27" i="41" s="1"/>
  <c r="S29" i="41"/>
  <c r="U28" i="41"/>
  <c r="X28" i="41" s="1"/>
  <c r="AA28" i="41" s="1"/>
  <c r="AB28" i="41" s="1"/>
  <c r="G28" i="27" l="1"/>
  <c r="H27" i="33"/>
  <c r="E19" i="26"/>
  <c r="E19" i="27"/>
  <c r="H19" i="27"/>
  <c r="H28" i="27"/>
  <c r="E19" i="11"/>
  <c r="G28" i="26"/>
  <c r="G28" i="11"/>
  <c r="F19" i="11"/>
  <c r="F19" i="26"/>
  <c r="F19" i="27"/>
  <c r="U81" i="20"/>
  <c r="G19" i="26"/>
  <c r="G19" i="11"/>
  <c r="M115" i="20"/>
  <c r="X80" i="20"/>
  <c r="F28" i="11"/>
  <c r="F28" i="27"/>
  <c r="F28" i="26"/>
  <c r="H19" i="11"/>
  <c r="H19" i="26"/>
  <c r="I11" i="21"/>
  <c r="U11" i="21"/>
  <c r="V11" i="21"/>
  <c r="AH27" i="41"/>
  <c r="AJ27" i="41" s="1"/>
  <c r="K12" i="21" s="1"/>
  <c r="S30" i="41"/>
  <c r="U29" i="41"/>
  <c r="X29" i="41" s="1"/>
  <c r="AA29" i="41" s="1"/>
  <c r="AB29" i="41" s="1"/>
  <c r="AD29" i="41"/>
  <c r="AE28" i="41"/>
  <c r="AG28" i="41" s="1"/>
  <c r="U82" i="20" l="1"/>
  <c r="X82" i="20" s="1"/>
  <c r="M116" i="20"/>
  <c r="X81" i="20"/>
  <c r="I12" i="21"/>
  <c r="V12" i="21"/>
  <c r="U12" i="21"/>
  <c r="AH28" i="41"/>
  <c r="AJ28" i="41" s="1"/>
  <c r="K13" i="21" s="1"/>
  <c r="S31" i="41"/>
  <c r="U30" i="41"/>
  <c r="X30" i="41" s="1"/>
  <c r="AA30" i="41" s="1"/>
  <c r="AB30" i="41" s="1"/>
  <c r="AD30" i="41"/>
  <c r="AE29" i="41"/>
  <c r="AG29" i="41" s="1"/>
  <c r="AH29" i="41" s="1"/>
  <c r="AJ29" i="41" s="1"/>
  <c r="U83" i="20" l="1"/>
  <c r="M117" i="20"/>
  <c r="I13" i="21"/>
  <c r="U13" i="21"/>
  <c r="V13" i="21"/>
  <c r="K14" i="21"/>
  <c r="S32" i="41"/>
  <c r="U31" i="41"/>
  <c r="X31" i="41" s="1"/>
  <c r="AA31" i="41" s="1"/>
  <c r="AB31" i="41" s="1"/>
  <c r="AD31" i="41"/>
  <c r="AE30" i="41"/>
  <c r="AG30" i="41" s="1"/>
  <c r="U84" i="20" l="1"/>
  <c r="M118" i="20"/>
  <c r="X83" i="20"/>
  <c r="I14" i="21"/>
  <c r="U14" i="21"/>
  <c r="V14" i="21"/>
  <c r="AH30" i="41"/>
  <c r="AJ30" i="41" s="1"/>
  <c r="K15" i="21" s="1"/>
  <c r="S33" i="41"/>
  <c r="U32" i="41"/>
  <c r="X32" i="41" s="1"/>
  <c r="AA32" i="41" s="1"/>
  <c r="AB32" i="41" s="1"/>
  <c r="AD32" i="41"/>
  <c r="AE31" i="41"/>
  <c r="AG31" i="41" s="1"/>
  <c r="U85" i="20" l="1"/>
  <c r="M119" i="20"/>
  <c r="X84" i="20"/>
  <c r="I15" i="21"/>
  <c r="V15" i="21"/>
  <c r="U15" i="21"/>
  <c r="AH31" i="41"/>
  <c r="AJ31" i="41" s="1"/>
  <c r="K16" i="21" s="1"/>
  <c r="U33" i="41"/>
  <c r="X33" i="41" s="1"/>
  <c r="AA33" i="41" s="1"/>
  <c r="AB33" i="41" s="1"/>
  <c r="S34" i="41"/>
  <c r="AD33" i="41"/>
  <c r="AE32" i="41"/>
  <c r="AG32" i="41" s="1"/>
  <c r="AH32" i="41" s="1"/>
  <c r="AJ32" i="41" s="1"/>
  <c r="M120" i="20" l="1"/>
  <c r="U86" i="20"/>
  <c r="X86" i="20" s="1"/>
  <c r="X85" i="20"/>
  <c r="I16" i="21"/>
  <c r="U16" i="21"/>
  <c r="V16" i="21"/>
  <c r="K17" i="21"/>
  <c r="S35" i="41"/>
  <c r="U34" i="41"/>
  <c r="X34" i="41" s="1"/>
  <c r="AA34" i="41" s="1"/>
  <c r="AB34" i="41" s="1"/>
  <c r="AD34" i="41"/>
  <c r="AE33" i="41"/>
  <c r="AG33" i="41" s="1"/>
  <c r="U87" i="20" l="1"/>
  <c r="M121" i="20"/>
  <c r="I17" i="21"/>
  <c r="U17" i="21"/>
  <c r="V17" i="21"/>
  <c r="AH33" i="41"/>
  <c r="AJ33" i="41" s="1"/>
  <c r="K18" i="21" s="1"/>
  <c r="S36" i="41"/>
  <c r="U35" i="41"/>
  <c r="X35" i="41" s="1"/>
  <c r="AA35" i="41" s="1"/>
  <c r="AB35" i="41" s="1"/>
  <c r="AD35" i="41"/>
  <c r="AE34" i="41"/>
  <c r="AG34" i="41" s="1"/>
  <c r="U88" i="20" l="1"/>
  <c r="X88" i="20" s="1"/>
  <c r="M122" i="20"/>
  <c r="V87" i="20"/>
  <c r="W87" i="20"/>
  <c r="F122" i="20" s="1"/>
  <c r="Q27" i="33" s="1"/>
  <c r="X87" i="20"/>
  <c r="I18" i="21"/>
  <c r="V18" i="21"/>
  <c r="U18" i="21"/>
  <c r="AH34" i="41"/>
  <c r="AJ34" i="41" s="1"/>
  <c r="K19" i="21" s="1"/>
  <c r="S37" i="41"/>
  <c r="U36" i="41"/>
  <c r="X36" i="41" s="1"/>
  <c r="AA36" i="41" s="1"/>
  <c r="AB36" i="41" s="1"/>
  <c r="AD36" i="41"/>
  <c r="AE35" i="41"/>
  <c r="AG35" i="41" s="1"/>
  <c r="H28" i="11" l="1"/>
  <c r="H28" i="26"/>
  <c r="M123" i="20"/>
  <c r="M109" i="20" s="1"/>
  <c r="I19" i="21"/>
  <c r="U19" i="21"/>
  <c r="V19" i="21"/>
  <c r="AH35" i="41"/>
  <c r="AJ35" i="41" s="1"/>
  <c r="K20" i="21" s="1"/>
  <c r="S38" i="41"/>
  <c r="U37" i="41"/>
  <c r="X37" i="41" s="1"/>
  <c r="AA37" i="41" s="1"/>
  <c r="AB37" i="41" s="1"/>
  <c r="AD37" i="41"/>
  <c r="AE36" i="41"/>
  <c r="AG36" i="41" s="1"/>
  <c r="AH36" i="41" s="1"/>
  <c r="AJ36" i="41" s="1"/>
  <c r="M109" i="37" l="1"/>
  <c r="I20" i="21"/>
  <c r="U20" i="21"/>
  <c r="V20" i="21"/>
  <c r="K21" i="21"/>
  <c r="S39" i="41"/>
  <c r="U38" i="41"/>
  <c r="X38" i="41" s="1"/>
  <c r="AA38" i="41" s="1"/>
  <c r="AB38" i="41" s="1"/>
  <c r="AD38" i="41"/>
  <c r="AE37" i="41"/>
  <c r="AG37" i="41" s="1"/>
  <c r="H110" i="20" l="1"/>
  <c r="W75" i="20"/>
  <c r="V75" i="20"/>
  <c r="I110" i="20"/>
  <c r="I112" i="20"/>
  <c r="H116" i="20"/>
  <c r="I118" i="20"/>
  <c r="I114" i="20"/>
  <c r="I111" i="20"/>
  <c r="I120" i="20"/>
  <c r="H112" i="20"/>
  <c r="H120" i="20"/>
  <c r="H117" i="20"/>
  <c r="I123" i="20"/>
  <c r="H121" i="20"/>
  <c r="H123" i="20"/>
  <c r="V77" i="20"/>
  <c r="H115" i="20"/>
  <c r="I121" i="20"/>
  <c r="H111" i="20"/>
  <c r="K111" i="20" s="1"/>
  <c r="L16" i="33" s="1"/>
  <c r="I119" i="20"/>
  <c r="V76" i="20"/>
  <c r="W76" i="20"/>
  <c r="H119" i="20"/>
  <c r="I75" i="20"/>
  <c r="I116" i="20"/>
  <c r="I117" i="20"/>
  <c r="I115" i="20"/>
  <c r="H114" i="20"/>
  <c r="H118" i="20"/>
  <c r="W77" i="20"/>
  <c r="V79" i="20"/>
  <c r="W79" i="20"/>
  <c r="V80" i="20"/>
  <c r="W80" i="20"/>
  <c r="W81" i="20"/>
  <c r="V81" i="20"/>
  <c r="W82" i="20"/>
  <c r="V82" i="20"/>
  <c r="V83" i="20"/>
  <c r="W83" i="20"/>
  <c r="V84" i="20"/>
  <c r="W84" i="20"/>
  <c r="V85" i="20"/>
  <c r="W85" i="20"/>
  <c r="V86" i="20"/>
  <c r="W86" i="20"/>
  <c r="W88" i="20"/>
  <c r="V88" i="20"/>
  <c r="M3" i="20"/>
  <c r="C43" i="13" s="1"/>
  <c r="N109" i="37"/>
  <c r="R109" i="37"/>
  <c r="M3" i="37"/>
  <c r="X105" i="37"/>
  <c r="R109" i="20"/>
  <c r="N109" i="20"/>
  <c r="I21" i="21"/>
  <c r="V21" i="21"/>
  <c r="U21" i="21"/>
  <c r="AH37" i="41"/>
  <c r="AJ37" i="41" s="1"/>
  <c r="K22" i="21" s="1"/>
  <c r="S40" i="41"/>
  <c r="U39" i="41"/>
  <c r="X39" i="41" s="1"/>
  <c r="AA39" i="41" s="1"/>
  <c r="AB39" i="41" s="1"/>
  <c r="AD39" i="41"/>
  <c r="AE38" i="41"/>
  <c r="AG38" i="41" s="1"/>
  <c r="K110" i="20" l="1"/>
  <c r="H16" i="27" s="1"/>
  <c r="K118" i="20"/>
  <c r="L23" i="33" s="1"/>
  <c r="R117" i="20"/>
  <c r="J117" i="20" s="1"/>
  <c r="H22" i="33" s="1"/>
  <c r="R121" i="20"/>
  <c r="R123" i="20"/>
  <c r="J123" i="20" s="1"/>
  <c r="H28" i="33" s="1"/>
  <c r="R110" i="20"/>
  <c r="J110" i="20" s="1"/>
  <c r="R120" i="20"/>
  <c r="R112" i="20"/>
  <c r="G45" i="27"/>
  <c r="R119" i="20"/>
  <c r="J119" i="20" s="1"/>
  <c r="H24" i="33" s="1"/>
  <c r="R115" i="20"/>
  <c r="J115" i="20" s="1"/>
  <c r="H20" i="33" s="1"/>
  <c r="R114" i="20"/>
  <c r="J114" i="20" s="1"/>
  <c r="H19" i="33" s="1"/>
  <c r="R118" i="20"/>
  <c r="R111" i="20"/>
  <c r="J111" i="20" s="1"/>
  <c r="H16" i="33" s="1"/>
  <c r="R116" i="20"/>
  <c r="J116" i="20" s="1"/>
  <c r="H21" i="33" s="1"/>
  <c r="H17" i="27"/>
  <c r="K121" i="20"/>
  <c r="L26" i="33" s="1"/>
  <c r="K120" i="20"/>
  <c r="L25" i="33" s="1"/>
  <c r="U108" i="20"/>
  <c r="U109" i="20"/>
  <c r="K114" i="20"/>
  <c r="L19" i="33" s="1"/>
  <c r="J121" i="20"/>
  <c r="H26" i="33" s="1"/>
  <c r="K116" i="20"/>
  <c r="L21" i="33" s="1"/>
  <c r="N120" i="20"/>
  <c r="C120" i="20" s="1"/>
  <c r="F25" i="33" s="1"/>
  <c r="N110" i="20"/>
  <c r="C110" i="20" s="1"/>
  <c r="N117" i="20"/>
  <c r="C117" i="20" s="1"/>
  <c r="F22" i="33" s="1"/>
  <c r="N111" i="20"/>
  <c r="C111" i="20" s="1"/>
  <c r="F16" i="33" s="1"/>
  <c r="N112" i="20"/>
  <c r="C112" i="20" s="1"/>
  <c r="F17" i="33" s="1"/>
  <c r="N115" i="20"/>
  <c r="C115" i="20" s="1"/>
  <c r="F20" i="33" s="1"/>
  <c r="N116" i="20"/>
  <c r="C116" i="20" s="1"/>
  <c r="F21" i="33" s="1"/>
  <c r="N121" i="20"/>
  <c r="C121" i="20" s="1"/>
  <c r="F26" i="33" s="1"/>
  <c r="N118" i="20"/>
  <c r="C118" i="20" s="1"/>
  <c r="F23" i="33" s="1"/>
  <c r="N123" i="20"/>
  <c r="C123" i="20" s="1"/>
  <c r="F28" i="33" s="1"/>
  <c r="N114" i="20"/>
  <c r="C114" i="20" s="1"/>
  <c r="F19" i="33" s="1"/>
  <c r="H45" i="27"/>
  <c r="K123" i="20"/>
  <c r="L28" i="33" s="1"/>
  <c r="K112" i="20"/>
  <c r="L17" i="33" s="1"/>
  <c r="J112" i="20"/>
  <c r="H17" i="33" s="1"/>
  <c r="K119" i="20"/>
  <c r="L24" i="33" s="1"/>
  <c r="K115" i="20"/>
  <c r="L20" i="33" s="1"/>
  <c r="K117" i="20"/>
  <c r="L22" i="33" s="1"/>
  <c r="J120" i="20"/>
  <c r="H25" i="33" s="1"/>
  <c r="J118" i="20"/>
  <c r="H23" i="33" s="1"/>
  <c r="L15" i="33"/>
  <c r="U108" i="37"/>
  <c r="U109" i="37"/>
  <c r="O109" i="37"/>
  <c r="P109" i="37" s="1"/>
  <c r="Q109" i="37" s="1"/>
  <c r="N119" i="20"/>
  <c r="C119" i="20" s="1"/>
  <c r="F24" i="33" s="1"/>
  <c r="O109" i="20"/>
  <c r="O121" i="20" s="1"/>
  <c r="D121" i="20" s="1"/>
  <c r="J26" i="33" s="1"/>
  <c r="I22" i="21"/>
  <c r="U22" i="21"/>
  <c r="V22" i="21"/>
  <c r="AH38" i="41"/>
  <c r="AJ38" i="41" s="1"/>
  <c r="K23" i="21" s="1"/>
  <c r="S41" i="41"/>
  <c r="U40" i="41"/>
  <c r="X40" i="41" s="1"/>
  <c r="AA40" i="41" s="1"/>
  <c r="AB40" i="41" s="1"/>
  <c r="AD40" i="41"/>
  <c r="AE39" i="41"/>
  <c r="AG39" i="41" s="1"/>
  <c r="G23" i="27" l="1"/>
  <c r="K109" i="37"/>
  <c r="N3" i="37" s="1"/>
  <c r="H24" i="27"/>
  <c r="K109" i="20"/>
  <c r="N3" i="20" s="1"/>
  <c r="A50" i="13" s="1"/>
  <c r="F27" i="27"/>
  <c r="F27" i="11"/>
  <c r="F27" i="26"/>
  <c r="G24" i="27"/>
  <c r="H21" i="27"/>
  <c r="G18" i="27"/>
  <c r="H29" i="27"/>
  <c r="O115" i="20"/>
  <c r="D115" i="20" s="1"/>
  <c r="J20" i="33" s="1"/>
  <c r="E45" i="11"/>
  <c r="E45" i="26"/>
  <c r="E45" i="27"/>
  <c r="E18" i="11"/>
  <c r="E18" i="27"/>
  <c r="E18" i="26"/>
  <c r="E26" i="26"/>
  <c r="E26" i="11"/>
  <c r="E26" i="27"/>
  <c r="G27" i="27"/>
  <c r="O110" i="20"/>
  <c r="D110" i="20" s="1"/>
  <c r="O111" i="20"/>
  <c r="D111" i="20" s="1"/>
  <c r="J16" i="33" s="1"/>
  <c r="H27" i="27"/>
  <c r="G17" i="27"/>
  <c r="G25" i="27"/>
  <c r="G26" i="27"/>
  <c r="H25" i="27"/>
  <c r="H18" i="27"/>
  <c r="O117" i="20"/>
  <c r="D117" i="20" s="1"/>
  <c r="J22" i="33" s="1"/>
  <c r="E20" i="11"/>
  <c r="E20" i="26"/>
  <c r="E20" i="27"/>
  <c r="E27" i="11"/>
  <c r="E27" i="27"/>
  <c r="E27" i="26"/>
  <c r="E17" i="11"/>
  <c r="E17" i="26"/>
  <c r="E17" i="27"/>
  <c r="H22" i="27"/>
  <c r="O118" i="20"/>
  <c r="D118" i="20" s="1"/>
  <c r="J23" i="33" s="1"/>
  <c r="O120" i="20"/>
  <c r="D120" i="20" s="1"/>
  <c r="J25" i="33" s="1"/>
  <c r="G29" i="27"/>
  <c r="H23" i="27"/>
  <c r="O112" i="20"/>
  <c r="D112" i="20" s="1"/>
  <c r="J17" i="33" s="1"/>
  <c r="E29" i="27"/>
  <c r="E29" i="11"/>
  <c r="E29" i="26"/>
  <c r="E22" i="26"/>
  <c r="E22" i="27"/>
  <c r="E22" i="11"/>
  <c r="E23" i="26"/>
  <c r="E23" i="27"/>
  <c r="E23" i="11"/>
  <c r="H20" i="27"/>
  <c r="G20" i="27"/>
  <c r="P109" i="20"/>
  <c r="P117" i="20" s="1"/>
  <c r="E117" i="20" s="1"/>
  <c r="K22" i="33" s="1"/>
  <c r="O116" i="20"/>
  <c r="D116" i="20" s="1"/>
  <c r="J21" i="33" s="1"/>
  <c r="O119" i="20"/>
  <c r="D119" i="20" s="1"/>
  <c r="J24" i="33" s="1"/>
  <c r="O114" i="20"/>
  <c r="D114" i="20" s="1"/>
  <c r="J19" i="33" s="1"/>
  <c r="P112" i="20"/>
  <c r="E112" i="20" s="1"/>
  <c r="K17" i="33" s="1"/>
  <c r="E24" i="11"/>
  <c r="E24" i="27"/>
  <c r="E24" i="26"/>
  <c r="E21" i="27"/>
  <c r="E21" i="26"/>
  <c r="E21" i="11"/>
  <c r="E16" i="26"/>
  <c r="E16" i="27"/>
  <c r="F15" i="33"/>
  <c r="E16" i="11"/>
  <c r="P121" i="20"/>
  <c r="E121" i="20" s="1"/>
  <c r="K26" i="33" s="1"/>
  <c r="H15" i="33"/>
  <c r="G16" i="27"/>
  <c r="H26" i="27"/>
  <c r="O123" i="20"/>
  <c r="D123" i="20" s="1"/>
  <c r="J28" i="33" s="1"/>
  <c r="G22" i="27"/>
  <c r="G21" i="27"/>
  <c r="E25" i="11"/>
  <c r="E25" i="26"/>
  <c r="E25" i="27"/>
  <c r="I23" i="21"/>
  <c r="U23" i="21"/>
  <c r="V23" i="21"/>
  <c r="AH39" i="41"/>
  <c r="AJ39" i="41" s="1"/>
  <c r="K24" i="21" s="1"/>
  <c r="S42" i="41"/>
  <c r="U41" i="41"/>
  <c r="X41" i="41" s="1"/>
  <c r="AA41" i="41" s="1"/>
  <c r="AB41" i="41" s="1"/>
  <c r="AD41" i="41"/>
  <c r="AE40" i="41"/>
  <c r="AG40" i="41" s="1"/>
  <c r="AH40" i="41" s="1"/>
  <c r="AJ40" i="41" s="1"/>
  <c r="G23" i="11" l="1"/>
  <c r="G23" i="26"/>
  <c r="G27" i="26"/>
  <c r="G27" i="11"/>
  <c r="F22" i="26"/>
  <c r="F22" i="11"/>
  <c r="F22" i="27"/>
  <c r="F24" i="11"/>
  <c r="F24" i="27"/>
  <c r="F24" i="26"/>
  <c r="F23" i="26"/>
  <c r="F23" i="11"/>
  <c r="F23" i="27"/>
  <c r="P123" i="20"/>
  <c r="E123" i="20" s="1"/>
  <c r="K28" i="33" s="1"/>
  <c r="F16" i="26"/>
  <c r="J15" i="33"/>
  <c r="F16" i="11"/>
  <c r="F16" i="27"/>
  <c r="G18" i="11"/>
  <c r="G18" i="26"/>
  <c r="F45" i="26"/>
  <c r="F45" i="27"/>
  <c r="F45" i="11"/>
  <c r="P120" i="20"/>
  <c r="E120" i="20" s="1"/>
  <c r="K25" i="33" s="1"/>
  <c r="F20" i="27"/>
  <c r="F20" i="26"/>
  <c r="F20" i="11"/>
  <c r="Q109" i="20"/>
  <c r="P116" i="20"/>
  <c r="E116" i="20" s="1"/>
  <c r="K21" i="33" s="1"/>
  <c r="P119" i="20"/>
  <c r="E119" i="20" s="1"/>
  <c r="K24" i="33" s="1"/>
  <c r="P110" i="20"/>
  <c r="E110" i="20" s="1"/>
  <c r="P111" i="20"/>
  <c r="E111" i="20" s="1"/>
  <c r="K16" i="33" s="1"/>
  <c r="P118" i="20"/>
  <c r="E118" i="20" s="1"/>
  <c r="K23" i="33" s="1"/>
  <c r="F18" i="27"/>
  <c r="F18" i="26"/>
  <c r="F18" i="11"/>
  <c r="F21" i="11"/>
  <c r="F21" i="27"/>
  <c r="F21" i="26"/>
  <c r="F29" i="26"/>
  <c r="F29" i="11"/>
  <c r="F29" i="27"/>
  <c r="F25" i="11"/>
  <c r="F25" i="26"/>
  <c r="F25" i="27"/>
  <c r="F26" i="27"/>
  <c r="F26" i="11"/>
  <c r="F26" i="26"/>
  <c r="P115" i="20"/>
  <c r="E115" i="20" s="1"/>
  <c r="K20" i="33" s="1"/>
  <c r="F17" i="27"/>
  <c r="F17" i="11"/>
  <c r="F17" i="26"/>
  <c r="P114" i="20"/>
  <c r="E114" i="20" s="1"/>
  <c r="K19" i="33" s="1"/>
  <c r="I24" i="21"/>
  <c r="V24" i="21"/>
  <c r="U24" i="21"/>
  <c r="K25" i="21"/>
  <c r="S43" i="41"/>
  <c r="U42" i="41"/>
  <c r="X42" i="41" s="1"/>
  <c r="AA42" i="41" s="1"/>
  <c r="AB42" i="41" s="1"/>
  <c r="AD42" i="41"/>
  <c r="AE41" i="41"/>
  <c r="AG41" i="41" s="1"/>
  <c r="G20" i="11" l="1"/>
  <c r="G20" i="26"/>
  <c r="K15" i="33"/>
  <c r="G16" i="26"/>
  <c r="G16" i="11"/>
  <c r="Q112" i="20"/>
  <c r="F112" i="20" s="1"/>
  <c r="Q17" i="33" s="1"/>
  <c r="Q115" i="20"/>
  <c r="F115" i="20" s="1"/>
  <c r="Q20" i="33" s="1"/>
  <c r="Q110" i="20"/>
  <c r="F110" i="20" s="1"/>
  <c r="Q121" i="20"/>
  <c r="F121" i="20" s="1"/>
  <c r="Q26" i="33" s="1"/>
  <c r="Q114" i="20"/>
  <c r="F114" i="20" s="1"/>
  <c r="Q19" i="33" s="1"/>
  <c r="Q120" i="20"/>
  <c r="F120" i="20" s="1"/>
  <c r="Q25" i="33" s="1"/>
  <c r="Q123" i="20"/>
  <c r="F123" i="20" s="1"/>
  <c r="Q28" i="33" s="1"/>
  <c r="Q118" i="20"/>
  <c r="F118" i="20" s="1"/>
  <c r="Q23" i="33" s="1"/>
  <c r="Q116" i="20"/>
  <c r="F116" i="20" s="1"/>
  <c r="Q21" i="33" s="1"/>
  <c r="Q111" i="20"/>
  <c r="F111" i="20" s="1"/>
  <c r="Q16" i="33" s="1"/>
  <c r="Q117" i="20"/>
  <c r="F117" i="20" s="1"/>
  <c r="Q22" i="33" s="1"/>
  <c r="Q119" i="20"/>
  <c r="F119" i="20" s="1"/>
  <c r="Q24" i="33" s="1"/>
  <c r="G21" i="11"/>
  <c r="G21" i="26"/>
  <c r="G25" i="26"/>
  <c r="G25" i="11"/>
  <c r="G26" i="11"/>
  <c r="G26" i="26"/>
  <c r="G29" i="11"/>
  <c r="G29" i="26"/>
  <c r="G24" i="26"/>
  <c r="G24" i="11"/>
  <c r="G22" i="26"/>
  <c r="G22" i="11"/>
  <c r="G17" i="26"/>
  <c r="G17" i="11"/>
  <c r="G45" i="26"/>
  <c r="G45" i="11"/>
  <c r="I25" i="21"/>
  <c r="U25" i="21"/>
  <c r="V25" i="21"/>
  <c r="AH41" i="41"/>
  <c r="AJ41" i="41" s="1"/>
  <c r="K26" i="21" s="1"/>
  <c r="S44" i="41"/>
  <c r="U43" i="41"/>
  <c r="X43" i="41" s="1"/>
  <c r="AA43" i="41" s="1"/>
  <c r="AB43" i="41" s="1"/>
  <c r="AD43" i="41"/>
  <c r="AE42" i="41"/>
  <c r="AG42" i="41" s="1"/>
  <c r="AH42" i="41" s="1"/>
  <c r="AJ42" i="41" s="1"/>
  <c r="H17" i="26" l="1"/>
  <c r="H17" i="11"/>
  <c r="H26" i="26"/>
  <c r="H26" i="11"/>
  <c r="H21" i="26"/>
  <c r="H21" i="11"/>
  <c r="H25" i="11"/>
  <c r="H25" i="26"/>
  <c r="H22" i="11"/>
  <c r="H22" i="26"/>
  <c r="H20" i="26"/>
  <c r="H20" i="11"/>
  <c r="H18" i="11"/>
  <c r="H18" i="26"/>
  <c r="H45" i="26"/>
  <c r="H45" i="11"/>
  <c r="H24" i="26"/>
  <c r="H24" i="11"/>
  <c r="H27" i="26"/>
  <c r="H27" i="11"/>
  <c r="H23" i="11"/>
  <c r="H23" i="26"/>
  <c r="H29" i="11"/>
  <c r="H29" i="26"/>
  <c r="H16" i="11"/>
  <c r="H16" i="26"/>
  <c r="Q15" i="33"/>
  <c r="I26" i="21"/>
  <c r="U26" i="21"/>
  <c r="V26" i="21"/>
  <c r="K27" i="21"/>
  <c r="S45" i="41"/>
  <c r="U44" i="41"/>
  <c r="X44" i="41" s="1"/>
  <c r="AA44" i="41" s="1"/>
  <c r="AB44" i="41" s="1"/>
  <c r="AD44" i="41"/>
  <c r="AE43" i="41"/>
  <c r="AG43" i="41" s="1"/>
  <c r="I27" i="21" l="1"/>
  <c r="V27" i="21"/>
  <c r="U27" i="21"/>
  <c r="AH43" i="41"/>
  <c r="AJ43" i="41" s="1"/>
  <c r="K28" i="21" s="1"/>
  <c r="S46" i="41"/>
  <c r="U45" i="41"/>
  <c r="X45" i="41" s="1"/>
  <c r="AA45" i="41" s="1"/>
  <c r="AB45" i="41" s="1"/>
  <c r="AD45" i="41"/>
  <c r="AE44" i="41"/>
  <c r="AG44" i="41" s="1"/>
  <c r="I28" i="21" l="1"/>
  <c r="U28" i="21"/>
  <c r="V28" i="21"/>
  <c r="AH44" i="41"/>
  <c r="AJ44" i="41" s="1"/>
  <c r="K29" i="21" s="1"/>
  <c r="S47" i="41"/>
  <c r="S48" i="41" s="1"/>
  <c r="U46" i="41"/>
  <c r="X46" i="41" s="1"/>
  <c r="AA46" i="41" s="1"/>
  <c r="AB46" i="41" s="1"/>
  <c r="AD46" i="41"/>
  <c r="AE45" i="41"/>
  <c r="AG45" i="41" s="1"/>
  <c r="S49" i="41" l="1"/>
  <c r="U48" i="41"/>
  <c r="I29" i="21"/>
  <c r="U29" i="21"/>
  <c r="V29" i="21"/>
  <c r="AH45" i="41"/>
  <c r="AJ45" i="41" s="1"/>
  <c r="K30" i="21" s="1"/>
  <c r="U47" i="41"/>
  <c r="X47" i="41" s="1"/>
  <c r="AA47" i="41" s="1"/>
  <c r="AB47" i="41" s="1"/>
  <c r="AD47" i="41"/>
  <c r="AD48" i="41" s="1"/>
  <c r="AE46" i="41"/>
  <c r="AG46" i="41" s="1"/>
  <c r="AD49" i="41" l="1"/>
  <c r="X48" i="41"/>
  <c r="AA48" i="41" s="1"/>
  <c r="AB48" i="41" s="1"/>
  <c r="S50" i="41"/>
  <c r="U49" i="41"/>
  <c r="I30" i="21"/>
  <c r="V30" i="21"/>
  <c r="U30" i="21"/>
  <c r="AH46" i="41"/>
  <c r="AJ46" i="41" s="1"/>
  <c r="K31" i="21" s="1"/>
  <c r="AE47" i="41"/>
  <c r="AG47" i="41" s="1"/>
  <c r="AH47" i="41" s="1"/>
  <c r="AJ47" i="41" s="1"/>
  <c r="AE48" i="41" l="1"/>
  <c r="AG48" i="41" s="1"/>
  <c r="AH48" i="41" s="1"/>
  <c r="AJ48" i="41" s="1"/>
  <c r="K33" i="21" s="1"/>
  <c r="X49" i="41"/>
  <c r="AA49" i="41" s="1"/>
  <c r="AB49" i="41" s="1"/>
  <c r="AD50" i="41"/>
  <c r="S51" i="41"/>
  <c r="U50" i="41"/>
  <c r="I31" i="21"/>
  <c r="U31" i="21"/>
  <c r="V31" i="21"/>
  <c r="K32" i="21"/>
  <c r="AE49" i="41" l="1"/>
  <c r="AG49" i="41" s="1"/>
  <c r="AH49" i="41" s="1"/>
  <c r="AJ49" i="41" s="1"/>
  <c r="K34" i="21" s="1"/>
  <c r="I33" i="21"/>
  <c r="V33" i="21"/>
  <c r="U33" i="21"/>
  <c r="X50" i="41"/>
  <c r="AA50" i="41" s="1"/>
  <c r="AB50" i="41" s="1"/>
  <c r="AE50" i="41" s="1"/>
  <c r="AG50" i="41" s="1"/>
  <c r="S52" i="41"/>
  <c r="U51" i="41"/>
  <c r="AD51" i="41"/>
  <c r="I32" i="21"/>
  <c r="U32" i="21"/>
  <c r="V32" i="21"/>
  <c r="I34" i="21" l="1"/>
  <c r="V34" i="21"/>
  <c r="U34" i="21"/>
  <c r="H34" i="21"/>
  <c r="Z34" i="21"/>
  <c r="X51" i="41"/>
  <c r="AA51" i="41" s="1"/>
  <c r="AB51" i="41" s="1"/>
  <c r="S53" i="41"/>
  <c r="U52" i="41"/>
  <c r="AD52" i="41"/>
  <c r="AH50" i="41"/>
  <c r="AJ50" i="41" s="1"/>
  <c r="K35" i="21" s="1"/>
  <c r="AE51" i="41" l="1"/>
  <c r="AG51" i="41" s="1"/>
  <c r="AH51" i="41" s="1"/>
  <c r="AJ51" i="41" s="1"/>
  <c r="K36" i="21" s="1"/>
  <c r="AD53" i="41"/>
  <c r="X52" i="41"/>
  <c r="AA52" i="41" s="1"/>
  <c r="AB52" i="41" s="1"/>
  <c r="AE52" i="41" s="1"/>
  <c r="AG52" i="41" s="1"/>
  <c r="V35" i="21"/>
  <c r="I35" i="21"/>
  <c r="Z35" i="21"/>
  <c r="U35" i="21"/>
  <c r="H35" i="21"/>
  <c r="S54" i="41"/>
  <c r="U53" i="41"/>
  <c r="U36" i="21" l="1"/>
  <c r="V36" i="21"/>
  <c r="H36" i="21"/>
  <c r="Z36" i="21"/>
  <c r="I36" i="21"/>
  <c r="AD54" i="41"/>
  <c r="X53" i="41"/>
  <c r="AA53" i="41" s="1"/>
  <c r="AB53" i="41" s="1"/>
  <c r="AH52" i="41"/>
  <c r="AJ52" i="41" s="1"/>
  <c r="K37" i="21" s="1"/>
  <c r="S55" i="41"/>
  <c r="U54" i="41"/>
  <c r="AE53" i="41" l="1"/>
  <c r="AG53" i="41" s="1"/>
  <c r="AH53" i="41" s="1"/>
  <c r="AJ53" i="41" s="1"/>
  <c r="K38" i="21" s="1"/>
  <c r="S56" i="41"/>
  <c r="U55" i="41"/>
  <c r="AD55" i="41"/>
  <c r="V37" i="21"/>
  <c r="U37" i="21"/>
  <c r="Z37" i="21"/>
  <c r="H37" i="21"/>
  <c r="I37" i="21"/>
  <c r="X54" i="41"/>
  <c r="AA54" i="41" s="1"/>
  <c r="AB54" i="41" s="1"/>
  <c r="AE54" i="41" l="1"/>
  <c r="AG54" i="41" s="1"/>
  <c r="AH54" i="41" s="1"/>
  <c r="AJ54" i="41" s="1"/>
  <c r="K39" i="21" s="1"/>
  <c r="I38" i="21"/>
  <c r="Z38" i="21"/>
  <c r="V38" i="21"/>
  <c r="U38" i="21"/>
  <c r="H38" i="21"/>
  <c r="X55" i="41"/>
  <c r="AA55" i="41" s="1"/>
  <c r="AB55" i="41" s="1"/>
  <c r="S57" i="41"/>
  <c r="U56" i="41"/>
  <c r="AD56" i="41"/>
  <c r="V39" i="21" l="1"/>
  <c r="I39" i="21"/>
  <c r="H39" i="21"/>
  <c r="U39" i="21"/>
  <c r="Z39" i="21"/>
  <c r="X56" i="41"/>
  <c r="AA56" i="41" s="1"/>
  <c r="AB56" i="41" s="1"/>
  <c r="S58" i="41"/>
  <c r="U57" i="41"/>
  <c r="AD57" i="41"/>
  <c r="AE55" i="41"/>
  <c r="AG55" i="41" s="1"/>
  <c r="AH55" i="41" s="1"/>
  <c r="AJ55" i="41" s="1"/>
  <c r="K40" i="21" s="1"/>
  <c r="U40" i="21" l="1"/>
  <c r="I40" i="21"/>
  <c r="Z40" i="21"/>
  <c r="V40" i="21"/>
  <c r="H40" i="21"/>
  <c r="AE56" i="41"/>
  <c r="AG56" i="41" s="1"/>
  <c r="AH56" i="41" s="1"/>
  <c r="AJ56" i="41" s="1"/>
  <c r="K41" i="21" s="1"/>
  <c r="AD58" i="41"/>
  <c r="X57" i="41"/>
  <c r="AA57" i="41" s="1"/>
  <c r="AB57" i="41" s="1"/>
  <c r="S59" i="41"/>
  <c r="U58" i="41"/>
  <c r="V41" i="21" l="1"/>
  <c r="U41" i="21"/>
  <c r="H41" i="21"/>
  <c r="Z41" i="21"/>
  <c r="I41" i="21"/>
  <c r="AE57" i="41"/>
  <c r="AG57" i="41" s="1"/>
  <c r="AH57" i="41" s="1"/>
  <c r="AJ57" i="41" s="1"/>
  <c r="K42" i="21" s="1"/>
  <c r="X58" i="41"/>
  <c r="AA58" i="41" s="1"/>
  <c r="AB58" i="41" s="1"/>
  <c r="AD59" i="41"/>
  <c r="S60" i="41"/>
  <c r="U59" i="41"/>
  <c r="AE58" i="41" l="1"/>
  <c r="AG58" i="41" s="1"/>
  <c r="AH58" i="41" s="1"/>
  <c r="AJ58" i="41" s="1"/>
  <c r="K43" i="21" s="1"/>
  <c r="I42" i="21"/>
  <c r="H42" i="21"/>
  <c r="V42" i="21"/>
  <c r="U42" i="21"/>
  <c r="Z42" i="21"/>
  <c r="X59" i="41"/>
  <c r="AA59" i="41" s="1"/>
  <c r="AB59" i="41" s="1"/>
  <c r="AD60" i="41"/>
  <c r="S61" i="41"/>
  <c r="U60" i="41"/>
  <c r="AE59" i="41" l="1"/>
  <c r="AG59" i="41" s="1"/>
  <c r="AH59" i="41" s="1"/>
  <c r="AJ59" i="41" s="1"/>
  <c r="K44" i="21" s="1"/>
  <c r="V43" i="21"/>
  <c r="I43" i="21"/>
  <c r="Z43" i="21"/>
  <c r="U43" i="21"/>
  <c r="H43" i="21"/>
  <c r="AD61" i="41"/>
  <c r="X60" i="41"/>
  <c r="AA60" i="41" s="1"/>
  <c r="AB60" i="41" s="1"/>
  <c r="S62" i="41"/>
  <c r="U61" i="41"/>
  <c r="AE60" i="41" l="1"/>
  <c r="AG60" i="41" s="1"/>
  <c r="AH60" i="41" s="1"/>
  <c r="AJ60" i="41" s="1"/>
  <c r="K45" i="21" s="1"/>
  <c r="V44" i="21"/>
  <c r="H44" i="21"/>
  <c r="I44" i="21"/>
  <c r="U44" i="21"/>
  <c r="Z44" i="21"/>
  <c r="AD62" i="41"/>
  <c r="S63" i="41"/>
  <c r="U62" i="41"/>
  <c r="X61" i="41"/>
  <c r="AA61" i="41" s="1"/>
  <c r="AB61" i="41" s="1"/>
  <c r="V45" i="21" l="1"/>
  <c r="U45" i="21"/>
  <c r="I45" i="21"/>
  <c r="Z45" i="21"/>
  <c r="H45" i="21"/>
  <c r="X62" i="41"/>
  <c r="AA62" i="41" s="1"/>
  <c r="AB62" i="41" s="1"/>
  <c r="AD63" i="41"/>
  <c r="S64" i="41"/>
  <c r="U63" i="41"/>
  <c r="AE61" i="41"/>
  <c r="AG61" i="41" s="1"/>
  <c r="AH61" i="41" s="1"/>
  <c r="AJ61" i="41" s="1"/>
  <c r="K46" i="21" s="1"/>
  <c r="I46" i="21" l="1"/>
  <c r="Z46" i="21"/>
  <c r="H46" i="21"/>
  <c r="U46" i="21"/>
  <c r="V46" i="21"/>
  <c r="AE62" i="41"/>
  <c r="AG62" i="41" s="1"/>
  <c r="AH62" i="41" s="1"/>
  <c r="AJ62" i="41" s="1"/>
  <c r="K47" i="21" s="1"/>
  <c r="X63" i="41"/>
  <c r="AA63" i="41" s="1"/>
  <c r="AB63" i="41" s="1"/>
  <c r="S65" i="41"/>
  <c r="U64" i="41"/>
  <c r="AD64" i="41"/>
  <c r="AE63" i="41" l="1"/>
  <c r="AG63" i="41" s="1"/>
  <c r="AH63" i="41" s="1"/>
  <c r="AJ63" i="41" s="1"/>
  <c r="K48" i="21" s="1"/>
  <c r="V47" i="21"/>
  <c r="I47" i="21"/>
  <c r="H47" i="21"/>
  <c r="U47" i="21"/>
  <c r="Z47" i="21"/>
  <c r="X64" i="41"/>
  <c r="AA64" i="41" s="1"/>
  <c r="AB64" i="41" s="1"/>
  <c r="S66" i="41"/>
  <c r="U65" i="41"/>
  <c r="AD65" i="41"/>
  <c r="V48" i="21" l="1"/>
  <c r="H48" i="21"/>
  <c r="I48" i="21"/>
  <c r="Z48" i="21"/>
  <c r="U48" i="21"/>
  <c r="X65" i="41"/>
  <c r="AA65" i="41" s="1"/>
  <c r="AB65" i="41" s="1"/>
  <c r="S67" i="41"/>
  <c r="U66" i="41"/>
  <c r="AD66" i="41"/>
  <c r="AE64" i="41"/>
  <c r="AG64" i="41" s="1"/>
  <c r="AH64" i="41" s="1"/>
  <c r="AJ64" i="41" s="1"/>
  <c r="K49" i="21" s="1"/>
  <c r="V49" i="21" l="1"/>
  <c r="U49" i="21"/>
  <c r="I49" i="21"/>
  <c r="Z49" i="21"/>
  <c r="H49" i="21"/>
  <c r="AE65" i="41"/>
  <c r="AG65" i="41" s="1"/>
  <c r="AH65" i="41" s="1"/>
  <c r="AJ65" i="41" s="1"/>
  <c r="K50" i="21" s="1"/>
  <c r="AD67" i="41"/>
  <c r="X66" i="41"/>
  <c r="AA66" i="41" s="1"/>
  <c r="AB66" i="41" s="1"/>
  <c r="S68" i="41"/>
  <c r="U67" i="41"/>
  <c r="I50" i="21" l="1"/>
  <c r="V50" i="21"/>
  <c r="H50" i="21"/>
  <c r="Z50" i="21"/>
  <c r="U50" i="21"/>
  <c r="AE66" i="41"/>
  <c r="AG66" i="41" s="1"/>
  <c r="AH66" i="41" s="1"/>
  <c r="AJ66" i="41" s="1"/>
  <c r="K51" i="21" s="1"/>
  <c r="AD68" i="41"/>
  <c r="X67" i="41"/>
  <c r="AA67" i="41" s="1"/>
  <c r="AB67" i="41" s="1"/>
  <c r="S69" i="41"/>
  <c r="U68" i="41"/>
  <c r="V51" i="21" l="1"/>
  <c r="I51" i="21"/>
  <c r="H51" i="21"/>
  <c r="U51" i="21"/>
  <c r="Z51" i="21"/>
  <c r="AE67" i="41"/>
  <c r="AG67" i="41" s="1"/>
  <c r="AH67" i="41" s="1"/>
  <c r="AJ67" i="41" s="1"/>
  <c r="K52" i="21" s="1"/>
  <c r="S70" i="41"/>
  <c r="U69" i="41"/>
  <c r="X68" i="41"/>
  <c r="AA68" i="41" s="1"/>
  <c r="AB68" i="41" s="1"/>
  <c r="AD69" i="41"/>
  <c r="U52" i="21" l="1"/>
  <c r="I52" i="21"/>
  <c r="Z52" i="21"/>
  <c r="H52" i="21"/>
  <c r="V52" i="21"/>
  <c r="AE68" i="41"/>
  <c r="AG68" i="41" s="1"/>
  <c r="AH68" i="41" s="1"/>
  <c r="AJ68" i="41" s="1"/>
  <c r="K53" i="21" s="1"/>
  <c r="X69" i="41"/>
  <c r="AA69" i="41" s="1"/>
  <c r="AB69" i="41" s="1"/>
  <c r="AE69" i="41" s="1"/>
  <c r="AG69" i="41" s="1"/>
  <c r="AD70" i="41"/>
  <c r="S71" i="41"/>
  <c r="U70" i="41"/>
  <c r="V53" i="21" l="1"/>
  <c r="U53" i="21"/>
  <c r="Z53" i="21"/>
  <c r="I53" i="21"/>
  <c r="H53" i="21"/>
  <c r="AD71" i="41"/>
  <c r="AH69" i="41"/>
  <c r="AJ69" i="41" s="1"/>
  <c r="K54" i="21" s="1"/>
  <c r="X70" i="41"/>
  <c r="AA70" i="41" s="1"/>
  <c r="AB70" i="41" s="1"/>
  <c r="S72" i="41"/>
  <c r="U71" i="41"/>
  <c r="AE70" i="41" l="1"/>
  <c r="AG70" i="41" s="1"/>
  <c r="AH70" i="41" s="1"/>
  <c r="AJ70" i="41" s="1"/>
  <c r="K55" i="21" s="1"/>
  <c r="S73" i="41"/>
  <c r="U72" i="41"/>
  <c r="AD72" i="41"/>
  <c r="X71" i="41"/>
  <c r="AA71" i="41" s="1"/>
  <c r="AB71" i="41" s="1"/>
  <c r="I54" i="21"/>
  <c r="H54" i="21"/>
  <c r="V54" i="21"/>
  <c r="U54" i="21"/>
  <c r="Z54" i="21"/>
  <c r="AE71" i="41" l="1"/>
  <c r="AG71" i="41" s="1"/>
  <c r="AH71" i="41" s="1"/>
  <c r="AJ71" i="41" s="1"/>
  <c r="K56" i="21" s="1"/>
  <c r="V55" i="21"/>
  <c r="I55" i="21"/>
  <c r="U55" i="21"/>
  <c r="Z55" i="21"/>
  <c r="H55" i="21"/>
  <c r="X72" i="41"/>
  <c r="AA72" i="41" s="1"/>
  <c r="AB72" i="41" s="1"/>
  <c r="AD73" i="41"/>
  <c r="S74" i="41"/>
  <c r="U73" i="41"/>
  <c r="AE72" i="41" l="1"/>
  <c r="AG72" i="41" s="1"/>
  <c r="AH72" i="41" s="1"/>
  <c r="AJ72" i="41" s="1"/>
  <c r="K57" i="21" s="1"/>
  <c r="U56" i="21"/>
  <c r="I56" i="21"/>
  <c r="Z56" i="21"/>
  <c r="H56" i="21"/>
  <c r="V56" i="21"/>
  <c r="X73" i="41"/>
  <c r="AA73" i="41" s="1"/>
  <c r="AB73" i="41" s="1"/>
  <c r="AD74" i="41"/>
  <c r="S75" i="41"/>
  <c r="U74" i="41"/>
  <c r="V57" i="21" l="1"/>
  <c r="U57" i="21"/>
  <c r="H57" i="21"/>
  <c r="Z57" i="21"/>
  <c r="I57" i="21"/>
  <c r="S76" i="41"/>
  <c r="U75" i="41"/>
  <c r="AD75" i="41"/>
  <c r="AE73" i="41"/>
  <c r="AG73" i="41" s="1"/>
  <c r="AH73" i="41" s="1"/>
  <c r="AJ73" i="41" s="1"/>
  <c r="K58" i="21" s="1"/>
  <c r="X74" i="41"/>
  <c r="AA74" i="41" s="1"/>
  <c r="AB74" i="41" s="1"/>
  <c r="AE74" i="41" l="1"/>
  <c r="AG74" i="41" s="1"/>
  <c r="AH74" i="41" s="1"/>
  <c r="AJ74" i="41" s="1"/>
  <c r="K59" i="21" s="1"/>
  <c r="I58" i="21"/>
  <c r="Z58" i="21"/>
  <c r="V58" i="21"/>
  <c r="H58" i="21"/>
  <c r="U58" i="21"/>
  <c r="X75" i="41"/>
  <c r="AA75" i="41" s="1"/>
  <c r="AB75" i="41" s="1"/>
  <c r="S77" i="41"/>
  <c r="U76" i="41"/>
  <c r="AD76" i="41"/>
  <c r="AE75" i="41" l="1"/>
  <c r="AG75" i="41" s="1"/>
  <c r="AH75" i="41" s="1"/>
  <c r="AJ75" i="41" s="1"/>
  <c r="K60" i="21" s="1"/>
  <c r="V59" i="21"/>
  <c r="I59" i="21"/>
  <c r="Z59" i="21"/>
  <c r="U59" i="21"/>
  <c r="H59" i="21"/>
  <c r="AD77" i="41"/>
  <c r="X76" i="41"/>
  <c r="AA76" i="41" s="1"/>
  <c r="AB76" i="41" s="1"/>
  <c r="S78" i="41"/>
  <c r="U78" i="41" s="1"/>
  <c r="U77" i="41"/>
  <c r="AE76" i="41" l="1"/>
  <c r="AG76" i="41" s="1"/>
  <c r="AH76" i="41" s="1"/>
  <c r="AJ76" i="41" s="1"/>
  <c r="K61" i="21" s="1"/>
  <c r="V60" i="21"/>
  <c r="H60" i="21"/>
  <c r="I60" i="21"/>
  <c r="U60" i="21"/>
  <c r="Z60" i="21"/>
  <c r="X77" i="41"/>
  <c r="AA77" i="41" s="1"/>
  <c r="AB77" i="41" s="1"/>
  <c r="AE77" i="41" s="1"/>
  <c r="AG77" i="41" s="1"/>
  <c r="X78" i="41"/>
  <c r="AA78" i="41" s="1"/>
  <c r="AB78" i="41" s="1"/>
  <c r="AD78" i="41"/>
  <c r="H61" i="21" l="1"/>
  <c r="Z61" i="21"/>
  <c r="U61" i="21"/>
  <c r="I61" i="21"/>
  <c r="V61" i="21"/>
  <c r="AE78" i="41"/>
  <c r="AG78" i="41" s="1"/>
  <c r="AH78" i="41" s="1"/>
  <c r="AJ78" i="41" s="1"/>
  <c r="K63" i="21" s="1"/>
  <c r="AH77" i="41"/>
  <c r="AJ77" i="41" s="1"/>
  <c r="K62" i="21" s="1"/>
  <c r="H63" i="21" l="1"/>
  <c r="I63" i="21"/>
  <c r="U63" i="21"/>
  <c r="V63" i="21"/>
  <c r="Z63" i="21"/>
  <c r="I62" i="21"/>
  <c r="H62" i="21"/>
  <c r="Z62" i="21"/>
  <c r="U62" i="21"/>
  <c r="V62" i="21"/>
  <c r="Y20" i="40" l="1"/>
  <c r="W20" i="40" s="1"/>
  <c r="X20" i="40" s="1"/>
  <c r="O4" i="21" s="1"/>
  <c r="W4" i="21" s="1"/>
  <c r="E75" i="20" s="1"/>
  <c r="L75" i="20" s="1"/>
  <c r="R75" i="20" s="1"/>
  <c r="S75" i="20" s="1"/>
  <c r="M20" i="40"/>
  <c r="N20" i="40" s="1"/>
  <c r="J4" i="21" s="1"/>
  <c r="H4" i="21" s="1"/>
  <c r="Y21" i="40" l="1"/>
  <c r="W21" i="40" s="1"/>
  <c r="X21" i="40" s="1"/>
  <c r="O5" i="21" s="1"/>
  <c r="W5" i="21" s="1"/>
  <c r="E76" i="20" s="1"/>
  <c r="L76" i="20" s="1"/>
  <c r="R76" i="20" s="1"/>
  <c r="S76" i="20" s="1"/>
  <c r="P4" i="21"/>
  <c r="AA4" i="21"/>
  <c r="Z4" i="21"/>
  <c r="F75" i="20" s="1"/>
  <c r="M21" i="40"/>
  <c r="N21" i="40" s="1"/>
  <c r="J5" i="21" s="1"/>
  <c r="H5" i="21" s="1"/>
  <c r="M22" i="40" l="1"/>
  <c r="N22" i="40" s="1"/>
  <c r="J6" i="21" s="1"/>
  <c r="H6" i="21" s="1"/>
  <c r="AA5" i="21"/>
  <c r="Z5" i="21"/>
  <c r="F76" i="20" s="1"/>
  <c r="Y22" i="40"/>
  <c r="W22" i="40" s="1"/>
  <c r="X22" i="40" s="1"/>
  <c r="O6" i="21" s="1"/>
  <c r="W6" i="21" s="1"/>
  <c r="E77" i="20" s="1"/>
  <c r="L77" i="20" s="1"/>
  <c r="R77" i="20" s="1"/>
  <c r="S77" i="20" s="1"/>
  <c r="P5" i="21"/>
  <c r="Y23" i="40" l="1"/>
  <c r="W23" i="40" s="1"/>
  <c r="X23" i="40" s="1"/>
  <c r="O7" i="21" s="1"/>
  <c r="W7" i="21" s="1"/>
  <c r="E78" i="20" s="1"/>
  <c r="L78" i="20" s="1"/>
  <c r="R78" i="20" s="1"/>
  <c r="S78" i="20" s="1"/>
  <c r="P6" i="21"/>
  <c r="M23" i="40"/>
  <c r="N23" i="40" s="1"/>
  <c r="J7" i="21" s="1"/>
  <c r="H7" i="21" s="1"/>
  <c r="AA6" i="21"/>
  <c r="Z6" i="21"/>
  <c r="F77" i="20" s="1"/>
  <c r="Y24" i="40" l="1"/>
  <c r="W24" i="40" s="1"/>
  <c r="X24" i="40" s="1"/>
  <c r="O8" i="21" s="1"/>
  <c r="W8" i="21" s="1"/>
  <c r="E79" i="20" s="1"/>
  <c r="L79" i="20" s="1"/>
  <c r="R79" i="20" s="1"/>
  <c r="S79" i="20" s="1"/>
  <c r="P7" i="21"/>
  <c r="AA7" i="21"/>
  <c r="Z7" i="21"/>
  <c r="F78" i="20" s="1"/>
  <c r="M24" i="40"/>
  <c r="N24" i="40" s="1"/>
  <c r="J8" i="21" s="1"/>
  <c r="H8" i="21" s="1"/>
  <c r="M25" i="40" l="1"/>
  <c r="N25" i="40" s="1"/>
  <c r="J9" i="21" s="1"/>
  <c r="H9" i="21" s="1"/>
  <c r="AA8" i="21"/>
  <c r="Z8" i="21"/>
  <c r="F79" i="20" s="1"/>
  <c r="Y25" i="40"/>
  <c r="W25" i="40" s="1"/>
  <c r="X25" i="40" s="1"/>
  <c r="O9" i="21" s="1"/>
  <c r="W9" i="21" s="1"/>
  <c r="E80" i="20" s="1"/>
  <c r="L80" i="20" s="1"/>
  <c r="R80" i="20" s="1"/>
  <c r="S80" i="20" s="1"/>
  <c r="P8" i="21"/>
  <c r="Y26" i="40" l="1"/>
  <c r="W26" i="40" s="1"/>
  <c r="X26" i="40" s="1"/>
  <c r="O10" i="21" s="1"/>
  <c r="W10" i="21" s="1"/>
  <c r="E81" i="20" s="1"/>
  <c r="L81" i="20" s="1"/>
  <c r="R81" i="20" s="1"/>
  <c r="S81" i="20" s="1"/>
  <c r="P9" i="21"/>
  <c r="M26" i="40"/>
  <c r="N26" i="40" s="1"/>
  <c r="J10" i="21" s="1"/>
  <c r="H10" i="21" s="1"/>
  <c r="AA9" i="21"/>
  <c r="Z9" i="21"/>
  <c r="F80" i="20" s="1"/>
  <c r="AA10" i="21" l="1"/>
  <c r="Z10" i="21"/>
  <c r="F81" i="20" s="1"/>
  <c r="M27" i="40"/>
  <c r="N27" i="40" s="1"/>
  <c r="J11" i="21" s="1"/>
  <c r="H11" i="21" s="1"/>
  <c r="Y27" i="40"/>
  <c r="W27" i="40" s="1"/>
  <c r="X27" i="40" s="1"/>
  <c r="O11" i="21" s="1"/>
  <c r="W11" i="21" s="1"/>
  <c r="E82" i="20" s="1"/>
  <c r="L82" i="20" s="1"/>
  <c r="R82" i="20" s="1"/>
  <c r="S82" i="20" s="1"/>
  <c r="P10" i="21"/>
  <c r="Y28" i="40" l="1"/>
  <c r="W28" i="40" s="1"/>
  <c r="X28" i="40" s="1"/>
  <c r="O12" i="21" s="1"/>
  <c r="W12" i="21" s="1"/>
  <c r="E83" i="20" s="1"/>
  <c r="L83" i="20" s="1"/>
  <c r="R83" i="20" s="1"/>
  <c r="S83" i="20" s="1"/>
  <c r="P11" i="21"/>
  <c r="AA11" i="21"/>
  <c r="Z11" i="21"/>
  <c r="F82" i="20" s="1"/>
  <c r="M28" i="40"/>
  <c r="N28" i="40" s="1"/>
  <c r="J12" i="21" s="1"/>
  <c r="H12" i="21" s="1"/>
  <c r="M29" i="40" l="1"/>
  <c r="N29" i="40" s="1"/>
  <c r="J13" i="21" s="1"/>
  <c r="H13" i="21" s="1"/>
  <c r="AA12" i="21"/>
  <c r="Z12" i="21"/>
  <c r="F83" i="20" s="1"/>
  <c r="Y29" i="40"/>
  <c r="W29" i="40" s="1"/>
  <c r="X29" i="40" s="1"/>
  <c r="O13" i="21" s="1"/>
  <c r="W13" i="21" s="1"/>
  <c r="E84" i="20" s="1"/>
  <c r="L84" i="20" s="1"/>
  <c r="R84" i="20" s="1"/>
  <c r="S84" i="20" s="1"/>
  <c r="P12" i="21"/>
  <c r="Y30" i="40" l="1"/>
  <c r="W30" i="40" s="1"/>
  <c r="X30" i="40" s="1"/>
  <c r="O14" i="21" s="1"/>
  <c r="W14" i="21" s="1"/>
  <c r="E85" i="20" s="1"/>
  <c r="L85" i="20" s="1"/>
  <c r="R85" i="20" s="1"/>
  <c r="S85" i="20" s="1"/>
  <c r="P13" i="21"/>
  <c r="M30" i="40"/>
  <c r="N30" i="40" s="1"/>
  <c r="J14" i="21" s="1"/>
  <c r="H14" i="21" s="1"/>
  <c r="AA13" i="21"/>
  <c r="Z13" i="21"/>
  <c r="F84" i="20" s="1"/>
  <c r="AA14" i="21" l="1"/>
  <c r="Z14" i="21"/>
  <c r="F85" i="20" s="1"/>
  <c r="M31" i="40"/>
  <c r="N31" i="40" s="1"/>
  <c r="J15" i="21" s="1"/>
  <c r="H15" i="21" s="1"/>
  <c r="Y31" i="40"/>
  <c r="W31" i="40" s="1"/>
  <c r="X31" i="40" s="1"/>
  <c r="O15" i="21" s="1"/>
  <c r="W15" i="21" s="1"/>
  <c r="E86" i="20" s="1"/>
  <c r="L86" i="20" s="1"/>
  <c r="R86" i="20" s="1"/>
  <c r="S86" i="20" s="1"/>
  <c r="P14" i="21"/>
  <c r="Y32" i="40" l="1"/>
  <c r="W32" i="40" s="1"/>
  <c r="X32" i="40" s="1"/>
  <c r="O16" i="21" s="1"/>
  <c r="W16" i="21" s="1"/>
  <c r="E87" i="20" s="1"/>
  <c r="L87" i="20" s="1"/>
  <c r="R87" i="20" s="1"/>
  <c r="S87" i="20" s="1"/>
  <c r="P15" i="21"/>
  <c r="AA15" i="21"/>
  <c r="Z15" i="21"/>
  <c r="F86" i="20" s="1"/>
  <c r="M32" i="40"/>
  <c r="N32" i="40" s="1"/>
  <c r="J16" i="21" s="1"/>
  <c r="H16" i="21" s="1"/>
  <c r="M33" i="40" l="1"/>
  <c r="N33" i="40" s="1"/>
  <c r="J17" i="21" s="1"/>
  <c r="H17" i="21" s="1"/>
  <c r="AA16" i="21"/>
  <c r="Z16" i="21"/>
  <c r="F87" i="20" s="1"/>
  <c r="Y33" i="40"/>
  <c r="W33" i="40" s="1"/>
  <c r="X33" i="40" s="1"/>
  <c r="O17" i="21" s="1"/>
  <c r="W17" i="21" s="1"/>
  <c r="E88" i="20" s="1"/>
  <c r="L88" i="20" s="1"/>
  <c r="R88" i="20" s="1"/>
  <c r="S88" i="20" s="1"/>
  <c r="P16" i="21"/>
  <c r="Y34" i="40" l="1"/>
  <c r="W34" i="40" s="1"/>
  <c r="X34" i="40" s="1"/>
  <c r="O18" i="21" s="1"/>
  <c r="W18" i="21" s="1"/>
  <c r="P17" i="21"/>
  <c r="M34" i="40"/>
  <c r="N34" i="40" s="1"/>
  <c r="J18" i="21" s="1"/>
  <c r="H18" i="21" s="1"/>
  <c r="AA17" i="21"/>
  <c r="Z17" i="21"/>
  <c r="F88" i="20" s="1"/>
  <c r="AA18" i="21" l="1"/>
  <c r="Z18" i="21"/>
  <c r="M35" i="40"/>
  <c r="N35" i="40" s="1"/>
  <c r="J19" i="21" s="1"/>
  <c r="H19" i="21" s="1"/>
  <c r="Y35" i="40"/>
  <c r="W35" i="40" s="1"/>
  <c r="X35" i="40" s="1"/>
  <c r="O19" i="21" s="1"/>
  <c r="W19" i="21" s="1"/>
  <c r="P18" i="21"/>
  <c r="AA19" i="21" l="1"/>
  <c r="Z19" i="21"/>
  <c r="Y36" i="40"/>
  <c r="W36" i="40" s="1"/>
  <c r="X36" i="40" s="1"/>
  <c r="O20" i="21" s="1"/>
  <c r="W20" i="21" s="1"/>
  <c r="P19" i="21"/>
  <c r="M36" i="40"/>
  <c r="N36" i="40" s="1"/>
  <c r="J20" i="21" s="1"/>
  <c r="H20" i="21" s="1"/>
  <c r="Y37" i="40" l="1"/>
  <c r="W37" i="40" s="1"/>
  <c r="X37" i="40" s="1"/>
  <c r="O21" i="21" s="1"/>
  <c r="W21" i="21" s="1"/>
  <c r="P20" i="21"/>
  <c r="AA20" i="21"/>
  <c r="Z20" i="21"/>
  <c r="M37" i="40"/>
  <c r="N37" i="40" s="1"/>
  <c r="J21" i="21" s="1"/>
  <c r="H21" i="21" s="1"/>
  <c r="M38" i="40" l="1"/>
  <c r="N38" i="40" s="1"/>
  <c r="J22" i="21" s="1"/>
  <c r="H22" i="21" s="1"/>
  <c r="AA21" i="21"/>
  <c r="Z21" i="21"/>
  <c r="Y38" i="40"/>
  <c r="W38" i="40" s="1"/>
  <c r="X38" i="40" s="1"/>
  <c r="O22" i="21" s="1"/>
  <c r="W22" i="21" s="1"/>
  <c r="P21" i="21"/>
  <c r="Y39" i="40" l="1"/>
  <c r="W39" i="40" s="1"/>
  <c r="X39" i="40" s="1"/>
  <c r="O23" i="21" s="1"/>
  <c r="W23" i="21" s="1"/>
  <c r="P22" i="21"/>
  <c r="M39" i="40"/>
  <c r="N39" i="40" s="1"/>
  <c r="J23" i="21" s="1"/>
  <c r="H23" i="21" s="1"/>
  <c r="AA22" i="21"/>
  <c r="Z22" i="21"/>
  <c r="AA23" i="21" l="1"/>
  <c r="Z23" i="21"/>
  <c r="M40" i="40"/>
  <c r="N40" i="40" s="1"/>
  <c r="J24" i="21" s="1"/>
  <c r="H24" i="21" s="1"/>
  <c r="Y40" i="40"/>
  <c r="W40" i="40" s="1"/>
  <c r="X40" i="40" s="1"/>
  <c r="O24" i="21" s="1"/>
  <c r="W24" i="21" s="1"/>
  <c r="P23" i="21"/>
  <c r="Y41" i="40" l="1"/>
  <c r="W41" i="40" s="1"/>
  <c r="X41" i="40" s="1"/>
  <c r="O25" i="21" s="1"/>
  <c r="W25" i="21" s="1"/>
  <c r="P24" i="21"/>
  <c r="M41" i="40"/>
  <c r="N41" i="40" s="1"/>
  <c r="J25" i="21" s="1"/>
  <c r="H25" i="21" s="1"/>
  <c r="AA24" i="21"/>
  <c r="Z24" i="21"/>
  <c r="AA25" i="21" l="1"/>
  <c r="Z25" i="21"/>
  <c r="M42" i="40"/>
  <c r="N42" i="40" s="1"/>
  <c r="J26" i="21" s="1"/>
  <c r="H26" i="21" s="1"/>
  <c r="Y42" i="40"/>
  <c r="W42" i="40" s="1"/>
  <c r="X42" i="40" s="1"/>
  <c r="O26" i="21" s="1"/>
  <c r="W26" i="21" s="1"/>
  <c r="P25" i="21"/>
  <c r="Y43" i="40" l="1"/>
  <c r="W43" i="40" s="1"/>
  <c r="X43" i="40" s="1"/>
  <c r="O27" i="21" s="1"/>
  <c r="W27" i="21" s="1"/>
  <c r="P26" i="21"/>
  <c r="AA26" i="21"/>
  <c r="Z26" i="21"/>
  <c r="M43" i="40"/>
  <c r="N43" i="40" s="1"/>
  <c r="J27" i="21" s="1"/>
  <c r="H27" i="21" s="1"/>
  <c r="Y44" i="40" l="1"/>
  <c r="W44" i="40" s="1"/>
  <c r="X44" i="40" s="1"/>
  <c r="O28" i="21" s="1"/>
  <c r="W28" i="21" s="1"/>
  <c r="P27" i="21"/>
  <c r="M44" i="40"/>
  <c r="N44" i="40" s="1"/>
  <c r="J28" i="21" s="1"/>
  <c r="H28" i="21" s="1"/>
  <c r="AA27" i="21"/>
  <c r="Z27" i="21"/>
  <c r="Y45" i="40" l="1"/>
  <c r="W45" i="40" s="1"/>
  <c r="X45" i="40" s="1"/>
  <c r="O29" i="21" s="1"/>
  <c r="W29" i="21" s="1"/>
  <c r="P28" i="21"/>
  <c r="AA28" i="21"/>
  <c r="Z28" i="21"/>
  <c r="M45" i="40"/>
  <c r="N45" i="40" s="1"/>
  <c r="J29" i="21" s="1"/>
  <c r="H29" i="21" s="1"/>
  <c r="Y46" i="40" l="1"/>
  <c r="W46" i="40" s="1"/>
  <c r="X46" i="40" s="1"/>
  <c r="O30" i="21" s="1"/>
  <c r="W30" i="21" s="1"/>
  <c r="P29" i="21"/>
  <c r="M46" i="40"/>
  <c r="N46" i="40" s="1"/>
  <c r="J30" i="21" s="1"/>
  <c r="H30" i="21" s="1"/>
  <c r="AA29" i="21"/>
  <c r="Z29" i="21"/>
  <c r="M47" i="40" l="1"/>
  <c r="N47" i="40" s="1"/>
  <c r="J31" i="21" s="1"/>
  <c r="H31" i="21" s="1"/>
  <c r="AA30" i="21"/>
  <c r="Z30" i="21"/>
  <c r="Y47" i="40"/>
  <c r="W47" i="40" s="1"/>
  <c r="X47" i="40" s="1"/>
  <c r="O31" i="21" s="1"/>
  <c r="W31" i="21" s="1"/>
  <c r="P30" i="21"/>
  <c r="Y48" i="40" l="1"/>
  <c r="W48" i="40" s="1"/>
  <c r="X48" i="40" s="1"/>
  <c r="O32" i="21" s="1"/>
  <c r="W32" i="21" s="1"/>
  <c r="P31" i="21"/>
  <c r="M48" i="40"/>
  <c r="N48" i="40" s="1"/>
  <c r="J32" i="21" s="1"/>
  <c r="H32" i="21" s="1"/>
  <c r="AA31" i="21"/>
  <c r="Z31" i="21"/>
  <c r="AA32" i="21" l="1"/>
  <c r="Z32" i="21"/>
  <c r="M49" i="40"/>
  <c r="N49" i="40" s="1"/>
  <c r="J33" i="21" s="1"/>
  <c r="H33" i="21" s="1"/>
  <c r="Y49" i="40"/>
  <c r="W49" i="40" s="1"/>
  <c r="X49" i="40" s="1"/>
  <c r="O33" i="21" s="1"/>
  <c r="W33" i="21" s="1"/>
  <c r="P32" i="21"/>
  <c r="Y50" i="40" l="1"/>
  <c r="W50" i="40" s="1"/>
  <c r="X50" i="40" s="1"/>
  <c r="O34" i="21" s="1"/>
  <c r="W34" i="21" s="1"/>
  <c r="P33" i="21"/>
  <c r="AA33" i="21"/>
  <c r="Z33" i="21"/>
  <c r="P34" i="21" l="1"/>
  <c r="Y51" i="40"/>
  <c r="W51" i="40" s="1"/>
  <c r="X51" i="40" s="1"/>
  <c r="O35" i="21" s="1"/>
  <c r="W35" i="21" s="1"/>
  <c r="Y52" i="40" l="1"/>
  <c r="W52" i="40" s="1"/>
  <c r="X52" i="40" s="1"/>
  <c r="O36" i="21" s="1"/>
  <c r="W36" i="21" s="1"/>
  <c r="P35" i="21"/>
  <c r="Y53" i="40" l="1"/>
  <c r="W53" i="40" s="1"/>
  <c r="X53" i="40" s="1"/>
  <c r="O37" i="21" s="1"/>
  <c r="W37" i="21" s="1"/>
  <c r="P36" i="21"/>
  <c r="P37" i="21" l="1"/>
  <c r="Y54" i="40"/>
  <c r="W54" i="40" s="1"/>
  <c r="X54" i="40" s="1"/>
  <c r="O38" i="21" s="1"/>
  <c r="W38" i="21" s="1"/>
  <c r="Y55" i="40" l="1"/>
  <c r="W55" i="40" s="1"/>
  <c r="X55" i="40" s="1"/>
  <c r="O39" i="21" s="1"/>
  <c r="W39" i="21" s="1"/>
  <c r="P38" i="21"/>
  <c r="Y56" i="40" l="1"/>
  <c r="W56" i="40" s="1"/>
  <c r="X56" i="40" s="1"/>
  <c r="O40" i="21" s="1"/>
  <c r="W40" i="21" s="1"/>
  <c r="P39" i="21"/>
  <c r="Y57" i="40" l="1"/>
  <c r="W57" i="40" s="1"/>
  <c r="X57" i="40" s="1"/>
  <c r="O41" i="21" s="1"/>
  <c r="W41" i="21" s="1"/>
  <c r="P40" i="21"/>
  <c r="Y58" i="40" l="1"/>
  <c r="W58" i="40" s="1"/>
  <c r="X58" i="40" s="1"/>
  <c r="O42" i="21" s="1"/>
  <c r="W42" i="21" s="1"/>
  <c r="P41" i="21"/>
  <c r="Y59" i="40" l="1"/>
  <c r="W59" i="40" s="1"/>
  <c r="X59" i="40" s="1"/>
  <c r="O43" i="21" s="1"/>
  <c r="W43" i="21" s="1"/>
  <c r="P42" i="21"/>
  <c r="Y60" i="40" l="1"/>
  <c r="W60" i="40" s="1"/>
  <c r="X60" i="40" s="1"/>
  <c r="O44" i="21" s="1"/>
  <c r="W44" i="21" s="1"/>
  <c r="P43" i="21"/>
  <c r="Y61" i="40" l="1"/>
  <c r="W61" i="40" s="1"/>
  <c r="X61" i="40" s="1"/>
  <c r="O45" i="21" s="1"/>
  <c r="W45" i="21" s="1"/>
  <c r="P44" i="21"/>
  <c r="P45" i="21" l="1"/>
  <c r="Y62" i="40"/>
  <c r="W62" i="40" s="1"/>
  <c r="X62" i="40" s="1"/>
  <c r="O46" i="21" s="1"/>
  <c r="W46" i="21" s="1"/>
  <c r="Y63" i="40" l="1"/>
  <c r="W63" i="40" s="1"/>
  <c r="X63" i="40" s="1"/>
  <c r="O47" i="21" s="1"/>
  <c r="W47" i="21" s="1"/>
  <c r="P46" i="21"/>
  <c r="P47" i="21" l="1"/>
  <c r="Y64" i="40"/>
  <c r="W64" i="40" s="1"/>
  <c r="X64" i="40" s="1"/>
  <c r="O48" i="21" s="1"/>
  <c r="W48" i="21" s="1"/>
  <c r="Y65" i="40" l="1"/>
  <c r="W65" i="40" s="1"/>
  <c r="X65" i="40" s="1"/>
  <c r="O49" i="21" s="1"/>
  <c r="W49" i="21" s="1"/>
  <c r="P48" i="21"/>
  <c r="Y66" i="40" l="1"/>
  <c r="W66" i="40" s="1"/>
  <c r="X66" i="40" s="1"/>
  <c r="O50" i="21" s="1"/>
  <c r="W50" i="21" s="1"/>
  <c r="P49" i="21"/>
  <c r="Y67" i="40" l="1"/>
  <c r="W67" i="40" s="1"/>
  <c r="X67" i="40" s="1"/>
  <c r="O51" i="21" s="1"/>
  <c r="W51" i="21" s="1"/>
  <c r="P50" i="21"/>
  <c r="Y68" i="40" l="1"/>
  <c r="W68" i="40" s="1"/>
  <c r="X68" i="40" s="1"/>
  <c r="O52" i="21" s="1"/>
  <c r="W52" i="21" s="1"/>
  <c r="P51" i="21"/>
  <c r="P52" i="21" l="1"/>
  <c r="Y69" i="40"/>
  <c r="W69" i="40" s="1"/>
  <c r="X69" i="40" s="1"/>
  <c r="O53" i="21" s="1"/>
  <c r="W53" i="21" s="1"/>
  <c r="Y70" i="40" l="1"/>
  <c r="W70" i="40" s="1"/>
  <c r="X70" i="40" s="1"/>
  <c r="O54" i="21" s="1"/>
  <c r="W54" i="21" s="1"/>
  <c r="P53" i="21"/>
  <c r="P54" i="21" l="1"/>
  <c r="Y71" i="40"/>
  <c r="W71" i="40" s="1"/>
  <c r="X71" i="40" s="1"/>
  <c r="O55" i="21" s="1"/>
  <c r="W55" i="21" s="1"/>
  <c r="P55" i="21" l="1"/>
  <c r="Y72" i="40"/>
  <c r="W72" i="40" s="1"/>
  <c r="X72" i="40" s="1"/>
  <c r="O56" i="21" s="1"/>
  <c r="W56" i="21" s="1"/>
  <c r="Y73" i="40" l="1"/>
  <c r="W73" i="40" s="1"/>
  <c r="X73" i="40" s="1"/>
  <c r="O57" i="21" s="1"/>
  <c r="W57" i="21" s="1"/>
  <c r="P56" i="21"/>
  <c r="Y74" i="40" l="1"/>
  <c r="W74" i="40" s="1"/>
  <c r="X74" i="40" s="1"/>
  <c r="O58" i="21" s="1"/>
  <c r="W58" i="21" s="1"/>
  <c r="P57" i="21"/>
  <c r="P58" i="21" l="1"/>
  <c r="Y75" i="40"/>
  <c r="W75" i="40" s="1"/>
  <c r="X75" i="40" s="1"/>
  <c r="O59" i="21" s="1"/>
  <c r="W59" i="21" s="1"/>
  <c r="Y76" i="40" l="1"/>
  <c r="W76" i="40" s="1"/>
  <c r="X76" i="40" s="1"/>
  <c r="O60" i="21" s="1"/>
  <c r="W60" i="21" s="1"/>
  <c r="P59" i="21"/>
  <c r="Y77" i="40" l="1"/>
  <c r="W77" i="40" s="1"/>
  <c r="X77" i="40" s="1"/>
  <c r="O61" i="21" s="1"/>
  <c r="W61" i="21" s="1"/>
  <c r="P60" i="21"/>
  <c r="Y78" i="40" l="1"/>
  <c r="W78" i="40" s="1"/>
  <c r="X78" i="40" s="1"/>
  <c r="O62" i="21" s="1"/>
  <c r="W62" i="21" s="1"/>
  <c r="P61" i="21"/>
  <c r="Y79" i="40" l="1"/>
  <c r="P62" i="21"/>
  <c r="P63" i="21" l="1"/>
  <c r="W79" i="40"/>
  <c r="X79" i="40" s="1"/>
  <c r="O63" i="21" s="1"/>
  <c r="W63" i="21" s="1"/>
</calcChain>
</file>

<file path=xl/comments1.xml><?xml version="1.0" encoding="utf-8"?>
<comments xmlns="http://schemas.openxmlformats.org/spreadsheetml/2006/main">
  <authors>
    <author>Jey Jey</author>
  </authors>
  <commentList>
    <comment ref="U9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H75" authorId="0" shapeId="0">
      <text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1, 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J75" authorId="0" shapeId="0">
      <text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1, 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K75" authorId="0" shapeId="0">
      <text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1, 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N75" authorId="0" shapeId="0">
      <text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1, </t>
        </r>
        <r>
          <rPr>
            <b/>
            <sz val="9"/>
            <color indexed="81"/>
            <rFont val="돋움"/>
            <family val="3"/>
            <charset val="129"/>
          </rPr>
          <t>감압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O75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X105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U108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K109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U109" authorId="0" shapeId="0">
      <text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.xml><?xml version="1.0" encoding="utf-8"?>
<comments xmlns="http://schemas.openxmlformats.org/spreadsheetml/2006/main">
  <authors>
    <author>Jey Jey</author>
  </authors>
  <commentList>
    <comment ref="U9" authorId="0" shapeId="0">
      <text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가압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</commentList>
</comments>
</file>

<file path=xl/sharedStrings.xml><?xml version="1.0" encoding="utf-8"?>
<sst xmlns="http://schemas.openxmlformats.org/spreadsheetml/2006/main" count="4212" uniqueCount="997">
  <si>
    <r>
      <t>3회</t>
    </r>
    <r>
      <rPr>
        <b/>
        <sz val="9"/>
        <color indexed="9"/>
        <rFont val="굴림"/>
        <family val="3"/>
        <charset val="129"/>
      </rPr>
      <t/>
    </r>
  </si>
  <si>
    <r>
      <t xml:space="preserve">CALIBRATION </t>
    </r>
    <r>
      <rPr>
        <b/>
        <sz val="20"/>
        <rFont val="돋움"/>
        <family val="3"/>
        <charset val="129"/>
      </rPr>
      <t>기본정보</t>
    </r>
    <phoneticPr fontId="5" type="noConversion"/>
  </si>
  <si>
    <r>
      <t xml:space="preserve">[1] </t>
    </r>
    <r>
      <rPr>
        <b/>
        <sz val="8"/>
        <rFont val="맑은 고딕"/>
        <family val="3"/>
        <charset val="129"/>
      </rPr>
      <t>교정정보</t>
    </r>
    <r>
      <rPr>
        <b/>
        <sz val="8"/>
        <rFont val="Tahoma"/>
        <family val="2"/>
      </rPr>
      <t/>
    </r>
    <phoneticPr fontId="5" type="noConversion"/>
  </si>
  <si>
    <t>등록번호</t>
    <phoneticPr fontId="5" type="noConversion"/>
  </si>
  <si>
    <r>
      <rPr>
        <sz val="8"/>
        <rFont val="맑은 고딕"/>
        <family val="3"/>
        <charset val="129"/>
      </rPr>
      <t>접수번호</t>
    </r>
    <phoneticPr fontId="5" type="noConversion"/>
  </si>
  <si>
    <r>
      <rPr>
        <sz val="8"/>
        <rFont val="맑은 고딕"/>
        <family val="3"/>
        <charset val="129"/>
      </rPr>
      <t>의뢰기관</t>
    </r>
    <phoneticPr fontId="5" type="noConversion"/>
  </si>
  <si>
    <r>
      <rPr>
        <sz val="8"/>
        <rFont val="맑은 고딕"/>
        <family val="3"/>
        <charset val="129"/>
      </rPr>
      <t>교정일자</t>
    </r>
    <phoneticPr fontId="5" type="noConversion"/>
  </si>
  <si>
    <r>
      <rPr>
        <sz val="8"/>
        <rFont val="맑은 고딕"/>
        <family val="3"/>
        <charset val="129"/>
      </rPr>
      <t>기기명</t>
    </r>
    <phoneticPr fontId="5" type="noConversion"/>
  </si>
  <si>
    <t>교정절차서1</t>
    <phoneticPr fontId="5" type="noConversion"/>
  </si>
  <si>
    <r>
      <rPr>
        <sz val="8"/>
        <rFont val="맑은 고딕"/>
        <family val="3"/>
        <charset val="129"/>
      </rPr>
      <t>제작회사</t>
    </r>
    <phoneticPr fontId="5" type="noConversion"/>
  </si>
  <si>
    <t>교정절차서2</t>
    <phoneticPr fontId="5" type="noConversion"/>
  </si>
  <si>
    <r>
      <rPr>
        <sz val="8"/>
        <rFont val="맑은 고딕"/>
        <family val="3"/>
        <charset val="129"/>
      </rPr>
      <t>형식</t>
    </r>
    <phoneticPr fontId="5" type="noConversion"/>
  </si>
  <si>
    <t>접수확인자</t>
    <phoneticPr fontId="5" type="noConversion"/>
  </si>
  <si>
    <r>
      <rPr>
        <sz val="8"/>
        <rFont val="맑은 고딕"/>
        <family val="3"/>
        <charset val="129"/>
      </rPr>
      <t>기기번호</t>
    </r>
    <phoneticPr fontId="5" type="noConversion"/>
  </si>
  <si>
    <t>인증교정자</t>
    <phoneticPr fontId="5" type="noConversion"/>
  </si>
  <si>
    <t>기술책임자</t>
    <phoneticPr fontId="5" type="noConversion"/>
  </si>
  <si>
    <r>
      <rPr>
        <sz val="8"/>
        <rFont val="맑은 고딕"/>
        <family val="3"/>
        <charset val="129"/>
      </rPr>
      <t>교정주기</t>
    </r>
    <phoneticPr fontId="5" type="noConversion"/>
  </si>
  <si>
    <r>
      <t>KOLAS</t>
    </r>
    <r>
      <rPr>
        <sz val="8"/>
        <rFont val="맑은 고딕"/>
        <family val="3"/>
        <charset val="129"/>
      </rPr>
      <t>유무</t>
    </r>
    <phoneticPr fontId="5" type="noConversion"/>
  </si>
  <si>
    <t>1: KOLAS 성적서
0: 비공인성적서</t>
    <phoneticPr fontId="5" type="noConversion"/>
  </si>
  <si>
    <r>
      <t xml:space="preserve">[2] </t>
    </r>
    <r>
      <rPr>
        <b/>
        <sz val="8"/>
        <rFont val="맑은 고딕"/>
        <family val="3"/>
        <charset val="129"/>
      </rPr>
      <t>교정환경</t>
    </r>
    <r>
      <rPr>
        <b/>
        <sz val="8"/>
        <rFont val="Tahoma"/>
        <family val="2"/>
      </rPr>
      <t/>
    </r>
    <phoneticPr fontId="5" type="noConversion"/>
  </si>
  <si>
    <r>
      <rPr>
        <sz val="8"/>
        <rFont val="맑은 고딕"/>
        <family val="3"/>
        <charset val="129"/>
      </rPr>
      <t>최저온도</t>
    </r>
    <phoneticPr fontId="5" type="noConversion"/>
  </si>
  <si>
    <t>최저습도</t>
    <phoneticPr fontId="5" type="noConversion"/>
  </si>
  <si>
    <t>최저기압</t>
    <phoneticPr fontId="5" type="noConversion"/>
  </si>
  <si>
    <t>교정장소</t>
    <phoneticPr fontId="5" type="noConversion"/>
  </si>
  <si>
    <t>0: KC00-011 고정표준실
1: 현장교정
4: KC10-244 고정표준실</t>
    <phoneticPr fontId="5" type="noConversion"/>
  </si>
  <si>
    <r>
      <rPr>
        <sz val="8"/>
        <rFont val="맑은 고딕"/>
        <family val="3"/>
        <charset val="129"/>
      </rPr>
      <t>최고온도</t>
    </r>
    <phoneticPr fontId="5" type="noConversion"/>
  </si>
  <si>
    <r>
      <rPr>
        <sz val="8"/>
        <rFont val="맑은 고딕"/>
        <family val="3"/>
        <charset val="129"/>
      </rPr>
      <t>최고습도</t>
    </r>
    <phoneticPr fontId="5" type="noConversion"/>
  </si>
  <si>
    <t>최고기압</t>
    <phoneticPr fontId="5" type="noConversion"/>
  </si>
  <si>
    <r>
      <t xml:space="preserve">[3] </t>
    </r>
    <r>
      <rPr>
        <b/>
        <sz val="8"/>
        <rFont val="맑은 고딕"/>
        <family val="3"/>
        <charset val="129"/>
      </rPr>
      <t>교정방법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소급성서술</t>
    </r>
    <r>
      <rPr>
        <b/>
        <sz val="8"/>
        <rFont val="Tahoma"/>
        <family val="2"/>
      </rPr>
      <t/>
    </r>
    <phoneticPr fontId="5" type="noConversion"/>
  </si>
  <si>
    <r>
      <t xml:space="preserve">[4] </t>
    </r>
    <r>
      <rPr>
        <b/>
        <sz val="8"/>
        <rFont val="맑은 고딕"/>
        <family val="3"/>
        <charset val="129"/>
      </rPr>
      <t>교정에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사용한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표준장비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명세</t>
    </r>
    <r>
      <rPr>
        <b/>
        <sz val="8"/>
        <rFont val="Tahoma"/>
        <family val="2"/>
      </rPr>
      <t/>
    </r>
    <phoneticPr fontId="5" type="noConversion"/>
  </si>
  <si>
    <r>
      <rPr>
        <sz val="8"/>
        <rFont val="맑은 고딕"/>
        <family val="3"/>
        <charset val="129"/>
      </rPr>
      <t>등록번호</t>
    </r>
    <phoneticPr fontId="5" type="noConversion"/>
  </si>
  <si>
    <t>기기명</t>
    <phoneticPr fontId="5" type="noConversion"/>
  </si>
  <si>
    <t>제작회사</t>
    <phoneticPr fontId="5" type="noConversion"/>
  </si>
  <si>
    <t>기기번호</t>
    <phoneticPr fontId="5" type="noConversion"/>
  </si>
  <si>
    <t>차기교정예정일자</t>
    <phoneticPr fontId="5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</si>
  <si>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5" type="noConversion"/>
  </si>
  <si>
    <t>세부분류코드</t>
    <phoneticPr fontId="5" type="noConversion"/>
  </si>
  <si>
    <t xml:space="preserve"> 성적서발급번호(Certificate No) :</t>
    <phoneticPr fontId="5" type="noConversion"/>
  </si>
  <si>
    <r>
      <t xml:space="preserve">[5] </t>
    </r>
    <r>
      <rPr>
        <b/>
        <sz val="8"/>
        <rFont val="돋움"/>
        <family val="3"/>
        <charset val="129"/>
      </rPr>
      <t>교정결과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검토</t>
    </r>
    <phoneticPr fontId="5" type="noConversion"/>
  </si>
  <si>
    <t>전체</t>
    <phoneticPr fontId="5" type="noConversion"/>
  </si>
  <si>
    <t>특이사항</t>
    <phoneticPr fontId="5" type="noConversion"/>
  </si>
  <si>
    <t>PASS</t>
    <phoneticPr fontId="5" type="noConversion"/>
  </si>
  <si>
    <t>FIAL</t>
    <phoneticPr fontId="5" type="noConversion"/>
  </si>
  <si>
    <t>교정자 확인</t>
    <phoneticPr fontId="5" type="noConversion"/>
  </si>
  <si>
    <t>확인전</t>
  </si>
  <si>
    <t>CONDITION</t>
    <phoneticPr fontId="5" type="noConversion"/>
  </si>
  <si>
    <t>MEASURED VALUE</t>
    <phoneticPr fontId="5" type="noConversion"/>
  </si>
  <si>
    <t>번호</t>
    <phoneticPr fontId="5" type="noConversion"/>
  </si>
  <si>
    <t>명목압력
(SI단위)</t>
    <phoneticPr fontId="5" type="noConversion"/>
  </si>
  <si>
    <t>표준기압력
(SI단위)</t>
    <phoneticPr fontId="5" type="noConversion"/>
  </si>
  <si>
    <t>SI단위</t>
    <phoneticPr fontId="5" type="noConversion"/>
  </si>
  <si>
    <t>표준기압력
(DUT단위)</t>
    <phoneticPr fontId="5" type="noConversion"/>
  </si>
  <si>
    <t>DUT단위</t>
    <phoneticPr fontId="5" type="noConversion"/>
  </si>
  <si>
    <t>CMC</t>
    <phoneticPr fontId="5" type="noConversion"/>
  </si>
  <si>
    <t>분해능</t>
    <phoneticPr fontId="5" type="noConversion"/>
  </si>
  <si>
    <t>표준압력
Pr</t>
    <phoneticPr fontId="5" type="noConversion"/>
  </si>
  <si>
    <r>
      <t>1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</si>
  <si>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t>지시값
평균</t>
    <phoneticPr fontId="5" type="noConversion"/>
  </si>
  <si>
    <t>[Pressure Calibration]</t>
    <phoneticPr fontId="5" type="noConversion"/>
  </si>
  <si>
    <t>CMC 검토</t>
    <phoneticPr fontId="5" type="noConversion"/>
  </si>
  <si>
    <t>측정점
번호</t>
    <phoneticPr fontId="5" type="noConversion"/>
  </si>
  <si>
    <t>번호</t>
  </si>
  <si>
    <t>등록번호</t>
  </si>
  <si>
    <t>단위</t>
  </si>
  <si>
    <t>k</t>
  </si>
  <si>
    <t>기준기교정일</t>
  </si>
  <si>
    <t>표준압력</t>
    <phoneticPr fontId="5" type="noConversion"/>
  </si>
  <si>
    <t>■ 반복측정 결과</t>
    <phoneticPr fontId="5" type="noConversion"/>
  </si>
  <si>
    <t>1회</t>
    <phoneticPr fontId="5" type="noConversion"/>
  </si>
  <si>
    <t>2회</t>
    <phoneticPr fontId="5" type="noConversion"/>
  </si>
  <si>
    <t>3회</t>
    <phoneticPr fontId="5" type="noConversion"/>
  </si>
  <si>
    <t>평균값</t>
    <phoneticPr fontId="5" type="noConversion"/>
  </si>
  <si>
    <t>보정값</t>
    <phoneticPr fontId="5" type="noConversion"/>
  </si>
  <si>
    <t>■ 불확도 총괄표</t>
    <phoneticPr fontId="5" type="noConversion"/>
  </si>
  <si>
    <t>불확도 성분</t>
    <phoneticPr fontId="5" type="noConversion"/>
  </si>
  <si>
    <t>추정값</t>
    <phoneticPr fontId="5" type="noConversion"/>
  </si>
  <si>
    <t>불확도 기여량</t>
    <phoneticPr fontId="5" type="noConversion"/>
  </si>
  <si>
    <t>자유도</t>
    <phoneticPr fontId="5" type="noConversion"/>
  </si>
  <si>
    <r>
      <t>x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</si>
  <si>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5" type="noConversion"/>
  </si>
  <si>
    <t>정규</t>
    <phoneticPr fontId="5" type="noConversion"/>
  </si>
  <si>
    <t>∞</t>
    <phoneticPr fontId="5" type="noConversion"/>
  </si>
  <si>
    <t>직사각형</t>
    <phoneticPr fontId="5" type="noConversion"/>
  </si>
  <si>
    <t>E</t>
    <phoneticPr fontId="5" type="noConversion"/>
  </si>
  <si>
    <t>=</t>
    <phoneticPr fontId="5" type="noConversion"/>
  </si>
  <si>
    <t>계산하면</t>
  </si>
  <si>
    <t>D5. 불확도 기여량 :</t>
    <phoneticPr fontId="5" type="noConversion"/>
  </si>
  <si>
    <t>■ 유효자유도</t>
    <phoneticPr fontId="5" type="noConversion"/>
  </si>
  <si>
    <t>표준기</t>
    <phoneticPr fontId="5" type="noConversion"/>
  </si>
  <si>
    <t>히스테리시스</t>
    <phoneticPr fontId="5" type="noConversion"/>
  </si>
  <si>
    <t>■ 측정기본정보</t>
    <phoneticPr fontId="5" type="noConversion"/>
  </si>
  <si>
    <t>최대용량</t>
    <phoneticPr fontId="5" type="noConversion"/>
  </si>
  <si>
    <t>단위</t>
    <phoneticPr fontId="5" type="noConversion"/>
  </si>
  <si>
    <t>영점오차</t>
    <phoneticPr fontId="5" type="noConversion"/>
  </si>
  <si>
    <r>
      <t>| 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(y) |</t>
    </r>
    <phoneticPr fontId="5" type="noConversion"/>
  </si>
  <si>
    <t>최소눈금</t>
    <phoneticPr fontId="5" type="noConversion"/>
  </si>
  <si>
    <t>부록</t>
    <phoneticPr fontId="5" type="noConversion"/>
  </si>
  <si>
    <t>- 다음 -</t>
    <phoneticPr fontId="5" type="noConversion"/>
  </si>
  <si>
    <t>Indication</t>
    <phoneticPr fontId="5" type="noConversion"/>
  </si>
  <si>
    <t>Correction</t>
    <phoneticPr fontId="5" type="noConversion"/>
  </si>
  <si>
    <t>- continue -</t>
    <phoneticPr fontId="5" type="noConversion"/>
  </si>
  <si>
    <t>Spec</t>
    <phoneticPr fontId="5" type="noConversion"/>
  </si>
  <si>
    <t>● 교정결과</t>
    <phoneticPr fontId="5" type="noConversion"/>
  </si>
  <si>
    <t>기준기명(종류)</t>
  </si>
  <si>
    <t>명목값</t>
  </si>
  <si>
    <t>기준값</t>
  </si>
  <si>
    <t>측정값</t>
  </si>
  <si>
    <t>보정값</t>
  </si>
  <si>
    <t>불확도 1</t>
  </si>
  <si>
    <t>불확도 단위</t>
  </si>
  <si>
    <t>포함인자</t>
  </si>
  <si>
    <t>최소눈금</t>
  </si>
  <si>
    <t>적용단위</t>
  </si>
  <si>
    <t>a</t>
  </si>
  <si>
    <t>b</t>
  </si>
  <si>
    <t>교정일자</t>
  </si>
  <si>
    <t>Resolution</t>
    <phoneticPr fontId="5" type="noConversion"/>
  </si>
  <si>
    <t>Display</t>
    <phoneticPr fontId="5" type="noConversion"/>
  </si>
  <si>
    <t>분해능단위</t>
    <phoneticPr fontId="5" type="noConversion"/>
  </si>
  <si>
    <t>SPEC</t>
    <phoneticPr fontId="5" type="noConversion"/>
  </si>
  <si>
    <t>MIN</t>
    <phoneticPr fontId="5" type="noConversion"/>
  </si>
  <si>
    <t>MAX</t>
    <phoneticPr fontId="5" type="noConversion"/>
  </si>
  <si>
    <t>UNIT</t>
    <phoneticPr fontId="5" type="noConversion"/>
  </si>
  <si>
    <t>3회</t>
    <phoneticPr fontId="5" type="noConversion"/>
  </si>
  <si>
    <t>STD Name</t>
    <phoneticPr fontId="5" type="noConversion"/>
  </si>
  <si>
    <t>최대압력</t>
    <phoneticPr fontId="5" type="noConversion"/>
  </si>
  <si>
    <t>DUT단위</t>
    <phoneticPr fontId="5" type="noConversion"/>
  </si>
  <si>
    <t>Nominal</t>
    <phoneticPr fontId="5" type="noConversion"/>
  </si>
  <si>
    <t>Standard</t>
    <phoneticPr fontId="5" type="noConversion"/>
  </si>
  <si>
    <t>Measured</t>
    <phoneticPr fontId="5" type="noConversion"/>
  </si>
  <si>
    <t>Unit</t>
    <phoneticPr fontId="5" type="noConversion"/>
  </si>
  <si>
    <t>Correction</t>
    <phoneticPr fontId="5" type="noConversion"/>
  </si>
  <si>
    <t>● Calibration Result</t>
    <phoneticPr fontId="5" type="noConversion"/>
  </si>
  <si>
    <t>No.</t>
    <phoneticPr fontId="5" type="noConversion"/>
  </si>
  <si>
    <t>Pressure</t>
    <phoneticPr fontId="5" type="noConversion"/>
  </si>
  <si>
    <t>측정불확도</t>
    <phoneticPr fontId="5" type="noConversion"/>
  </si>
  <si>
    <t>판정결과</t>
  </si>
  <si>
    <t>교정번호</t>
    <phoneticPr fontId="5" type="noConversion"/>
  </si>
  <si>
    <t>t</t>
    <phoneticPr fontId="69" type="noConversion"/>
  </si>
  <si>
    <t>℃</t>
    <phoneticPr fontId="69" type="noConversion"/>
  </si>
  <si>
    <t>공기밀도</t>
    <phoneticPr fontId="69" type="noConversion"/>
  </si>
  <si>
    <t>kg/㎥</t>
    <phoneticPr fontId="69" type="noConversion"/>
  </si>
  <si>
    <t>압력변형계수</t>
    <phoneticPr fontId="5" type="noConversion"/>
  </si>
  <si>
    <t>kgf/㎡</t>
  </si>
  <si>
    <t>Format</t>
  </si>
  <si>
    <t>#</t>
  </si>
  <si>
    <t>##</t>
  </si>
  <si>
    <t># ##</t>
  </si>
  <si>
    <t>## ##</t>
  </si>
  <si>
    <t>### ##</t>
  </si>
  <si>
    <t># ### ##</t>
  </si>
  <si>
    <t>## ### ##</t>
  </si>
  <si>
    <t>○ Range 1</t>
    <phoneticPr fontId="5" type="noConversion"/>
  </si>
  <si>
    <t>보정값</t>
    <phoneticPr fontId="5" type="noConversion"/>
  </si>
  <si>
    <t>Pi,dn-Pi,up</t>
    <phoneticPr fontId="5" type="noConversion"/>
  </si>
  <si>
    <t>표준압력</t>
    <phoneticPr fontId="5" type="noConversion"/>
  </si>
  <si>
    <t>지시값 평균</t>
    <phoneticPr fontId="5" type="noConversion"/>
  </si>
  <si>
    <r>
      <rPr>
        <b/>
        <sz val="9"/>
        <color indexed="9"/>
        <rFont val="돋움"/>
        <family val="3"/>
        <charset val="129"/>
      </rPr>
      <t>하한</t>
    </r>
    <phoneticPr fontId="5" type="noConversion"/>
  </si>
  <si>
    <t>보정값</t>
    <phoneticPr fontId="5" type="noConversion"/>
  </si>
  <si>
    <t>보정값</t>
    <phoneticPr fontId="5" type="noConversion"/>
  </si>
  <si>
    <t>표준압력</t>
    <phoneticPr fontId="5" type="noConversion"/>
  </si>
  <si>
    <t>● 교정결과</t>
    <phoneticPr fontId="5" type="noConversion"/>
  </si>
  <si>
    <t>측정점
번호</t>
    <phoneticPr fontId="5" type="noConversion"/>
  </si>
  <si>
    <t>표준기</t>
    <phoneticPr fontId="5" type="noConversion"/>
  </si>
  <si>
    <t>지시값
평균</t>
    <phoneticPr fontId="5" type="noConversion"/>
  </si>
  <si>
    <t>- 다음 -</t>
    <phoneticPr fontId="5" type="noConversion"/>
  </si>
  <si>
    <t>● 교정결과</t>
    <phoneticPr fontId="5" type="noConversion"/>
  </si>
  <si>
    <t>측정점
번호</t>
    <phoneticPr fontId="5" type="noConversion"/>
  </si>
  <si>
    <t>표준기</t>
    <phoneticPr fontId="5" type="noConversion"/>
  </si>
  <si>
    <t>지시값
평균</t>
    <phoneticPr fontId="5" type="noConversion"/>
  </si>
  <si>
    <t>측정불확도</t>
    <phoneticPr fontId="5" type="noConversion"/>
  </si>
  <si>
    <t>- 다음 -</t>
    <phoneticPr fontId="5" type="noConversion"/>
  </si>
  <si>
    <t>● 교정결과</t>
    <phoneticPr fontId="5" type="noConversion"/>
  </si>
  <si>
    <t>표준기</t>
    <phoneticPr fontId="5" type="noConversion"/>
  </si>
  <si>
    <t>표준압력</t>
    <phoneticPr fontId="5" type="noConversion"/>
  </si>
  <si>
    <t>지시값
평균</t>
    <phoneticPr fontId="5" type="noConversion"/>
  </si>
  <si>
    <t>측정불확도</t>
    <phoneticPr fontId="5" type="noConversion"/>
  </si>
  <si>
    <t>명목압력</t>
    <phoneticPr fontId="5" type="noConversion"/>
  </si>
  <si>
    <t>1. 교정결과</t>
    <phoneticPr fontId="5" type="noConversion"/>
  </si>
  <si>
    <t>측정점 번호</t>
    <phoneticPr fontId="5" type="noConversion"/>
  </si>
  <si>
    <t>표준압력
Pr</t>
    <phoneticPr fontId="5" type="noConversion"/>
  </si>
  <si>
    <t>Pa</t>
    <phoneticPr fontId="5" type="noConversion"/>
  </si>
  <si>
    <r>
      <rPr>
        <b/>
        <sz val="20"/>
        <rFont val="돋움"/>
        <family val="3"/>
        <charset val="129"/>
      </rPr>
      <t>◆</t>
    </r>
    <r>
      <rPr>
        <b/>
        <sz val="20"/>
        <rFont val="Tahoma"/>
        <family val="2"/>
      </rPr>
      <t xml:space="preserve"> RAWDATA </t>
    </r>
    <r>
      <rPr>
        <b/>
        <sz val="20"/>
        <rFont val="돋움"/>
        <family val="3"/>
        <charset val="129"/>
      </rPr>
      <t>◆</t>
    </r>
    <phoneticPr fontId="5" type="noConversion"/>
  </si>
  <si>
    <t>교정자</t>
    <phoneticPr fontId="5" type="noConversion"/>
  </si>
  <si>
    <t>기기번호</t>
    <phoneticPr fontId="5" type="noConversion"/>
  </si>
  <si>
    <t>교정일자</t>
    <phoneticPr fontId="5" type="noConversion"/>
  </si>
  <si>
    <t>기술책임자</t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</si>
  <si>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1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</si>
  <si>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2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</si>
  <si>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측정결과</t>
    </r>
    <phoneticPr fontId="5" type="noConversion"/>
  </si>
  <si>
    <r>
      <rPr>
        <b/>
        <sz val="9"/>
        <color indexed="9"/>
        <rFont val="돋움"/>
        <family val="3"/>
        <charset val="129"/>
      </rPr>
      <t>측정점</t>
    </r>
    <r>
      <rPr>
        <b/>
        <sz val="9"/>
        <color indexed="9"/>
        <rFont val="Tahoma"/>
        <family val="2"/>
      </rPr>
      <t xml:space="preserve"> </t>
    </r>
    <r>
      <rPr>
        <b/>
        <sz val="9"/>
        <color indexed="9"/>
        <rFont val="돋움"/>
        <family val="3"/>
        <charset val="129"/>
      </rPr>
      <t>번호</t>
    </r>
    <phoneticPr fontId="5" type="noConversion"/>
  </si>
  <si>
    <t>표준압력
Pr</t>
    <phoneticPr fontId="5" type="noConversion"/>
  </si>
  <si>
    <r>
      <t>2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</si>
  <si>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t>1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</si>
  <si>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3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</si>
  <si>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4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</si>
  <si>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측정결과</t>
    </r>
    <phoneticPr fontId="5" type="noConversion"/>
  </si>
  <si>
    <r>
      <rPr>
        <b/>
        <sz val="9"/>
        <color indexed="9"/>
        <rFont val="돋움"/>
        <family val="3"/>
        <charset val="129"/>
      </rPr>
      <t>측정점</t>
    </r>
    <r>
      <rPr>
        <b/>
        <sz val="9"/>
        <color indexed="9"/>
        <rFont val="Tahoma"/>
        <family val="2"/>
      </rPr>
      <t xml:space="preserve"> </t>
    </r>
    <r>
      <rPr>
        <b/>
        <sz val="9"/>
        <color indexed="9"/>
        <rFont val="돋움"/>
        <family val="3"/>
        <charset val="129"/>
      </rPr>
      <t>번호</t>
    </r>
    <phoneticPr fontId="5" type="noConversion"/>
  </si>
  <si>
    <r>
      <t>1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</si>
  <si>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t>2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</si>
  <si>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t>1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</si>
  <si>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r>
      <t>2</t>
    </r>
    <r>
      <rPr>
        <b/>
        <sz val="9"/>
        <color indexed="9"/>
        <rFont val="굴림"/>
        <family val="3"/>
        <charset val="129"/>
      </rPr>
      <t>회</t>
    </r>
    <phoneticPr fontId="5" type="noConversion"/>
  </si>
  <si>
    <t>2. 결과계산</t>
    <phoneticPr fontId="5" type="noConversion"/>
  </si>
  <si>
    <t>MPa</t>
    <phoneticPr fontId="5" type="noConversion"/>
  </si>
  <si>
    <t>자리수맞춤</t>
    <phoneticPr fontId="5" type="noConversion"/>
  </si>
  <si>
    <t>Pi</t>
    <phoneticPr fontId="5" type="noConversion"/>
  </si>
  <si>
    <r>
      <rPr>
        <b/>
        <sz val="9"/>
        <color indexed="9"/>
        <rFont val="돋움"/>
        <family val="3"/>
        <charset val="129"/>
      </rPr>
      <t>자리수</t>
    </r>
    <phoneticPr fontId="5" type="noConversion"/>
  </si>
  <si>
    <t>히스테리시스</t>
    <phoneticPr fontId="5" type="noConversion"/>
  </si>
  <si>
    <t>반복측정?</t>
    <phoneticPr fontId="5" type="noConversion"/>
  </si>
  <si>
    <t>반복도</t>
    <phoneticPr fontId="5" type="noConversion"/>
  </si>
  <si>
    <t>b'</t>
    <phoneticPr fontId="5" type="noConversion"/>
  </si>
  <si>
    <t>◆ 측정불확도 추정보고서 ◆</t>
    <phoneticPr fontId="5" type="noConversion"/>
  </si>
  <si>
    <t>○ Range 1</t>
    <phoneticPr fontId="5" type="noConversion"/>
  </si>
  <si>
    <t>k</t>
    <phoneticPr fontId="5" type="noConversion"/>
  </si>
  <si>
    <t>번호</t>
    <phoneticPr fontId="5" type="noConversion"/>
  </si>
  <si>
    <t>■ 반복측정 결과</t>
    <phoneticPr fontId="5" type="noConversion"/>
  </si>
  <si>
    <t>측정점 번호</t>
    <phoneticPr fontId="5" type="noConversion"/>
  </si>
  <si>
    <t>1회</t>
    <phoneticPr fontId="5" type="noConversion"/>
  </si>
  <si>
    <t>2회</t>
    <phoneticPr fontId="5" type="noConversion"/>
  </si>
  <si>
    <t>3회</t>
    <phoneticPr fontId="5" type="noConversion"/>
  </si>
  <si>
    <t>■ 수학적 모델</t>
    <phoneticPr fontId="5" type="noConversion"/>
  </si>
  <si>
    <t>c</t>
    <phoneticPr fontId="5" type="noConversion"/>
  </si>
  <si>
    <t>■ 합성표준불확도 관계식</t>
    <phoneticPr fontId="5" type="noConversion"/>
  </si>
  <si>
    <t>※ 감도계수</t>
    <phoneticPr fontId="5" type="noConversion"/>
  </si>
  <si>
    <t>측정점 번호</t>
    <phoneticPr fontId="5" type="noConversion"/>
  </si>
  <si>
    <t>평균값</t>
    <phoneticPr fontId="5" type="noConversion"/>
  </si>
  <si>
    <t>보정값</t>
    <phoneticPr fontId="5" type="noConversion"/>
  </si>
  <si>
    <t>변화구간 (반복성)</t>
    <phoneticPr fontId="5" type="noConversion"/>
  </si>
  <si>
    <t>변화구간 (반복성)</t>
    <phoneticPr fontId="5" type="noConversion"/>
  </si>
  <si>
    <t>■ 불확도 총괄표</t>
    <phoneticPr fontId="5" type="noConversion"/>
  </si>
  <si>
    <t>불확도 성분</t>
    <phoneticPr fontId="5" type="noConversion"/>
  </si>
  <si>
    <t>추정값</t>
    <phoneticPr fontId="5" type="noConversion"/>
  </si>
  <si>
    <t>표준불확도</t>
    <phoneticPr fontId="5" type="noConversion"/>
  </si>
  <si>
    <t>표준불확도</t>
    <phoneticPr fontId="5" type="noConversion"/>
  </si>
  <si>
    <t>확률분포</t>
    <phoneticPr fontId="5" type="noConversion"/>
  </si>
  <si>
    <t>확률분포</t>
    <phoneticPr fontId="5" type="noConversion"/>
  </si>
  <si>
    <t>감도계수</t>
    <phoneticPr fontId="5" type="noConversion"/>
  </si>
  <si>
    <t>불확도 기여량</t>
    <phoneticPr fontId="5" type="noConversion"/>
  </si>
  <si>
    <t>자유도</t>
    <phoneticPr fontId="5" type="noConversion"/>
  </si>
  <si>
    <r>
      <t>x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</si>
  <si>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5" type="noConversion"/>
  </si>
  <si>
    <r>
      <t>c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</si>
  <si>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| 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(y) |</t>
    </r>
    <phoneticPr fontId="5" type="noConversion"/>
  </si>
  <si>
    <t>A</t>
    <phoneticPr fontId="5" type="noConversion"/>
  </si>
  <si>
    <t>정규</t>
    <phoneticPr fontId="5" type="noConversion"/>
  </si>
  <si>
    <t>∞</t>
    <phoneticPr fontId="5" type="noConversion"/>
  </si>
  <si>
    <t>B</t>
    <phoneticPr fontId="5" type="noConversion"/>
  </si>
  <si>
    <t>직사각형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</si>
  <si>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</si>
  <si>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</si>
  <si>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</si>
  <si>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∞</t>
    <phoneticPr fontId="5" type="noConversion"/>
  </si>
  <si>
    <t>F</t>
    <phoneticPr fontId="5" type="noConversion"/>
  </si>
  <si>
    <t>G</t>
    <phoneticPr fontId="5" type="noConversion"/>
  </si>
  <si>
    <t>-</t>
    <phoneticPr fontId="5" type="noConversion"/>
  </si>
  <si>
    <t>■ 표준불확도 성분의 계산</t>
    <phoneticPr fontId="5" type="noConversion"/>
  </si>
  <si>
    <t>A1. 추정값 :</t>
    <phoneticPr fontId="5" type="noConversion"/>
  </si>
  <si>
    <t>※ 분동식 압력계 사용시</t>
    <phoneticPr fontId="5" type="noConversion"/>
  </si>
  <si>
    <t>※ 아래의 공식에 의해 구해진 표준압력값은</t>
    <phoneticPr fontId="5" type="noConversion"/>
  </si>
  <si>
    <t>※ 압력교정기 사용시</t>
    <phoneticPr fontId="5" type="noConversion"/>
  </si>
  <si>
    <t>=</t>
    <phoneticPr fontId="5" type="noConversion"/>
  </si>
  <si>
    <t>Y</t>
    <phoneticPr fontId="5" type="noConversion"/>
  </si>
  <si>
    <t>표준압력</t>
    <phoneticPr fontId="5" type="noConversion"/>
  </si>
  <si>
    <t>a</t>
    <phoneticPr fontId="5" type="noConversion"/>
  </si>
  <si>
    <t>=</t>
    <phoneticPr fontId="5" type="noConversion"/>
  </si>
  <si>
    <t>b</t>
    <phoneticPr fontId="5" type="noConversion"/>
  </si>
  <si>
    <t>X</t>
    <phoneticPr fontId="5" type="noConversion"/>
  </si>
  <si>
    <t>표준기 지시값</t>
    <phoneticPr fontId="5" type="noConversion"/>
  </si>
  <si>
    <t>A2. 표준불확도 :</t>
    <phoneticPr fontId="5" type="noConversion"/>
  </si>
  <si>
    <t>=</t>
    <phoneticPr fontId="5" type="noConversion"/>
  </si>
  <si>
    <t>A3. 확률분포 :</t>
    <phoneticPr fontId="5" type="noConversion"/>
  </si>
  <si>
    <t>A4. 감도계수 :</t>
    <phoneticPr fontId="5" type="noConversion"/>
  </si>
  <si>
    <t>A5. 불확도 기여량 :</t>
    <phoneticPr fontId="5" type="noConversion"/>
  </si>
  <si>
    <t>=</t>
    <phoneticPr fontId="5" type="noConversion"/>
  </si>
  <si>
    <t>A6. 자유도 :</t>
    <phoneticPr fontId="5" type="noConversion"/>
  </si>
  <si>
    <t>B1. 추정값 :</t>
    <phoneticPr fontId="5" type="noConversion"/>
  </si>
  <si>
    <t>B2. 표준불확도 :</t>
    <phoneticPr fontId="5" type="noConversion"/>
  </si>
  <si>
    <t>+</t>
    <phoneticPr fontId="5" type="noConversion"/>
  </si>
  <si>
    <t>B3. 확률분포 :</t>
    <phoneticPr fontId="5" type="noConversion"/>
  </si>
  <si>
    <t>B4. 감도계수 :</t>
    <phoneticPr fontId="5" type="noConversion"/>
  </si>
  <si>
    <t>B5. 불확도 기여량 :</t>
    <phoneticPr fontId="5" type="noConversion"/>
  </si>
  <si>
    <t>B6. 자유도 :</t>
    <phoneticPr fontId="5" type="noConversion"/>
  </si>
  <si>
    <t>C1. 추정값 :</t>
    <phoneticPr fontId="5" type="noConversion"/>
  </si>
  <si>
    <t>C2. 표준불확도 :</t>
    <phoneticPr fontId="5" type="noConversion"/>
  </si>
  <si>
    <t>C3. 확률분포 :</t>
    <phoneticPr fontId="5" type="noConversion"/>
  </si>
  <si>
    <t>C4. 감도계수 :</t>
    <phoneticPr fontId="5" type="noConversion"/>
  </si>
  <si>
    <t>C5. 불확도 기여량 :</t>
    <phoneticPr fontId="5" type="noConversion"/>
  </si>
  <si>
    <t>C6. 자유도 :</t>
    <phoneticPr fontId="5" type="noConversion"/>
  </si>
  <si>
    <t>D1. 추정값 :</t>
    <phoneticPr fontId="5" type="noConversion"/>
  </si>
  <si>
    <t>D2. 표준불확도 :</t>
    <phoneticPr fontId="5" type="noConversion"/>
  </si>
  <si>
    <t>D3. 확률분포 :</t>
    <phoneticPr fontId="5" type="noConversion"/>
  </si>
  <si>
    <t>D4. 감도계수 :</t>
    <phoneticPr fontId="5" type="noConversion"/>
  </si>
  <si>
    <t>D6. 자유도 :</t>
    <phoneticPr fontId="5" type="noConversion"/>
  </si>
  <si>
    <t>E1. 추정값 :</t>
    <phoneticPr fontId="5" type="noConversion"/>
  </si>
  <si>
    <t>E2. 표준불확도 :</t>
    <phoneticPr fontId="5" type="noConversion"/>
  </si>
  <si>
    <t>결정되며 영점에 의해 보정된 값들로부터 구한다.</t>
    <phoneticPr fontId="5" type="noConversion"/>
  </si>
  <si>
    <t>※ 가압측정에서의 반복성</t>
    <phoneticPr fontId="5" type="noConversion"/>
  </si>
  <si>
    <t>※ 감압측정에서의 반복성</t>
    <phoneticPr fontId="5" type="noConversion"/>
  </si>
  <si>
    <t>=</t>
    <phoneticPr fontId="5" type="noConversion"/>
  </si>
  <si>
    <t>E3. 확률분포 :</t>
    <phoneticPr fontId="5" type="noConversion"/>
  </si>
  <si>
    <t>E4. 감도계수 :</t>
    <phoneticPr fontId="5" type="noConversion"/>
  </si>
  <si>
    <t>E5. 불확도 기여량 :</t>
    <phoneticPr fontId="5" type="noConversion"/>
  </si>
  <si>
    <t>E6. 자유도 :</t>
    <phoneticPr fontId="5" type="noConversion"/>
  </si>
  <si>
    <t>F1. 추정값 :</t>
    <phoneticPr fontId="5" type="noConversion"/>
  </si>
  <si>
    <t>F2. 표준불확도 :</t>
    <phoneticPr fontId="5" type="noConversion"/>
  </si>
  <si>
    <t>※ 히스테리시스는 가압과 감압시에 측정되는 지시값의 출력차로부터 결정된다.</t>
    <phoneticPr fontId="5" type="noConversion"/>
  </si>
  <si>
    <t>F3. 확률분포 :</t>
    <phoneticPr fontId="5" type="noConversion"/>
  </si>
  <si>
    <t>F4. 감도계수 :</t>
    <phoneticPr fontId="5" type="noConversion"/>
  </si>
  <si>
    <t>F5. 불확도 기여량 :</t>
    <phoneticPr fontId="5" type="noConversion"/>
  </si>
  <si>
    <t>F6. 자유도 :</t>
    <phoneticPr fontId="5" type="noConversion"/>
  </si>
  <si>
    <t>■ 합성표준불확도 계산</t>
    <phoneticPr fontId="5" type="noConversion"/>
  </si>
  <si>
    <t>2 ×</t>
    <phoneticPr fontId="5" type="noConversion"/>
  </si>
  <si>
    <t>≒</t>
    <phoneticPr fontId="5" type="noConversion"/>
  </si>
  <si>
    <t>○ Range 2</t>
    <phoneticPr fontId="5" type="noConversion"/>
  </si>
  <si>
    <t>■ 측정기본정보</t>
    <phoneticPr fontId="5" type="noConversion"/>
  </si>
  <si>
    <t>최대용량</t>
    <phoneticPr fontId="5" type="noConversion"/>
  </si>
  <si>
    <t>분해능</t>
    <phoneticPr fontId="5" type="noConversion"/>
  </si>
  <si>
    <t>단위</t>
    <phoneticPr fontId="5" type="noConversion"/>
  </si>
  <si>
    <t>영점오차</t>
    <phoneticPr fontId="5" type="noConversion"/>
  </si>
  <si>
    <t>히스테리시스</t>
    <phoneticPr fontId="5" type="noConversion"/>
  </si>
  <si>
    <t>k</t>
    <phoneticPr fontId="5" type="noConversion"/>
  </si>
  <si>
    <t>번호</t>
    <phoneticPr fontId="5" type="noConversion"/>
  </si>
  <si>
    <t>감도계수</t>
    <phoneticPr fontId="5" type="noConversion"/>
  </si>
  <si>
    <r>
      <t>c</t>
    </r>
    <r>
      <rPr>
        <i/>
        <vertAlign val="subscript"/>
        <sz val="10"/>
        <rFont val="Times New Roman"/>
        <family val="1"/>
      </rPr>
      <t>i</t>
    </r>
    <phoneticPr fontId="5" type="noConversion"/>
  </si>
  <si>
    <t>A</t>
    <phoneticPr fontId="5" type="noConversion"/>
  </si>
  <si>
    <t>D</t>
    <phoneticPr fontId="5" type="noConversion"/>
  </si>
  <si>
    <t>직사각형</t>
    <phoneticPr fontId="5" type="noConversion"/>
  </si>
  <si>
    <t>E</t>
    <phoneticPr fontId="5" type="noConversion"/>
  </si>
  <si>
    <t>F</t>
    <phoneticPr fontId="5" type="noConversion"/>
  </si>
  <si>
    <t>○ Range 3</t>
    <phoneticPr fontId="5" type="noConversion"/>
  </si>
  <si>
    <t>추정값</t>
    <phoneticPr fontId="5" type="noConversion"/>
  </si>
  <si>
    <t>표준불확도</t>
    <phoneticPr fontId="5" type="noConversion"/>
  </si>
  <si>
    <r>
      <t>c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</si>
  <si>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| 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(y) |</t>
    </r>
    <phoneticPr fontId="5" type="noConversion"/>
  </si>
  <si>
    <t>○ Range 4</t>
    <phoneticPr fontId="5" type="noConversion"/>
  </si>
  <si>
    <t>측정점 번호</t>
    <phoneticPr fontId="5" type="noConversion"/>
  </si>
  <si>
    <t>1회</t>
    <phoneticPr fontId="5" type="noConversion"/>
  </si>
  <si>
    <t>3회</t>
    <phoneticPr fontId="5" type="noConversion"/>
  </si>
  <si>
    <t>측정점 번호</t>
    <phoneticPr fontId="5" type="noConversion"/>
  </si>
  <si>
    <t>1회</t>
    <phoneticPr fontId="5" type="noConversion"/>
  </si>
  <si>
    <t>2회</t>
    <phoneticPr fontId="5" type="noConversion"/>
  </si>
  <si>
    <t>3회</t>
    <phoneticPr fontId="5" type="noConversion"/>
  </si>
  <si>
    <t>평균값</t>
    <phoneticPr fontId="5" type="noConversion"/>
  </si>
  <si>
    <t>보정값</t>
    <phoneticPr fontId="5" type="noConversion"/>
  </si>
  <si>
    <t>표준불확도</t>
    <phoneticPr fontId="5" type="noConversion"/>
  </si>
  <si>
    <t>불확도 기여량</t>
    <phoneticPr fontId="5" type="noConversion"/>
  </si>
  <si>
    <t>자유도</t>
    <phoneticPr fontId="5" type="noConversion"/>
  </si>
  <si>
    <t>∞</t>
    <phoneticPr fontId="5" type="noConversion"/>
  </si>
  <si>
    <t>B</t>
    <phoneticPr fontId="5" type="noConversion"/>
  </si>
  <si>
    <t>직사각형</t>
    <phoneticPr fontId="5" type="noConversion"/>
  </si>
  <si>
    <t>C</t>
    <phoneticPr fontId="5" type="noConversion"/>
  </si>
  <si>
    <t>D</t>
    <phoneticPr fontId="5" type="noConversion"/>
  </si>
  <si>
    <t>-</t>
    <phoneticPr fontId="5" type="noConversion"/>
  </si>
  <si>
    <t>≒</t>
    <phoneticPr fontId="5" type="noConversion"/>
  </si>
  <si>
    <t>STANDARD CALIBRATION DATA (Dead Weight Set)</t>
    <phoneticPr fontId="5" type="noConversion"/>
  </si>
  <si>
    <t>STANDARD CALIBRATION DATA (Dead Weight Uncertainty)</t>
    <phoneticPr fontId="5" type="noConversion"/>
  </si>
  <si>
    <t>확장불확도</t>
    <phoneticPr fontId="5" type="noConversion"/>
  </si>
  <si>
    <t>확장불확도</t>
    <phoneticPr fontId="5" type="noConversion"/>
  </si>
  <si>
    <t>단위</t>
    <phoneticPr fontId="5" type="noConversion"/>
  </si>
  <si>
    <t>단위</t>
    <phoneticPr fontId="5" type="noConversion"/>
  </si>
  <si>
    <t>hPa</t>
    <phoneticPr fontId="69" type="noConversion"/>
  </si>
  <si>
    <t>대기온도</t>
    <phoneticPr fontId="69" type="noConversion"/>
  </si>
  <si>
    <t>상대습도</t>
    <phoneticPr fontId="69" type="noConversion"/>
  </si>
  <si>
    <t>H</t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</si>
  <si>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</rPr>
      <t>a</t>
    </r>
    <phoneticPr fontId="69" type="noConversion"/>
  </si>
  <si>
    <t>STANDARD CALIBRATION DATA</t>
    <phoneticPr fontId="5" type="noConversion"/>
  </si>
  <si>
    <t>STANDARD CALIBRATION DATA</t>
    <phoneticPr fontId="5" type="noConversion"/>
  </si>
  <si>
    <t>교정점 수</t>
    <phoneticPr fontId="5" type="noConversion"/>
  </si>
  <si>
    <t>환산계수</t>
    <phoneticPr fontId="5" type="noConversion"/>
  </si>
  <si>
    <t>표준압력2
Pr</t>
  </si>
  <si>
    <t>표준압력2</t>
  </si>
  <si>
    <t>표준압력3
Pr</t>
  </si>
  <si>
    <t>표준압력3</t>
  </si>
  <si>
    <t>N.F</t>
    <phoneticPr fontId="5" type="noConversion"/>
  </si>
  <si>
    <t>사용?</t>
    <phoneticPr fontId="5" type="noConversion"/>
  </si>
  <si>
    <t>표준압력4
Pr</t>
  </si>
  <si>
    <t>표준압력4</t>
  </si>
  <si>
    <t>○ Range 1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</si>
  <si>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공기밀도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계산</t>
    </r>
    <phoneticPr fontId="5" type="noConversion"/>
  </si>
  <si>
    <t>대기압</t>
    <phoneticPr fontId="69" type="noConversion"/>
  </si>
  <si>
    <t>P</t>
    <phoneticPr fontId="69" type="noConversion"/>
  </si>
  <si>
    <t>기준온도</t>
    <phoneticPr fontId="5" type="noConversion"/>
  </si>
  <si>
    <t>% R.H.</t>
    <phoneticPr fontId="69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</si>
  <si>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사용분동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세트</t>
    </r>
    <phoneticPr fontId="5" type="noConversion"/>
  </si>
  <si>
    <t>분모항</t>
    <phoneticPr fontId="5" type="noConversion"/>
  </si>
  <si>
    <t>발생압력</t>
    <phoneticPr fontId="5" type="noConversion"/>
  </si>
  <si>
    <t>보정항</t>
    <phoneticPr fontId="5" type="noConversion"/>
  </si>
  <si>
    <t>분동합 (kg)</t>
    <phoneticPr fontId="5" type="noConversion"/>
  </si>
  <si>
    <t>중력가속도</t>
    <phoneticPr fontId="5" type="noConversion"/>
  </si>
  <si>
    <t>공기밀도</t>
    <phoneticPr fontId="5" type="noConversion"/>
  </si>
  <si>
    <t>분동밀도</t>
    <phoneticPr fontId="5" type="noConversion"/>
  </si>
  <si>
    <t>Tilt Angle</t>
    <phoneticPr fontId="5" type="noConversion"/>
  </si>
  <si>
    <t>표면장력</t>
    <phoneticPr fontId="5" type="noConversion"/>
  </si>
  <si>
    <t>피스톤원둘레</t>
    <phoneticPr fontId="5" type="noConversion"/>
  </si>
  <si>
    <t>[ 힘 ]</t>
    <phoneticPr fontId="5" type="noConversion"/>
  </si>
  <si>
    <t>유효단면적</t>
    <phoneticPr fontId="5" type="noConversion"/>
  </si>
  <si>
    <t>P/C열팽창
계수합</t>
    <phoneticPr fontId="5" type="noConversion"/>
  </si>
  <si>
    <t>온도차</t>
    <phoneticPr fontId="5" type="noConversion"/>
  </si>
  <si>
    <t>[ 단면적 ]</t>
    <phoneticPr fontId="5" type="noConversion"/>
  </si>
  <si>
    <t>유체밀도</t>
    <phoneticPr fontId="5" type="noConversion"/>
  </si>
  <si>
    <t>높이차</t>
    <phoneticPr fontId="5" type="noConversion"/>
  </si>
  <si>
    <t>[ 수두보정 ]</t>
    <phoneticPr fontId="5" type="noConversion"/>
  </si>
  <si>
    <t>[ 표준압력 ]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</si>
  <si>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분동식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압력계</t>
    </r>
    <r>
      <rPr>
        <b/>
        <sz val="10"/>
        <rFont val="Tahoma"/>
        <family val="2"/>
      </rPr>
      <t xml:space="preserve"> BMC </t>
    </r>
    <r>
      <rPr>
        <b/>
        <sz val="10"/>
        <rFont val="돋움"/>
        <family val="3"/>
        <charset val="129"/>
      </rPr>
      <t>불확도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총괄표</t>
    </r>
    <phoneticPr fontId="5" type="noConversion"/>
  </si>
  <si>
    <t>항목</t>
    <phoneticPr fontId="69" type="noConversion"/>
  </si>
  <si>
    <t>기호</t>
    <phoneticPr fontId="69" type="noConversion"/>
  </si>
  <si>
    <t>값</t>
    <phoneticPr fontId="69" type="noConversion"/>
  </si>
  <si>
    <t>Unit</t>
    <phoneticPr fontId="69" type="noConversion"/>
  </si>
  <si>
    <t>요인</t>
    <phoneticPr fontId="69" type="noConversion"/>
  </si>
  <si>
    <t>나눔수</t>
    <phoneticPr fontId="69" type="noConversion"/>
  </si>
  <si>
    <t>표준불확도</t>
    <phoneticPr fontId="69" type="noConversion"/>
  </si>
  <si>
    <t>감도계수</t>
    <phoneticPr fontId="69" type="noConversion"/>
  </si>
  <si>
    <t>상대불확도 기여량</t>
    <phoneticPr fontId="69" type="noConversion"/>
  </si>
  <si>
    <t>신뢰도</t>
    <phoneticPr fontId="69" type="noConversion"/>
  </si>
  <si>
    <t>자유도</t>
    <phoneticPr fontId="69" type="noConversion"/>
  </si>
  <si>
    <r>
      <t>u</t>
    </r>
    <r>
      <rPr>
        <b/>
        <i/>
        <vertAlign val="subscript"/>
        <sz val="10"/>
        <color theme="0"/>
        <rFont val="맑은 고딕"/>
        <family val="3"/>
        <charset val="129"/>
        <scheme val="minor"/>
      </rPr>
      <t>i</t>
    </r>
    <r>
      <rPr>
        <b/>
        <vertAlign val="superscript"/>
        <sz val="10"/>
        <color theme="0"/>
        <rFont val="맑은 고딕"/>
        <family val="3"/>
        <charset val="129"/>
        <scheme val="minor"/>
      </rPr>
      <t>4</t>
    </r>
    <r>
      <rPr>
        <b/>
        <sz val="10"/>
        <color theme="0"/>
        <rFont val="맑은 고딕"/>
        <family val="3"/>
        <charset val="129"/>
        <scheme val="minor"/>
      </rPr>
      <t>/</t>
    </r>
    <r>
      <rPr>
        <b/>
        <i/>
        <sz val="10"/>
        <color theme="0"/>
        <rFont val="맑은 고딕"/>
        <family val="3"/>
        <charset val="129"/>
        <scheme val="minor"/>
      </rPr>
      <t>ν</t>
    </r>
    <r>
      <rPr>
        <b/>
        <i/>
        <vertAlign val="subscript"/>
        <sz val="10"/>
        <color theme="0"/>
        <rFont val="맑은 고딕"/>
        <family val="3"/>
        <charset val="129"/>
        <scheme val="minor"/>
      </rPr>
      <t>i</t>
    </r>
    <phoneticPr fontId="69" type="noConversion"/>
  </si>
  <si>
    <t>P/C 유효단면적</t>
    <phoneticPr fontId="69" type="noConversion"/>
  </si>
  <si>
    <r>
      <t>A</t>
    </r>
    <r>
      <rPr>
        <i/>
        <vertAlign val="subscript"/>
        <sz val="10"/>
        <color theme="1"/>
        <rFont val="맑은 고딕"/>
        <family val="3"/>
        <charset val="129"/>
        <scheme val="minor"/>
      </rPr>
      <t>0</t>
    </r>
    <phoneticPr fontId="69" type="noConversion"/>
  </si>
  <si>
    <t>㎡</t>
    <phoneticPr fontId="69" type="noConversion"/>
  </si>
  <si>
    <t>U</t>
    <phoneticPr fontId="69" type="noConversion"/>
  </si>
  <si>
    <t>k</t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</si>
  <si>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1/</t>
    </r>
    <r>
      <rPr>
        <i/>
        <sz val="10"/>
        <color theme="1"/>
        <rFont val="맑은 고딕"/>
        <family val="3"/>
        <charset val="129"/>
        <scheme val="minor"/>
      </rPr>
      <t>A</t>
    </r>
    <r>
      <rPr>
        <i/>
        <vertAlign val="subscript"/>
        <sz val="10"/>
        <color theme="1"/>
        <rFont val="맑은 고딕"/>
        <family val="3"/>
        <charset val="129"/>
        <scheme val="minor"/>
      </rPr>
      <t>0</t>
    </r>
    <phoneticPr fontId="69" type="noConversion"/>
  </si>
  <si>
    <t>/㎡</t>
    <phoneticPr fontId="69" type="noConversion"/>
  </si>
  <si>
    <t>P/C 온도</t>
    <phoneticPr fontId="69" type="noConversion"/>
  </si>
  <si>
    <r>
      <t>T - T</t>
    </r>
    <r>
      <rPr>
        <i/>
        <vertAlign val="subscript"/>
        <sz val="10"/>
        <color theme="1"/>
        <rFont val="맑은 고딕"/>
        <family val="3"/>
        <charset val="129"/>
        <scheme val="minor"/>
      </rPr>
      <t>r</t>
    </r>
    <phoneticPr fontId="69" type="noConversion"/>
  </si>
  <si>
    <t>온도변화</t>
    <phoneticPr fontId="69" type="noConversion"/>
  </si>
  <si>
    <t>√3</t>
    <phoneticPr fontId="69" type="noConversion"/>
  </si>
  <si>
    <r>
      <t>α</t>
    </r>
    <r>
      <rPr>
        <i/>
        <vertAlign val="subscript"/>
        <sz val="10"/>
        <color theme="1"/>
        <rFont val="맑은 고딕"/>
        <family val="3"/>
        <charset val="129"/>
        <scheme val="minor"/>
      </rPr>
      <t>p</t>
    </r>
    <r>
      <rPr>
        <i/>
        <sz val="10"/>
        <color theme="1"/>
        <rFont val="맑은 고딕"/>
        <family val="3"/>
        <charset val="129"/>
        <scheme val="minor"/>
      </rPr>
      <t xml:space="preserve"> + α</t>
    </r>
    <r>
      <rPr>
        <i/>
        <vertAlign val="subscript"/>
        <sz val="10"/>
        <color theme="1"/>
        <rFont val="맑은 고딕"/>
        <family val="3"/>
        <charset val="129"/>
        <scheme val="minor"/>
      </rPr>
      <t>c</t>
    </r>
    <phoneticPr fontId="69" type="noConversion"/>
  </si>
  <si>
    <t>/℃</t>
    <phoneticPr fontId="69" type="noConversion"/>
  </si>
  <si>
    <t>P/C 열팽창계수</t>
    <phoneticPr fontId="69" type="noConversion"/>
  </si>
  <si>
    <t>중력가속도</t>
    <phoneticPr fontId="69" type="noConversion"/>
  </si>
  <si>
    <t>g</t>
    <phoneticPr fontId="69" type="noConversion"/>
  </si>
  <si>
    <r>
      <t>m/s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</si>
  <si>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1/</t>
    </r>
    <r>
      <rPr>
        <i/>
        <sz val="10"/>
        <color theme="1"/>
        <rFont val="맑은 고딕"/>
        <family val="3"/>
        <charset val="129"/>
        <scheme val="minor"/>
      </rPr>
      <t>g</t>
    </r>
    <phoneticPr fontId="69" type="noConversion"/>
  </si>
  <si>
    <r>
      <t>s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>/m</t>
    </r>
    <phoneticPr fontId="69" type="noConversion"/>
  </si>
  <si>
    <t>P/C 수직성</t>
    <phoneticPr fontId="69" type="noConversion"/>
  </si>
  <si>
    <t>θ</t>
    <phoneticPr fontId="69" type="noConversion"/>
  </si>
  <si>
    <t>min</t>
    <phoneticPr fontId="69" type="noConversion"/>
  </si>
  <si>
    <t>radian</t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</si>
  <si>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tan</t>
    </r>
    <r>
      <rPr>
        <i/>
        <sz val="10"/>
        <color theme="1"/>
        <rFont val="맑은 고딕"/>
        <family val="3"/>
        <charset val="129"/>
        <scheme val="minor"/>
      </rPr>
      <t>θ</t>
    </r>
    <phoneticPr fontId="69" type="noConversion"/>
  </si>
  <si>
    <t>재현성</t>
    <phoneticPr fontId="69" type="noConversion"/>
  </si>
  <si>
    <t>R</t>
    <phoneticPr fontId="69" type="noConversion"/>
  </si>
  <si>
    <t>ppm</t>
    <phoneticPr fontId="69" type="noConversion"/>
  </si>
  <si>
    <t>명목압력</t>
    <phoneticPr fontId="69" type="noConversion"/>
  </si>
  <si>
    <r>
      <t>P</t>
    </r>
    <r>
      <rPr>
        <i/>
        <vertAlign val="subscript"/>
        <sz val="10"/>
        <color theme="1"/>
        <rFont val="맑은 고딕"/>
        <family val="3"/>
        <charset val="129"/>
        <scheme val="minor"/>
      </rPr>
      <t>n</t>
    </r>
    <phoneticPr fontId="69" type="noConversion"/>
  </si>
  <si>
    <t>Pa</t>
    <phoneticPr fontId="69" type="noConversion"/>
  </si>
  <si>
    <t>50ppm</t>
    <phoneticPr fontId="69" type="noConversion"/>
  </si>
  <si>
    <t>λ</t>
    <phoneticPr fontId="69" type="noConversion"/>
  </si>
  <si>
    <t>/Pa</t>
    <phoneticPr fontId="69" type="noConversion"/>
  </si>
  <si>
    <t>압력변형계수</t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</si>
  <si>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a</t>
    </r>
    <phoneticPr fontId="69" type="noConversion"/>
  </si>
  <si>
    <t>0.05 kg/㎥</t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</si>
  <si>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1/</t>
    </r>
    <r>
      <rPr>
        <i/>
        <sz val="10"/>
        <color theme="1"/>
        <rFont val="맑은 고딕"/>
        <family val="3"/>
        <charset val="129"/>
        <scheme val="minor"/>
      </rP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m</t>
    </r>
    <phoneticPr fontId="69" type="noConversion"/>
  </si>
  <si>
    <t>㎥/kg</t>
    <phoneticPr fontId="69" type="noConversion"/>
  </si>
  <si>
    <t>분동</t>
    <phoneticPr fontId="69" type="noConversion"/>
  </si>
  <si>
    <t>M</t>
    <phoneticPr fontId="69" type="noConversion"/>
  </si>
  <si>
    <t>kg</t>
    <phoneticPr fontId="69" type="noConversion"/>
  </si>
  <si>
    <r>
      <rPr>
        <sz val="10"/>
        <color theme="1"/>
        <rFont val="맑은 고딕"/>
        <family val="3"/>
        <charset val="129"/>
        <scheme val="minor"/>
      </rPr>
      <t>1/</t>
    </r>
    <r>
      <rPr>
        <i/>
        <sz val="10"/>
        <color theme="1"/>
        <rFont val="맑은 고딕"/>
        <family val="3"/>
        <charset val="129"/>
        <scheme val="minor"/>
      </rPr>
      <t>m</t>
    </r>
    <phoneticPr fontId="69" type="noConversion"/>
  </si>
  <si>
    <t>/kg</t>
    <phoneticPr fontId="69" type="noConversion"/>
  </si>
  <si>
    <t>분동밀도</t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</si>
  <si>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m</t>
    </r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</si>
  <si>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a</t>
    </r>
    <r>
      <rPr>
        <sz val="10"/>
        <color theme="1"/>
        <rFont val="맑은 고딕"/>
        <family val="3"/>
        <charset val="129"/>
        <scheme val="minor"/>
      </rPr>
      <t>/</t>
    </r>
    <r>
      <rPr>
        <i/>
        <sz val="10"/>
        <color theme="1"/>
        <rFont val="맑은 고딕"/>
        <family val="3"/>
        <charset val="129"/>
        <scheme val="minor"/>
      </rPr>
      <t>ρ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i/>
        <vertAlign val="subscript"/>
        <sz val="10"/>
        <color theme="1"/>
        <rFont val="맑은 고딕"/>
        <family val="3"/>
        <charset val="129"/>
        <scheme val="minor"/>
      </rPr>
      <t>m</t>
    </r>
    <phoneticPr fontId="69" type="noConversion"/>
  </si>
  <si>
    <t>유체밀도</t>
    <phoneticPr fontId="69" type="noConversion"/>
  </si>
  <si>
    <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f</t>
    </r>
    <phoneticPr fontId="69" type="noConversion"/>
  </si>
  <si>
    <r>
      <t>g</t>
    </r>
    <r>
      <rPr>
        <sz val="10"/>
        <color theme="1"/>
        <rFont val="맑은 고딕"/>
        <family val="3"/>
        <charset val="129"/>
        <scheme val="minor"/>
      </rPr>
      <t>×</t>
    </r>
    <r>
      <rPr>
        <i/>
        <sz val="10"/>
        <color theme="1"/>
        <rFont val="맑은 고딕"/>
        <family val="3"/>
        <charset val="129"/>
        <scheme val="minor"/>
      </rPr>
      <t>h</t>
    </r>
    <r>
      <rPr>
        <sz val="10"/>
        <color theme="1"/>
        <rFont val="맑은 고딕"/>
        <family val="3"/>
        <charset val="129"/>
        <scheme val="minor"/>
      </rPr>
      <t>/</t>
    </r>
    <r>
      <rPr>
        <i/>
        <sz val="10"/>
        <color theme="1"/>
        <rFont val="맑은 고딕"/>
        <family val="3"/>
        <charset val="129"/>
        <scheme val="minor"/>
      </rPr>
      <t>P</t>
    </r>
    <r>
      <rPr>
        <i/>
        <vertAlign val="subscript"/>
        <sz val="10"/>
        <color theme="1"/>
        <rFont val="맑은 고딕"/>
        <family val="3"/>
        <charset val="129"/>
        <scheme val="minor"/>
      </rPr>
      <t>n</t>
    </r>
    <phoneticPr fontId="69" type="noConversion"/>
  </si>
  <si>
    <t>수두높이</t>
    <phoneticPr fontId="69" type="noConversion"/>
  </si>
  <si>
    <t>h</t>
    <phoneticPr fontId="69" type="noConversion"/>
  </si>
  <si>
    <t>m</t>
    <phoneticPr fontId="69" type="noConversion"/>
  </si>
  <si>
    <r>
      <t>g</t>
    </r>
    <r>
      <rPr>
        <sz val="10"/>
        <color theme="1"/>
        <rFont val="맑은 고딕"/>
        <family val="3"/>
        <charset val="129"/>
        <scheme val="minor"/>
      </rPr>
      <t>×</t>
    </r>
    <r>
      <rPr>
        <i/>
        <sz val="10"/>
        <color theme="1"/>
        <rFont val="맑은 고딕"/>
        <family val="3"/>
        <charset val="129"/>
        <scheme val="minor"/>
      </rPr>
      <t>ρ</t>
    </r>
    <r>
      <rPr>
        <i/>
        <vertAlign val="subscript"/>
        <sz val="10"/>
        <color theme="1"/>
        <rFont val="맑은 고딕"/>
        <family val="3"/>
        <charset val="129"/>
        <scheme val="minor"/>
      </rPr>
      <t>f</t>
    </r>
    <r>
      <rPr>
        <sz val="10"/>
        <color theme="1"/>
        <rFont val="맑은 고딕"/>
        <family val="3"/>
        <charset val="129"/>
        <scheme val="minor"/>
      </rPr>
      <t>/</t>
    </r>
    <r>
      <rPr>
        <i/>
        <sz val="10"/>
        <color theme="1"/>
        <rFont val="맑은 고딕"/>
        <family val="3"/>
        <charset val="129"/>
        <scheme val="minor"/>
      </rPr>
      <t>P</t>
    </r>
    <r>
      <rPr>
        <i/>
        <vertAlign val="subscript"/>
        <sz val="10"/>
        <color theme="1"/>
        <rFont val="맑은 고딕"/>
        <family val="3"/>
        <charset val="129"/>
        <scheme val="minor"/>
      </rPr>
      <t>n</t>
    </r>
    <phoneticPr fontId="69" type="noConversion"/>
  </si>
  <si>
    <t>/m</t>
    <phoneticPr fontId="69" type="noConversion"/>
  </si>
  <si>
    <t>피스톤 원둘레</t>
    <phoneticPr fontId="69" type="noConversion"/>
  </si>
  <si>
    <t>C</t>
    <phoneticPr fontId="69" type="noConversion"/>
  </si>
  <si>
    <r>
      <t>γg</t>
    </r>
    <r>
      <rPr>
        <vertAlign val="superscript"/>
        <sz val="10"/>
        <color theme="1"/>
        <rFont val="맑은 고딕"/>
        <family val="3"/>
        <charset val="129"/>
        <scheme val="minor"/>
      </rPr>
      <t>-1</t>
    </r>
    <r>
      <rPr>
        <i/>
        <sz val="10"/>
        <color theme="1"/>
        <rFont val="맑은 고딕"/>
        <family val="3"/>
        <charset val="129"/>
        <scheme val="minor"/>
      </rPr>
      <t>m</t>
    </r>
    <r>
      <rPr>
        <vertAlign val="superscript"/>
        <sz val="10"/>
        <color theme="1"/>
        <rFont val="맑은 고딕"/>
        <family val="3"/>
        <charset val="129"/>
        <scheme val="minor"/>
      </rPr>
      <t>-1</t>
    </r>
    <phoneticPr fontId="69" type="noConversion"/>
  </si>
  <si>
    <t>표면장력</t>
    <phoneticPr fontId="69" type="noConversion"/>
  </si>
  <si>
    <t>γ</t>
    <phoneticPr fontId="69" type="noConversion"/>
  </si>
  <si>
    <t>N/m</t>
    <phoneticPr fontId="69" type="noConversion"/>
  </si>
  <si>
    <r>
      <t>Cg</t>
    </r>
    <r>
      <rPr>
        <vertAlign val="superscript"/>
        <sz val="10"/>
        <color theme="1"/>
        <rFont val="맑은 고딕"/>
        <family val="3"/>
        <charset val="129"/>
        <scheme val="minor"/>
      </rPr>
      <t>-1</t>
    </r>
    <r>
      <rPr>
        <i/>
        <sz val="10"/>
        <color theme="1"/>
        <rFont val="맑은 고딕"/>
        <family val="3"/>
        <charset val="129"/>
        <scheme val="minor"/>
      </rPr>
      <t>m</t>
    </r>
    <r>
      <rPr>
        <vertAlign val="superscript"/>
        <sz val="10"/>
        <color theme="1"/>
        <rFont val="맑은 고딕"/>
        <family val="3"/>
        <charset val="129"/>
        <scheme val="minor"/>
      </rPr>
      <t>-1</t>
    </r>
    <phoneticPr fontId="69" type="noConversion"/>
  </si>
  <si>
    <t>m/N</t>
    <phoneticPr fontId="69" type="noConversion"/>
  </si>
  <si>
    <t>합성표준불확도</t>
    <phoneticPr fontId="69" type="noConversion"/>
  </si>
  <si>
    <r>
      <rPr>
        <sz val="10"/>
        <rFont val="맑은 고딕"/>
        <family val="3"/>
        <charset val="129"/>
        <scheme val="minor"/>
      </rPr>
      <t>∑</t>
    </r>
    <r>
      <rPr>
        <i/>
        <sz val="10"/>
        <rFont val="맑은 고딕"/>
        <family val="3"/>
        <charset val="129"/>
        <scheme val="minor"/>
      </rPr>
      <t>u</t>
    </r>
    <r>
      <rPr>
        <i/>
        <vertAlign val="subscript"/>
        <sz val="10"/>
        <rFont val="맑은 고딕"/>
        <family val="3"/>
        <charset val="129"/>
        <scheme val="minor"/>
      </rPr>
      <t>i</t>
    </r>
    <r>
      <rPr>
        <vertAlign val="superscript"/>
        <sz val="10"/>
        <rFont val="맑은 고딕"/>
        <family val="3"/>
        <charset val="129"/>
        <scheme val="minor"/>
      </rPr>
      <t>4</t>
    </r>
    <r>
      <rPr>
        <sz val="10"/>
        <rFont val="맑은 고딕"/>
        <family val="3"/>
        <charset val="129"/>
        <scheme val="minor"/>
      </rPr>
      <t>/</t>
    </r>
    <r>
      <rPr>
        <i/>
        <sz val="10"/>
        <rFont val="맑은 고딕"/>
        <family val="3"/>
        <charset val="129"/>
        <scheme val="minor"/>
      </rPr>
      <t>ν</t>
    </r>
    <r>
      <rPr>
        <i/>
        <vertAlign val="subscript"/>
        <sz val="10"/>
        <rFont val="맑은 고딕"/>
        <family val="3"/>
        <charset val="129"/>
        <scheme val="minor"/>
      </rPr>
      <t>i</t>
    </r>
    <phoneticPr fontId="69" type="noConversion"/>
  </si>
  <si>
    <t>유효자유도</t>
    <phoneticPr fontId="69" type="noConversion"/>
  </si>
  <si>
    <t>측정불확도</t>
    <phoneticPr fontId="69" type="noConversion"/>
  </si>
  <si>
    <t>% of Reading</t>
    <phoneticPr fontId="69" type="noConversion"/>
  </si>
  <si>
    <t>○ Range 2</t>
    <phoneticPr fontId="5" type="noConversion"/>
  </si>
  <si>
    <t>○ Range 3</t>
    <phoneticPr fontId="5" type="noConversion"/>
  </si>
  <si>
    <t>○ Range 4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</si>
  <si>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표준압력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계산</t>
    </r>
    <phoneticPr fontId="5" type="noConversion"/>
  </si>
  <si>
    <t>감압</t>
    <phoneticPr fontId="5" type="noConversion"/>
  </si>
  <si>
    <r>
      <t xml:space="preserve">표준기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</si>
  <si>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합성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</si>
  <si>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t>CMC검토</t>
    <phoneticPr fontId="5" type="noConversion"/>
  </si>
  <si>
    <r>
      <rPr>
        <b/>
        <sz val="9"/>
        <color indexed="9"/>
        <rFont val="돋움"/>
        <family val="3"/>
        <charset val="129"/>
      </rPr>
      <t>소수점</t>
    </r>
    <phoneticPr fontId="5" type="noConversion"/>
  </si>
  <si>
    <r>
      <rPr>
        <b/>
        <sz val="9"/>
        <color indexed="9"/>
        <rFont val="돋움"/>
        <family val="3"/>
        <charset val="129"/>
      </rPr>
      <t>범위</t>
    </r>
    <phoneticPr fontId="5" type="noConversion"/>
  </si>
  <si>
    <t>4. 기타정보</t>
    <phoneticPr fontId="5" type="noConversion"/>
  </si>
  <si>
    <t>구분</t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</si>
  <si>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</si>
  <si>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t>CALIBRATION RESULT</t>
    <phoneticPr fontId="5" type="noConversion"/>
  </si>
  <si>
    <t>kg</t>
    <phoneticPr fontId="5" type="noConversion"/>
  </si>
  <si>
    <t>압력교정기</t>
    <phoneticPr fontId="5" type="noConversion"/>
  </si>
  <si>
    <t>※ 공압 분동식 압력계 최대용량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</si>
  <si>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기준기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정보</t>
    </r>
    <phoneticPr fontId="5" type="noConversion"/>
  </si>
  <si>
    <t>측정기명</t>
    <phoneticPr fontId="5" type="noConversion"/>
  </si>
  <si>
    <t>모델</t>
    <phoneticPr fontId="5" type="noConversion"/>
  </si>
  <si>
    <t>분동식압력계 분자항</t>
    <phoneticPr fontId="5" type="noConversion"/>
  </si>
  <si>
    <t>표시방식</t>
    <phoneticPr fontId="5" type="noConversion"/>
  </si>
  <si>
    <t>1회</t>
    <phoneticPr fontId="5" type="noConversion"/>
  </si>
  <si>
    <t>2회</t>
    <phoneticPr fontId="5" type="noConversion"/>
  </si>
  <si>
    <t>3회</t>
    <phoneticPr fontId="5" type="noConversion"/>
  </si>
  <si>
    <t>평균</t>
    <phoneticPr fontId="5" type="noConversion"/>
  </si>
  <si>
    <t>반복성</t>
    <phoneticPr fontId="5" type="noConversion"/>
  </si>
  <si>
    <t>hPa</t>
    <phoneticPr fontId="5" type="noConversion"/>
  </si>
  <si>
    <t>가압</t>
    <phoneticPr fontId="5" type="noConversion"/>
  </si>
  <si>
    <t>2. 불확도계산</t>
    <phoneticPr fontId="5" type="noConversion"/>
  </si>
  <si>
    <t>측정점번호</t>
    <phoneticPr fontId="5" type="noConversion"/>
  </si>
  <si>
    <t>명목압력</t>
    <phoneticPr fontId="5" type="noConversion"/>
  </si>
  <si>
    <t>표준압력
Pr</t>
    <phoneticPr fontId="5" type="noConversion"/>
  </si>
  <si>
    <t>분해능</t>
    <phoneticPr fontId="5" type="noConversion"/>
  </si>
  <si>
    <r>
      <t xml:space="preserve">측정불확도 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</si>
  <si>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CMC
검토</t>
    <phoneticPr fontId="5" type="noConversion"/>
  </si>
  <si>
    <t>보정값</t>
    <phoneticPr fontId="5" type="noConversion"/>
  </si>
  <si>
    <t>히스테리시스</t>
    <phoneticPr fontId="5" type="noConversion"/>
  </si>
  <si>
    <t>영점</t>
    <phoneticPr fontId="5" type="noConversion"/>
  </si>
  <si>
    <t>반복도</t>
    <phoneticPr fontId="5" type="noConversion"/>
  </si>
  <si>
    <t>합성</t>
    <phoneticPr fontId="5" type="noConversion"/>
  </si>
  <si>
    <t>계산값</t>
    <phoneticPr fontId="5" type="noConversion"/>
  </si>
  <si>
    <t>CMC</t>
    <phoneticPr fontId="5" type="noConversion"/>
  </si>
  <si>
    <t>선택</t>
    <phoneticPr fontId="5" type="noConversion"/>
  </si>
  <si>
    <t>Pr-Pi</t>
    <phoneticPr fontId="5" type="noConversion"/>
  </si>
  <si>
    <t>3. 성적서용</t>
    <phoneticPr fontId="5" type="noConversion"/>
  </si>
  <si>
    <t>4. 합불판정</t>
    <phoneticPr fontId="5" type="noConversion"/>
  </si>
  <si>
    <t>측정점번호</t>
    <phoneticPr fontId="5" type="noConversion"/>
  </si>
  <si>
    <t>표준압력</t>
    <phoneticPr fontId="5" type="noConversion"/>
  </si>
  <si>
    <t>Spec</t>
    <phoneticPr fontId="5" type="noConversion"/>
  </si>
  <si>
    <t>소수점</t>
    <phoneticPr fontId="5" type="noConversion"/>
  </si>
  <si>
    <t>Number Format</t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</si>
  <si>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</si>
  <si>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t>Number</t>
    <phoneticPr fontId="5" type="noConversion"/>
  </si>
  <si>
    <r>
      <rPr>
        <b/>
        <sz val="9"/>
        <color indexed="9"/>
        <rFont val="돋움"/>
        <family val="3"/>
        <charset val="129"/>
      </rPr>
      <t>소수점</t>
    </r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</si>
  <si>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</si>
  <si>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t>Number</t>
    <phoneticPr fontId="5" type="noConversion"/>
  </si>
  <si>
    <t>지시값 평균</t>
    <phoneticPr fontId="5" type="noConversion"/>
  </si>
  <si>
    <t>보정값</t>
    <phoneticPr fontId="5" type="noConversion"/>
  </si>
  <si>
    <t>확장불확도</t>
    <phoneticPr fontId="5" type="noConversion"/>
  </si>
  <si>
    <r>
      <rPr>
        <b/>
        <sz val="9"/>
        <color indexed="9"/>
        <rFont val="돋움"/>
        <family val="3"/>
        <charset val="129"/>
      </rPr>
      <t>하한</t>
    </r>
    <phoneticPr fontId="5" type="noConversion"/>
  </si>
  <si>
    <r>
      <rPr>
        <b/>
        <sz val="9"/>
        <color indexed="9"/>
        <rFont val="돋움"/>
        <family val="3"/>
        <charset val="129"/>
      </rPr>
      <t>상한</t>
    </r>
    <phoneticPr fontId="5" type="noConversion"/>
  </si>
  <si>
    <r>
      <rPr>
        <b/>
        <sz val="9"/>
        <color indexed="9"/>
        <rFont val="돋움"/>
        <family val="3"/>
        <charset val="129"/>
      </rPr>
      <t>범위</t>
    </r>
    <phoneticPr fontId="5" type="noConversion"/>
  </si>
  <si>
    <t>자리수</t>
    <phoneticPr fontId="5" type="noConversion"/>
  </si>
  <si>
    <t>명목압력</t>
    <phoneticPr fontId="5" type="noConversion"/>
  </si>
  <si>
    <t>지시값 평균</t>
    <phoneticPr fontId="5" type="noConversion"/>
  </si>
  <si>
    <t>보정값</t>
    <phoneticPr fontId="5" type="noConversion"/>
  </si>
  <si>
    <t>불확도</t>
    <phoneticPr fontId="5" type="noConversion"/>
  </si>
  <si>
    <r>
      <rPr>
        <b/>
        <sz val="9"/>
        <color indexed="9"/>
        <rFont val="돋움"/>
        <family val="3"/>
        <charset val="129"/>
      </rPr>
      <t>자리수</t>
    </r>
    <phoneticPr fontId="5" type="noConversion"/>
  </si>
  <si>
    <t>4. 기타정보</t>
    <phoneticPr fontId="5" type="noConversion"/>
  </si>
  <si>
    <t>선형보정계수</t>
    <phoneticPr fontId="5" type="noConversion"/>
  </si>
  <si>
    <t>a</t>
    <phoneticPr fontId="69" type="noConversion"/>
  </si>
  <si>
    <t>b</t>
    <phoneticPr fontId="69" type="noConversion"/>
  </si>
  <si>
    <t>○ Range 2</t>
    <phoneticPr fontId="5" type="noConversion"/>
  </si>
  <si>
    <t>교정점 수</t>
    <phoneticPr fontId="5" type="noConversion"/>
  </si>
  <si>
    <t>환산계수</t>
    <phoneticPr fontId="5" type="noConversion"/>
  </si>
  <si>
    <t>분해능</t>
    <phoneticPr fontId="5" type="noConversion"/>
  </si>
  <si>
    <t>N.F</t>
    <phoneticPr fontId="5" type="noConversion"/>
  </si>
  <si>
    <t>표시방식</t>
    <phoneticPr fontId="5" type="noConversion"/>
  </si>
  <si>
    <t>1. 교정결과</t>
    <phoneticPr fontId="5" type="noConversion"/>
  </si>
  <si>
    <t>2. 결과계산</t>
    <phoneticPr fontId="5" type="noConversion"/>
  </si>
  <si>
    <t>사용?</t>
    <phoneticPr fontId="5" type="noConversion"/>
  </si>
  <si>
    <t>측정점 번호</t>
    <phoneticPr fontId="5" type="noConversion"/>
  </si>
  <si>
    <t>반복측정?</t>
    <phoneticPr fontId="5" type="noConversion"/>
  </si>
  <si>
    <t>구분</t>
    <phoneticPr fontId="5" type="noConversion"/>
  </si>
  <si>
    <t>측정점 번호</t>
    <phoneticPr fontId="5" type="noConversion"/>
  </si>
  <si>
    <t>1회</t>
    <phoneticPr fontId="5" type="noConversion"/>
  </si>
  <si>
    <t>2회</t>
    <phoneticPr fontId="5" type="noConversion"/>
  </si>
  <si>
    <t>1회</t>
    <phoneticPr fontId="5" type="noConversion"/>
  </si>
  <si>
    <t>3회</t>
    <phoneticPr fontId="5" type="noConversion"/>
  </si>
  <si>
    <t>3회</t>
    <phoneticPr fontId="5" type="noConversion"/>
  </si>
  <si>
    <t>1회</t>
    <phoneticPr fontId="5" type="noConversion"/>
  </si>
  <si>
    <t>반복성</t>
    <phoneticPr fontId="5" type="noConversion"/>
  </si>
  <si>
    <t>2. 불확도계산</t>
    <phoneticPr fontId="5" type="noConversion"/>
  </si>
  <si>
    <t>측정점번호</t>
    <phoneticPr fontId="5" type="noConversion"/>
  </si>
  <si>
    <r>
      <t xml:space="preserve">표준기
확장불확도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</si>
  <si>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r>
      <t xml:space="preserve">표준기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</si>
  <si>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합성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</si>
  <si>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측정불확도 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</si>
  <si>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CMC
검토</t>
    <phoneticPr fontId="5" type="noConversion"/>
  </si>
  <si>
    <t>평균값</t>
    <phoneticPr fontId="5" type="noConversion"/>
  </si>
  <si>
    <t>히스테리시스</t>
    <phoneticPr fontId="5" type="noConversion"/>
  </si>
  <si>
    <t>반복도</t>
    <phoneticPr fontId="5" type="noConversion"/>
  </si>
  <si>
    <t>분해능</t>
    <phoneticPr fontId="5" type="noConversion"/>
  </si>
  <si>
    <t>영점</t>
    <phoneticPr fontId="5" type="noConversion"/>
  </si>
  <si>
    <t>히스테리시스</t>
    <phoneticPr fontId="5" type="noConversion"/>
  </si>
  <si>
    <t>합성</t>
    <phoneticPr fontId="5" type="noConversion"/>
  </si>
  <si>
    <t>CMC</t>
    <phoneticPr fontId="5" type="noConversion"/>
  </si>
  <si>
    <t>선택</t>
    <phoneticPr fontId="5" type="noConversion"/>
  </si>
  <si>
    <t>자리수맞춤</t>
    <phoneticPr fontId="5" type="noConversion"/>
  </si>
  <si>
    <t>Pi</t>
    <phoneticPr fontId="5" type="noConversion"/>
  </si>
  <si>
    <t>Pr-Pi</t>
    <phoneticPr fontId="5" type="noConversion"/>
  </si>
  <si>
    <t>Pi,dn-Pi,up</t>
    <phoneticPr fontId="5" type="noConversion"/>
  </si>
  <si>
    <t>b'</t>
    <phoneticPr fontId="5" type="noConversion"/>
  </si>
  <si>
    <t>3. 성적서용</t>
    <phoneticPr fontId="5" type="noConversion"/>
  </si>
  <si>
    <t>4. 합불판정</t>
    <phoneticPr fontId="5" type="noConversion"/>
  </si>
  <si>
    <t>Spec</t>
    <phoneticPr fontId="5" type="noConversion"/>
  </si>
  <si>
    <r>
      <rPr>
        <b/>
        <sz val="9"/>
        <color indexed="9"/>
        <rFont val="돋움"/>
        <family val="3"/>
        <charset val="129"/>
      </rPr>
      <t>판정</t>
    </r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</si>
  <si>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</si>
  <si>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r>
      <rPr>
        <b/>
        <sz val="9"/>
        <color indexed="9"/>
        <rFont val="돋움"/>
        <family val="3"/>
        <charset val="129"/>
      </rPr>
      <t>소수점</t>
    </r>
    <phoneticPr fontId="5" type="noConversion"/>
  </si>
  <si>
    <r>
      <rPr>
        <b/>
        <sz val="9"/>
        <color indexed="9"/>
        <rFont val="돋움"/>
        <family val="3"/>
        <charset val="129"/>
      </rPr>
      <t>값</t>
    </r>
    <phoneticPr fontId="5" type="noConversion"/>
  </si>
  <si>
    <t>보정값</t>
    <phoneticPr fontId="5" type="noConversion"/>
  </si>
  <si>
    <t>확장불확도</t>
    <phoneticPr fontId="5" type="noConversion"/>
  </si>
  <si>
    <r>
      <rPr>
        <b/>
        <sz val="9"/>
        <color indexed="9"/>
        <rFont val="돋움"/>
        <family val="3"/>
        <charset val="129"/>
      </rPr>
      <t>상한</t>
    </r>
    <phoneticPr fontId="5" type="noConversion"/>
  </si>
  <si>
    <r>
      <rPr>
        <b/>
        <sz val="9"/>
        <color indexed="9"/>
        <rFont val="돋움"/>
        <family val="3"/>
        <charset val="129"/>
      </rPr>
      <t>범위</t>
    </r>
    <phoneticPr fontId="5" type="noConversion"/>
  </si>
  <si>
    <t>자리수</t>
    <phoneticPr fontId="5" type="noConversion"/>
  </si>
  <si>
    <t>지시값 평균</t>
    <phoneticPr fontId="5" type="noConversion"/>
  </si>
  <si>
    <t>0.000 000</t>
    <phoneticPr fontId="5" type="noConversion"/>
  </si>
  <si>
    <t>선형보정계수</t>
    <phoneticPr fontId="5" type="noConversion"/>
  </si>
  <si>
    <t>○ Range 3</t>
    <phoneticPr fontId="5" type="noConversion"/>
  </si>
  <si>
    <t>N.F</t>
    <phoneticPr fontId="5" type="noConversion"/>
  </si>
  <si>
    <t>표시방식</t>
    <phoneticPr fontId="5" type="noConversion"/>
  </si>
  <si>
    <t>1. 교정결과</t>
    <phoneticPr fontId="5" type="noConversion"/>
  </si>
  <si>
    <t>2. 결과계산</t>
    <phoneticPr fontId="5" type="noConversion"/>
  </si>
  <si>
    <t>사용?</t>
    <phoneticPr fontId="5" type="noConversion"/>
  </si>
  <si>
    <t>측정점 번호</t>
    <phoneticPr fontId="5" type="noConversion"/>
  </si>
  <si>
    <t>반복측정?</t>
    <phoneticPr fontId="5" type="noConversion"/>
  </si>
  <si>
    <t>구분</t>
    <phoneticPr fontId="5" type="noConversion"/>
  </si>
  <si>
    <t>2회</t>
    <phoneticPr fontId="5" type="noConversion"/>
  </si>
  <si>
    <t>2회</t>
    <phoneticPr fontId="5" type="noConversion"/>
  </si>
  <si>
    <t>3회</t>
    <phoneticPr fontId="5" type="noConversion"/>
  </si>
  <si>
    <t>평균</t>
    <phoneticPr fontId="5" type="noConversion"/>
  </si>
  <si>
    <t>1회</t>
    <phoneticPr fontId="5" type="noConversion"/>
  </si>
  <si>
    <t>반복성</t>
    <phoneticPr fontId="5" type="noConversion"/>
  </si>
  <si>
    <t>2. 불확도계산</t>
    <phoneticPr fontId="5" type="noConversion"/>
  </si>
  <si>
    <t>명목압력</t>
    <phoneticPr fontId="5" type="noConversion"/>
  </si>
  <si>
    <r>
      <t xml:space="preserve">표준기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</si>
  <si>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측정불확도 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</si>
  <si>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CMC
검토</t>
    <phoneticPr fontId="5" type="noConversion"/>
  </si>
  <si>
    <t>평균값</t>
    <phoneticPr fontId="5" type="noConversion"/>
  </si>
  <si>
    <t>보정값</t>
    <phoneticPr fontId="5" type="noConversion"/>
  </si>
  <si>
    <t>반복도</t>
    <phoneticPr fontId="5" type="noConversion"/>
  </si>
  <si>
    <t>분해능</t>
    <phoneticPr fontId="5" type="noConversion"/>
  </si>
  <si>
    <t>영점</t>
    <phoneticPr fontId="5" type="noConversion"/>
  </si>
  <si>
    <t>합성</t>
    <phoneticPr fontId="5" type="noConversion"/>
  </si>
  <si>
    <t>계산값</t>
    <phoneticPr fontId="5" type="noConversion"/>
  </si>
  <si>
    <t>선택</t>
    <phoneticPr fontId="5" type="noConversion"/>
  </si>
  <si>
    <t>자리수맞춤</t>
    <phoneticPr fontId="5" type="noConversion"/>
  </si>
  <si>
    <t>Pi</t>
    <phoneticPr fontId="5" type="noConversion"/>
  </si>
  <si>
    <t>Pi,dn-Pi,up</t>
    <phoneticPr fontId="5" type="noConversion"/>
  </si>
  <si>
    <t>b'</t>
    <phoneticPr fontId="5" type="noConversion"/>
  </si>
  <si>
    <t>Spec</t>
    <phoneticPr fontId="5" type="noConversion"/>
  </si>
  <si>
    <t>소수점</t>
    <phoneticPr fontId="5" type="noConversion"/>
  </si>
  <si>
    <r>
      <rPr>
        <b/>
        <sz val="9"/>
        <color indexed="9"/>
        <rFont val="돋움"/>
        <family val="3"/>
        <charset val="129"/>
      </rPr>
      <t>소수점</t>
    </r>
    <phoneticPr fontId="5" type="noConversion"/>
  </si>
  <si>
    <t>Number</t>
    <phoneticPr fontId="5" type="noConversion"/>
  </si>
  <si>
    <r>
      <rPr>
        <b/>
        <sz val="9"/>
        <color indexed="9"/>
        <rFont val="돋움"/>
        <family val="3"/>
        <charset val="129"/>
      </rPr>
      <t>하한</t>
    </r>
    <phoneticPr fontId="5" type="noConversion"/>
  </si>
  <si>
    <r>
      <rPr>
        <b/>
        <sz val="9"/>
        <color indexed="9"/>
        <rFont val="돋움"/>
        <family val="3"/>
        <charset val="129"/>
      </rPr>
      <t>범위</t>
    </r>
    <phoneticPr fontId="5" type="noConversion"/>
  </si>
  <si>
    <r>
      <rPr>
        <b/>
        <sz val="9"/>
        <color indexed="9"/>
        <rFont val="돋움"/>
        <family val="3"/>
        <charset val="129"/>
      </rPr>
      <t>자리수</t>
    </r>
    <phoneticPr fontId="5" type="noConversion"/>
  </si>
  <si>
    <t>0.000 00</t>
    <phoneticPr fontId="5" type="noConversion"/>
  </si>
  <si>
    <t>0.000 0</t>
    <phoneticPr fontId="5" type="noConversion"/>
  </si>
  <si>
    <t>4. 기타정보</t>
    <phoneticPr fontId="5" type="noConversion"/>
  </si>
  <si>
    <t>선형보정계수</t>
    <phoneticPr fontId="5" type="noConversion"/>
  </si>
  <si>
    <t>a</t>
    <phoneticPr fontId="69" type="noConversion"/>
  </si>
  <si>
    <t>b</t>
    <phoneticPr fontId="69" type="noConversion"/>
  </si>
  <si>
    <t>○ Range 4</t>
    <phoneticPr fontId="5" type="noConversion"/>
  </si>
  <si>
    <t>교정점 수</t>
    <phoneticPr fontId="5" type="noConversion"/>
  </si>
  <si>
    <t>N.F</t>
    <phoneticPr fontId="5" type="noConversion"/>
  </si>
  <si>
    <t>표시방식</t>
    <phoneticPr fontId="5" type="noConversion"/>
  </si>
  <si>
    <t>2. 결과계산</t>
    <phoneticPr fontId="5" type="noConversion"/>
  </si>
  <si>
    <t>반복측정?</t>
    <phoneticPr fontId="5" type="noConversion"/>
  </si>
  <si>
    <t>반복성</t>
    <phoneticPr fontId="5" type="noConversion"/>
  </si>
  <si>
    <t>측정점번호</t>
    <phoneticPr fontId="5" type="noConversion"/>
  </si>
  <si>
    <t>명목압력</t>
    <phoneticPr fontId="5" type="noConversion"/>
  </si>
  <si>
    <r>
      <t xml:space="preserve">표준기
확장불확도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</si>
  <si>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r>
      <t xml:space="preserve">표준기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</si>
  <si>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합성
표준불확도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=1</t>
    </r>
    <phoneticPr fontId="5" type="noConversion"/>
  </si>
  <si>
    <r>
      <t xml:space="preserve">측정불확도 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</si>
  <si>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CMC
검토</t>
    <phoneticPr fontId="5" type="noConversion"/>
  </si>
  <si>
    <t>히스테리시스</t>
    <phoneticPr fontId="5" type="noConversion"/>
  </si>
  <si>
    <t>자리수맞춤</t>
    <phoneticPr fontId="5" type="noConversion"/>
  </si>
  <si>
    <t>Pr-Pi</t>
    <phoneticPr fontId="5" type="noConversion"/>
  </si>
  <si>
    <t>Number</t>
    <phoneticPr fontId="5" type="noConversion"/>
  </si>
  <si>
    <t>0.000 000 0</t>
    <phoneticPr fontId="5" type="noConversion"/>
  </si>
  <si>
    <t>0.000</t>
    <phoneticPr fontId="5" type="noConversion"/>
  </si>
  <si>
    <t>4. 기타정보</t>
    <phoneticPr fontId="5" type="noConversion"/>
  </si>
  <si>
    <t>a</t>
    <phoneticPr fontId="69" type="noConversion"/>
  </si>
  <si>
    <t>b</t>
    <phoneticPr fontId="69" type="noConversion"/>
  </si>
  <si>
    <r>
      <rPr>
        <b/>
        <sz val="10"/>
        <rFont val="맑은 고딕"/>
        <family val="3"/>
        <charset val="129"/>
      </rPr>
      <t>●</t>
    </r>
    <r>
      <rPr>
        <b/>
        <sz val="10"/>
        <rFont val="Tahoma"/>
        <family val="2"/>
      </rPr>
      <t xml:space="preserve"> </t>
    </r>
    <r>
      <rPr>
        <b/>
        <sz val="10"/>
        <rFont val="맑은 고딕"/>
        <family val="3"/>
        <charset val="129"/>
      </rPr>
      <t>교정료</t>
    </r>
    <r>
      <rPr>
        <b/>
        <sz val="10"/>
        <rFont val="Tahoma"/>
        <family val="2"/>
      </rPr>
      <t xml:space="preserve"> </t>
    </r>
    <r>
      <rPr>
        <b/>
        <sz val="10"/>
        <rFont val="맑은 고딕"/>
        <family val="3"/>
        <charset val="129"/>
      </rPr>
      <t>계산</t>
    </r>
    <phoneticPr fontId="5" type="noConversion"/>
  </si>
  <si>
    <t>측정점수</t>
    <phoneticPr fontId="5" type="noConversion"/>
  </si>
  <si>
    <t>추가측정점수</t>
    <phoneticPr fontId="5" type="noConversion"/>
  </si>
  <si>
    <t>Range 1</t>
    <phoneticPr fontId="5" type="noConversion"/>
  </si>
  <si>
    <t>Range 2</t>
    <phoneticPr fontId="5" type="noConversion"/>
  </si>
  <si>
    <t>Range 3</t>
    <phoneticPr fontId="5" type="noConversion"/>
  </si>
  <si>
    <t>Range 4</t>
    <phoneticPr fontId="5" type="noConversion"/>
  </si>
  <si>
    <t>기본, 표준교정시 교정점 1 Point 추가시 측정점수가 2점 증가하며 종합교정시 측정점수가 6점 증가함.</t>
    <phoneticPr fontId="5" type="noConversion"/>
  </si>
  <si>
    <t>표준, 종합 교정시 실비 이므로 위와 같이 계산해도 무방할것으로 보임.</t>
    <phoneticPr fontId="5" type="noConversion"/>
  </si>
  <si>
    <t>교정대상기기(압력계) 지시값</t>
  </si>
  <si>
    <t>교정대상기기(압력계) 지시값</t>
    <phoneticPr fontId="5" type="noConversion"/>
  </si>
  <si>
    <t>교정대상기기(압력계) 지시값 (단위환산)</t>
  </si>
  <si>
    <t>교정대상기기(압력계) 지시값 (단위환산)</t>
    <phoneticPr fontId="5" type="noConversion"/>
  </si>
  <si>
    <t>교정대상기기(압력계) 지시값 (pi)</t>
  </si>
  <si>
    <t>교정대상기기(압력계) 지시값 (pi)</t>
    <phoneticPr fontId="5" type="noConversion"/>
  </si>
  <si>
    <t>교정대상기기(압력계) 지시값 (영점보정)</t>
  </si>
  <si>
    <t>교정대상기기(압력계) 지시값 (영점보정)</t>
    <phoneticPr fontId="5" type="noConversion"/>
  </si>
  <si>
    <t>교정대상기기(압력계) 특성</t>
  </si>
  <si>
    <t>교정대상기기(압력계) 특성</t>
    <phoneticPr fontId="5" type="noConversion"/>
  </si>
  <si>
    <t>교정대상기기(압력계) 불확도인자 표준불확도 (k=1)</t>
  </si>
  <si>
    <t>교정대상기기(압력계) 불확도인자 표준불확도 (k=1)</t>
    <phoneticPr fontId="5" type="noConversion"/>
  </si>
  <si>
    <t>5%rule?</t>
    <phoneticPr fontId="5" type="noConversion"/>
  </si>
  <si>
    <t>세부분류번호</t>
    <phoneticPr fontId="5" type="noConversion"/>
  </si>
  <si>
    <t>20406-0</t>
    <phoneticPr fontId="5" type="noConversion"/>
  </si>
  <si>
    <t>20408-0</t>
    <phoneticPr fontId="5" type="noConversion"/>
  </si>
  <si>
    <t>20409-0</t>
    <phoneticPr fontId="5" type="noConversion"/>
  </si>
  <si>
    <t>20411-1</t>
    <phoneticPr fontId="5" type="noConversion"/>
  </si>
  <si>
    <t>20411-4</t>
    <phoneticPr fontId="5" type="noConversion"/>
  </si>
  <si>
    <t>20413-0</t>
    <phoneticPr fontId="5" type="noConversion"/>
  </si>
  <si>
    <t>측정기명</t>
    <phoneticPr fontId="5" type="noConversion"/>
  </si>
  <si>
    <t>절대압계</t>
    <phoneticPr fontId="5" type="noConversion"/>
  </si>
  <si>
    <t>연성 압력계</t>
    <phoneticPr fontId="5" type="noConversion"/>
  </si>
  <si>
    <t>차압계</t>
    <phoneticPr fontId="5" type="noConversion"/>
  </si>
  <si>
    <t>게이지압용 압력계</t>
    <phoneticPr fontId="5" type="noConversion"/>
  </si>
  <si>
    <t>압력 기록계</t>
    <phoneticPr fontId="5" type="noConversion"/>
  </si>
  <si>
    <t>다이얼형 진공계</t>
    <phoneticPr fontId="5" type="noConversion"/>
  </si>
  <si>
    <t>영문명</t>
    <phoneticPr fontId="5" type="noConversion"/>
  </si>
  <si>
    <t>Absolute Pressure Gauge</t>
    <phoneticPr fontId="5" type="noConversion"/>
  </si>
  <si>
    <t>Compound Pressure Gauge</t>
    <phoneticPr fontId="5" type="noConversion"/>
  </si>
  <si>
    <t>Differential Pressure Gauge</t>
    <phoneticPr fontId="5" type="noConversion"/>
  </si>
  <si>
    <t>Pressure Gauge</t>
    <phoneticPr fontId="5" type="noConversion"/>
  </si>
  <si>
    <t>Pressure Recorder</t>
    <phoneticPr fontId="5" type="noConversion"/>
  </si>
  <si>
    <t>Vacuum Gauge</t>
    <phoneticPr fontId="5" type="noConversion"/>
  </si>
  <si>
    <r>
      <t>,p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</si>
  <si>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>, p</t>
    </r>
    <r>
      <rPr>
        <i/>
        <vertAlign val="subscript"/>
        <sz val="10"/>
        <rFont val="Times New Roman"/>
        <family val="1"/>
      </rPr>
      <t>i</t>
    </r>
    <phoneticPr fontId="5" type="noConversion"/>
  </si>
  <si>
    <t>절대압계</t>
    <phoneticPr fontId="5" type="noConversion"/>
  </si>
  <si>
    <t>조건2</t>
    <phoneticPr fontId="5" type="noConversion"/>
  </si>
  <si>
    <t>다이얼</t>
    <phoneticPr fontId="5" type="noConversion"/>
  </si>
  <si>
    <t>디지털</t>
    <phoneticPr fontId="5" type="noConversion"/>
  </si>
  <si>
    <t>기압계</t>
    <phoneticPr fontId="5" type="noConversion"/>
  </si>
  <si>
    <t>압력 기록계</t>
    <phoneticPr fontId="5" type="noConversion"/>
  </si>
  <si>
    <t>기본수수료</t>
    <phoneticPr fontId="5" type="noConversion"/>
  </si>
  <si>
    <t>추가수수료</t>
    <phoneticPr fontId="5" type="noConversion"/>
  </si>
  <si>
    <t>표준, 종합교정시 실비</t>
    <phoneticPr fontId="5" type="noConversion"/>
  </si>
  <si>
    <t>20408-0</t>
    <phoneticPr fontId="5" type="noConversion"/>
  </si>
  <si>
    <t>다이얼</t>
    <phoneticPr fontId="5" type="noConversion"/>
  </si>
  <si>
    <t>20409-0</t>
    <phoneticPr fontId="5" type="noConversion"/>
  </si>
  <si>
    <t>기본수수료</t>
    <phoneticPr fontId="5" type="noConversion"/>
  </si>
  <si>
    <t>합계</t>
    <phoneticPr fontId="5" type="noConversion"/>
  </si>
  <si>
    <t>항목</t>
    <phoneticPr fontId="5" type="noConversion"/>
  </si>
  <si>
    <t>교정여부</t>
    <phoneticPr fontId="5" type="noConversion"/>
  </si>
  <si>
    <t>최대용량 (MPa)</t>
    <phoneticPr fontId="5" type="noConversion"/>
  </si>
  <si>
    <t>소계</t>
    <phoneticPr fontId="5" type="noConversion"/>
  </si>
  <si>
    <t>※ 교정점 16 Point(가압, 감압 교정+반복측정) 를 1 Range로 간주하였음.</t>
    <phoneticPr fontId="5" type="noConversion"/>
  </si>
  <si>
    <t>기본교정시 최소 측정점이 16점이므로 측정점이 16점 이상 발생시 측정점수당 기본수수료의 6.25 % 추가함.</t>
    <phoneticPr fontId="5" type="noConversion"/>
  </si>
  <si>
    <t>20411-1</t>
    <phoneticPr fontId="5" type="noConversion"/>
  </si>
  <si>
    <t>20411-4</t>
    <phoneticPr fontId="5" type="noConversion"/>
  </si>
  <si>
    <t>20413-0</t>
    <phoneticPr fontId="5" type="noConversion"/>
  </si>
  <si>
    <t>표시방식</t>
    <phoneticPr fontId="5" type="noConversion"/>
  </si>
  <si>
    <t>조건1 (MPa)</t>
    <phoneticPr fontId="5" type="noConversion"/>
  </si>
  <si>
    <t>세부분류</t>
    <phoneticPr fontId="5" type="noConversion"/>
  </si>
  <si>
    <t>&gt;</t>
    <phoneticPr fontId="5" type="noConversion"/>
  </si>
  <si>
    <t>&lt;=</t>
    <phoneticPr fontId="5" type="noConversion"/>
  </si>
  <si>
    <t>&lt;</t>
    <phoneticPr fontId="5" type="noConversion"/>
  </si>
  <si>
    <t>&lt;</t>
    <phoneticPr fontId="5" type="noConversion"/>
  </si>
  <si>
    <t>&gt;=</t>
    <phoneticPr fontId="5" type="noConversion"/>
  </si>
  <si>
    <t>조건3</t>
    <phoneticPr fontId="5" type="noConversion"/>
  </si>
  <si>
    <t>정밀도</t>
    <phoneticPr fontId="5" type="noConversion"/>
  </si>
  <si>
    <t>&lt;</t>
    <phoneticPr fontId="5" type="noConversion"/>
  </si>
  <si>
    <t>&gt;=</t>
    <phoneticPr fontId="5" type="noConversion"/>
  </si>
  <si>
    <t>&lt;=</t>
    <phoneticPr fontId="5" type="noConversion"/>
  </si>
  <si>
    <t>Pressure Balance</t>
  </si>
  <si>
    <t>기준기1</t>
    <phoneticPr fontId="5" type="noConversion"/>
  </si>
  <si>
    <t>기준기2</t>
    <phoneticPr fontId="5" type="noConversion"/>
  </si>
  <si>
    <t>기준기3</t>
    <phoneticPr fontId="5" type="noConversion"/>
  </si>
  <si>
    <t>Pressure Calibrator(+)</t>
    <phoneticPr fontId="5" type="noConversion"/>
  </si>
  <si>
    <t>Pressure Calibrator(abs)</t>
    <phoneticPr fontId="5" type="noConversion"/>
  </si>
  <si>
    <t>Pressure Calibrator(-)</t>
    <phoneticPr fontId="5" type="noConversion"/>
  </si>
  <si>
    <t>Pressure Calibrator(-)</t>
    <phoneticPr fontId="5" type="noConversion"/>
  </si>
  <si>
    <t>hPa abs.</t>
    <phoneticPr fontId="5" type="noConversion"/>
  </si>
  <si>
    <t>MPa abs.</t>
    <phoneticPr fontId="5" type="noConversion"/>
  </si>
  <si>
    <t>교정포인트를 늘려달라는 업체 요구가 증가 함에 따라, 교정점 추가분을 적용하였음.</t>
    <phoneticPr fontId="5" type="noConversion"/>
  </si>
  <si>
    <t>교정점 추가분</t>
    <phoneticPr fontId="5" type="noConversion"/>
  </si>
  <si>
    <t>Decision</t>
  </si>
  <si>
    <t>FAIL?</t>
    <phoneticPr fontId="5" type="noConversion"/>
  </si>
  <si>
    <r>
      <rPr>
        <b/>
        <sz val="9"/>
        <color indexed="9"/>
        <rFont val="돋움"/>
        <family val="3"/>
        <charset val="129"/>
      </rPr>
      <t>판정</t>
    </r>
    <phoneticPr fontId="5" type="noConversion"/>
  </si>
  <si>
    <t>지시값 평균</t>
    <phoneticPr fontId="5" type="noConversion"/>
  </si>
  <si>
    <t>지시값 평균</t>
    <phoneticPr fontId="5" type="noConversion"/>
  </si>
  <si>
    <t>보정값</t>
    <phoneticPr fontId="5" type="noConversion"/>
  </si>
  <si>
    <t>불확도</t>
    <phoneticPr fontId="5" type="noConversion"/>
  </si>
  <si>
    <t>■ 측정불확도</t>
    <phoneticPr fontId="5" type="noConversion"/>
  </si>
  <si>
    <r>
      <t xml:space="preserve">유효자유도가 10 이상으로 충분히 큰 경우 포함인자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=2(신뢰수준 약 95 %)를 사용하여 측정불확도를 구한다.</t>
    </r>
    <phoneticPr fontId="5" type="noConversion"/>
  </si>
  <si>
    <t>측정불확도</t>
    <phoneticPr fontId="5" type="noConversion"/>
  </si>
  <si>
    <t>■ 측정불확도</t>
    <phoneticPr fontId="5" type="noConversion"/>
  </si>
  <si>
    <r>
      <t xml:space="preserve">유효자유도가 10 이상으로 충분히 큰 경우 포함인자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=2(신뢰수준 약 95 %)를 사용하여 측정불확도를 구한다.</t>
    </r>
    <phoneticPr fontId="5" type="noConversion"/>
  </si>
  <si>
    <t>측정불확도</t>
    <phoneticPr fontId="5" type="noConversion"/>
  </si>
  <si>
    <t>■ 측정불확도</t>
    <phoneticPr fontId="5" type="noConversion"/>
  </si>
  <si>
    <r>
      <t xml:space="preserve">유효자유도가 10 이상으로 충분히 큰 경우 포함인자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=2(신뢰수준 약 95 %)를 사용하여 측정불확도를 구한다.</t>
    </r>
    <phoneticPr fontId="5" type="noConversion"/>
  </si>
  <si>
    <t>■ 측정불확도</t>
    <phoneticPr fontId="5" type="noConversion"/>
  </si>
  <si>
    <t>사용중지?</t>
  </si>
  <si>
    <t>COID</t>
    <phoneticPr fontId="5" type="noConversion"/>
  </si>
  <si>
    <r>
      <t>U+</t>
    </r>
    <r>
      <rPr>
        <sz val="9"/>
        <rFont val="돋움"/>
        <family val="3"/>
        <charset val="129"/>
      </rPr>
      <t>α</t>
    </r>
    <phoneticPr fontId="5" type="noConversion"/>
  </si>
  <si>
    <t>kPa</t>
    <phoneticPr fontId="5" type="noConversion"/>
  </si>
  <si>
    <t>MPa</t>
    <phoneticPr fontId="5" type="noConversion"/>
  </si>
  <si>
    <t>Pa abs.</t>
    <phoneticPr fontId="5" type="noConversion"/>
  </si>
  <si>
    <t>hPa abs.</t>
    <phoneticPr fontId="5" type="noConversion"/>
  </si>
  <si>
    <t>kPa abs.</t>
    <phoneticPr fontId="5" type="noConversion"/>
  </si>
  <si>
    <t>MPa abs.</t>
    <phoneticPr fontId="5" type="noConversion"/>
  </si>
  <si>
    <t>단위</t>
    <phoneticPr fontId="5" type="noConversion"/>
  </si>
  <si>
    <t>Pa</t>
    <phoneticPr fontId="5" type="noConversion"/>
  </si>
  <si>
    <t>hPa</t>
    <phoneticPr fontId="5" type="noConversion"/>
  </si>
  <si>
    <t>kPa abs.</t>
    <phoneticPr fontId="5" type="noConversion"/>
  </si>
  <si>
    <t>mbar</t>
    <phoneticPr fontId="5" type="noConversion"/>
  </si>
  <si>
    <t>bar</t>
    <phoneticPr fontId="5" type="noConversion"/>
  </si>
  <si>
    <t>psi</t>
    <phoneticPr fontId="5" type="noConversion"/>
  </si>
  <si>
    <t>kgf/㎠</t>
    <phoneticPr fontId="5" type="noConversion"/>
  </si>
  <si>
    <t>inHg</t>
    <phoneticPr fontId="5" type="noConversion"/>
  </si>
  <si>
    <t>mmHg</t>
    <phoneticPr fontId="5" type="noConversion"/>
  </si>
  <si>
    <t>cmHg</t>
    <phoneticPr fontId="5" type="noConversion"/>
  </si>
  <si>
    <t>inH2O</t>
    <phoneticPr fontId="5" type="noConversion"/>
  </si>
  <si>
    <t>mmH2O</t>
    <phoneticPr fontId="5" type="noConversion"/>
  </si>
  <si>
    <t>cmH2O</t>
    <phoneticPr fontId="5" type="noConversion"/>
  </si>
  <si>
    <t>N/㎠</t>
    <phoneticPr fontId="5" type="noConversion"/>
  </si>
  <si>
    <t>Pa abs.</t>
    <phoneticPr fontId="5" type="noConversion"/>
  </si>
  <si>
    <t>hPa abs.</t>
    <phoneticPr fontId="5" type="noConversion"/>
  </si>
  <si>
    <t>kPa abs.</t>
    <phoneticPr fontId="5" type="noConversion"/>
  </si>
  <si>
    <t>MPa abs.</t>
    <phoneticPr fontId="5" type="noConversion"/>
  </si>
  <si>
    <t>mbar abs.</t>
    <phoneticPr fontId="5" type="noConversion"/>
  </si>
  <si>
    <t>bar abs.</t>
    <phoneticPr fontId="5" type="noConversion"/>
  </si>
  <si>
    <t>psi abs.</t>
    <phoneticPr fontId="5" type="noConversion"/>
  </si>
  <si>
    <t>atm</t>
    <phoneticPr fontId="5" type="noConversion"/>
  </si>
  <si>
    <t>kgf/㎠ abs.</t>
    <phoneticPr fontId="5" type="noConversion"/>
  </si>
  <si>
    <t>fees</t>
    <phoneticPr fontId="5" type="noConversion"/>
  </si>
  <si>
    <t>P/F</t>
    <phoneticPr fontId="5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</si>
  <si>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5" type="noConversion"/>
  </si>
  <si>
    <t xml:space="preserve"> 성적서발급번호(Certificate No) :</t>
    <phoneticPr fontId="5" type="noConversion"/>
  </si>
  <si>
    <t>● 교정결과</t>
    <phoneticPr fontId="5" type="noConversion"/>
  </si>
  <si>
    <t>Standard Value</t>
    <phoneticPr fontId="5" type="noConversion"/>
  </si>
  <si>
    <t>Unit</t>
    <phoneticPr fontId="5" type="noConversion"/>
  </si>
  <si>
    <t>조정 전</t>
    <phoneticPr fontId="5" type="noConversion"/>
  </si>
  <si>
    <t>조정 후</t>
    <phoneticPr fontId="5" type="noConversion"/>
  </si>
  <si>
    <t>Measurement Uncertainty</t>
    <phoneticPr fontId="5" type="noConversion"/>
  </si>
  <si>
    <t>Measured
Value</t>
    <phoneticPr fontId="5" type="noConversion"/>
  </si>
  <si>
    <t>Measured
Value</t>
    <phoneticPr fontId="5" type="noConversion"/>
  </si>
  <si>
    <t>Correction
Value</t>
    <phoneticPr fontId="5" type="noConversion"/>
  </si>
  <si>
    <t>Pass
/Fail</t>
    <phoneticPr fontId="5" type="noConversion"/>
  </si>
  <si>
    <t>Pass
/Fail</t>
    <phoneticPr fontId="5" type="noConversion"/>
  </si>
  <si>
    <t>MEASURED VALUE (조정후)</t>
    <phoneticPr fontId="5" type="noConversion"/>
  </si>
  <si>
    <t>MEASURED VALUE (조정후)</t>
    <phoneticPr fontId="5" type="noConversion"/>
  </si>
  <si>
    <t>◆ 측정불확도 추정보고서 (조정후) ◆</t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</si>
  <si>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1 (</t>
    </r>
    <r>
      <rPr>
        <b/>
        <sz val="9"/>
        <rFont val="돋움"/>
        <family val="3"/>
        <charset val="129"/>
      </rPr>
      <t>조정후</t>
    </r>
    <r>
      <rPr>
        <b/>
        <sz val="9"/>
        <rFont val="Tahoma"/>
        <family val="2"/>
      </rPr>
      <t>)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</si>
  <si>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2 (</t>
    </r>
    <r>
      <rPr>
        <b/>
        <sz val="9"/>
        <rFont val="돋움"/>
        <family val="3"/>
        <charset val="129"/>
      </rPr>
      <t>조정후</t>
    </r>
    <r>
      <rPr>
        <b/>
        <sz val="9"/>
        <rFont val="Tahoma"/>
        <family val="2"/>
      </rPr>
      <t>)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</si>
  <si>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3 (</t>
    </r>
    <r>
      <rPr>
        <b/>
        <sz val="9"/>
        <rFont val="돋움"/>
        <family val="3"/>
        <charset val="129"/>
      </rPr>
      <t>조정후</t>
    </r>
    <r>
      <rPr>
        <b/>
        <sz val="9"/>
        <rFont val="Tahoma"/>
        <family val="2"/>
      </rPr>
      <t>)</t>
    </r>
    <phoneticPr fontId="5" type="noConversion"/>
  </si>
  <si>
    <r>
      <rPr>
        <b/>
        <sz val="9"/>
        <rFont val="돋움"/>
        <family val="3"/>
        <charset val="129"/>
      </rPr>
      <t>○</t>
    </r>
    <r>
      <rPr>
        <b/>
        <sz val="9"/>
        <rFont val="Tahoma"/>
        <family val="2"/>
      </rPr>
      <t xml:space="preserve"> Range 4 (</t>
    </r>
    <r>
      <rPr>
        <b/>
        <sz val="9"/>
        <rFont val="돋움"/>
        <family val="3"/>
        <charset val="129"/>
      </rPr>
      <t>조정후</t>
    </r>
    <r>
      <rPr>
        <b/>
        <sz val="9"/>
        <rFont val="Tahoma"/>
        <family val="2"/>
      </rPr>
      <t>)</t>
    </r>
    <phoneticPr fontId="5" type="noConversion"/>
  </si>
  <si>
    <t>※ 신뢰수준 약 95 %,</t>
  </si>
  <si>
    <t>표시단위</t>
    <phoneticPr fontId="5" type="noConversion"/>
  </si>
  <si>
    <t>표시단위</t>
    <phoneticPr fontId="5" type="noConversion"/>
  </si>
  <si>
    <t>최소눈금</t>
    <phoneticPr fontId="5" type="noConversion"/>
  </si>
  <si>
    <t>최소눈금</t>
    <phoneticPr fontId="5" type="noConversion"/>
  </si>
  <si>
    <t>최소눈금</t>
    <phoneticPr fontId="5" type="noConversion"/>
  </si>
  <si>
    <t>U &amp; r</t>
  </si>
  <si>
    <t>HCT</t>
    <phoneticPr fontId="5" type="noConversion"/>
  </si>
  <si>
    <t>U+α</t>
    <phoneticPr fontId="5" type="noConversion"/>
  </si>
  <si>
    <t>0.000 000 00</t>
    <phoneticPr fontId="5" type="noConversion"/>
  </si>
  <si>
    <t>0.000 000 00</t>
    <phoneticPr fontId="5" type="noConversion"/>
  </si>
  <si>
    <t>0.000 000</t>
    <phoneticPr fontId="5" type="noConversion"/>
  </si>
  <si>
    <t>0.000 00</t>
    <phoneticPr fontId="5" type="noConversion"/>
  </si>
  <si>
    <t>0.000 0</t>
    <phoneticPr fontId="5" type="noConversion"/>
  </si>
  <si>
    <t>0.00</t>
    <phoneticPr fontId="5" type="noConversion"/>
  </si>
  <si>
    <t>0.00</t>
    <phoneticPr fontId="5" type="noConversion"/>
  </si>
  <si>
    <t>0.0</t>
    <phoneticPr fontId="5" type="noConversion"/>
  </si>
  <si>
    <t>0.000 000 0</t>
    <phoneticPr fontId="5" type="noConversion"/>
  </si>
  <si>
    <t>0.000 000</t>
    <phoneticPr fontId="5" type="noConversion"/>
  </si>
  <si>
    <t>0.000 0</t>
    <phoneticPr fontId="5" type="noConversion"/>
  </si>
  <si>
    <t>0.000</t>
    <phoneticPr fontId="5" type="noConversion"/>
  </si>
  <si>
    <t>0.0</t>
    <phoneticPr fontId="5" type="noConversion"/>
  </si>
  <si>
    <t>0.000 000 00</t>
    <phoneticPr fontId="5" type="noConversion"/>
  </si>
  <si>
    <t>0.000 000 0</t>
    <phoneticPr fontId="5" type="noConversion"/>
  </si>
  <si>
    <t>0.000 000</t>
    <phoneticPr fontId="5" type="noConversion"/>
  </si>
  <si>
    <t>0.000 00</t>
    <phoneticPr fontId="5" type="noConversion"/>
  </si>
  <si>
    <t>0.000 0</t>
    <phoneticPr fontId="5" type="noConversion"/>
  </si>
  <si>
    <t>0.000</t>
    <phoneticPr fontId="5" type="noConversion"/>
  </si>
  <si>
    <t>0.00</t>
    <phoneticPr fontId="5" type="noConversion"/>
  </si>
  <si>
    <t>0.0</t>
    <phoneticPr fontId="5" type="noConversion"/>
  </si>
  <si>
    <t>0.000 000 00</t>
    <phoneticPr fontId="5" type="noConversion"/>
  </si>
  <si>
    <t>0.000 000 0</t>
    <phoneticPr fontId="5" type="noConversion"/>
  </si>
  <si>
    <t>0.000</t>
    <phoneticPr fontId="5" type="noConversion"/>
  </si>
  <si>
    <t>0.00</t>
    <phoneticPr fontId="5" type="noConversion"/>
  </si>
  <si>
    <t>0.000 000 0</t>
    <phoneticPr fontId="5" type="noConversion"/>
  </si>
  <si>
    <t>0.00</t>
    <phoneticPr fontId="5" type="noConversion"/>
  </si>
  <si>
    <t>0.0</t>
    <phoneticPr fontId="5" type="noConversion"/>
  </si>
  <si>
    <t>0.000 000 00</t>
    <phoneticPr fontId="5" type="noConversion"/>
  </si>
  <si>
    <t>0.000 000 0</t>
    <phoneticPr fontId="5" type="noConversion"/>
  </si>
  <si>
    <t>0.000 00</t>
    <phoneticPr fontId="5" type="noConversion"/>
  </si>
  <si>
    <t>0.000</t>
    <phoneticPr fontId="5" type="noConversion"/>
  </si>
  <si>
    <t>0.00</t>
    <phoneticPr fontId="5" type="noConversion"/>
  </si>
  <si>
    <t>0.000 00</t>
    <phoneticPr fontId="5" type="noConversion"/>
  </si>
  <si>
    <t>소수점 자리수</t>
    <phoneticPr fontId="5" type="noConversion"/>
  </si>
  <si>
    <t>소수점 자리수</t>
    <phoneticPr fontId="5" type="noConversion"/>
  </si>
  <si>
    <t>보정값</t>
    <phoneticPr fontId="5" type="noConversion"/>
  </si>
  <si>
    <t>교정대상기기 기준면에서의 표준압력</t>
    <phoneticPr fontId="5" type="noConversion"/>
  </si>
  <si>
    <t>교정대상기기 지시값</t>
    <phoneticPr fontId="5" type="noConversion"/>
  </si>
  <si>
    <t>:</t>
    <phoneticPr fontId="5" type="noConversion"/>
  </si>
  <si>
    <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</si>
  <si>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>p</t>
    </r>
    <r>
      <rPr>
        <i/>
        <vertAlign val="subscript"/>
        <sz val="10"/>
        <rFont val="Times New Roman"/>
        <family val="1"/>
      </rPr>
      <t>i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</si>
  <si>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</si>
  <si>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</si>
  <si>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>u</t>
    </r>
    <r>
      <rPr>
        <vertAlign val="subscript"/>
        <sz val="10"/>
        <rFont val="Times New Roman"/>
        <family val="1"/>
      </rPr>
      <t>s</t>
    </r>
    <phoneticPr fontId="5" type="noConversion"/>
  </si>
  <si>
    <r>
      <t>u</t>
    </r>
    <r>
      <rPr>
        <vertAlign val="subscript"/>
        <sz val="10"/>
        <rFont val="Times New Roman"/>
        <family val="1"/>
      </rPr>
      <t>i</t>
    </r>
    <phoneticPr fontId="5" type="noConversion"/>
  </si>
  <si>
    <r>
      <t>u</t>
    </r>
    <r>
      <rPr>
        <vertAlign val="subscript"/>
        <sz val="10"/>
        <rFont val="Times New Roman"/>
        <family val="1"/>
      </rPr>
      <t>res</t>
    </r>
    <phoneticPr fontId="5" type="noConversion"/>
  </si>
  <si>
    <r>
      <t>u</t>
    </r>
    <r>
      <rPr>
        <vertAlign val="subscript"/>
        <sz val="10"/>
        <rFont val="Times New Roman"/>
        <family val="1"/>
      </rPr>
      <t>zero</t>
    </r>
    <phoneticPr fontId="5" type="noConversion"/>
  </si>
  <si>
    <r>
      <t>u</t>
    </r>
    <r>
      <rPr>
        <vertAlign val="subscript"/>
        <sz val="10"/>
        <rFont val="Times New Roman"/>
        <family val="1"/>
      </rPr>
      <t>rep</t>
    </r>
    <phoneticPr fontId="5" type="noConversion"/>
  </si>
  <si>
    <r>
      <t>u</t>
    </r>
    <r>
      <rPr>
        <vertAlign val="subscript"/>
        <sz val="10"/>
        <rFont val="Times New Roman"/>
        <family val="1"/>
      </rPr>
      <t>hys</t>
    </r>
    <phoneticPr fontId="5" type="noConversion"/>
  </si>
  <si>
    <r>
      <t>u</t>
    </r>
    <r>
      <rPr>
        <vertAlign val="subscript"/>
        <sz val="10"/>
        <rFont val="Times New Roman"/>
        <family val="1"/>
      </rPr>
      <t>c</t>
    </r>
    <phoneticPr fontId="5" type="noConversion"/>
  </si>
  <si>
    <r>
      <t>1</t>
    </r>
    <r>
      <rPr>
        <b/>
        <sz val="10"/>
        <rFont val="맑은 고딕"/>
        <family val="3"/>
        <charset val="129"/>
        <scheme val="major"/>
      </rPr>
      <t>. 표준기의 표준불확도,</t>
    </r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</si>
  <si>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s</t>
    </r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</si>
  <si>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i</t>
    </r>
    <phoneticPr fontId="5" type="noConversion"/>
  </si>
  <si>
    <r>
      <t>2</t>
    </r>
    <r>
      <rPr>
        <b/>
        <sz val="10"/>
        <rFont val="맑은 고딕"/>
        <family val="3"/>
        <charset val="129"/>
        <scheme val="major"/>
      </rPr>
      <t>. 교정대상기기의 표준불확도,</t>
    </r>
    <phoneticPr fontId="5" type="noConversion"/>
  </si>
  <si>
    <t>×</t>
    <phoneticPr fontId="5" type="noConversion"/>
  </si>
  <si>
    <t>|</t>
    <phoneticPr fontId="5" type="noConversion"/>
  </si>
  <si>
    <t>=</t>
    <phoneticPr fontId="5" type="noConversion"/>
  </si>
  <si>
    <r>
      <rPr>
        <i/>
        <sz val="10"/>
        <rFont val="Times New Roman"/>
        <family val="1"/>
      </rPr>
      <t>ν</t>
    </r>
    <r>
      <rPr>
        <vertAlign val="subscript"/>
        <sz val="10"/>
        <rFont val="Times New Roman"/>
        <family val="1"/>
      </rPr>
      <t>s</t>
    </r>
    <phoneticPr fontId="5" type="noConversion"/>
  </si>
  <si>
    <t>=</t>
    <phoneticPr fontId="5" type="noConversion"/>
  </si>
  <si>
    <t>+</t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</si>
  <si>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res</t>
    </r>
    <phoneticPr fontId="5" type="noConversion"/>
  </si>
  <si>
    <r>
      <t>가</t>
    </r>
    <r>
      <rPr>
        <b/>
        <sz val="10"/>
        <rFont val="맑은 고딕"/>
        <family val="3"/>
        <charset val="129"/>
        <scheme val="major"/>
      </rPr>
      <t>) 분해능에 의한 표준불확도,</t>
    </r>
    <phoneticPr fontId="5" type="noConversion"/>
  </si>
  <si>
    <r>
      <rPr>
        <i/>
        <sz val="10"/>
        <rFont val="Times New Roman"/>
        <family val="1"/>
      </rPr>
      <t>ν</t>
    </r>
    <r>
      <rPr>
        <vertAlign val="subscript"/>
        <sz val="10"/>
        <rFont val="Times New Roman"/>
        <family val="1"/>
      </rPr>
      <t>res</t>
    </r>
    <phoneticPr fontId="5" type="noConversion"/>
  </si>
  <si>
    <t>=</t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</si>
  <si>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zero</t>
    </r>
    <phoneticPr fontId="5" type="noConversion"/>
  </si>
  <si>
    <r>
      <rPr>
        <b/>
        <sz val="10"/>
        <rFont val="맑은 고딕"/>
        <family val="1"/>
        <scheme val="major"/>
      </rPr>
      <t>나</t>
    </r>
    <r>
      <rPr>
        <b/>
        <sz val="10"/>
        <rFont val="맑은 고딕"/>
        <family val="3"/>
        <charset val="129"/>
        <scheme val="major"/>
      </rPr>
      <t>) 영점오차에 의한 표준불확도,</t>
    </r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</si>
  <si>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rep</t>
    </r>
    <phoneticPr fontId="5" type="noConversion"/>
  </si>
  <si>
    <r>
      <t>다</t>
    </r>
    <r>
      <rPr>
        <b/>
        <sz val="10"/>
        <rFont val="맑은 고딕"/>
        <family val="1"/>
        <scheme val="major"/>
      </rPr>
      <t>)</t>
    </r>
    <r>
      <rPr>
        <b/>
        <sz val="10"/>
        <rFont val="맑은 고딕"/>
        <family val="3"/>
        <charset val="129"/>
        <scheme val="major"/>
      </rPr>
      <t xml:space="preserve"> 반복성에 의한 표준불확도,</t>
    </r>
    <phoneticPr fontId="5" type="noConversion"/>
  </si>
  <si>
    <r>
      <t xml:space="preserve">반복도 : </t>
    </r>
    <r>
      <rPr>
        <i/>
        <sz val="10"/>
        <rFont val="Times New Roman"/>
        <family val="1"/>
      </rPr>
      <t>b'</t>
    </r>
    <r>
      <rPr>
        <sz val="10"/>
        <rFont val="맑은 고딕"/>
        <family val="3"/>
        <charset val="129"/>
        <scheme val="minor"/>
      </rPr>
      <t xml:space="preserve"> 는 설치가 변하지 않았을 때 측정시리즈에서 반복 측정된 값들 사이의 차이로부터</t>
    </r>
    <phoneticPr fontId="5" type="noConversion"/>
  </si>
  <si>
    <r>
      <t>※</t>
    </r>
    <r>
      <rPr>
        <sz val="10"/>
        <rFont val="맑은 고딕"/>
        <family val="1"/>
        <scheme val="minor"/>
      </rPr>
      <t xml:space="preserve"> </t>
    </r>
    <r>
      <rPr>
        <sz val="10"/>
        <rFont val="맑은 고딕"/>
        <family val="3"/>
        <charset val="129"/>
        <scheme val="minor"/>
      </rPr>
      <t xml:space="preserve">가압 측정에서의 반복성과 감압 측정에서의 반복성 중 최대값이 반복성 </t>
    </r>
    <r>
      <rPr>
        <i/>
        <sz val="10"/>
        <rFont val="Times New Roman"/>
        <family val="1"/>
      </rPr>
      <t>b'</t>
    </r>
    <r>
      <rPr>
        <sz val="10"/>
        <rFont val="맑은 고딕"/>
        <family val="3"/>
        <charset val="129"/>
        <scheme val="minor"/>
      </rPr>
      <t xml:space="preserve"> 이므로</t>
    </r>
    <phoneticPr fontId="5" type="noConversion"/>
  </si>
  <si>
    <r>
      <rPr>
        <b/>
        <i/>
        <sz val="10"/>
        <rFont val="Times New Roman"/>
        <family val="1"/>
      </rPr>
      <t>u</t>
    </r>
    <r>
      <rPr>
        <b/>
        <vertAlign val="subscript"/>
        <sz val="10"/>
        <rFont val="Times New Roman"/>
        <family val="1"/>
      </rPr>
      <t>hys</t>
    </r>
    <phoneticPr fontId="5" type="noConversion"/>
  </si>
  <si>
    <r>
      <rPr>
        <b/>
        <sz val="10"/>
        <rFont val="맑은 고딕"/>
        <family val="1"/>
        <scheme val="major"/>
      </rPr>
      <t>라</t>
    </r>
    <r>
      <rPr>
        <b/>
        <sz val="10"/>
        <rFont val="맑은 고딕"/>
        <family val="3"/>
        <charset val="129"/>
        <scheme val="major"/>
      </rPr>
      <t>) 히스테리시스에 의한 표준불확도,</t>
    </r>
    <phoneticPr fontId="5" type="noConversion"/>
  </si>
  <si>
    <t>◇ 신뢰수준 약 95%,</t>
    <phoneticPr fontId="5" type="noConversion"/>
  </si>
  <si>
    <t>◇ Confidence level about 95 %,</t>
    <phoneticPr fontId="5" type="noConversion"/>
  </si>
  <si>
    <t>Measurement
Uncertainty</t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</si>
  <si>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</si>
  <si>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</si>
  <si>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</si>
  <si>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</si>
  <si>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 xml:space="preserve">표준압력
</t>
    </r>
    <r>
      <rPr>
        <i/>
        <sz val="10"/>
        <rFont val="Times New Roman"/>
        <family val="1"/>
      </rPr>
      <t>p</t>
    </r>
    <r>
      <rPr>
        <i/>
        <vertAlign val="subscript"/>
        <sz val="10"/>
        <rFont val="Times New Roman"/>
        <family val="1"/>
      </rPr>
      <t>s</t>
    </r>
    <phoneticPr fontId="5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</si>
  <si>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5" type="noConversion"/>
  </si>
  <si>
    <t>영점오차 : 가압과 감압 측정시 영점을 읽은 값을 의미하며, 다음과 같이 계산한다.</t>
    <phoneticPr fontId="5" type="noConversion"/>
  </si>
  <si>
    <t>교정대상기기의 불확도에 영향을 주는 인자로는 분해능, 영점오차, 반복도, 히스테리시스가 있다.</t>
    <phoneticPr fontId="5" type="noConversion"/>
  </si>
  <si>
    <r>
      <t>u</t>
    </r>
    <r>
      <rPr>
        <vertAlign val="subscript"/>
        <sz val="10"/>
        <rFont val="Times New Roman"/>
        <family val="1"/>
      </rPr>
      <t>c</t>
    </r>
    <phoneticPr fontId="5" type="noConversion"/>
  </si>
  <si>
    <t>명목압력</t>
  </si>
  <si>
    <t>표준압력</t>
  </si>
  <si>
    <t>세부분류</t>
    <phoneticPr fontId="5" type="noConversion"/>
  </si>
  <si>
    <t>분동식</t>
    <phoneticPr fontId="5" type="noConversion"/>
  </si>
  <si>
    <t>캘리브레이터 1</t>
    <phoneticPr fontId="5" type="noConversion"/>
  </si>
  <si>
    <t>캘리브레이터 2</t>
    <phoneticPr fontId="5" type="noConversion"/>
  </si>
  <si>
    <t>세부분류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</si>
  <si>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측정</t>
    </r>
    <r>
      <rPr>
        <b/>
        <sz val="10"/>
        <rFont val="돋움"/>
        <family val="3"/>
        <charset val="129"/>
      </rPr>
      <t>불확도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계산</t>
    </r>
    <phoneticPr fontId="5" type="noConversion"/>
  </si>
  <si>
    <t>MPa환산</t>
    <phoneticPr fontId="5" type="noConversion"/>
  </si>
  <si>
    <t>밀도식</t>
    <phoneticPr fontId="5" type="noConversion"/>
  </si>
  <si>
    <t>대기온도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</si>
  <si>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단위환산표</t>
    </r>
    <phoneticPr fontId="5" type="noConversion"/>
  </si>
  <si>
    <r>
      <rPr>
        <b/>
        <sz val="9"/>
        <color indexed="9"/>
        <rFont val="돋움"/>
        <family val="3"/>
        <charset val="129"/>
      </rPr>
      <t>자리수</t>
    </r>
    <phoneticPr fontId="69" type="noConversion"/>
  </si>
  <si>
    <r>
      <rPr>
        <b/>
        <sz val="9"/>
        <rFont val="돋움"/>
        <family val="3"/>
        <charset val="129"/>
      </rPr>
      <t>자리수</t>
    </r>
    <phoneticPr fontId="69" type="noConversion"/>
  </si>
  <si>
    <r>
      <t xml:space="preserve">이 값을 포함인자 </t>
    </r>
    <r>
      <rPr>
        <i/>
        <sz val="10"/>
        <rFont val="맑은 고딕"/>
        <family val="3"/>
        <charset val="129"/>
        <scheme val="minor"/>
      </rPr>
      <t>k</t>
    </r>
    <r>
      <rPr>
        <sz val="10"/>
        <rFont val="맑은 고딕"/>
        <family val="3"/>
        <charset val="129"/>
        <scheme val="minor"/>
      </rPr>
      <t>값으로 나누면</t>
    </r>
    <phoneticPr fontId="5" type="noConversion"/>
  </si>
  <si>
    <t>분해능</t>
    <phoneticPr fontId="5" type="noConversion"/>
  </si>
  <si>
    <t>분해능단위</t>
    <phoneticPr fontId="5" type="noConversion"/>
  </si>
  <si>
    <t>교정계수1</t>
    <phoneticPr fontId="5" type="noConversion"/>
  </si>
  <si>
    <t>교정계수2</t>
    <phoneticPr fontId="5" type="noConversion"/>
  </si>
  <si>
    <t>안정도1</t>
    <phoneticPr fontId="5" type="noConversion"/>
  </si>
  <si>
    <t>안정도2</t>
    <phoneticPr fontId="5" type="noConversion"/>
  </si>
  <si>
    <t>안정도단위2</t>
    <phoneticPr fontId="5" type="noConversion"/>
  </si>
  <si>
    <t>안정도단위1</t>
    <phoneticPr fontId="5" type="noConversion"/>
  </si>
  <si>
    <t>측정불확도</t>
    <phoneticPr fontId="5" type="noConversion"/>
  </si>
  <si>
    <t>불확도단위</t>
    <phoneticPr fontId="5" type="noConversion"/>
  </si>
  <si>
    <r>
      <t xml:space="preserve">표준기
측정불확도
</t>
    </r>
    <r>
      <rPr>
        <b/>
        <i/>
        <sz val="9"/>
        <color indexed="9"/>
        <rFont val="맑은 고딕"/>
        <family val="3"/>
        <charset val="129"/>
        <scheme val="minor"/>
      </rPr>
      <t>k</t>
    </r>
    <r>
      <rPr>
        <b/>
        <sz val="9"/>
        <color indexed="9"/>
        <rFont val="맑은 고딕"/>
        <family val="3"/>
        <charset val="129"/>
        <scheme val="minor"/>
      </rPr>
      <t>=2</t>
    </r>
    <phoneticPr fontId="5" type="noConversion"/>
  </si>
  <si>
    <t>% of Reading</t>
    <phoneticPr fontId="5" type="noConversion"/>
  </si>
  <si>
    <t>P.C</t>
  </si>
  <si>
    <t>P.B</t>
  </si>
  <si>
    <t>분동식압력계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</si>
  <si>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표준압력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선택</t>
    </r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</si>
  <si>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측정불확도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선택</t>
    </r>
    <phoneticPr fontId="5" type="noConversion"/>
  </si>
  <si>
    <t>환산계수</t>
    <phoneticPr fontId="5" type="noConversion"/>
  </si>
  <si>
    <t>계산값 선택</t>
    <phoneticPr fontId="5" type="noConversion"/>
  </si>
  <si>
    <t>명목압력 단위환산</t>
    <phoneticPr fontId="5" type="noConversion"/>
  </si>
  <si>
    <t>단위환산계수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</si>
  <si>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안정도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계산</t>
    </r>
    <phoneticPr fontId="5" type="noConversion"/>
  </si>
  <si>
    <t>값으로 환산</t>
    <phoneticPr fontId="5" type="noConversion"/>
  </si>
  <si>
    <t>안정도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</si>
  <si>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압력교정기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안정도</t>
    </r>
    <phoneticPr fontId="5" type="noConversion"/>
  </si>
  <si>
    <t>안정도 1</t>
    <phoneticPr fontId="5" type="noConversion"/>
  </si>
  <si>
    <t>안정도 2</t>
    <phoneticPr fontId="5" type="noConversion"/>
  </si>
  <si>
    <t>안정도 계산</t>
    <phoneticPr fontId="5" type="noConversion"/>
  </si>
  <si>
    <r>
      <rPr>
        <b/>
        <sz val="10"/>
        <rFont val="돋움"/>
        <family val="3"/>
        <charset val="129"/>
      </rPr>
      <t>■</t>
    </r>
    <r>
      <rPr>
        <b/>
        <sz val="10"/>
        <rFont val="Tahoma"/>
        <family val="2"/>
      </rPr>
      <t xml:space="preserve"> </t>
    </r>
    <r>
      <rPr>
        <b/>
        <sz val="10"/>
        <rFont val="돋움"/>
        <family val="3"/>
        <charset val="129"/>
      </rPr>
      <t>측정조건</t>
    </r>
    <phoneticPr fontId="5" type="noConversion"/>
  </si>
  <si>
    <r>
      <t>표준기
장기안정도</t>
    </r>
    <r>
      <rPr>
        <b/>
        <i/>
        <sz val="9"/>
        <color indexed="9"/>
        <rFont val="맑은 고딕"/>
        <family val="3"/>
        <charset val="129"/>
        <scheme val="minor"/>
      </rPr>
      <t/>
    </r>
    <phoneticPr fontId="5" type="noConversion"/>
  </si>
  <si>
    <t>표준기
장기안정도</t>
    <phoneticPr fontId="5" type="noConversion"/>
  </si>
  <si>
    <t>장기안정도</t>
    <phoneticPr fontId="5" type="noConversion"/>
  </si>
  <si>
    <t>교정계수</t>
    <phoneticPr fontId="5" type="noConversion"/>
  </si>
  <si>
    <t>계산결과</t>
    <phoneticPr fontId="5" type="noConversion"/>
  </si>
  <si>
    <t>기준기선택</t>
    <phoneticPr fontId="5" type="noConversion"/>
  </si>
  <si>
    <t>※ 압력 교정기 사용시</t>
    <phoneticPr fontId="5" type="noConversion"/>
  </si>
  <si>
    <t>압력 교정기의 불확도는 교정성적서의 측정불확도와 장기안정성을 합성하여 구한다.</t>
    <phoneticPr fontId="5" type="noConversion"/>
  </si>
  <si>
    <t>2) 압력교정기의 장기안정성은 제조사의 스펙을 이용하여 구한다.</t>
    <phoneticPr fontId="5" type="noConversion"/>
  </si>
  <si>
    <t>표준압력계산</t>
    <phoneticPr fontId="5" type="noConversion"/>
  </si>
  <si>
    <t>사용기기</t>
    <phoneticPr fontId="5" type="noConversion"/>
  </si>
  <si>
    <t>F.S</t>
    <phoneticPr fontId="5" type="noConversion"/>
  </si>
  <si>
    <t>캘리브레이터 2</t>
  </si>
  <si>
    <t>최소범위</t>
    <phoneticPr fontId="5" type="noConversion"/>
  </si>
  <si>
    <t>최대범위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</si>
</sst>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41" formatCode="_-* #,##0_-;\-* #,##0_-;_-* &quot;-&quot;_-;_-@_-"/>
    <numFmt numFmtId="43" formatCode="_-* #,##0.00_-;\-* #,##0.00_-;_-* &quot;-&quot;??_-;_-@_-"/>
    <numFmt numFmtId="176" formatCode="_ &quot;₩&quot;* #,##0.00_ ;_ &quot;₩&quot;* &quot;₩&quot;&quot;₩&quot;&quot;₩&quot;&quot;₩&quot;&quot;₩&quot;&quot;₩&quot;&quot;₩&quot;\-#,##0.00_ ;_ &quot;₩&quot;* &quot;-&quot;??_ ;_ @_ "/>
    <numFmt numFmtId="177" formatCode="&quot;₩&quot;#,##0;&quot;₩&quot;&quot;₩&quot;&quot;₩&quot;&quot;₩&quot;&quot;₩&quot;&quot;₩&quot;&quot;₩&quot;&quot;₩&quot;&quot;₩&quot;\-#,##0"/>
    <numFmt numFmtId="178" formatCode="_ * #,##0.00_ ;_ * &quot;₩&quot;&quot;₩&quot;&quot;₩&quot;&quot;₩&quot;&quot;₩&quot;&quot;₩&quot;&quot;₩&quot;\-#,##0.00_ ;_ * &quot;-&quot;??_ ;_ @_ "/>
    <numFmt numFmtId="179" formatCode="&quot;₩&quot;#,##0;[Red]&quot;₩&quot;&quot;₩&quot;&quot;₩&quot;&quot;₩&quot;&quot;₩&quot;&quot;₩&quot;&quot;₩&quot;&quot;₩&quot;&quot;₩&quot;\-#,##0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&quot;₩&quot;&quot;₩&quot;&quot;₩&quot;&quot;₩&quot;&quot;₩&quot;&quot;₩&quot;\-#,##0"/>
    <numFmt numFmtId="183" formatCode="&quot;₩&quot;#,##0.00;&quot;₩&quot;&quot;₩&quot;&quot;₩&quot;&quot;₩&quot;&quot;₩&quot;&quot;₩&quot;&quot;₩&quot;&quot;₩&quot;\-#,##0.00"/>
    <numFmt numFmtId="184" formatCode="################################"/>
    <numFmt numFmtId="185" formatCode="0.0\ &quot;℃&quot;"/>
    <numFmt numFmtId="186" formatCode="0\ &quot;％ R.H.&quot;"/>
    <numFmt numFmtId="187" formatCode="0.0\ &quot;hPa&quot;"/>
    <numFmt numFmtId="188" formatCode="0.00_ "/>
    <numFmt numFmtId="189" formatCode="0.000\ 000"/>
    <numFmt numFmtId="190" formatCode="0.000"/>
    <numFmt numFmtId="191" formatCode="0.000000E+00"/>
    <numFmt numFmtId="192" formatCode="0_ "/>
    <numFmt numFmtId="193" formatCode="0.000_ "/>
    <numFmt numFmtId="194" formatCode="0.000\ 0"/>
    <numFmt numFmtId="195" formatCode="0.0_ "/>
    <numFmt numFmtId="196" formatCode="0.000000_ "/>
    <numFmt numFmtId="197" formatCode="0.00\ &quot;μm&quot;"/>
    <numFmt numFmtId="198" formatCode="0.0"/>
    <numFmt numFmtId="199" formatCode="0.000\ 000\ &quot;m/MPa&quot;"/>
    <numFmt numFmtId="200" formatCode="0.000\ 000\ &quot;m/kPa&quot;"/>
    <numFmt numFmtId="201" formatCode="0.000\ 000\ &quot;MPa&quot;"/>
    <numFmt numFmtId="202" formatCode="0.000\ &quot;μm&quot;"/>
    <numFmt numFmtId="203" formatCode="0.00\ \˝"/>
    <numFmt numFmtId="204" formatCode="#\ ###\ ###"/>
    <numFmt numFmtId="205" formatCode="#\ ##0.00"/>
    <numFmt numFmtId="206" formatCode="#\ ##0.000\ 0"/>
    <numFmt numFmtId="207" formatCode="0.000000"/>
    <numFmt numFmtId="208" formatCode="####\-##\-##"/>
    <numFmt numFmtId="209" formatCode="0\ \(&quot;가&quot;&quot;압&quot;\)"/>
    <numFmt numFmtId="210" formatCode="0\ \(&quot;감&quot;&quot;압&quot;\)"/>
    <numFmt numFmtId="211" formatCode="0.###\ ###"/>
    <numFmt numFmtId="212" formatCode="0\ &quot;MPa&quot;"/>
  </numFmts>
  <fonts count="12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name val="Tahoma"/>
      <family val="2"/>
    </font>
    <font>
      <b/>
      <sz val="9"/>
      <name val="Tahoma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Tahoma"/>
      <family val="2"/>
    </font>
    <font>
      <b/>
      <sz val="9"/>
      <color indexed="9"/>
      <name val="굴림"/>
      <family val="3"/>
      <charset val="129"/>
    </font>
    <font>
      <sz val="10"/>
      <name val="Arial"/>
      <family val="2"/>
    </font>
    <font>
      <b/>
      <sz val="9"/>
      <color indexed="9"/>
      <name val="돋움"/>
      <family val="3"/>
      <charset val="129"/>
    </font>
    <font>
      <sz val="8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¹ÙÅÁÃ¼"/>
      <family val="1"/>
      <charset val="129"/>
    </font>
    <font>
      <sz val="14"/>
      <name val="¾©"/>
      <family val="3"/>
      <charset val="129"/>
    </font>
    <font>
      <sz val="10"/>
      <name val="±¼¸²Ã¼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¾©"/>
      <family val="3"/>
      <charset val="129"/>
    </font>
    <font>
      <b/>
      <sz val="20"/>
      <name val="Tahoma"/>
      <family val="2"/>
    </font>
    <font>
      <b/>
      <sz val="20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8"/>
      <color indexed="10"/>
      <name val="Tahoma"/>
      <family val="2"/>
    </font>
    <font>
      <sz val="8"/>
      <name val="맑은 고딕"/>
      <family val="3"/>
      <charset val="129"/>
    </font>
    <font>
      <b/>
      <sz val="9"/>
      <color indexed="10"/>
      <name val="Tahoma"/>
      <family val="2"/>
    </font>
    <font>
      <sz val="8"/>
      <color indexed="8"/>
      <name val="Tahoma"/>
      <family val="2"/>
    </font>
    <font>
      <b/>
      <sz val="23"/>
      <name val="Arial Unicode MS"/>
      <family val="3"/>
      <charset val="129"/>
    </font>
    <font>
      <sz val="9"/>
      <name val="Arial Unicode MS"/>
      <family val="3"/>
      <charset val="129"/>
    </font>
    <font>
      <b/>
      <sz val="12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b/>
      <sz val="9"/>
      <color theme="0"/>
      <name val="맑은 고딕"/>
      <family val="3"/>
      <charset val="129"/>
    </font>
    <font>
      <b/>
      <i/>
      <sz val="9"/>
      <color theme="0"/>
      <name val="맑은 고딕"/>
      <family val="3"/>
      <charset val="129"/>
    </font>
    <font>
      <sz val="9"/>
      <name val="돋움"/>
      <family val="3"/>
      <charset val="129"/>
    </font>
    <font>
      <b/>
      <sz val="9"/>
      <name val="Arial Unicode MS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sz val="8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</font>
    <font>
      <i/>
      <vertAlign val="subscript"/>
      <sz val="10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i/>
      <sz val="9"/>
      <color theme="1"/>
      <name val="맑은 고딕"/>
      <family val="3"/>
      <charset val="129"/>
    </font>
    <font>
      <b/>
      <i/>
      <sz val="10"/>
      <color theme="0"/>
      <name val="맑은 고딕"/>
      <family val="3"/>
      <charset val="129"/>
      <scheme val="minor"/>
    </font>
    <font>
      <b/>
      <i/>
      <vertAlign val="subscript"/>
      <sz val="10"/>
      <color theme="0"/>
      <name val="맑은 고딕"/>
      <family val="3"/>
      <charset val="129"/>
      <scheme val="minor"/>
    </font>
    <font>
      <b/>
      <vertAlign val="superscript"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i/>
      <vertAlign val="subscript"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perscript"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0"/>
      <name val="맑은 고딕"/>
      <family val="3"/>
      <charset val="129"/>
      <scheme val="minor"/>
    </font>
    <font>
      <i/>
      <vertAlign val="subscript"/>
      <sz val="10"/>
      <name val="맑은 고딕"/>
      <family val="3"/>
      <charset val="129"/>
      <scheme val="minor"/>
    </font>
    <font>
      <vertAlign val="superscript"/>
      <sz val="10"/>
      <name val="맑은 고딕"/>
      <family val="3"/>
      <charset val="129"/>
      <scheme val="minor"/>
    </font>
    <font>
      <b/>
      <sz val="10"/>
      <name val="Tahoma"/>
      <family val="2"/>
    </font>
    <font>
      <b/>
      <sz val="10"/>
      <name val="돋움"/>
      <family val="3"/>
      <charset val="129"/>
    </font>
    <font>
      <sz val="10"/>
      <name val="맑은 고딕"/>
      <family val="3"/>
      <charset val="129"/>
      <scheme val="major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b/>
      <sz val="10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Times New Roman"/>
      <family val="1"/>
    </font>
    <font>
      <b/>
      <sz val="10"/>
      <name val="맑은 고딕"/>
      <family val="1"/>
      <scheme val="major"/>
    </font>
    <font>
      <b/>
      <i/>
      <sz val="10"/>
      <name val="Times New Roman"/>
      <family val="1"/>
    </font>
    <font>
      <b/>
      <sz val="20"/>
      <name val="맑은 고딕"/>
      <family val="3"/>
      <charset val="129"/>
      <scheme val="minor"/>
    </font>
    <font>
      <sz val="9"/>
      <color rgb="FFFF0000"/>
      <name val="Arial Unicode MS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  <scheme val="minor"/>
    </font>
    <font>
      <b/>
      <sz val="9"/>
      <color indexed="10"/>
      <name val="맑은 고딕"/>
      <family val="3"/>
      <charset val="129"/>
      <scheme val="minor"/>
    </font>
    <font>
      <b/>
      <i/>
      <sz val="9"/>
      <color indexed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0070C0"/>
      <name val="Arial Unicode MS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  <font>
      <b/>
      <sz val="20"/>
      <name val="Felix Titling"/>
      <family val="5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ajor"/>
    </font>
    <font>
      <b/>
      <sz val="9"/>
      <color rgb="FFFF0000"/>
      <name val="Tahoma"/>
      <family val="2"/>
    </font>
    <font>
      <sz val="9"/>
      <color indexed="8"/>
      <name val="Arial Unicode MS"/>
      <family val="3"/>
      <charset val="129"/>
    </font>
    <font>
      <b/>
      <sz val="9"/>
      <color indexed="8"/>
      <name val="Arial Unicode MS"/>
      <family val="3"/>
      <charset val="129"/>
    </font>
    <font>
      <vertAlign val="subscript"/>
      <sz val="10"/>
      <name val="Times New Roman"/>
      <family val="1"/>
    </font>
    <font>
      <b/>
      <vertAlign val="subscript"/>
      <sz val="10"/>
      <name val="Times New Roman"/>
      <family val="1"/>
    </font>
    <font>
      <b/>
      <sz val="10"/>
      <name val="Times New Roman"/>
      <family val="1"/>
    </font>
    <font>
      <sz val="10"/>
      <name val="맑은 고딕"/>
      <family val="1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B0F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9"/>
      <color rgb="FF0070C0"/>
      <name val="맑은 고딕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0"/>
      </patternFill>
    </fill>
    <fill>
      <patternFill patternType="solid">
        <fgColor theme="8" tint="0.79998168889431442"/>
        <bgColor indexed="0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42">
    <xf numFmtId="0" fontId="0" fillId="0" borderId="0">
      <alignment vertical="center"/>
    </xf>
    <xf numFmtId="0" fontId="15" fillId="0" borderId="0"/>
    <xf numFmtId="0" fontId="15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/>
    <xf numFmtId="0" fontId="39" fillId="0" borderId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76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6" fillId="0" borderId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38" fontId="37" fillId="16" borderId="0" applyNumberFormat="0" applyBorder="0" applyAlignment="0" applyProtection="0"/>
    <xf numFmtId="10" fontId="37" fillId="17" borderId="1" applyNumberFormat="0" applyBorder="0" applyAlignment="0" applyProtection="0"/>
    <xf numFmtId="0" fontId="38" fillId="0" borderId="0"/>
    <xf numFmtId="0" fontId="8" fillId="0" borderId="0"/>
    <xf numFmtId="10" fontId="8" fillId="0" borderId="0" applyFont="0" applyFill="0" applyBorder="0" applyAlignment="0" applyProtection="0"/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4" fillId="23" borderId="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4" fillId="0" borderId="0"/>
    <xf numFmtId="0" fontId="23" fillId="0" borderId="0" applyNumberFormat="0" applyFill="0" applyBorder="0" applyAlignment="0" applyProtection="0">
      <alignment vertical="center"/>
    </xf>
    <xf numFmtId="0" fontId="24" fillId="25" borderId="4" applyNumberFormat="0" applyAlignment="0" applyProtection="0">
      <alignment vertical="center"/>
    </xf>
    <xf numFmtId="0" fontId="8" fillId="0" borderId="0"/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7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22" borderId="10" applyNumberFormat="0" applyAlignment="0" applyProtection="0">
      <alignment vertical="center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5" fillId="0" borderId="0">
      <alignment vertical="center"/>
    </xf>
    <xf numFmtId="0" fontId="4" fillId="0" borderId="0">
      <alignment vertical="center"/>
    </xf>
    <xf numFmtId="0" fontId="4" fillId="0" borderId="0"/>
    <xf numFmtId="0" fontId="53" fillId="0" borderId="0">
      <alignment vertical="center"/>
    </xf>
    <xf numFmtId="0" fontId="16" fillId="0" borderId="0">
      <alignment vertical="center"/>
    </xf>
    <xf numFmtId="0" fontId="4" fillId="0" borderId="0"/>
    <xf numFmtId="0" fontId="4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0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0" fontId="37" fillId="17" borderId="44" applyNumberFormat="0" applyBorder="0" applyAlignment="0" applyProtection="0"/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67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23" borderId="40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4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8" applyNumberFormat="0" applyFill="0" applyAlignment="0" applyProtection="0">
      <alignment vertical="center"/>
    </xf>
    <xf numFmtId="0" fontId="27" fillId="7" borderId="6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22" borderId="69" applyNumberFormat="0" applyAlignment="0" applyProtection="0">
      <alignment vertical="center"/>
    </xf>
    <xf numFmtId="0" fontId="1" fillId="0" borderId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0" fontId="37" fillId="17" borderId="99" applyNumberFormat="0" applyBorder="0" applyAlignment="0" applyProtection="0"/>
    <xf numFmtId="0" fontId="19" fillId="22" borderId="100" applyNumberFormat="0" applyAlignment="0" applyProtection="0">
      <alignment vertical="center"/>
    </xf>
    <xf numFmtId="0" fontId="4" fillId="23" borderId="98" applyNumberFormat="0" applyFont="0" applyAlignment="0" applyProtection="0">
      <alignment vertical="center"/>
    </xf>
    <xf numFmtId="0" fontId="26" fillId="0" borderId="101" applyNumberFormat="0" applyFill="0" applyAlignment="0" applyProtection="0">
      <alignment vertical="center"/>
    </xf>
    <xf numFmtId="0" fontId="27" fillId="7" borderId="100" applyNumberFormat="0" applyAlignment="0" applyProtection="0">
      <alignment vertical="center"/>
    </xf>
    <xf numFmtId="0" fontId="33" fillId="22" borderId="102" applyNumberFormat="0" applyAlignment="0" applyProtection="0">
      <alignment vertical="center"/>
    </xf>
    <xf numFmtId="0" fontId="8" fillId="0" borderId="0"/>
  </cellStyleXfs>
  <cellXfs count="838">
    <xf numFmtId="0" fontId="0" fillId="0" borderId="0" xfId="0">
      <alignment vertical="center"/>
    </xf>
    <xf numFmtId="49" fontId="2" fillId="0" borderId="0" xfId="79" applyNumberFormat="1" applyFont="1" applyFill="1" applyBorder="1" applyAlignment="1">
      <alignment horizontal="left" vertical="center"/>
    </xf>
    <xf numFmtId="49" fontId="2" fillId="0" borderId="0" xfId="79" applyNumberFormat="1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43" fillId="0" borderId="1" xfId="0" applyFont="1" applyFill="1" applyBorder="1" applyAlignment="1" applyProtection="1">
      <alignment horizontal="center" vertical="center" shrinkToFit="1"/>
    </xf>
    <xf numFmtId="0" fontId="10" fillId="0" borderId="1" xfId="0" applyFont="1" applyFill="1" applyBorder="1" applyAlignment="1" applyProtection="1">
      <alignment horizontal="center" vertical="center" shrinkToFit="1"/>
    </xf>
    <xf numFmtId="0" fontId="46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185" fontId="10" fillId="17" borderId="1" xfId="0" applyNumberFormat="1" applyFont="1" applyFill="1" applyBorder="1" applyAlignment="1" applyProtection="1">
      <alignment horizontal="center" vertical="center" shrinkToFit="1"/>
      <protection locked="0"/>
    </xf>
    <xf numFmtId="0" fontId="43" fillId="0" borderId="1" xfId="0" applyFont="1" applyFill="1" applyBorder="1" applyAlignment="1" applyProtection="1">
      <alignment horizontal="center" vertical="center"/>
    </xf>
    <xf numFmtId="186" fontId="10" fillId="17" borderId="1" xfId="0" applyNumberFormat="1" applyFont="1" applyFill="1" applyBorder="1" applyAlignment="1" applyProtection="1">
      <alignment horizontal="center" vertical="center" shrinkToFit="1"/>
      <protection locked="0"/>
    </xf>
    <xf numFmtId="187" fontId="10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Fill="1" applyBorder="1" applyAlignment="1">
      <alignment vertical="center"/>
    </xf>
    <xf numFmtId="0" fontId="10" fillId="0" borderId="1" xfId="0" applyFont="1" applyFill="1" applyBorder="1" applyAlignment="1" applyProtection="1">
      <alignment horizontal="center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14" fontId="2" fillId="0" borderId="0" xfId="0" applyNumberFormat="1" applyFont="1" applyFill="1" applyBorder="1">
      <alignment vertical="center"/>
    </xf>
    <xf numFmtId="0" fontId="51" fillId="0" borderId="0" xfId="79" applyFont="1"/>
    <xf numFmtId="0" fontId="51" fillId="0" borderId="0" xfId="0" applyFont="1">
      <alignment vertical="center"/>
    </xf>
    <xf numFmtId="49" fontId="51" fillId="0" borderId="19" xfId="79" applyNumberFormat="1" applyFont="1" applyFill="1" applyBorder="1" applyAlignment="1">
      <alignment horizontal="left" vertical="center"/>
    </xf>
    <xf numFmtId="49" fontId="51" fillId="0" borderId="19" xfId="79" applyNumberFormat="1" applyFont="1" applyFill="1" applyBorder="1" applyAlignment="1">
      <alignment horizontal="center" vertical="center"/>
    </xf>
    <xf numFmtId="0" fontId="51" fillId="0" borderId="19" xfId="79" applyNumberFormat="1" applyFont="1" applyFill="1" applyBorder="1" applyAlignment="1">
      <alignment horizontal="right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Font="1" applyAlignment="1">
      <alignment horizontal="center" vertical="center"/>
    </xf>
    <xf numFmtId="0" fontId="55" fillId="26" borderId="0" xfId="0" applyFont="1" applyFill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5" fillId="26" borderId="0" xfId="0" applyFont="1" applyFill="1" applyAlignment="1">
      <alignment horizontal="center" vertical="center" wrapText="1"/>
    </xf>
    <xf numFmtId="0" fontId="58" fillId="0" borderId="0" xfId="0" applyFont="1" applyAlignment="1">
      <alignment horizontal="left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6" fillId="0" borderId="0" xfId="0" applyFont="1" applyAlignment="1">
      <alignment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9" fillId="0" borderId="0" xfId="0" applyFont="1" applyBorder="1" applyAlignment="1">
      <alignment horizontal="center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1" fillId="0" borderId="19" xfId="79" applyNumberFormat="1" applyFont="1" applyFill="1" applyBorder="1" applyAlignment="1">
      <alignment vertical="center"/>
    </xf>
    <xf numFmtId="0" fontId="51" fillId="0" borderId="0" xfId="79" applyNumberFormat="1" applyFont="1"/>
    <xf numFmtId="0" fontId="51" fillId="0" borderId="19" xfId="79" applyNumberFormat="1" applyFont="1" applyFill="1" applyBorder="1" applyAlignment="1">
      <alignment horizontal="left" vertical="center"/>
    </xf>
    <xf numFmtId="0" fontId="57" fillId="0" borderId="25" xfId="0" applyFont="1" applyBorder="1" applyAlignment="1">
      <alignment horizontal="center" vertical="center"/>
    </xf>
    <xf numFmtId="0" fontId="54" fillId="0" borderId="2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 indent="1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horizontal="center"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NumberFormat="1" applyFont="1" applyBorder="1" applyAlignment="1">
      <alignment horizontal="center" vertical="center"/>
    </xf>
    <xf numFmtId="49" fontId="57" fillId="0" borderId="25" xfId="0" applyNumberFormat="1" applyFont="1" applyBorder="1" applyAlignment="1">
      <alignment horizontal="center" vertical="center"/>
    </xf>
    <xf numFmtId="49" fontId="57" fillId="0" borderId="1" xfId="0" applyNumberFormat="1" applyFont="1" applyBorder="1" applyAlignment="1">
      <alignment horizontal="center" vertical="center"/>
    </xf>
    <xf numFmtId="0" fontId="10" fillId="30" borderId="11" xfId="0" applyFont="1" applyFill="1" applyBorder="1" applyAlignment="1" applyProtection="1">
      <alignment horizontal="center" vertical="center"/>
      <protection locked="0"/>
    </xf>
    <xf numFmtId="0" fontId="10" fillId="30" borderId="1" xfId="0" applyFont="1" applyFill="1" applyBorder="1" applyAlignment="1" applyProtection="1">
      <alignment horizontal="center" vertical="center" shrinkToFit="1"/>
      <protection locked="0"/>
    </xf>
    <xf numFmtId="49" fontId="51" fillId="0" borderId="0" xfId="79" applyNumberFormat="1" applyFont="1" applyFill="1" applyBorder="1" applyAlignment="1">
      <alignment vertical="center"/>
    </xf>
    <xf numFmtId="0" fontId="51" fillId="0" borderId="0" xfId="79" applyNumberFormat="1" applyFont="1" applyFill="1" applyBorder="1" applyAlignment="1">
      <alignment vertical="center"/>
    </xf>
    <xf numFmtId="0" fontId="64" fillId="0" borderId="0" xfId="0" applyNumberFormat="1" applyFont="1" applyFill="1" applyBorder="1" applyAlignment="1">
      <alignment vertical="center"/>
    </xf>
    <xf numFmtId="49" fontId="51" fillId="0" borderId="0" xfId="79" applyNumberFormat="1" applyFont="1" applyFill="1" applyAlignment="1">
      <alignment horizontal="center" vertical="center"/>
    </xf>
    <xf numFmtId="0" fontId="51" fillId="0" borderId="0" xfId="0" applyNumberFormat="1" applyFont="1" applyFill="1" applyBorder="1" applyAlignment="1">
      <alignment vertical="center"/>
    </xf>
    <xf numFmtId="0" fontId="51" fillId="0" borderId="0" xfId="79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left" vertical="center" indent="1"/>
    </xf>
    <xf numFmtId="0" fontId="51" fillId="0" borderId="0" xfId="79" applyNumberFormat="1" applyFont="1" applyFill="1" applyAlignment="1">
      <alignment vertical="center"/>
    </xf>
    <xf numFmtId="0" fontId="13" fillId="0" borderId="0" xfId="0" applyFont="1" applyFill="1" applyBorder="1">
      <alignment vertical="center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49" fontId="57" fillId="0" borderId="28" xfId="0" applyNumberFormat="1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4" fillId="0" borderId="28" xfId="0" applyFont="1" applyBorder="1" applyAlignment="1">
      <alignment horizontal="center" vertical="center"/>
    </xf>
    <xf numFmtId="0" fontId="63" fillId="0" borderId="0" xfId="0" applyFont="1">
      <alignment vertical="center"/>
    </xf>
    <xf numFmtId="0" fontId="72" fillId="0" borderId="0" xfId="0" applyFont="1" applyAlignment="1">
      <alignment horizontal="center" vertical="center"/>
    </xf>
    <xf numFmtId="0" fontId="73" fillId="0" borderId="0" xfId="0" applyFont="1">
      <alignment vertical="center"/>
    </xf>
    <xf numFmtId="0" fontId="63" fillId="0" borderId="38" xfId="0" applyFont="1" applyBorder="1" applyAlignment="1">
      <alignment horizontal="center" vertical="center"/>
    </xf>
    <xf numFmtId="0" fontId="63" fillId="0" borderId="39" xfId="0" applyFont="1" applyBorder="1" applyAlignment="1">
      <alignment horizontal="center" vertical="center"/>
    </xf>
    <xf numFmtId="0" fontId="63" fillId="30" borderId="38" xfId="0" applyFont="1" applyFill="1" applyBorder="1" applyAlignment="1">
      <alignment horizontal="center" vertical="center"/>
    </xf>
    <xf numFmtId="0" fontId="63" fillId="30" borderId="39" xfId="0" applyFont="1" applyFill="1" applyBorder="1" applyAlignment="1">
      <alignment horizontal="center" vertical="center"/>
    </xf>
    <xf numFmtId="0" fontId="74" fillId="0" borderId="0" xfId="0" applyFont="1" applyBorder="1" applyAlignment="1">
      <alignment horizontal="center" vertical="center"/>
    </xf>
    <xf numFmtId="0" fontId="75" fillId="0" borderId="0" xfId="0" applyFont="1" applyBorder="1" applyAlignment="1">
      <alignment horizontal="center" vertical="center"/>
    </xf>
    <xf numFmtId="0" fontId="61" fillId="27" borderId="35" xfId="81" applyFont="1" applyFill="1" applyBorder="1" applyAlignment="1">
      <alignment horizontal="center" vertical="center"/>
    </xf>
    <xf numFmtId="0" fontId="61" fillId="27" borderId="36" xfId="81" applyFont="1" applyFill="1" applyBorder="1" applyAlignment="1">
      <alignment horizontal="center" vertical="center"/>
    </xf>
    <xf numFmtId="0" fontId="61" fillId="27" borderId="37" xfId="81" applyFont="1" applyFill="1" applyBorder="1" applyAlignment="1">
      <alignment horizontal="center" vertical="center"/>
    </xf>
    <xf numFmtId="0" fontId="48" fillId="0" borderId="0" xfId="0" applyNumberFormat="1" applyFont="1" applyFill="1" applyAlignment="1">
      <alignment horizontal="center" vertical="center"/>
    </xf>
    <xf numFmtId="0" fontId="0" fillId="0" borderId="0" xfId="0" applyNumberFormat="1" applyFill="1">
      <alignment vertical="center"/>
    </xf>
    <xf numFmtId="190" fontId="2" fillId="0" borderId="40" xfId="78" applyNumberFormat="1" applyFont="1" applyFill="1" applyBorder="1" applyAlignment="1">
      <alignment horizontal="center" vertical="center"/>
    </xf>
    <xf numFmtId="0" fontId="2" fillId="0" borderId="40" xfId="78" applyNumberFormat="1" applyFont="1" applyFill="1" applyBorder="1" applyAlignment="1">
      <alignment horizontal="center" vertical="center"/>
    </xf>
    <xf numFmtId="0" fontId="79" fillId="0" borderId="0" xfId="0" applyFont="1">
      <alignment vertical="center"/>
    </xf>
    <xf numFmtId="0" fontId="79" fillId="0" borderId="0" xfId="0" applyNumberFormat="1" applyFont="1">
      <alignment vertical="center"/>
    </xf>
    <xf numFmtId="0" fontId="63" fillId="30" borderId="44" xfId="0" applyFont="1" applyFill="1" applyBorder="1" applyAlignment="1">
      <alignment horizontal="center" vertical="center"/>
    </xf>
    <xf numFmtId="0" fontId="63" fillId="0" borderId="44" xfId="0" applyFont="1" applyBorder="1" applyAlignment="1">
      <alignment horizontal="center" vertical="center"/>
    </xf>
    <xf numFmtId="0" fontId="2" fillId="0" borderId="40" xfId="0" applyNumberFormat="1" applyFont="1" applyFill="1" applyBorder="1" applyAlignment="1">
      <alignment horizontal="left" vertical="center"/>
    </xf>
    <xf numFmtId="0" fontId="51" fillId="0" borderId="47" xfId="79" applyNumberFormat="1" applyFont="1" applyFill="1" applyBorder="1" applyAlignment="1">
      <alignment horizontal="center" vertical="center"/>
    </xf>
    <xf numFmtId="0" fontId="51" fillId="0" borderId="48" xfId="79" applyNumberFormat="1" applyFont="1" applyFill="1" applyBorder="1" applyAlignment="1">
      <alignment horizontal="center" vertical="center"/>
    </xf>
    <xf numFmtId="0" fontId="51" fillId="0" borderId="53" xfId="79" applyNumberFormat="1" applyFont="1" applyFill="1" applyBorder="1" applyAlignment="1">
      <alignment horizontal="center" vertical="center"/>
    </xf>
    <xf numFmtId="0" fontId="51" fillId="0" borderId="55" xfId="79" applyNumberFormat="1" applyFont="1" applyFill="1" applyBorder="1" applyAlignment="1">
      <alignment horizontal="center" vertical="center"/>
    </xf>
    <xf numFmtId="0" fontId="61" fillId="27" borderId="56" xfId="81" applyFont="1" applyFill="1" applyBorder="1" applyAlignment="1">
      <alignment horizontal="center" vertical="center"/>
    </xf>
    <xf numFmtId="0" fontId="61" fillId="27" borderId="57" xfId="81" applyFont="1" applyFill="1" applyBorder="1" applyAlignment="1">
      <alignment horizontal="center" vertical="center"/>
    </xf>
    <xf numFmtId="0" fontId="62" fillId="27" borderId="57" xfId="81" applyFont="1" applyFill="1" applyBorder="1" applyAlignment="1">
      <alignment horizontal="center" vertical="center"/>
    </xf>
    <xf numFmtId="188" fontId="51" fillId="0" borderId="0" xfId="0" applyNumberFormat="1" applyFont="1" applyBorder="1" applyAlignment="1">
      <alignment vertical="center"/>
    </xf>
    <xf numFmtId="0" fontId="54" fillId="0" borderId="44" xfId="0" applyFont="1" applyBorder="1" applyAlignment="1">
      <alignment horizontal="center" vertical="center"/>
    </xf>
    <xf numFmtId="0" fontId="68" fillId="0" borderId="44" xfId="0" applyFont="1" applyBorder="1" applyAlignment="1">
      <alignment horizontal="center" vertical="center"/>
    </xf>
    <xf numFmtId="0" fontId="70" fillId="0" borderId="44" xfId="0" applyFont="1" applyBorder="1" applyAlignment="1">
      <alignment horizontal="center" vertical="center"/>
    </xf>
    <xf numFmtId="0" fontId="68" fillId="28" borderId="44" xfId="0" applyFont="1" applyFill="1" applyBorder="1" applyAlignment="1">
      <alignment horizontal="center" vertical="center"/>
    </xf>
    <xf numFmtId="0" fontId="70" fillId="28" borderId="44" xfId="0" applyFont="1" applyFill="1" applyBorder="1" applyAlignment="1">
      <alignment horizontal="center" vertical="center"/>
    </xf>
    <xf numFmtId="0" fontId="55" fillId="26" borderId="44" xfId="0" applyFont="1" applyFill="1" applyBorder="1" applyAlignment="1">
      <alignment horizontal="center" vertical="center"/>
    </xf>
    <xf numFmtId="0" fontId="76" fillId="26" borderId="44" xfId="0" applyFont="1" applyFill="1" applyBorder="1" applyAlignment="1">
      <alignment horizontal="center" vertical="center"/>
    </xf>
    <xf numFmtId="0" fontId="79" fillId="0" borderId="59" xfId="0" applyFont="1" applyBorder="1" applyAlignment="1">
      <alignment horizontal="center" vertical="center"/>
    </xf>
    <xf numFmtId="0" fontId="80" fillId="0" borderId="44" xfId="0" applyFont="1" applyFill="1" applyBorder="1" applyAlignment="1">
      <alignment horizontal="center" vertical="center"/>
    </xf>
    <xf numFmtId="191" fontId="79" fillId="30" borderId="44" xfId="0" applyNumberFormat="1" applyFont="1" applyFill="1" applyBorder="1" applyAlignment="1">
      <alignment horizontal="center" vertical="center"/>
    </xf>
    <xf numFmtId="0" fontId="82" fillId="0" borderId="44" xfId="0" applyFont="1" applyFill="1" applyBorder="1" applyAlignment="1">
      <alignment horizontal="center" vertical="center"/>
    </xf>
    <xf numFmtId="191" fontId="79" fillId="37" borderId="44" xfId="0" applyNumberFormat="1" applyFont="1" applyFill="1" applyBorder="1" applyAlignment="1">
      <alignment horizontal="center" vertical="center"/>
    </xf>
    <xf numFmtId="0" fontId="80" fillId="0" borderId="44" xfId="0" applyNumberFormat="1" applyFont="1" applyFill="1" applyBorder="1" applyAlignment="1">
      <alignment horizontal="center" vertical="center"/>
    </xf>
    <xf numFmtId="193" fontId="79" fillId="37" borderId="44" xfId="0" applyNumberFormat="1" applyFont="1" applyFill="1" applyBorder="1" applyAlignment="1">
      <alignment horizontal="center" vertical="center"/>
    </xf>
    <xf numFmtId="11" fontId="79" fillId="37" borderId="44" xfId="0" applyNumberFormat="1" applyFont="1" applyFill="1" applyBorder="1" applyAlignment="1">
      <alignment horizontal="center" vertical="center"/>
    </xf>
    <xf numFmtId="192" fontId="79" fillId="37" borderId="44" xfId="0" applyNumberFormat="1" applyFont="1" applyFill="1" applyBorder="1" applyAlignment="1">
      <alignment horizontal="center" vertical="center"/>
    </xf>
    <xf numFmtId="0" fontId="79" fillId="0" borderId="44" xfId="0" applyNumberFormat="1" applyFont="1" applyFill="1" applyBorder="1" applyAlignment="1">
      <alignment horizontal="center" vertical="center"/>
    </xf>
    <xf numFmtId="0" fontId="80" fillId="0" borderId="44" xfId="0" applyFont="1" applyBorder="1" applyAlignment="1">
      <alignment horizontal="center" vertical="center"/>
    </xf>
    <xf numFmtId="0" fontId="79" fillId="30" borderId="44" xfId="0" applyNumberFormat="1" applyFont="1" applyFill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0" fontId="79" fillId="32" borderId="44" xfId="0" applyNumberFormat="1" applyFont="1" applyFill="1" applyBorder="1" applyAlignment="1">
      <alignment horizontal="center" vertical="center"/>
    </xf>
    <xf numFmtId="11" fontId="79" fillId="30" borderId="44" xfId="0" applyNumberFormat="1" applyFont="1" applyFill="1" applyBorder="1" applyAlignment="1">
      <alignment horizontal="center" vertical="center"/>
    </xf>
    <xf numFmtId="9" fontId="82" fillId="0" borderId="44" xfId="0" applyNumberFormat="1" applyFont="1" applyFill="1" applyBorder="1" applyAlignment="1">
      <alignment horizontal="center" vertical="center"/>
    </xf>
    <xf numFmtId="0" fontId="79" fillId="37" borderId="44" xfId="0" applyNumberFormat="1" applyFont="1" applyFill="1" applyBorder="1" applyAlignment="1">
      <alignment horizontal="center" vertical="center"/>
    </xf>
    <xf numFmtId="195" fontId="79" fillId="37" borderId="44" xfId="0" applyNumberFormat="1" applyFont="1" applyFill="1" applyBorder="1" applyAlignment="1">
      <alignment horizontal="center" vertical="center"/>
    </xf>
    <xf numFmtId="0" fontId="79" fillId="28" borderId="44" xfId="0" applyFont="1" applyFill="1" applyBorder="1" applyAlignment="1">
      <alignment horizontal="center" vertical="center"/>
    </xf>
    <xf numFmtId="0" fontId="79" fillId="0" borderId="44" xfId="0" applyFont="1" applyFill="1" applyBorder="1" applyAlignment="1">
      <alignment horizontal="center" vertical="center"/>
    </xf>
    <xf numFmtId="9" fontId="80" fillId="0" borderId="44" xfId="0" applyNumberFormat="1" applyFont="1" applyFill="1" applyBorder="1" applyAlignment="1">
      <alignment horizontal="center" vertical="center"/>
    </xf>
    <xf numFmtId="0" fontId="79" fillId="32" borderId="44" xfId="0" applyFont="1" applyFill="1" applyBorder="1" applyAlignment="1">
      <alignment horizontal="center" vertical="center"/>
    </xf>
    <xf numFmtId="0" fontId="79" fillId="28" borderId="44" xfId="0" applyNumberFormat="1" applyFont="1" applyFill="1" applyBorder="1" applyAlignment="1">
      <alignment horizontal="center" vertical="center"/>
    </xf>
    <xf numFmtId="11" fontId="79" fillId="31" borderId="44" xfId="0" applyNumberFormat="1" applyFont="1" applyFill="1" applyBorder="1" applyAlignment="1">
      <alignment horizontal="center" vertical="center"/>
    </xf>
    <xf numFmtId="9" fontId="79" fillId="0" borderId="44" xfId="0" applyNumberFormat="1" applyFont="1" applyFill="1" applyBorder="1" applyAlignment="1">
      <alignment horizontal="center" vertical="center"/>
    </xf>
    <xf numFmtId="191" fontId="79" fillId="31" borderId="44" xfId="0" applyNumberFormat="1" applyFont="1" applyFill="1" applyBorder="1" applyAlignment="1">
      <alignment horizontal="center" vertical="center"/>
    </xf>
    <xf numFmtId="0" fontId="79" fillId="35" borderId="44" xfId="0" applyNumberFormat="1" applyFont="1" applyFill="1" applyBorder="1" applyAlignment="1">
      <alignment horizontal="center" vertical="center"/>
    </xf>
    <xf numFmtId="191" fontId="79" fillId="28" borderId="44" xfId="0" applyNumberFormat="1" applyFont="1" applyFill="1" applyBorder="1" applyAlignment="1">
      <alignment horizontal="center" vertical="center"/>
    </xf>
    <xf numFmtId="0" fontId="84" fillId="0" borderId="59" xfId="0" applyFont="1" applyFill="1" applyBorder="1" applyAlignment="1">
      <alignment horizontal="center" vertical="center"/>
    </xf>
    <xf numFmtId="11" fontId="84" fillId="38" borderId="44" xfId="0" applyNumberFormat="1" applyFont="1" applyFill="1" applyBorder="1" applyAlignment="1">
      <alignment horizontal="center" vertical="center"/>
    </xf>
    <xf numFmtId="0" fontId="85" fillId="0" borderId="44" xfId="0" applyFont="1" applyFill="1" applyBorder="1" applyAlignment="1">
      <alignment horizontal="center" vertical="center"/>
    </xf>
    <xf numFmtId="192" fontId="84" fillId="38" borderId="44" xfId="0" applyNumberFormat="1" applyFont="1" applyFill="1" applyBorder="1" applyAlignment="1">
      <alignment horizontal="center" vertical="center"/>
    </xf>
    <xf numFmtId="188" fontId="84" fillId="38" borderId="44" xfId="0" applyNumberFormat="1" applyFont="1" applyFill="1" applyBorder="1" applyAlignment="1">
      <alignment horizontal="center" vertical="center"/>
    </xf>
    <xf numFmtId="196" fontId="84" fillId="38" borderId="44" xfId="0" applyNumberFormat="1" applyFont="1" applyFill="1" applyBorder="1" applyAlignment="1">
      <alignment horizontal="center" vertical="center"/>
    </xf>
    <xf numFmtId="0" fontId="84" fillId="0" borderId="44" xfId="0" applyFont="1" applyFill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63" fillId="0" borderId="61" xfId="0" applyFont="1" applyBorder="1" applyAlignment="1">
      <alignment horizontal="center" vertical="center"/>
    </xf>
    <xf numFmtId="0" fontId="54" fillId="0" borderId="0" xfId="0" applyNumberFormat="1" applyFont="1" applyAlignment="1">
      <alignment vertical="center"/>
    </xf>
    <xf numFmtId="190" fontId="90" fillId="0" borderId="0" xfId="0" applyNumberFormat="1" applyFont="1" applyBorder="1" applyAlignment="1">
      <alignment horizontal="center" vertical="center"/>
    </xf>
    <xf numFmtId="0" fontId="91" fillId="0" borderId="0" xfId="0" applyNumberFormat="1" applyFont="1" applyBorder="1" applyAlignment="1">
      <alignment vertical="center"/>
    </xf>
    <xf numFmtId="0" fontId="90" fillId="0" borderId="0" xfId="0" applyFont="1" applyBorder="1">
      <alignment vertical="center"/>
    </xf>
    <xf numFmtId="0" fontId="90" fillId="0" borderId="0" xfId="0" applyFont="1">
      <alignment vertical="center"/>
    </xf>
    <xf numFmtId="194" fontId="90" fillId="0" borderId="0" xfId="0" applyNumberFormat="1" applyFont="1" applyBorder="1" applyAlignment="1">
      <alignment vertical="center"/>
    </xf>
    <xf numFmtId="49" fontId="90" fillId="0" borderId="0" xfId="0" applyNumberFormat="1" applyFont="1" applyBorder="1" applyAlignment="1">
      <alignment vertical="center"/>
    </xf>
    <xf numFmtId="0" fontId="90" fillId="0" borderId="0" xfId="0" applyFont="1" applyBorder="1" applyAlignment="1">
      <alignment vertical="center"/>
    </xf>
    <xf numFmtId="188" fontId="90" fillId="0" borderId="0" xfId="0" applyNumberFormat="1" applyFont="1" applyBorder="1" applyAlignment="1">
      <alignment horizontal="center" vertical="center" shrinkToFit="1"/>
    </xf>
    <xf numFmtId="0" fontId="90" fillId="0" borderId="0" xfId="0" applyFont="1" applyBorder="1" applyAlignment="1">
      <alignment horizontal="center" vertical="center" shrinkToFit="1"/>
    </xf>
    <xf numFmtId="0" fontId="90" fillId="0" borderId="0" xfId="0" applyNumberFormat="1" applyFont="1" applyBorder="1" applyAlignment="1">
      <alignment horizontal="center" vertical="center" shrinkToFit="1"/>
    </xf>
    <xf numFmtId="0" fontId="93" fillId="0" borderId="0" xfId="0" applyFont="1" applyBorder="1" applyAlignment="1">
      <alignment vertical="center"/>
    </xf>
    <xf numFmtId="1" fontId="54" fillId="0" borderId="0" xfId="0" applyNumberFormat="1" applyFont="1" applyBorder="1" applyAlignment="1">
      <alignment vertical="center"/>
    </xf>
    <xf numFmtId="198" fontId="54" fillId="0" borderId="0" xfId="0" applyNumberFormat="1" applyFont="1" applyBorder="1" applyAlignment="1">
      <alignment vertical="center"/>
    </xf>
    <xf numFmtId="1" fontId="54" fillId="0" borderId="0" xfId="0" applyNumberFormat="1" applyFont="1" applyBorder="1" applyAlignment="1">
      <alignment horizontal="right" vertical="center"/>
    </xf>
    <xf numFmtId="198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horizontal="right" vertical="center"/>
    </xf>
    <xf numFmtId="190" fontId="54" fillId="0" borderId="0" xfId="0" applyNumberFormat="1" applyFont="1" applyBorder="1" applyAlignment="1">
      <alignment horizontal="center" vertical="center"/>
    </xf>
    <xf numFmtId="0" fontId="95" fillId="0" borderId="0" xfId="0" applyNumberFormat="1" applyFont="1" applyBorder="1" applyAlignment="1">
      <alignment horizontal="right" vertical="center"/>
    </xf>
    <xf numFmtId="0" fontId="96" fillId="0" borderId="0" xfId="0" applyFont="1" applyBorder="1" applyAlignment="1">
      <alignment vertical="center"/>
    </xf>
    <xf numFmtId="1" fontId="54" fillId="0" borderId="0" xfId="0" applyNumberFormat="1" applyFont="1" applyBorder="1" applyAlignment="1">
      <alignment horizontal="center" vertical="center"/>
    </xf>
    <xf numFmtId="199" fontId="54" fillId="0" borderId="0" xfId="0" applyNumberFormat="1" applyFont="1" applyBorder="1" applyAlignment="1">
      <alignment vertical="center"/>
    </xf>
    <xf numFmtId="199" fontId="54" fillId="0" borderId="0" xfId="0" applyNumberFormat="1" applyFont="1" applyBorder="1" applyAlignment="1">
      <alignment horizontal="center" vertical="center"/>
    </xf>
    <xf numFmtId="190" fontId="54" fillId="0" borderId="0" xfId="0" applyNumberFormat="1" applyFont="1" applyBorder="1" applyAlignment="1">
      <alignment vertical="center"/>
    </xf>
    <xf numFmtId="200" fontId="54" fillId="0" borderId="0" xfId="0" applyNumberFormat="1" applyFont="1" applyBorder="1" applyAlignment="1">
      <alignment vertical="center"/>
    </xf>
    <xf numFmtId="0" fontId="54" fillId="0" borderId="58" xfId="0" applyNumberFormat="1" applyFont="1" applyBorder="1" applyAlignment="1">
      <alignment vertical="center"/>
    </xf>
    <xf numFmtId="194" fontId="54" fillId="0" borderId="0" xfId="0" applyNumberFormat="1" applyFont="1" applyBorder="1" applyAlignment="1">
      <alignment vertical="center"/>
    </xf>
    <xf numFmtId="0" fontId="95" fillId="0" borderId="0" xfId="0" applyFont="1" applyBorder="1" applyAlignment="1">
      <alignment vertical="center"/>
    </xf>
    <xf numFmtId="0" fontId="90" fillId="0" borderId="0" xfId="0" applyFont="1" applyAlignment="1">
      <alignment vertical="center"/>
    </xf>
    <xf numFmtId="201" fontId="90" fillId="0" borderId="0" xfId="0" applyNumberFormat="1" applyFont="1" applyBorder="1" applyAlignment="1">
      <alignment vertical="center" shrinkToFit="1"/>
    </xf>
    <xf numFmtId="202" fontId="90" fillId="0" borderId="0" xfId="0" applyNumberFormat="1" applyFont="1" applyBorder="1" applyAlignment="1">
      <alignment horizontal="right" vertical="center" shrinkToFit="1"/>
    </xf>
    <xf numFmtId="190" fontId="90" fillId="0" borderId="0" xfId="0" applyNumberFormat="1" applyFont="1" applyBorder="1" applyAlignment="1">
      <alignment vertical="center"/>
    </xf>
    <xf numFmtId="0" fontId="90" fillId="0" borderId="0" xfId="0" applyFont="1" applyAlignment="1">
      <alignment horizontal="center" vertical="center"/>
    </xf>
    <xf numFmtId="203" fontId="90" fillId="0" borderId="0" xfId="0" applyNumberFormat="1" applyFont="1" applyBorder="1" applyAlignment="1">
      <alignment horizontal="center" vertical="center"/>
    </xf>
    <xf numFmtId="0" fontId="91" fillId="0" borderId="0" xfId="0" applyFont="1" applyBorder="1" applyAlignment="1">
      <alignment horizontal="right" vertical="center"/>
    </xf>
    <xf numFmtId="204" fontId="90" fillId="0" borderId="0" xfId="0" applyNumberFormat="1" applyFont="1" applyBorder="1" applyAlignment="1">
      <alignment vertical="center"/>
    </xf>
    <xf numFmtId="201" fontId="90" fillId="0" borderId="0" xfId="0" applyNumberFormat="1" applyFont="1" applyBorder="1" applyAlignment="1">
      <alignment horizontal="left" vertical="center"/>
    </xf>
    <xf numFmtId="0" fontId="91" fillId="0" borderId="0" xfId="0" applyFont="1" applyBorder="1" applyAlignment="1">
      <alignment horizontal="center" vertical="center"/>
    </xf>
    <xf numFmtId="2" fontId="90" fillId="0" borderId="0" xfId="0" applyNumberFormat="1" applyFont="1" applyBorder="1" applyAlignment="1">
      <alignment horizontal="left" vertical="center"/>
    </xf>
    <xf numFmtId="2" fontId="90" fillId="0" borderId="0" xfId="0" applyNumberFormat="1" applyFont="1" applyBorder="1" applyAlignment="1">
      <alignment vertical="center"/>
    </xf>
    <xf numFmtId="0" fontId="90" fillId="0" borderId="0" xfId="0" applyFont="1" applyBorder="1" applyAlignment="1">
      <alignment horizontal="right" vertical="center"/>
    </xf>
    <xf numFmtId="194" fontId="90" fillId="0" borderId="0" xfId="0" applyNumberFormat="1" applyFont="1" applyBorder="1" applyAlignment="1">
      <alignment horizontal="center" vertical="center" wrapText="1"/>
    </xf>
    <xf numFmtId="190" fontId="90" fillId="0" borderId="0" xfId="0" applyNumberFormat="1" applyFont="1" applyBorder="1" applyAlignment="1">
      <alignment horizontal="center" vertical="center" wrapText="1"/>
    </xf>
    <xf numFmtId="205" fontId="90" fillId="0" borderId="0" xfId="0" applyNumberFormat="1" applyFont="1" applyBorder="1" applyAlignment="1">
      <alignment horizontal="center" vertical="center" wrapText="1"/>
    </xf>
    <xf numFmtId="0" fontId="90" fillId="0" borderId="0" xfId="0" applyFont="1" applyBorder="1" applyAlignment="1">
      <alignment vertical="center" shrinkToFit="1"/>
    </xf>
    <xf numFmtId="0" fontId="56" fillId="0" borderId="0" xfId="0" applyNumberFormat="1" applyFont="1" applyBorder="1" applyAlignment="1">
      <alignment vertical="center"/>
    </xf>
    <xf numFmtId="0" fontId="93" fillId="0" borderId="0" xfId="0" applyFont="1" applyBorder="1" applyAlignment="1">
      <alignment horizontal="left" vertical="center" indent="1"/>
    </xf>
    <xf numFmtId="0" fontId="98" fillId="0" borderId="0" xfId="0" applyNumberFormat="1" applyFont="1" applyAlignment="1">
      <alignment vertical="center"/>
    </xf>
    <xf numFmtId="0" fontId="4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96" fontId="2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57" fillId="0" borderId="44" xfId="0" applyFont="1" applyBorder="1" applyAlignment="1">
      <alignment horizontal="center" vertical="center"/>
    </xf>
    <xf numFmtId="49" fontId="51" fillId="33" borderId="0" xfId="79" applyNumberFormat="1" applyFont="1" applyFill="1" applyAlignment="1">
      <alignment horizontal="center" vertical="center"/>
    </xf>
    <xf numFmtId="0" fontId="51" fillId="33" borderId="0" xfId="79" applyNumberFormat="1" applyFont="1" applyFill="1" applyAlignment="1">
      <alignment horizontal="center" vertical="center"/>
    </xf>
    <xf numFmtId="49" fontId="64" fillId="33" borderId="0" xfId="0" applyNumberFormat="1" applyFont="1" applyFill="1" applyBorder="1" applyAlignment="1">
      <alignment vertical="center"/>
    </xf>
    <xf numFmtId="49" fontId="2" fillId="0" borderId="0" xfId="79" applyNumberFormat="1" applyFont="1" applyFill="1" applyAlignment="1">
      <alignment horizontal="center" vertical="center"/>
    </xf>
    <xf numFmtId="0" fontId="2" fillId="0" borderId="0" xfId="79" applyNumberFormat="1" applyFont="1" applyFill="1" applyAlignment="1">
      <alignment horizontal="center" vertical="center"/>
    </xf>
    <xf numFmtId="192" fontId="99" fillId="0" borderId="0" xfId="0" applyNumberFormat="1" applyFont="1" applyFill="1" applyAlignment="1">
      <alignment horizontal="left" vertical="center"/>
    </xf>
    <xf numFmtId="49" fontId="3" fillId="0" borderId="0" xfId="79" applyNumberFormat="1" applyFont="1" applyFill="1" applyAlignment="1">
      <alignment horizontal="center" vertical="center"/>
    </xf>
    <xf numFmtId="0" fontId="3" fillId="33" borderId="0" xfId="79" applyNumberFormat="1" applyFont="1" applyFill="1" applyAlignment="1">
      <alignment horizontal="left" vertical="center"/>
    </xf>
    <xf numFmtId="49" fontId="2" fillId="33" borderId="0" xfId="79" applyNumberFormat="1" applyFont="1" applyFill="1" applyAlignment="1">
      <alignment horizontal="center" vertical="center"/>
    </xf>
    <xf numFmtId="0" fontId="51" fillId="33" borderId="0" xfId="78" applyNumberFormat="1" applyFont="1" applyFill="1" applyBorder="1" applyAlignment="1">
      <alignment horizontal="center" vertical="center"/>
    </xf>
    <xf numFmtId="49" fontId="2" fillId="0" borderId="0" xfId="79" applyNumberFormat="1" applyFont="1" applyFill="1" applyBorder="1" applyAlignment="1">
      <alignment vertical="center"/>
    </xf>
    <xf numFmtId="49" fontId="51" fillId="0" borderId="19" xfId="80" applyNumberFormat="1" applyFont="1" applyFill="1" applyBorder="1" applyAlignment="1">
      <alignment horizontal="right" vertical="center"/>
    </xf>
    <xf numFmtId="0" fontId="51" fillId="0" borderId="0" xfId="79" applyNumberFormat="1" applyFont="1" applyFill="1" applyBorder="1" applyAlignment="1">
      <alignment horizontal="center" vertical="center"/>
    </xf>
    <xf numFmtId="49" fontId="51" fillId="0" borderId="0" xfId="79" applyNumberFormat="1" applyFont="1" applyFill="1" applyBorder="1" applyAlignment="1">
      <alignment horizontal="center" vertical="center"/>
    </xf>
    <xf numFmtId="0" fontId="99" fillId="0" borderId="0" xfId="79" applyNumberFormat="1" applyFont="1" applyFill="1" applyAlignment="1">
      <alignment horizontal="center" vertical="center"/>
    </xf>
    <xf numFmtId="0" fontId="101" fillId="0" borderId="0" xfId="0" applyFo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5" fillId="26" borderId="44" xfId="0" applyFont="1" applyFill="1" applyBorder="1" applyAlignment="1">
      <alignment horizontal="center" vertical="center" wrapText="1"/>
    </xf>
    <xf numFmtId="49" fontId="57" fillId="0" borderId="44" xfId="0" applyNumberFormat="1" applyFont="1" applyBorder="1" applyAlignment="1">
      <alignment horizontal="center" vertical="center"/>
    </xf>
    <xf numFmtId="0" fontId="64" fillId="0" borderId="0" xfId="79" quotePrefix="1" applyNumberFormat="1" applyFont="1" applyFill="1" applyBorder="1" applyAlignment="1">
      <alignment horizontal="center" vertical="center"/>
    </xf>
    <xf numFmtId="0" fontId="51" fillId="0" borderId="54" xfId="79" applyNumberFormat="1" applyFont="1" applyFill="1" applyBorder="1" applyAlignment="1">
      <alignment horizontal="center" vertical="center" wrapText="1"/>
    </xf>
    <xf numFmtId="0" fontId="51" fillId="0" borderId="33" xfId="79" applyNumberFormat="1" applyFont="1" applyFill="1" applyBorder="1" applyAlignment="1">
      <alignment horizontal="center" vertical="center"/>
    </xf>
    <xf numFmtId="0" fontId="51" fillId="0" borderId="62" xfId="79" applyNumberFormat="1" applyFont="1" applyFill="1" applyBorder="1" applyAlignment="1">
      <alignment horizontal="center" vertical="center"/>
    </xf>
    <xf numFmtId="0" fontId="51" fillId="0" borderId="18" xfId="79" applyNumberFormat="1" applyFont="1" applyFill="1" applyBorder="1" applyAlignment="1">
      <alignment horizontal="center" vertical="center"/>
    </xf>
    <xf numFmtId="0" fontId="51" fillId="0" borderId="57" xfId="79" applyNumberFormat="1" applyFont="1" applyFill="1" applyBorder="1" applyAlignment="1">
      <alignment horizontal="center" vertical="center"/>
    </xf>
    <xf numFmtId="0" fontId="51" fillId="0" borderId="74" xfId="79" applyNumberFormat="1" applyFont="1" applyFill="1" applyBorder="1" applyAlignment="1">
      <alignment horizontal="center" vertical="center"/>
    </xf>
    <xf numFmtId="0" fontId="51" fillId="0" borderId="75" xfId="79" applyNumberFormat="1" applyFont="1" applyFill="1" applyBorder="1" applyAlignment="1">
      <alignment horizontal="center" vertical="center"/>
    </xf>
    <xf numFmtId="0" fontId="51" fillId="0" borderId="76" xfId="79" applyNumberFormat="1" applyFont="1" applyFill="1" applyBorder="1" applyAlignment="1">
      <alignment horizontal="center" vertical="center"/>
    </xf>
    <xf numFmtId="0" fontId="51" fillId="0" borderId="17" xfId="79" applyNumberFormat="1" applyFont="1" applyFill="1" applyBorder="1" applyAlignment="1">
      <alignment horizontal="center" vertical="center"/>
    </xf>
    <xf numFmtId="0" fontId="51" fillId="0" borderId="77" xfId="79" applyNumberFormat="1" applyFont="1" applyFill="1" applyBorder="1" applyAlignment="1">
      <alignment horizontal="center" vertical="center"/>
    </xf>
    <xf numFmtId="0" fontId="51" fillId="0" borderId="78" xfId="79" applyNumberFormat="1" applyFont="1" applyFill="1" applyBorder="1" applyAlignment="1">
      <alignment horizontal="center" vertical="center"/>
    </xf>
    <xf numFmtId="0" fontId="51" fillId="0" borderId="66" xfId="79" applyNumberFormat="1" applyFont="1" applyFill="1" applyBorder="1" applyAlignment="1">
      <alignment horizontal="center" vertical="center"/>
    </xf>
    <xf numFmtId="0" fontId="51" fillId="0" borderId="13" xfId="79" applyNumberFormat="1" applyFont="1" applyFill="1" applyBorder="1" applyAlignment="1">
      <alignment horizontal="center" vertical="center"/>
    </xf>
    <xf numFmtId="0" fontId="51" fillId="0" borderId="79" xfId="79" applyNumberFormat="1" applyFont="1" applyFill="1" applyBorder="1" applyAlignment="1">
      <alignment horizontal="center" vertical="center"/>
    </xf>
    <xf numFmtId="0" fontId="51" fillId="0" borderId="80" xfId="79" applyNumberFormat="1" applyFont="1" applyFill="1" applyBorder="1" applyAlignment="1">
      <alignment horizontal="center" vertical="center"/>
    </xf>
    <xf numFmtId="0" fontId="51" fillId="0" borderId="81" xfId="79" applyNumberFormat="1" applyFont="1" applyFill="1" applyBorder="1" applyAlignment="1">
      <alignment horizontal="center" vertical="center"/>
    </xf>
    <xf numFmtId="49" fontId="51" fillId="0" borderId="58" xfId="79" applyNumberFormat="1" applyFont="1" applyFill="1" applyBorder="1" applyAlignment="1">
      <alignment horizontal="center" vertical="center"/>
    </xf>
    <xf numFmtId="0" fontId="51" fillId="0" borderId="58" xfId="79" applyNumberFormat="1" applyFont="1" applyFill="1" applyBorder="1" applyAlignment="1">
      <alignment vertical="center"/>
    </xf>
    <xf numFmtId="0" fontId="51" fillId="33" borderId="0" xfId="79" applyNumberFormat="1" applyFont="1" applyFill="1" applyBorder="1" applyAlignment="1">
      <alignment horizontal="center" vertical="center"/>
    </xf>
    <xf numFmtId="0" fontId="65" fillId="0" borderId="0" xfId="0" applyNumberFormat="1" applyFont="1" applyFill="1" applyBorder="1" applyAlignment="1">
      <alignment vertical="center"/>
    </xf>
    <xf numFmtId="0" fontId="9" fillId="29" borderId="82" xfId="0" applyNumberFormat="1" applyFont="1" applyFill="1" applyBorder="1" applyAlignment="1">
      <alignment horizontal="center" vertical="center"/>
    </xf>
    <xf numFmtId="0" fontId="49" fillId="17" borderId="1" xfId="0" applyNumberFormat="1" applyFont="1" applyFill="1" applyBorder="1" applyAlignment="1" applyProtection="1">
      <alignment horizontal="center" vertical="center" shrinkToFit="1"/>
      <protection locked="0"/>
    </xf>
    <xf numFmtId="0" fontId="61" fillId="27" borderId="56" xfId="81" applyFont="1" applyFill="1" applyBorder="1" applyAlignment="1">
      <alignment horizontal="center" vertical="center"/>
    </xf>
    <xf numFmtId="0" fontId="102" fillId="0" borderId="0" xfId="0" applyNumberFormat="1" applyFont="1" applyFill="1" applyAlignment="1">
      <alignment horizontal="left" vertical="center" indent="1"/>
    </xf>
    <xf numFmtId="0" fontId="101" fillId="0" borderId="0" xfId="0" applyNumberFormat="1" applyFont="1" applyFill="1" applyBorder="1" applyAlignment="1">
      <alignment horizontal="center" vertical="center"/>
    </xf>
    <xf numFmtId="0" fontId="101" fillId="0" borderId="0" xfId="0" applyNumberFormat="1" applyFont="1" applyFill="1" applyBorder="1" applyAlignment="1">
      <alignment horizontal="left" vertical="center"/>
    </xf>
    <xf numFmtId="0" fontId="101" fillId="0" borderId="0" xfId="0" applyNumberFormat="1" applyFont="1">
      <alignment vertical="center"/>
    </xf>
    <xf numFmtId="0" fontId="101" fillId="0" borderId="40" xfId="0" applyNumberFormat="1" applyFont="1" applyFill="1" applyBorder="1" applyAlignment="1">
      <alignment horizontal="center" vertical="center"/>
    </xf>
    <xf numFmtId="0" fontId="101" fillId="0" borderId="0" xfId="0" applyNumberFormat="1" applyFont="1" applyFill="1" applyAlignment="1">
      <alignment horizontal="center" vertical="center"/>
    </xf>
    <xf numFmtId="0" fontId="104" fillId="0" borderId="0" xfId="0" applyNumberFormat="1" applyFont="1" applyFill="1" applyAlignment="1">
      <alignment horizontal="center" vertical="center"/>
    </xf>
    <xf numFmtId="0" fontId="102" fillId="0" borderId="0" xfId="0" applyNumberFormat="1" applyFont="1" applyFill="1" applyAlignment="1">
      <alignment vertical="center"/>
    </xf>
    <xf numFmtId="0" fontId="102" fillId="0" borderId="0" xfId="0" applyNumberFormat="1" applyFont="1" applyFill="1" applyBorder="1" applyAlignment="1">
      <alignment vertical="center"/>
    </xf>
    <xf numFmtId="0" fontId="101" fillId="0" borderId="40" xfId="78" applyNumberFormat="1" applyFont="1" applyFill="1" applyBorder="1" applyAlignment="1">
      <alignment horizontal="center" vertical="center"/>
    </xf>
    <xf numFmtId="0" fontId="101" fillId="0" borderId="84" xfId="78" applyNumberFormat="1" applyFont="1" applyFill="1" applyBorder="1" applyAlignment="1">
      <alignment horizontal="center" vertical="center"/>
    </xf>
    <xf numFmtId="0" fontId="101" fillId="0" borderId="87" xfId="78" applyNumberFormat="1" applyFont="1" applyFill="1" applyBorder="1" applyAlignment="1">
      <alignment horizontal="center" vertical="center"/>
    </xf>
    <xf numFmtId="207" fontId="101" fillId="0" borderId="88" xfId="78" applyNumberFormat="1" applyFont="1" applyFill="1" applyBorder="1" applyAlignment="1">
      <alignment horizontal="center" vertical="center"/>
    </xf>
    <xf numFmtId="207" fontId="101" fillId="0" borderId="83" xfId="78" applyNumberFormat="1" applyFont="1" applyFill="1" applyBorder="1" applyAlignment="1">
      <alignment horizontal="center" vertical="center"/>
    </xf>
    <xf numFmtId="207" fontId="101" fillId="0" borderId="88" xfId="0" applyNumberFormat="1" applyFont="1" applyFill="1" applyBorder="1" applyAlignment="1">
      <alignment horizontal="center" vertical="center"/>
    </xf>
    <xf numFmtId="207" fontId="101" fillId="33" borderId="83" xfId="0" applyNumberFormat="1" applyFont="1" applyFill="1" applyBorder="1" applyAlignment="1">
      <alignment horizontal="center" vertical="center"/>
    </xf>
    <xf numFmtId="207" fontId="101" fillId="0" borderId="83" xfId="0" applyNumberFormat="1" applyFont="1" applyFill="1" applyBorder="1" applyAlignment="1">
      <alignment horizontal="center" vertical="center"/>
    </xf>
    <xf numFmtId="0" fontId="101" fillId="0" borderId="88" xfId="78" applyNumberFormat="1" applyFont="1" applyFill="1" applyBorder="1" applyAlignment="1">
      <alignment horizontal="center" vertical="center"/>
    </xf>
    <xf numFmtId="0" fontId="101" fillId="0" borderId="0" xfId="0" applyNumberFormat="1" applyFont="1" applyFill="1" applyBorder="1" applyAlignment="1">
      <alignment vertical="center"/>
    </xf>
    <xf numFmtId="0" fontId="101" fillId="0" borderId="83" xfId="0" applyNumberFormat="1" applyFont="1" applyFill="1" applyBorder="1" applyAlignment="1">
      <alignment horizontal="center" vertical="center"/>
    </xf>
    <xf numFmtId="0" fontId="101" fillId="0" borderId="0" xfId="0" applyNumberFormat="1" applyFont="1" applyFill="1" applyAlignment="1">
      <alignment vertical="center"/>
    </xf>
    <xf numFmtId="196" fontId="6" fillId="29" borderId="82" xfId="0" applyNumberFormat="1" applyFont="1" applyFill="1" applyBorder="1" applyAlignment="1">
      <alignment horizontal="center" vertical="center" wrapText="1"/>
    </xf>
    <xf numFmtId="196" fontId="9" fillId="29" borderId="82" xfId="0" applyNumberFormat="1" applyFont="1" applyFill="1" applyBorder="1" applyAlignment="1">
      <alignment horizontal="center" vertical="center" wrapText="1"/>
    </xf>
    <xf numFmtId="196" fontId="6" fillId="29" borderId="26" xfId="0" applyNumberFormat="1" applyFont="1" applyFill="1" applyBorder="1" applyAlignment="1">
      <alignment horizontal="center" vertical="center" wrapText="1"/>
    </xf>
    <xf numFmtId="0" fontId="101" fillId="0" borderId="40" xfId="0" applyFont="1" applyFill="1" applyBorder="1" applyAlignment="1">
      <alignment horizontal="center" vertical="center"/>
    </xf>
    <xf numFmtId="190" fontId="101" fillId="0" borderId="40" xfId="0" applyNumberFormat="1" applyFont="1" applyFill="1" applyBorder="1" applyAlignment="1">
      <alignment horizontal="center" vertical="center"/>
    </xf>
    <xf numFmtId="207" fontId="101" fillId="0" borderId="40" xfId="0" applyNumberFormat="1" applyFont="1" applyFill="1" applyBorder="1" applyAlignment="1">
      <alignment horizontal="center" vertical="center"/>
    </xf>
    <xf numFmtId="0" fontId="101" fillId="40" borderId="40" xfId="0" applyNumberFormat="1" applyFont="1" applyFill="1" applyBorder="1" applyAlignment="1">
      <alignment horizontal="center" vertical="center"/>
    </xf>
    <xf numFmtId="0" fontId="101" fillId="40" borderId="92" xfId="0" applyNumberFormat="1" applyFont="1" applyFill="1" applyBorder="1" applyAlignment="1">
      <alignment horizontal="center" vertical="center"/>
    </xf>
    <xf numFmtId="196" fontId="9" fillId="29" borderId="93" xfId="0" applyNumberFormat="1" applyFont="1" applyFill="1" applyBorder="1" applyAlignment="1">
      <alignment horizontal="center" vertical="center" wrapText="1"/>
    </xf>
    <xf numFmtId="196" fontId="9" fillId="29" borderId="40" xfId="0" applyNumberFormat="1" applyFont="1" applyFill="1" applyBorder="1" applyAlignment="1">
      <alignment horizontal="center" vertical="center" wrapText="1"/>
    </xf>
    <xf numFmtId="0" fontId="106" fillId="30" borderId="83" xfId="0" applyNumberFormat="1" applyFont="1" applyFill="1" applyBorder="1" applyAlignment="1">
      <alignment horizontal="center" vertical="center"/>
    </xf>
    <xf numFmtId="0" fontId="106" fillId="30" borderId="91" xfId="0" applyNumberFormat="1" applyFont="1" applyFill="1" applyBorder="1" applyAlignment="1">
      <alignment horizontal="center" vertical="center"/>
    </xf>
    <xf numFmtId="0" fontId="2" fillId="0" borderId="26" xfId="78" applyNumberFormat="1" applyFont="1" applyFill="1" applyBorder="1" applyAlignment="1">
      <alignment horizontal="center" vertical="center"/>
    </xf>
    <xf numFmtId="0" fontId="2" fillId="30" borderId="26" xfId="78" applyNumberFormat="1" applyFont="1" applyFill="1" applyBorder="1" applyAlignment="1">
      <alignment horizontal="center" vertical="center"/>
    </xf>
    <xf numFmtId="49" fontId="2" fillId="0" borderId="40" xfId="78" applyNumberFormat="1" applyFont="1" applyFill="1" applyBorder="1" applyAlignment="1">
      <alignment horizontal="center" vertical="center"/>
    </xf>
    <xf numFmtId="208" fontId="2" fillId="0" borderId="40" xfId="78" applyNumberFormat="1" applyFont="1" applyFill="1" applyBorder="1" applyAlignment="1">
      <alignment horizontal="center" vertical="center"/>
    </xf>
    <xf numFmtId="0" fontId="51" fillId="33" borderId="58" xfId="79" applyNumberFormat="1" applyFont="1" applyFill="1" applyBorder="1" applyAlignment="1">
      <alignment horizontal="center" vertical="center"/>
    </xf>
    <xf numFmtId="0" fontId="64" fillId="33" borderId="58" xfId="0" applyNumberFormat="1" applyFont="1" applyFill="1" applyBorder="1" applyAlignment="1">
      <alignment horizontal="left" vertical="center"/>
    </xf>
    <xf numFmtId="0" fontId="107" fillId="0" borderId="0" xfId="79" applyNumberFormat="1" applyFont="1" applyFill="1" applyAlignment="1">
      <alignment horizontal="center" vertical="center"/>
    </xf>
    <xf numFmtId="0" fontId="101" fillId="40" borderId="92" xfId="82" applyNumberFormat="1" applyFont="1" applyFill="1" applyBorder="1" applyAlignment="1">
      <alignment horizontal="center" vertical="center"/>
    </xf>
    <xf numFmtId="0" fontId="6" fillId="29" borderId="40" xfId="0" applyNumberFormat="1" applyFont="1" applyFill="1" applyBorder="1" applyAlignment="1">
      <alignment horizontal="center" vertical="center"/>
    </xf>
    <xf numFmtId="0" fontId="6" fillId="29" borderId="40" xfId="0" applyNumberFormat="1" applyFont="1" applyFill="1" applyBorder="1" applyAlignment="1">
      <alignment horizontal="center" vertical="center" wrapText="1"/>
    </xf>
    <xf numFmtId="0" fontId="90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0" fillId="0" borderId="0" xfId="0" applyFont="1" applyBorder="1" applyAlignment="1">
      <alignment horizontal="center" vertical="center" wrapText="1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4" fillId="0" borderId="0" xfId="0" applyFont="1" applyBorder="1" applyAlignment="1">
      <alignment vertical="center"/>
    </xf>
    <xf numFmtId="206" fontId="90" fillId="0" borderId="19" xfId="0" applyNumberFormat="1" applyFont="1" applyBorder="1" applyAlignment="1">
      <alignment vertical="center"/>
    </xf>
    <xf numFmtId="0" fontId="90" fillId="0" borderId="19" xfId="0" applyFont="1" applyBorder="1" applyAlignment="1">
      <alignment vertical="center"/>
    </xf>
    <xf numFmtId="0" fontId="93" fillId="0" borderId="0" xfId="0" applyFont="1" applyBorder="1">
      <alignment vertical="center"/>
    </xf>
    <xf numFmtId="0" fontId="93" fillId="0" borderId="0" xfId="0" applyNumberFormat="1" applyFont="1" applyBorder="1" applyAlignment="1">
      <alignment vertical="center"/>
    </xf>
    <xf numFmtId="0" fontId="90" fillId="0" borderId="19" xfId="0" applyNumberFormat="1" applyFont="1" applyBorder="1" applyAlignment="1">
      <alignment vertical="center"/>
    </xf>
    <xf numFmtId="0" fontId="108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horizontal="center" vertical="center"/>
    </xf>
    <xf numFmtId="0" fontId="54" fillId="0" borderId="0" xfId="0" applyFont="1" applyBorder="1" applyAlignment="1">
      <alignment horizontal="left" vertical="center"/>
    </xf>
    <xf numFmtId="0" fontId="54" fillId="0" borderId="0" xfId="0" applyFont="1" applyBorder="1" applyAlignment="1">
      <alignment vertical="center"/>
    </xf>
    <xf numFmtId="207" fontId="90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65" fillId="0" borderId="0" xfId="0" applyFont="1">
      <alignment vertical="center"/>
    </xf>
    <xf numFmtId="0" fontId="109" fillId="0" borderId="0" xfId="0" applyFont="1">
      <alignment vertical="center"/>
    </xf>
    <xf numFmtId="212" fontId="109" fillId="0" borderId="92" xfId="0" applyNumberFormat="1" applyFont="1" applyBorder="1">
      <alignment vertical="center"/>
    </xf>
    <xf numFmtId="0" fontId="88" fillId="0" borderId="0" xfId="0" applyNumberFormat="1" applyFont="1" applyFill="1" applyAlignment="1">
      <alignment vertical="center"/>
    </xf>
    <xf numFmtId="0" fontId="88" fillId="0" borderId="0" xfId="0" applyNumberFormat="1" applyFont="1">
      <alignment vertical="center"/>
    </xf>
    <xf numFmtId="41" fontId="2" fillId="0" borderId="0" xfId="0" applyNumberFormat="1" applyFont="1" applyFill="1" applyBorder="1">
      <alignment vertical="center"/>
    </xf>
    <xf numFmtId="0" fontId="103" fillId="29" borderId="40" xfId="0" applyNumberFormat="1" applyFont="1" applyFill="1" applyBorder="1" applyAlignment="1">
      <alignment horizontal="center" vertical="center" wrapText="1"/>
    </xf>
    <xf numFmtId="0" fontId="103" fillId="29" borderId="82" xfId="0" applyNumberFormat="1" applyFont="1" applyFill="1" applyBorder="1" applyAlignment="1">
      <alignment horizontal="center" vertical="center" wrapText="1"/>
    </xf>
    <xf numFmtId="0" fontId="103" fillId="29" borderId="27" xfId="0" applyNumberFormat="1" applyFont="1" applyFill="1" applyBorder="1" applyAlignment="1">
      <alignment horizontal="center" vertical="center"/>
    </xf>
    <xf numFmtId="0" fontId="103" fillId="29" borderId="82" xfId="0" applyNumberFormat="1" applyFont="1" applyFill="1" applyBorder="1" applyAlignment="1">
      <alignment horizontal="center" vertical="center"/>
    </xf>
    <xf numFmtId="0" fontId="103" fillId="29" borderId="40" xfId="0" applyNumberFormat="1" applyFont="1" applyFill="1" applyBorder="1" applyAlignment="1">
      <alignment horizontal="center" vertical="center"/>
    </xf>
    <xf numFmtId="0" fontId="6" fillId="29" borderId="82" xfId="0" applyNumberFormat="1" applyFont="1" applyFill="1" applyBorder="1" applyAlignment="1">
      <alignment horizontal="center" vertical="center"/>
    </xf>
    <xf numFmtId="0" fontId="103" fillId="29" borderId="83" xfId="0" applyNumberFormat="1" applyFont="1" applyFill="1" applyBorder="1" applyAlignment="1">
      <alignment horizontal="center" vertical="center"/>
    </xf>
    <xf numFmtId="0" fontId="103" fillId="29" borderId="83" xfId="0" applyNumberFormat="1" applyFont="1" applyFill="1" applyBorder="1" applyAlignment="1">
      <alignment horizontal="center" vertical="center" wrapText="1"/>
    </xf>
    <xf numFmtId="0" fontId="101" fillId="28" borderId="92" xfId="82" applyNumberFormat="1" applyFont="1" applyFill="1" applyBorder="1" applyAlignment="1">
      <alignment horizontal="center" vertical="center"/>
    </xf>
    <xf numFmtId="0" fontId="90" fillId="0" borderId="44" xfId="0" applyNumberFormat="1" applyFont="1" applyBorder="1" applyAlignment="1">
      <alignment horizontal="center" vertical="center"/>
    </xf>
    <xf numFmtId="0" fontId="54" fillId="28" borderId="44" xfId="0" applyNumberFormat="1" applyFont="1" applyFill="1" applyBorder="1" applyAlignment="1">
      <alignment horizontal="center" vertical="center"/>
    </xf>
    <xf numFmtId="0" fontId="90" fillId="0" borderId="44" xfId="0" applyNumberFormat="1" applyFont="1" applyBorder="1" applyAlignment="1">
      <alignment horizontal="center" vertical="center"/>
    </xf>
    <xf numFmtId="0" fontId="54" fillId="0" borderId="44" xfId="0" applyNumberFormat="1" applyFont="1" applyBorder="1" applyAlignment="1">
      <alignment horizontal="center" vertical="center"/>
    </xf>
    <xf numFmtId="41" fontId="54" fillId="0" borderId="44" xfId="132" applyFont="1" applyBorder="1" applyAlignment="1">
      <alignment horizontal="center" vertical="center"/>
    </xf>
    <xf numFmtId="0" fontId="54" fillId="0" borderId="44" xfId="0" applyNumberFormat="1" applyFont="1" applyBorder="1" applyAlignment="1">
      <alignment vertical="center"/>
    </xf>
    <xf numFmtId="0" fontId="54" fillId="0" borderId="44" xfId="132" applyNumberFormat="1" applyFont="1" applyBorder="1" applyAlignment="1">
      <alignment horizontal="center" vertical="center"/>
    </xf>
    <xf numFmtId="0" fontId="108" fillId="0" borderId="0" xfId="0" applyNumberFormat="1" applyFont="1">
      <alignment vertical="center"/>
    </xf>
    <xf numFmtId="0" fontId="108" fillId="0" borderId="0" xfId="0" applyNumberFormat="1" applyFont="1" applyAlignment="1">
      <alignment horizontal="left" vertical="center" indent="1"/>
    </xf>
    <xf numFmtId="41" fontId="54" fillId="28" borderId="44" xfId="132" applyFont="1" applyFill="1" applyBorder="1" applyAlignment="1">
      <alignment horizontal="center" vertical="center"/>
    </xf>
    <xf numFmtId="0" fontId="54" fillId="30" borderId="44" xfId="0" applyNumberFormat="1" applyFont="1" applyFill="1" applyBorder="1" applyAlignment="1">
      <alignment horizontal="center" vertical="center"/>
    </xf>
    <xf numFmtId="41" fontId="54" fillId="30" borderId="44" xfId="132" applyFont="1" applyFill="1" applyBorder="1" applyAlignment="1">
      <alignment horizontal="center" vertical="center"/>
    </xf>
    <xf numFmtId="0" fontId="54" fillId="0" borderId="60" xfId="0" applyNumberFormat="1" applyFont="1" applyBorder="1" applyAlignment="1">
      <alignment horizontal="center" vertical="center"/>
    </xf>
    <xf numFmtId="0" fontId="54" fillId="0" borderId="59" xfId="0" applyNumberFormat="1" applyFont="1" applyBorder="1" applyAlignment="1">
      <alignment horizontal="center" vertical="center"/>
    </xf>
    <xf numFmtId="0" fontId="54" fillId="0" borderId="63" xfId="0" applyNumberFormat="1" applyFont="1" applyBorder="1" applyAlignment="1">
      <alignment horizontal="center" vertical="center"/>
    </xf>
    <xf numFmtId="0" fontId="103" fillId="29" borderId="82" xfId="0" applyNumberFormat="1" applyFont="1" applyFill="1" applyBorder="1" applyAlignment="1">
      <alignment horizontal="center" vertical="center"/>
    </xf>
    <xf numFmtId="0" fontId="2" fillId="40" borderId="0" xfId="0" applyFont="1" applyFill="1" applyBorder="1" applyProtection="1">
      <alignment vertical="center"/>
      <protection locked="0"/>
    </xf>
    <xf numFmtId="0" fontId="112" fillId="0" borderId="0" xfId="0" applyNumberFormat="1" applyFont="1" applyAlignment="1">
      <alignment horizontal="left" vertical="center" indent="1"/>
    </xf>
    <xf numFmtId="0" fontId="103" fillId="29" borderId="82" xfId="0" applyNumberFormat="1" applyFont="1" applyFill="1" applyBorder="1" applyAlignment="1">
      <alignment horizontal="center" vertical="center" wrapText="1"/>
    </xf>
    <xf numFmtId="0" fontId="113" fillId="40" borderId="40" xfId="0" applyNumberFormat="1" applyFont="1" applyFill="1" applyBorder="1" applyAlignment="1">
      <alignment horizontal="center" vertical="center"/>
    </xf>
    <xf numFmtId="0" fontId="103" fillId="29" borderId="40" xfId="0" applyNumberFormat="1" applyFont="1" applyFill="1" applyBorder="1" applyAlignment="1">
      <alignment horizontal="center" vertical="center" wrapText="1"/>
    </xf>
    <xf numFmtId="0" fontId="100" fillId="39" borderId="99" xfId="86" applyFont="1" applyFill="1" applyBorder="1">
      <alignment vertical="center"/>
    </xf>
    <xf numFmtId="0" fontId="100" fillId="39" borderId="99" xfId="0" applyFont="1" applyFill="1" applyBorder="1">
      <alignment vertical="center"/>
    </xf>
    <xf numFmtId="190" fontId="101" fillId="35" borderId="98" xfId="78" applyNumberFormat="1" applyFont="1" applyFill="1" applyBorder="1" applyAlignment="1">
      <alignment horizontal="center" vertical="center"/>
    </xf>
    <xf numFmtId="0" fontId="103" fillId="29" borderId="98" xfId="0" applyNumberFormat="1" applyFont="1" applyFill="1" applyBorder="1" applyAlignment="1">
      <alignment horizontal="center" vertical="center"/>
    </xf>
    <xf numFmtId="0" fontId="101" fillId="0" borderId="98" xfId="78" applyNumberFormat="1" applyFont="1" applyFill="1" applyBorder="1" applyAlignment="1">
      <alignment horizontal="center" vertical="center"/>
    </xf>
    <xf numFmtId="11" fontId="101" fillId="0" borderId="98" xfId="78" applyNumberFormat="1" applyFont="1" applyFill="1" applyBorder="1" applyAlignment="1">
      <alignment horizontal="center" vertical="center"/>
    </xf>
    <xf numFmtId="0" fontId="2" fillId="0" borderId="0" xfId="79" applyNumberFormat="1" applyFont="1" applyFill="1" applyAlignment="1">
      <alignment horizontal="left" vertical="center"/>
    </xf>
    <xf numFmtId="0" fontId="51" fillId="0" borderId="0" xfId="0" applyNumberFormat="1" applyFont="1">
      <alignment vertical="center"/>
    </xf>
    <xf numFmtId="0" fontId="114" fillId="0" borderId="19" xfId="80" applyNumberFormat="1" applyFont="1" applyFill="1" applyBorder="1" applyAlignment="1">
      <alignment horizontal="right" vertical="center"/>
    </xf>
    <xf numFmtId="0" fontId="51" fillId="0" borderId="19" xfId="79" applyNumberFormat="1" applyFont="1" applyFill="1" applyBorder="1" applyAlignment="1">
      <alignment horizontal="center" vertical="center"/>
    </xf>
    <xf numFmtId="0" fontId="2" fillId="0" borderId="0" xfId="79" applyNumberFormat="1" applyFont="1" applyFill="1" applyBorder="1" applyAlignment="1">
      <alignment horizontal="left" vertical="center"/>
    </xf>
    <xf numFmtId="0" fontId="51" fillId="0" borderId="0" xfId="0" applyNumberFormat="1" applyFont="1" applyBorder="1" applyAlignment="1">
      <alignment vertical="center"/>
    </xf>
    <xf numFmtId="0" fontId="99" fillId="0" borderId="0" xfId="79" applyNumberFormat="1" applyFont="1" applyFill="1" applyAlignment="1">
      <alignment vertical="center"/>
    </xf>
    <xf numFmtId="49" fontId="64" fillId="0" borderId="0" xfId="79" applyNumberFormat="1" applyFont="1" applyFill="1" applyBorder="1" applyAlignment="1">
      <alignment vertical="center"/>
    </xf>
    <xf numFmtId="49" fontId="64" fillId="0" borderId="0" xfId="79" applyNumberFormat="1" applyFont="1" applyFill="1" applyBorder="1" applyAlignment="1">
      <alignment horizontal="center" vertical="center"/>
    </xf>
    <xf numFmtId="0" fontId="99" fillId="0" borderId="0" xfId="79" applyNumberFormat="1" applyFont="1" applyFill="1" applyAlignment="1">
      <alignment horizontal="left" vertical="center"/>
    </xf>
    <xf numFmtId="0" fontId="51" fillId="0" borderId="0" xfId="79" applyNumberFormat="1" applyFont="1" applyFill="1" applyAlignment="1">
      <alignment horizontal="right" vertical="center"/>
    </xf>
    <xf numFmtId="0" fontId="51" fillId="0" borderId="0" xfId="79" applyNumberFormat="1" applyFont="1" applyFill="1" applyAlignment="1">
      <alignment horizontal="left" vertical="center"/>
    </xf>
    <xf numFmtId="0" fontId="64" fillId="33" borderId="0" xfId="0" applyNumberFormat="1" applyFont="1" applyFill="1" applyBorder="1" applyAlignment="1">
      <alignment horizontal="left" vertical="center"/>
    </xf>
    <xf numFmtId="192" fontId="115" fillId="41" borderId="19" xfId="141" applyNumberFormat="1" applyFont="1" applyFill="1" applyBorder="1" applyAlignment="1">
      <alignment horizontal="center" vertical="center" wrapText="1"/>
    </xf>
    <xf numFmtId="0" fontId="6" fillId="29" borderId="40" xfId="0" applyNumberFormat="1" applyFont="1" applyFill="1" applyBorder="1" applyAlignment="1">
      <alignment horizontal="center" vertical="center"/>
    </xf>
    <xf numFmtId="0" fontId="6" fillId="29" borderId="40" xfId="0" applyNumberFormat="1" applyFont="1" applyFill="1" applyBorder="1" applyAlignment="1">
      <alignment horizontal="center" vertical="center" wrapText="1"/>
    </xf>
    <xf numFmtId="0" fontId="9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207" fontId="54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103" fillId="29" borderId="40" xfId="0" applyNumberFormat="1" applyFont="1" applyFill="1" applyBorder="1" applyAlignment="1">
      <alignment horizontal="center" vertical="center" wrapText="1"/>
    </xf>
    <xf numFmtId="0" fontId="6" fillId="29" borderId="82" xfId="0" applyNumberFormat="1" applyFont="1" applyFill="1" applyBorder="1" applyAlignment="1">
      <alignment horizontal="center" vertical="center"/>
    </xf>
    <xf numFmtId="0" fontId="103" fillId="29" borderId="82" xfId="0" applyNumberFormat="1" applyFont="1" applyFill="1" applyBorder="1" applyAlignment="1">
      <alignment horizontal="center" vertical="center"/>
    </xf>
    <xf numFmtId="0" fontId="103" fillId="29" borderId="82" xfId="0" applyNumberFormat="1" applyFont="1" applyFill="1" applyBorder="1" applyAlignment="1">
      <alignment horizontal="center" vertical="center" wrapText="1"/>
    </xf>
    <xf numFmtId="0" fontId="103" fillId="29" borderId="27" xfId="0" applyNumberFormat="1" applyFont="1" applyFill="1" applyBorder="1" applyAlignment="1">
      <alignment horizontal="center" vertical="center"/>
    </xf>
    <xf numFmtId="0" fontId="103" fillId="29" borderId="83" xfId="0" applyNumberFormat="1" applyFont="1" applyFill="1" applyBorder="1" applyAlignment="1">
      <alignment horizontal="center" vertical="center"/>
    </xf>
    <xf numFmtId="0" fontId="103" fillId="29" borderId="40" xfId="0" applyNumberFormat="1" applyFont="1" applyFill="1" applyBorder="1" applyAlignment="1">
      <alignment horizontal="center" vertical="center"/>
    </xf>
    <xf numFmtId="0" fontId="103" fillId="29" borderId="83" xfId="0" applyNumberFormat="1" applyFont="1" applyFill="1" applyBorder="1" applyAlignment="1">
      <alignment horizontal="center" vertical="center" wrapText="1"/>
    </xf>
    <xf numFmtId="49" fontId="64" fillId="41" borderId="19" xfId="79" applyNumberFormat="1" applyFont="1" applyFill="1" applyBorder="1" applyAlignment="1">
      <alignment horizontal="center" vertical="center" wrapText="1"/>
    </xf>
    <xf numFmtId="0" fontId="103" fillId="29" borderId="40" xfId="0" applyNumberFormat="1" applyFont="1" applyFill="1" applyBorder="1" applyAlignment="1">
      <alignment horizontal="center" vertical="center"/>
    </xf>
    <xf numFmtId="0" fontId="103" fillId="29" borderId="40" xfId="0" applyNumberFormat="1" applyFont="1" applyFill="1" applyBorder="1" applyAlignment="1">
      <alignment horizontal="center" vertical="center"/>
    </xf>
    <xf numFmtId="0" fontId="103" fillId="29" borderId="98" xfId="0" applyNumberFormat="1" applyFont="1" applyFill="1" applyBorder="1" applyAlignment="1">
      <alignment horizontal="center" vertical="center" wrapText="1"/>
    </xf>
    <xf numFmtId="0" fontId="2" fillId="0" borderId="98" xfId="0" applyNumberFormat="1" applyFont="1" applyFill="1" applyBorder="1" applyAlignment="1">
      <alignment horizontal="left" vertical="center"/>
    </xf>
    <xf numFmtId="0" fontId="2" fillId="0" borderId="98" xfId="0" quotePrefix="1" applyNumberFormat="1" applyFont="1" applyFill="1" applyBorder="1" applyAlignment="1">
      <alignment horizontal="left" vertical="center"/>
    </xf>
    <xf numFmtId="0" fontId="73" fillId="0" borderId="99" xfId="0" applyFont="1" applyFill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horizontal="left" vertical="center"/>
    </xf>
    <xf numFmtId="0" fontId="54" fillId="0" borderId="0" xfId="0" applyNumberFormat="1" applyFont="1" applyBorder="1" applyAlignment="1">
      <alignment vertical="center"/>
    </xf>
    <xf numFmtId="0" fontId="90" fillId="0" borderId="0" xfId="0" applyFont="1" applyBorder="1" applyAlignment="1">
      <alignment horizontal="center" vertical="center"/>
    </xf>
    <xf numFmtId="0" fontId="54" fillId="0" borderId="0" xfId="0" applyNumberFormat="1" applyFont="1" applyBorder="1" applyAlignment="1">
      <alignment horizontal="left" vertical="center"/>
    </xf>
    <xf numFmtId="0" fontId="118" fillId="0" borderId="0" xfId="0" applyFont="1" applyBorder="1" applyAlignment="1">
      <alignment vertical="center"/>
    </xf>
    <xf numFmtId="207" fontId="54" fillId="0" borderId="0" xfId="0" applyNumberFormat="1" applyFont="1" applyBorder="1" applyAlignment="1">
      <alignment vertical="center" shrinkToFit="1"/>
    </xf>
    <xf numFmtId="0" fontId="54" fillId="0" borderId="0" xfId="0" applyNumberFormat="1" applyFont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207" fontId="54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horizontal="center" vertical="center"/>
    </xf>
    <xf numFmtId="207" fontId="90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vertical="center"/>
    </xf>
    <xf numFmtId="0" fontId="90" fillId="0" borderId="0" xfId="0" applyNumberFormat="1" applyFont="1" applyBorder="1" applyAlignment="1">
      <alignment vertical="center"/>
    </xf>
    <xf numFmtId="0" fontId="51" fillId="0" borderId="0" xfId="79" applyNumberFormat="1" applyFont="1" applyFill="1" applyAlignment="1">
      <alignment horizontal="left" vertical="center" indent="3"/>
    </xf>
    <xf numFmtId="207" fontId="101" fillId="30" borderId="83" xfId="0" applyNumberFormat="1" applyFont="1" applyFill="1" applyBorder="1" applyAlignment="1">
      <alignment horizontal="center" vertical="center"/>
    </xf>
    <xf numFmtId="207" fontId="101" fillId="30" borderId="84" xfId="0" applyNumberFormat="1" applyFont="1" applyFill="1" applyBorder="1" applyAlignment="1">
      <alignment horizontal="center" vertical="center"/>
    </xf>
    <xf numFmtId="207" fontId="101" fillId="28" borderId="84" xfId="0" applyNumberFormat="1" applyFont="1" applyFill="1" applyBorder="1" applyAlignment="1">
      <alignment horizontal="center" vertical="center"/>
    </xf>
    <xf numFmtId="207" fontId="101" fillId="0" borderId="86" xfId="0" applyNumberFormat="1" applyFont="1" applyFill="1" applyBorder="1" applyAlignment="1">
      <alignment horizontal="center" vertical="center"/>
    </xf>
    <xf numFmtId="207" fontId="101" fillId="30" borderId="86" xfId="0" applyNumberFormat="1" applyFont="1" applyFill="1" applyBorder="1" applyAlignment="1">
      <alignment horizontal="center" vertical="center"/>
    </xf>
    <xf numFmtId="0" fontId="101" fillId="30" borderId="103" xfId="78" applyNumberFormat="1" applyFont="1" applyFill="1" applyBorder="1" applyAlignment="1">
      <alignment horizontal="center" vertical="center"/>
    </xf>
    <xf numFmtId="0" fontId="101" fillId="28" borderId="103" xfId="78" applyNumberFormat="1" applyFont="1" applyFill="1" applyBorder="1" applyAlignment="1">
      <alignment horizontal="center" vertical="center"/>
    </xf>
    <xf numFmtId="207" fontId="101" fillId="33" borderId="104" xfId="0" applyNumberFormat="1" applyFont="1" applyFill="1" applyBorder="1" applyAlignment="1">
      <alignment horizontal="center" vertical="center"/>
    </xf>
    <xf numFmtId="207" fontId="101" fillId="35" borderId="83" xfId="0" applyNumberFormat="1" applyFont="1" applyFill="1" applyBorder="1" applyAlignment="1">
      <alignment horizontal="center" vertical="center"/>
    </xf>
    <xf numFmtId="0" fontId="90" fillId="0" borderId="58" xfId="0" applyFont="1" applyBorder="1" applyAlignment="1">
      <alignment horizontal="center" vertical="center" wrapText="1"/>
    </xf>
    <xf numFmtId="0" fontId="61" fillId="27" borderId="99" xfId="81" applyFont="1" applyFill="1" applyBorder="1" applyAlignment="1">
      <alignment horizontal="center" vertical="center"/>
    </xf>
    <xf numFmtId="0" fontId="73" fillId="40" borderId="99" xfId="0" applyFont="1" applyFill="1" applyBorder="1" applyAlignment="1">
      <alignment horizontal="center" vertical="center"/>
    </xf>
    <xf numFmtId="0" fontId="73" fillId="0" borderId="0" xfId="0" applyNumberFormat="1" applyFont="1" applyFill="1" applyBorder="1" applyAlignment="1">
      <alignment horizontal="center" vertical="center"/>
    </xf>
    <xf numFmtId="0" fontId="73" fillId="35" borderId="99" xfId="0" applyNumberFormat="1" applyFont="1" applyFill="1" applyBorder="1" applyAlignment="1">
      <alignment horizontal="center" vertical="center"/>
    </xf>
    <xf numFmtId="0" fontId="73" fillId="31" borderId="99" xfId="0" applyNumberFormat="1" applyFont="1" applyFill="1" applyBorder="1" applyAlignment="1">
      <alignment horizontal="center" vertical="center"/>
    </xf>
    <xf numFmtId="0" fontId="61" fillId="27" borderId="59" xfId="81" applyFont="1" applyFill="1" applyBorder="1" applyAlignment="1">
      <alignment horizontal="center" vertical="center"/>
    </xf>
    <xf numFmtId="0" fontId="73" fillId="0" borderId="60" xfId="0" applyNumberFormat="1" applyFont="1" applyFill="1" applyBorder="1">
      <alignment vertical="center"/>
    </xf>
    <xf numFmtId="0" fontId="73" fillId="31" borderId="59" xfId="0" applyNumberFormat="1" applyFont="1" applyFill="1" applyBorder="1" applyAlignment="1">
      <alignment horizontal="center" vertical="center"/>
    </xf>
    <xf numFmtId="0" fontId="73" fillId="31" borderId="60" xfId="0" applyNumberFormat="1" applyFont="1" applyFill="1" applyBorder="1" applyAlignment="1">
      <alignment horizontal="center" vertical="center"/>
    </xf>
    <xf numFmtId="0" fontId="73" fillId="0" borderId="59" xfId="0" applyNumberFormat="1" applyFont="1" applyFill="1" applyBorder="1">
      <alignment vertical="center"/>
    </xf>
    <xf numFmtId="0" fontId="73" fillId="31" borderId="63" xfId="0" applyNumberFormat="1" applyFont="1" applyFill="1" applyBorder="1" applyAlignment="1">
      <alignment horizontal="center" vertical="center"/>
    </xf>
    <xf numFmtId="196" fontId="73" fillId="42" borderId="59" xfId="81" applyNumberFormat="1" applyFont="1" applyFill="1" applyBorder="1" applyAlignment="1">
      <alignment horizontal="center" vertical="center"/>
    </xf>
    <xf numFmtId="0" fontId="73" fillId="42" borderId="60" xfId="81" applyFont="1" applyFill="1" applyBorder="1" applyAlignment="1">
      <alignment horizontal="center" vertical="center"/>
    </xf>
    <xf numFmtId="0" fontId="73" fillId="42" borderId="59" xfId="81" applyNumberFormat="1" applyFont="1" applyFill="1" applyBorder="1" applyAlignment="1">
      <alignment horizontal="center" vertical="center"/>
    </xf>
    <xf numFmtId="0" fontId="73" fillId="42" borderId="60" xfId="81" applyNumberFormat="1" applyFont="1" applyFill="1" applyBorder="1" applyAlignment="1">
      <alignment horizontal="center" vertical="center"/>
    </xf>
    <xf numFmtId="0" fontId="73" fillId="28" borderId="59" xfId="0" applyNumberFormat="1" applyFont="1" applyFill="1" applyBorder="1">
      <alignment vertical="center"/>
    </xf>
    <xf numFmtId="0" fontId="73" fillId="35" borderId="99" xfId="0" applyFont="1" applyFill="1" applyBorder="1" applyAlignment="1">
      <alignment horizontal="center" vertical="center"/>
    </xf>
    <xf numFmtId="0" fontId="123" fillId="0" borderId="99" xfId="0" applyFont="1" applyFill="1" applyBorder="1" applyAlignment="1">
      <alignment horizontal="center" vertical="center"/>
    </xf>
    <xf numFmtId="0" fontId="73" fillId="36" borderId="99" xfId="0" applyFont="1" applyFill="1" applyBorder="1" applyAlignment="1">
      <alignment horizontal="center" vertical="center"/>
    </xf>
    <xf numFmtId="0" fontId="73" fillId="34" borderId="99" xfId="0" applyFont="1" applyFill="1" applyBorder="1" applyAlignment="1">
      <alignment horizontal="center" vertical="center"/>
    </xf>
    <xf numFmtId="0" fontId="61" fillId="27" borderId="99" xfId="81" applyFont="1" applyFill="1" applyBorder="1" applyAlignment="1">
      <alignment horizontal="center" vertical="center" wrapText="1"/>
    </xf>
    <xf numFmtId="0" fontId="73" fillId="0" borderId="99" xfId="0" applyNumberFormat="1" applyFont="1" applyBorder="1" applyAlignment="1">
      <alignment horizontal="center" vertical="center"/>
    </xf>
    <xf numFmtId="0" fontId="73" fillId="0" borderId="99" xfId="0" applyFont="1" applyBorder="1" applyAlignment="1">
      <alignment horizontal="center" vertical="center"/>
    </xf>
    <xf numFmtId="0" fontId="73" fillId="31" borderId="99" xfId="0" applyFont="1" applyFill="1" applyBorder="1" applyAlignment="1">
      <alignment horizontal="center" vertical="center"/>
    </xf>
    <xf numFmtId="0" fontId="124" fillId="28" borderId="99" xfId="0" applyNumberFormat="1" applyFont="1" applyFill="1" applyBorder="1">
      <alignment vertical="center"/>
    </xf>
    <xf numFmtId="0" fontId="124" fillId="30" borderId="99" xfId="0" applyNumberFormat="1" applyFont="1" applyFill="1" applyBorder="1" applyAlignment="1">
      <alignment horizontal="center" vertical="center"/>
    </xf>
    <xf numFmtId="0" fontId="124" fillId="30" borderId="99" xfId="0" applyFont="1" applyFill="1" applyBorder="1" applyAlignment="1">
      <alignment horizontal="center" vertical="center"/>
    </xf>
    <xf numFmtId="0" fontId="125" fillId="28" borderId="99" xfId="0" applyNumberFormat="1" applyFont="1" applyFill="1" applyBorder="1" applyAlignment="1">
      <alignment horizontal="center" vertical="center"/>
    </xf>
    <xf numFmtId="0" fontId="84" fillId="0" borderId="99" xfId="0" applyFont="1" applyFill="1" applyBorder="1" applyAlignment="1">
      <alignment horizontal="left" vertical="center"/>
    </xf>
    <xf numFmtId="0" fontId="56" fillId="0" borderId="59" xfId="0" applyFont="1" applyFill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207" fontId="54" fillId="0" borderId="0" xfId="0" applyNumberFormat="1" applyFont="1" applyBorder="1" applyAlignment="1">
      <alignment vertical="center"/>
    </xf>
    <xf numFmtId="0" fontId="101" fillId="0" borderId="98" xfId="0" applyNumberFormat="1" applyFont="1" applyFill="1" applyBorder="1" applyAlignment="1">
      <alignment horizontal="center" vertical="center"/>
    </xf>
    <xf numFmtId="0" fontId="103" fillId="29" borderId="40" xfId="0" applyNumberFormat="1" applyFont="1" applyFill="1" applyBorder="1" applyAlignment="1">
      <alignment horizontal="center" vertical="center" wrapText="1"/>
    </xf>
    <xf numFmtId="0" fontId="55" fillId="26" borderId="59" xfId="0" applyFont="1" applyFill="1" applyBorder="1" applyAlignment="1">
      <alignment horizontal="center" vertical="center"/>
    </xf>
    <xf numFmtId="0" fontId="61" fillId="27" borderId="99" xfId="81" applyFont="1" applyFill="1" applyBorder="1" applyAlignment="1">
      <alignment horizontal="center" vertical="center"/>
    </xf>
    <xf numFmtId="0" fontId="61" fillId="27" borderId="59" xfId="81" applyFont="1" applyFill="1" applyBorder="1" applyAlignment="1">
      <alignment horizontal="center" vertical="center"/>
    </xf>
    <xf numFmtId="0" fontId="61" fillId="27" borderId="60" xfId="81" applyFont="1" applyFill="1" applyBorder="1" applyAlignment="1">
      <alignment horizontal="center" vertical="center"/>
    </xf>
    <xf numFmtId="196" fontId="73" fillId="0" borderId="59" xfId="0" applyNumberFormat="1" applyFont="1" applyFill="1" applyBorder="1">
      <alignment vertical="center"/>
    </xf>
    <xf numFmtId="0" fontId="61" fillId="27" borderId="59" xfId="81" applyFont="1" applyFill="1" applyBorder="1" applyAlignment="1">
      <alignment horizontal="center" vertical="center"/>
    </xf>
    <xf numFmtId="0" fontId="61" fillId="27" borderId="60" xfId="81" applyFont="1" applyFill="1" applyBorder="1" applyAlignment="1">
      <alignment horizontal="center" vertical="center"/>
    </xf>
    <xf numFmtId="0" fontId="123" fillId="0" borderId="60" xfId="0" applyFont="1" applyFill="1" applyBorder="1" applyAlignment="1">
      <alignment horizontal="center" vertical="center"/>
    </xf>
    <xf numFmtId="0" fontId="103" fillId="29" borderId="83" xfId="0" applyNumberFormat="1" applyFont="1" applyFill="1" applyBorder="1" applyAlignment="1">
      <alignment horizontal="center" vertical="center" wrapText="1"/>
    </xf>
    <xf numFmtId="0" fontId="103" fillId="29" borderId="83" xfId="0" applyNumberFormat="1" applyFont="1" applyFill="1" applyBorder="1" applyAlignment="1">
      <alignment horizontal="center" vertical="center" wrapText="1"/>
    </xf>
    <xf numFmtId="0" fontId="61" fillId="27" borderId="59" xfId="81" applyFont="1" applyFill="1" applyBorder="1" applyAlignment="1">
      <alignment horizontal="center" vertical="center"/>
    </xf>
    <xf numFmtId="0" fontId="61" fillId="27" borderId="60" xfId="81" applyFont="1" applyFill="1" applyBorder="1" applyAlignment="1">
      <alignment horizontal="center" vertical="center"/>
    </xf>
    <xf numFmtId="0" fontId="122" fillId="42" borderId="59" xfId="81" applyFont="1" applyFill="1" applyBorder="1" applyAlignment="1">
      <alignment horizontal="center" vertical="center"/>
    </xf>
    <xf numFmtId="0" fontId="73" fillId="0" borderId="59" xfId="81" applyNumberFormat="1" applyFont="1" applyFill="1" applyBorder="1" applyAlignment="1">
      <alignment horizontal="center" vertical="center"/>
    </xf>
    <xf numFmtId="0" fontId="73" fillId="0" borderId="60" xfId="81" applyNumberFormat="1" applyFont="1" applyFill="1" applyBorder="1" applyAlignment="1">
      <alignment horizontal="center" vertical="center"/>
    </xf>
    <xf numFmtId="0" fontId="122" fillId="43" borderId="60" xfId="81" applyFont="1" applyFill="1" applyBorder="1" applyAlignment="1">
      <alignment horizontal="center" vertical="center"/>
    </xf>
    <xf numFmtId="0" fontId="73" fillId="0" borderId="63" xfId="81" applyNumberFormat="1" applyFont="1" applyFill="1" applyBorder="1" applyAlignment="1">
      <alignment horizontal="center" vertical="center"/>
    </xf>
    <xf numFmtId="207" fontId="124" fillId="30" borderId="63" xfId="0" applyNumberFormat="1" applyFont="1" applyFill="1" applyBorder="1" applyAlignment="1">
      <alignment horizontal="center" vertical="center"/>
    </xf>
    <xf numFmtId="0" fontId="124" fillId="30" borderId="59" xfId="0" applyNumberFormat="1" applyFont="1" applyFill="1" applyBorder="1">
      <alignment vertical="center"/>
    </xf>
    <xf numFmtId="0" fontId="123" fillId="0" borderId="60" xfId="81" applyFont="1" applyFill="1" applyBorder="1" applyAlignment="1">
      <alignment horizontal="center" vertical="center"/>
    </xf>
    <xf numFmtId="0" fontId="73" fillId="28" borderId="59" xfId="0" applyFont="1" applyFill="1" applyBorder="1" applyAlignment="1">
      <alignment horizontal="center" vertical="center"/>
    </xf>
    <xf numFmtId="0" fontId="73" fillId="28" borderId="60" xfId="81" applyFont="1" applyFill="1" applyBorder="1" applyAlignment="1">
      <alignment horizontal="center" vertical="center"/>
    </xf>
    <xf numFmtId="207" fontId="73" fillId="28" borderId="59" xfId="0" applyNumberFormat="1" applyFont="1" applyFill="1" applyBorder="1" applyAlignment="1">
      <alignment horizontal="center" vertical="center"/>
    </xf>
    <xf numFmtId="0" fontId="122" fillId="28" borderId="59" xfId="81" applyFont="1" applyFill="1" applyBorder="1" applyAlignment="1">
      <alignment horizontal="center" vertical="center"/>
    </xf>
    <xf numFmtId="0" fontId="73" fillId="28" borderId="59" xfId="81" applyNumberFormat="1" applyFont="1" applyFill="1" applyBorder="1" applyAlignment="1">
      <alignment horizontal="center" vertical="center"/>
    </xf>
    <xf numFmtId="0" fontId="73" fillId="28" borderId="60" xfId="81" applyNumberFormat="1" applyFont="1" applyFill="1" applyBorder="1" applyAlignment="1">
      <alignment horizontal="center" vertical="center"/>
    </xf>
    <xf numFmtId="0" fontId="125" fillId="30" borderId="59" xfId="0" applyFont="1" applyFill="1" applyBorder="1" applyAlignment="1">
      <alignment horizontal="center" vertical="center"/>
    </xf>
    <xf numFmtId="0" fontId="125" fillId="28" borderId="60" xfId="81" applyFont="1" applyFill="1" applyBorder="1" applyAlignment="1">
      <alignment horizontal="center" vertical="center"/>
    </xf>
    <xf numFmtId="0" fontId="125" fillId="31" borderId="60" xfId="0" applyNumberFormat="1" applyFont="1" applyFill="1" applyBorder="1" applyAlignment="1">
      <alignment horizontal="center" vertical="center"/>
    </xf>
    <xf numFmtId="0" fontId="73" fillId="28" borderId="60" xfId="0" applyFont="1" applyFill="1" applyBorder="1" applyAlignment="1">
      <alignment horizontal="center" vertical="center"/>
    </xf>
    <xf numFmtId="189" fontId="73" fillId="0" borderId="99" xfId="0" applyNumberFormat="1" applyFont="1" applyFill="1" applyBorder="1" applyAlignment="1">
      <alignment horizontal="center" vertical="center"/>
    </xf>
    <xf numFmtId="0" fontId="73" fillId="35" borderId="60" xfId="0" applyNumberFormat="1" applyFont="1" applyFill="1" applyBorder="1">
      <alignment vertical="center"/>
    </xf>
    <xf numFmtId="0" fontId="73" fillId="28" borderId="59" xfId="0" applyNumberFormat="1" applyFont="1" applyFill="1" applyBorder="1" applyAlignment="1">
      <alignment horizontal="center" vertical="center"/>
    </xf>
    <xf numFmtId="0" fontId="61" fillId="27" borderId="60" xfId="81" applyFont="1" applyFill="1" applyBorder="1" applyAlignment="1">
      <alignment horizontal="center" vertical="center"/>
    </xf>
    <xf numFmtId="0" fontId="61" fillId="27" borderId="99" xfId="81" applyFont="1" applyFill="1" applyBorder="1" applyAlignment="1">
      <alignment horizontal="center" vertical="center"/>
    </xf>
    <xf numFmtId="0" fontId="103" fillId="29" borderId="82" xfId="0" applyNumberFormat="1" applyFont="1" applyFill="1" applyBorder="1" applyAlignment="1">
      <alignment horizontal="center" vertical="center"/>
    </xf>
    <xf numFmtId="207" fontId="54" fillId="0" borderId="0" xfId="0" applyNumberFormat="1" applyFont="1" applyBorder="1" applyAlignment="1">
      <alignment vertical="center"/>
    </xf>
    <xf numFmtId="207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0" fontId="54" fillId="0" borderId="0" xfId="0" applyNumberFormat="1" applyFont="1" applyBorder="1" applyAlignment="1">
      <alignment horizontal="center" vertical="center"/>
    </xf>
    <xf numFmtId="0" fontId="61" fillId="27" borderId="99" xfId="81" applyFont="1" applyFill="1" applyBorder="1" applyAlignment="1">
      <alignment horizontal="center" vertical="center"/>
    </xf>
    <xf numFmtId="0" fontId="72" fillId="30" borderId="99" xfId="0" applyFont="1" applyFill="1" applyBorder="1" applyAlignment="1">
      <alignment horizontal="center" vertical="center"/>
    </xf>
    <xf numFmtId="0" fontId="90" fillId="0" borderId="0" xfId="0" applyNumberFormat="1" applyFont="1" applyBorder="1" applyAlignment="1">
      <alignment vertical="center" shrinkToFit="1"/>
    </xf>
    <xf numFmtId="0" fontId="73" fillId="0" borderId="59" xfId="81" applyFont="1" applyFill="1" applyBorder="1" applyAlignment="1">
      <alignment horizontal="center" vertical="center"/>
    </xf>
    <xf numFmtId="0" fontId="73" fillId="0" borderId="60" xfId="81" applyFont="1" applyFill="1" applyBorder="1" applyAlignment="1">
      <alignment horizontal="center" vertical="center"/>
    </xf>
    <xf numFmtId="0" fontId="61" fillId="27" borderId="99" xfId="81" applyFont="1" applyFill="1" applyBorder="1" applyAlignment="1">
      <alignment horizontal="center" vertical="center"/>
    </xf>
    <xf numFmtId="0" fontId="61" fillId="27" borderId="59" xfId="81" applyFont="1" applyFill="1" applyBorder="1" applyAlignment="1">
      <alignment horizontal="center" vertical="center"/>
    </xf>
    <xf numFmtId="0" fontId="61" fillId="27" borderId="60" xfId="81" applyFont="1" applyFill="1" applyBorder="1" applyAlignment="1">
      <alignment horizontal="center" vertical="center"/>
    </xf>
    <xf numFmtId="0" fontId="61" fillId="27" borderId="99" xfId="81" applyFont="1" applyFill="1" applyBorder="1" applyAlignment="1">
      <alignment horizontal="center" vertical="center"/>
    </xf>
    <xf numFmtId="0" fontId="64" fillId="0" borderId="0" xfId="79" quotePrefix="1" applyNumberFormat="1" applyFont="1" applyFill="1" applyBorder="1" applyAlignment="1">
      <alignment horizontal="center" vertical="center"/>
    </xf>
    <xf numFmtId="0" fontId="54" fillId="0" borderId="0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vertical="center"/>
    </xf>
    <xf numFmtId="207" fontId="73" fillId="28" borderId="99" xfId="0" applyNumberFormat="1" applyFont="1" applyFill="1" applyBorder="1" applyAlignment="1">
      <alignment horizontal="center" vertical="center"/>
    </xf>
    <xf numFmtId="0" fontId="73" fillId="0" borderId="60" xfId="81" applyFont="1" applyFill="1" applyBorder="1" applyAlignment="1">
      <alignment vertical="center"/>
    </xf>
    <xf numFmtId="49" fontId="57" fillId="0" borderId="99" xfId="0" applyNumberFormat="1" applyFont="1" applyBorder="1" applyAlignment="1">
      <alignment horizontal="center" vertical="center"/>
    </xf>
    <xf numFmtId="0" fontId="57" fillId="0" borderId="99" xfId="0" applyFont="1" applyBorder="1" applyAlignment="1">
      <alignment horizontal="center" vertical="center"/>
    </xf>
    <xf numFmtId="0" fontId="54" fillId="0" borderId="99" xfId="0" applyFont="1" applyBorder="1" applyAlignment="1">
      <alignment horizontal="center" vertical="center"/>
    </xf>
    <xf numFmtId="0" fontId="61" fillId="27" borderId="59" xfId="81" applyFont="1" applyFill="1" applyBorder="1" applyAlignment="1">
      <alignment horizontal="center" vertical="center"/>
    </xf>
    <xf numFmtId="0" fontId="61" fillId="27" borderId="60" xfId="81" applyFont="1" applyFill="1" applyBorder="1" applyAlignment="1">
      <alignment horizontal="center" vertical="center"/>
    </xf>
    <xf numFmtId="0" fontId="61" fillId="27" borderId="99" xfId="81" applyFont="1" applyFill="1" applyBorder="1" applyAlignment="1">
      <alignment horizontal="center" vertical="center"/>
    </xf>
    <xf numFmtId="190" fontId="124" fillId="30" borderId="59" xfId="0" applyNumberFormat="1" applyFont="1" applyFill="1" applyBorder="1">
      <alignment vertical="center"/>
    </xf>
    <xf numFmtId="0" fontId="61" fillId="27" borderId="60" xfId="81" applyFont="1" applyFill="1" applyBorder="1" applyAlignment="1">
      <alignment horizontal="center" vertical="center"/>
    </xf>
    <xf numFmtId="0" fontId="61" fillId="27" borderId="99" xfId="81" applyFont="1" applyFill="1" applyBorder="1" applyAlignment="1">
      <alignment horizontal="center" vertical="center"/>
    </xf>
    <xf numFmtId="0" fontId="103" fillId="29" borderId="98" xfId="0" applyNumberFormat="1" applyFont="1" applyFill="1" applyBorder="1" applyAlignment="1">
      <alignment horizontal="center" vertical="center" wrapText="1"/>
    </xf>
    <xf numFmtId="0" fontId="67" fillId="0" borderId="28" xfId="0" applyFont="1" applyFill="1" applyBorder="1" applyAlignment="1">
      <alignment horizontal="center" vertical="center"/>
    </xf>
    <xf numFmtId="0" fontId="67" fillId="0" borderId="29" xfId="0" applyFont="1" applyFill="1" applyBorder="1" applyAlignment="1">
      <alignment horizontal="center" vertical="center" wrapText="1"/>
    </xf>
    <xf numFmtId="0" fontId="67" fillId="0" borderId="17" xfId="0" applyFont="1" applyFill="1" applyBorder="1" applyAlignment="1">
      <alignment horizontal="center" vertical="center" wrapText="1"/>
    </xf>
    <xf numFmtId="0" fontId="67" fillId="0" borderId="13" xfId="0" applyFont="1" applyFill="1" applyBorder="1" applyAlignment="1">
      <alignment horizontal="center" vertical="center" wrapText="1"/>
    </xf>
    <xf numFmtId="0" fontId="67" fillId="0" borderId="30" xfId="0" applyFont="1" applyFill="1" applyBorder="1" applyAlignment="1" applyProtection="1">
      <alignment horizontal="left" vertical="center" wrapText="1"/>
      <protection locked="0"/>
    </xf>
    <xf numFmtId="0" fontId="67" fillId="0" borderId="31" xfId="0" applyFont="1" applyFill="1" applyBorder="1" applyAlignment="1" applyProtection="1">
      <alignment horizontal="left" vertical="center" wrapText="1"/>
      <protection locked="0"/>
    </xf>
    <xf numFmtId="0" fontId="67" fillId="0" borderId="32" xfId="0" applyFont="1" applyFill="1" applyBorder="1" applyAlignment="1" applyProtection="1">
      <alignment horizontal="left" vertical="center" wrapText="1"/>
      <protection locked="0"/>
    </xf>
    <xf numFmtId="0" fontId="67" fillId="0" borderId="33" xfId="0" applyFont="1" applyFill="1" applyBorder="1" applyAlignment="1" applyProtection="1">
      <alignment horizontal="left" vertical="center" wrapText="1"/>
      <protection locked="0"/>
    </xf>
    <xf numFmtId="0" fontId="67" fillId="0" borderId="0" xfId="0" applyFont="1" applyFill="1" applyBorder="1" applyAlignment="1" applyProtection="1">
      <alignment horizontal="left" vertical="center" wrapText="1"/>
      <protection locked="0"/>
    </xf>
    <xf numFmtId="0" fontId="67" fillId="0" borderId="34" xfId="0" applyFont="1" applyFill="1" applyBorder="1" applyAlignment="1" applyProtection="1">
      <alignment horizontal="left" vertical="center" wrapText="1"/>
      <protection locked="0"/>
    </xf>
    <xf numFmtId="0" fontId="67" fillId="0" borderId="18" xfId="0" applyFont="1" applyFill="1" applyBorder="1" applyAlignment="1" applyProtection="1">
      <alignment horizontal="left" vertical="center" wrapText="1"/>
      <protection locked="0"/>
    </xf>
    <xf numFmtId="0" fontId="67" fillId="0" borderId="19" xfId="0" applyFont="1" applyFill="1" applyBorder="1" applyAlignment="1" applyProtection="1">
      <alignment horizontal="left" vertical="center" wrapText="1"/>
      <protection locked="0"/>
    </xf>
    <xf numFmtId="0" fontId="67" fillId="0" borderId="20" xfId="0" applyFont="1" applyFill="1" applyBorder="1" applyAlignment="1" applyProtection="1">
      <alignment horizontal="left" vertical="center" wrapText="1"/>
      <protection locked="0"/>
    </xf>
    <xf numFmtId="0" fontId="67" fillId="32" borderId="44" xfId="0" applyFont="1" applyFill="1" applyBorder="1" applyAlignment="1" applyProtection="1">
      <alignment horizontal="center" vertical="center"/>
      <protection locked="0"/>
    </xf>
    <xf numFmtId="0" fontId="14" fillId="17" borderId="1" xfId="0" applyFont="1" applyFill="1" applyBorder="1" applyAlignment="1" applyProtection="1">
      <alignment horizontal="center" vertical="center" shrinkToFit="1"/>
      <protection locked="0"/>
    </xf>
    <xf numFmtId="0" fontId="10" fillId="17" borderId="1" xfId="0" applyFont="1" applyFill="1" applyBorder="1" applyAlignment="1" applyProtection="1">
      <alignment horizontal="center" vertical="center" shrinkToFit="1"/>
      <protection locked="0"/>
    </xf>
    <xf numFmtId="0" fontId="10" fillId="0" borderId="21" xfId="0" applyNumberFormat="1" applyFont="1" applyFill="1" applyBorder="1" applyAlignment="1" applyProtection="1">
      <alignment horizontal="center" vertical="center" shrinkToFit="1"/>
      <protection locked="0"/>
    </xf>
    <xf numFmtId="0" fontId="10" fillId="0" borderId="18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0" xfId="0" applyFont="1" applyFill="1" applyBorder="1" applyAlignment="1" applyProtection="1">
      <alignment horizontal="left" vertical="center" shrinkToFit="1"/>
    </xf>
    <xf numFmtId="0" fontId="43" fillId="30" borderId="22" xfId="0" applyFont="1" applyFill="1" applyBorder="1" applyAlignment="1" applyProtection="1">
      <alignment horizontal="left" vertical="center" wrapText="1"/>
    </xf>
    <xf numFmtId="0" fontId="43" fillId="30" borderId="16" xfId="0" applyFont="1" applyFill="1" applyBorder="1" applyAlignment="1" applyProtection="1">
      <alignment horizontal="left" vertical="center"/>
    </xf>
    <xf numFmtId="0" fontId="43" fillId="0" borderId="12" xfId="0" applyFont="1" applyFill="1" applyBorder="1" applyAlignment="1" applyProtection="1">
      <alignment horizontal="center" vertical="center"/>
    </xf>
    <xf numFmtId="0" fontId="43" fillId="0" borderId="13" xfId="0" applyFont="1" applyFill="1" applyBorder="1" applyAlignment="1" applyProtection="1">
      <alignment horizontal="center" vertical="center"/>
    </xf>
    <xf numFmtId="0" fontId="43" fillId="0" borderId="23" xfId="0" applyFont="1" applyFill="1" applyBorder="1" applyAlignment="1" applyProtection="1">
      <alignment horizontal="left" vertical="center" wrapText="1"/>
    </xf>
    <xf numFmtId="0" fontId="43" fillId="0" borderId="15" xfId="0" applyFont="1" applyFill="1" applyBorder="1" applyAlignment="1" applyProtection="1">
      <alignment horizontal="left" vertical="center"/>
    </xf>
    <xf numFmtId="0" fontId="43" fillId="0" borderId="24" xfId="0" applyFont="1" applyFill="1" applyBorder="1" applyAlignment="1" applyProtection="1">
      <alignment horizontal="left" vertical="center"/>
    </xf>
    <xf numFmtId="0" fontId="43" fillId="0" borderId="20" xfId="0" applyFont="1" applyFill="1" applyBorder="1" applyAlignment="1" applyProtection="1">
      <alignment horizontal="left" vertical="center"/>
    </xf>
    <xf numFmtId="0" fontId="10" fillId="30" borderId="11" xfId="0" applyFont="1" applyFill="1" applyBorder="1" applyAlignment="1" applyProtection="1">
      <alignment horizontal="left" vertical="center" wrapText="1"/>
    </xf>
    <xf numFmtId="0" fontId="10" fillId="30" borderId="14" xfId="0" applyFont="1" applyFill="1" applyBorder="1" applyAlignment="1" applyProtection="1">
      <alignment horizontal="left" vertical="center" wrapText="1"/>
    </xf>
    <xf numFmtId="0" fontId="10" fillId="30" borderId="16" xfId="0" applyFont="1" applyFill="1" applyBorder="1" applyAlignment="1" applyProtection="1">
      <alignment horizontal="left" vertical="center" wrapText="1"/>
    </xf>
    <xf numFmtId="0" fontId="43" fillId="0" borderId="1" xfId="0" applyFont="1" applyFill="1" applyBorder="1" applyAlignment="1" applyProtection="1">
      <alignment horizontal="center" vertical="center" shrinkToFit="1"/>
    </xf>
    <xf numFmtId="0" fontId="10" fillId="0" borderId="1" xfId="0" applyFont="1" applyFill="1" applyBorder="1" applyAlignment="1" applyProtection="1">
      <alignment horizontal="center" vertical="center" shrinkToFit="1"/>
    </xf>
    <xf numFmtId="0" fontId="10" fillId="30" borderId="1" xfId="0" applyFont="1" applyFill="1" applyBorder="1" applyAlignment="1" applyProtection="1">
      <alignment horizontal="center" vertical="center" shrinkToFit="1"/>
      <protection locked="0"/>
    </xf>
    <xf numFmtId="0" fontId="10" fillId="30" borderId="1" xfId="0" applyFont="1" applyFill="1" applyBorder="1" applyAlignment="1" applyProtection="1">
      <alignment vertical="center" shrinkToFit="1"/>
      <protection locked="0"/>
    </xf>
    <xf numFmtId="49" fontId="10" fillId="0" borderId="1" xfId="0" applyNumberFormat="1" applyFont="1" applyFill="1" applyBorder="1" applyAlignment="1" applyProtection="1">
      <alignment horizontal="center" vertical="center" shrinkToFit="1"/>
    </xf>
    <xf numFmtId="49" fontId="10" fillId="0" borderId="1" xfId="0" applyNumberFormat="1" applyFont="1" applyFill="1" applyBorder="1" applyAlignment="1" applyProtection="1">
      <alignment vertical="center" shrinkToFit="1"/>
    </xf>
    <xf numFmtId="0" fontId="10" fillId="0" borderId="1" xfId="0" applyFont="1" applyFill="1" applyBorder="1" applyAlignment="1" applyProtection="1">
      <alignment vertical="center" shrinkToFit="1"/>
    </xf>
    <xf numFmtId="184" fontId="10" fillId="0" borderId="1" xfId="0" applyNumberFormat="1" applyFont="1" applyFill="1" applyBorder="1" applyAlignment="1" applyProtection="1">
      <alignment horizontal="center" vertical="center" shrinkToFit="1"/>
    </xf>
    <xf numFmtId="0" fontId="47" fillId="0" borderId="1" xfId="0" applyFont="1" applyFill="1" applyBorder="1" applyAlignment="1" applyProtection="1">
      <alignment horizontal="center" vertical="center" shrinkToFit="1"/>
    </xf>
    <xf numFmtId="0" fontId="40" fillId="0" borderId="11" xfId="0" applyFont="1" applyFill="1" applyBorder="1" applyAlignment="1" applyProtection="1">
      <alignment horizontal="center" vertical="center"/>
    </xf>
    <xf numFmtId="0" fontId="40" fillId="0" borderId="14" xfId="0" applyFont="1" applyFill="1" applyBorder="1" applyAlignment="1" applyProtection="1">
      <alignment horizontal="center" vertical="center"/>
    </xf>
    <xf numFmtId="0" fontId="11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  <xf numFmtId="0" fontId="0" fillId="0" borderId="16" xfId="0" applyFill="1" applyBorder="1" applyAlignment="1" applyProtection="1">
      <alignment vertical="center"/>
    </xf>
    <xf numFmtId="0" fontId="13" fillId="0" borderId="1" xfId="0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 applyProtection="1">
      <alignment horizontal="center" vertical="center" shrinkToFit="1"/>
    </xf>
    <xf numFmtId="0" fontId="64" fillId="0" borderId="0" xfId="79" quotePrefix="1" applyNumberFormat="1" applyFont="1" applyFill="1" applyBorder="1" applyAlignment="1">
      <alignment horizontal="center" vertical="center"/>
    </xf>
    <xf numFmtId="49" fontId="51" fillId="0" borderId="49" xfId="79" applyNumberFormat="1" applyFont="1" applyFill="1" applyBorder="1" applyAlignment="1">
      <alignment horizontal="center" vertical="center" wrapText="1"/>
    </xf>
    <xf numFmtId="49" fontId="51" fillId="0" borderId="50" xfId="79" applyNumberFormat="1" applyFont="1" applyFill="1" applyBorder="1" applyAlignment="1">
      <alignment horizontal="center" vertical="center" wrapText="1"/>
    </xf>
    <xf numFmtId="49" fontId="51" fillId="0" borderId="51" xfId="79" applyNumberFormat="1" applyFont="1" applyFill="1" applyBorder="1" applyAlignment="1">
      <alignment horizontal="center" vertical="center" wrapText="1"/>
    </xf>
    <xf numFmtId="0" fontId="51" fillId="0" borderId="49" xfId="79" applyNumberFormat="1" applyFont="1" applyFill="1" applyBorder="1" applyAlignment="1">
      <alignment horizontal="center" vertical="center"/>
    </xf>
    <xf numFmtId="0" fontId="51" fillId="0" borderId="72" xfId="79" applyNumberFormat="1" applyFont="1" applyFill="1" applyBorder="1" applyAlignment="1">
      <alignment horizontal="center" vertical="center"/>
    </xf>
    <xf numFmtId="0" fontId="51" fillId="0" borderId="73" xfId="79" applyNumberFormat="1" applyFont="1" applyFill="1" applyBorder="1" applyAlignment="1">
      <alignment horizontal="center" vertical="center"/>
    </xf>
    <xf numFmtId="0" fontId="51" fillId="0" borderId="70" xfId="79" applyNumberFormat="1" applyFont="1" applyFill="1" applyBorder="1" applyAlignment="1">
      <alignment horizontal="center" vertical="center" wrapText="1"/>
    </xf>
    <xf numFmtId="0" fontId="51" fillId="0" borderId="71" xfId="79" applyNumberFormat="1" applyFont="1" applyFill="1" applyBorder="1" applyAlignment="1">
      <alignment horizontal="center" vertical="center" wrapText="1"/>
    </xf>
    <xf numFmtId="0" fontId="51" fillId="0" borderId="52" xfId="79" applyNumberFormat="1" applyFont="1" applyFill="1" applyBorder="1" applyAlignment="1">
      <alignment horizontal="center" vertical="center" wrapText="1"/>
    </xf>
    <xf numFmtId="0" fontId="51" fillId="0" borderId="52" xfId="79" applyNumberFormat="1" applyFont="1" applyFill="1" applyBorder="1" applyAlignment="1">
      <alignment horizontal="center" vertical="center"/>
    </xf>
    <xf numFmtId="0" fontId="51" fillId="0" borderId="45" xfId="79" applyNumberFormat="1" applyFont="1" applyFill="1" applyBorder="1" applyAlignment="1">
      <alignment horizontal="center" vertical="center"/>
    </xf>
    <xf numFmtId="0" fontId="51" fillId="0" borderId="64" xfId="79" applyNumberFormat="1" applyFont="1" applyFill="1" applyBorder="1" applyAlignment="1">
      <alignment horizontal="center" vertical="center" wrapText="1"/>
    </xf>
    <xf numFmtId="0" fontId="51" fillId="0" borderId="65" xfId="79" applyNumberFormat="1" applyFont="1" applyFill="1" applyBorder="1" applyAlignment="1">
      <alignment horizontal="center" vertical="center" wrapText="1"/>
    </xf>
    <xf numFmtId="0" fontId="50" fillId="0" borderId="0" xfId="79" applyFont="1" applyAlignment="1">
      <alignment horizontal="center" wrapText="1"/>
    </xf>
    <xf numFmtId="49" fontId="110" fillId="0" borderId="0" xfId="131" applyNumberFormat="1" applyFont="1" applyFill="1" applyBorder="1" applyAlignment="1">
      <alignment horizontal="center" vertical="center" wrapText="1"/>
    </xf>
    <xf numFmtId="0" fontId="51" fillId="0" borderId="46" xfId="79" applyNumberFormat="1" applyFont="1" applyFill="1" applyBorder="1" applyAlignment="1">
      <alignment horizontal="center" vertical="center" wrapText="1"/>
    </xf>
    <xf numFmtId="0" fontId="64" fillId="41" borderId="0" xfId="0" applyNumberFormat="1" applyFont="1" applyFill="1" applyAlignment="1">
      <alignment horizontal="center" vertical="center"/>
    </xf>
    <xf numFmtId="49" fontId="64" fillId="41" borderId="0" xfId="79" applyNumberFormat="1" applyFont="1" applyFill="1" applyBorder="1" applyAlignment="1">
      <alignment horizontal="center" vertical="center"/>
    </xf>
    <xf numFmtId="49" fontId="64" fillId="41" borderId="19" xfId="79" applyNumberFormat="1" applyFont="1" applyFill="1" applyBorder="1" applyAlignment="1">
      <alignment horizontal="center" vertical="center"/>
    </xf>
    <xf numFmtId="192" fontId="64" fillId="41" borderId="0" xfId="0" applyNumberFormat="1" applyFont="1" applyFill="1" applyBorder="1" applyAlignment="1">
      <alignment horizontal="center" vertical="center" wrapText="1"/>
    </xf>
    <xf numFmtId="192" fontId="64" fillId="41" borderId="19" xfId="0" applyNumberFormat="1" applyFont="1" applyFill="1" applyBorder="1" applyAlignment="1">
      <alignment horizontal="center" vertical="center" wrapText="1"/>
    </xf>
    <xf numFmtId="0" fontId="50" fillId="0" borderId="0" xfId="79" applyNumberFormat="1" applyFont="1" applyAlignment="1">
      <alignment horizontal="center" wrapText="1"/>
    </xf>
    <xf numFmtId="49" fontId="64" fillId="41" borderId="0" xfId="0" applyNumberFormat="1" applyFont="1" applyFill="1" applyBorder="1" applyAlignment="1">
      <alignment horizontal="center" vertical="center"/>
    </xf>
    <xf numFmtId="49" fontId="64" fillId="41" borderId="19" xfId="0" applyNumberFormat="1" applyFont="1" applyFill="1" applyBorder="1" applyAlignment="1">
      <alignment horizontal="center" vertical="center"/>
    </xf>
    <xf numFmtId="192" fontId="51" fillId="41" borderId="0" xfId="0" applyNumberFormat="1" applyFont="1" applyFill="1" applyAlignment="1">
      <alignment horizontal="center" vertical="center"/>
    </xf>
    <xf numFmtId="192" fontId="51" fillId="41" borderId="19" xfId="0" applyNumberFormat="1" applyFont="1" applyFill="1" applyBorder="1" applyAlignment="1">
      <alignment horizontal="center" vertical="center"/>
    </xf>
    <xf numFmtId="192" fontId="64" fillId="41" borderId="0" xfId="0" applyNumberFormat="1" applyFont="1" applyFill="1" applyAlignment="1">
      <alignment horizontal="center" vertical="center"/>
    </xf>
    <xf numFmtId="192" fontId="64" fillId="41" borderId="19" xfId="0" applyNumberFormat="1" applyFont="1" applyFill="1" applyBorder="1" applyAlignment="1">
      <alignment horizontal="center" vertical="center"/>
    </xf>
    <xf numFmtId="192" fontId="115" fillId="41" borderId="0" xfId="141" applyNumberFormat="1" applyFont="1" applyFill="1" applyBorder="1" applyAlignment="1">
      <alignment horizontal="center" vertical="center" wrapText="1"/>
    </xf>
    <xf numFmtId="192" fontId="115" fillId="41" borderId="19" xfId="141" applyNumberFormat="1" applyFont="1" applyFill="1" applyBorder="1" applyAlignment="1">
      <alignment horizontal="center" vertical="center" wrapText="1"/>
    </xf>
    <xf numFmtId="192" fontId="115" fillId="41" borderId="0" xfId="141" applyNumberFormat="1" applyFont="1" applyFill="1" applyBorder="1" applyAlignment="1">
      <alignment horizontal="center" vertical="center"/>
    </xf>
    <xf numFmtId="192" fontId="115" fillId="41" borderId="19" xfId="141" applyNumberFormat="1" applyFont="1" applyFill="1" applyBorder="1" applyAlignment="1">
      <alignment horizontal="center" vertical="center"/>
    </xf>
    <xf numFmtId="0" fontId="64" fillId="41" borderId="0" xfId="0" applyNumberFormat="1" applyFont="1" applyFill="1" applyBorder="1" applyAlignment="1">
      <alignment horizontal="center" vertical="center"/>
    </xf>
    <xf numFmtId="0" fontId="64" fillId="41" borderId="19" xfId="0" applyNumberFormat="1" applyFont="1" applyFill="1" applyBorder="1" applyAlignment="1">
      <alignment horizontal="center" vertical="center"/>
    </xf>
    <xf numFmtId="192" fontId="51" fillId="41" borderId="0" xfId="0" applyNumberFormat="1" applyFont="1" applyFill="1" applyBorder="1" applyAlignment="1">
      <alignment horizontal="center" vertical="center"/>
    </xf>
    <xf numFmtId="192" fontId="64" fillId="41" borderId="0" xfId="0" applyNumberFormat="1" applyFont="1" applyFill="1" applyBorder="1" applyAlignment="1">
      <alignment horizontal="center" vertical="center"/>
    </xf>
    <xf numFmtId="49" fontId="2" fillId="0" borderId="41" xfId="78" applyNumberFormat="1" applyFont="1" applyFill="1" applyBorder="1" applyAlignment="1">
      <alignment horizontal="center" vertical="center"/>
    </xf>
    <xf numFmtId="49" fontId="2" fillId="0" borderId="43" xfId="78" applyNumberFormat="1" applyFont="1" applyFill="1" applyBorder="1" applyAlignment="1">
      <alignment horizontal="center" vertical="center"/>
    </xf>
    <xf numFmtId="0" fontId="6" fillId="29" borderId="40" xfId="0" applyNumberFormat="1" applyFont="1" applyFill="1" applyBorder="1" applyAlignment="1">
      <alignment horizontal="center" vertical="center"/>
    </xf>
    <xf numFmtId="0" fontId="9" fillId="29" borderId="40" xfId="0" applyNumberFormat="1" applyFont="1" applyFill="1" applyBorder="1" applyAlignment="1">
      <alignment horizontal="center" vertical="center" wrapText="1"/>
    </xf>
    <xf numFmtId="0" fontId="6" fillId="29" borderId="40" xfId="0" applyNumberFormat="1" applyFont="1" applyFill="1" applyBorder="1" applyAlignment="1">
      <alignment horizontal="center" vertical="center" wrapText="1"/>
    </xf>
    <xf numFmtId="208" fontId="2" fillId="0" borderId="41" xfId="78" applyNumberFormat="1" applyFont="1" applyFill="1" applyBorder="1" applyAlignment="1">
      <alignment horizontal="center" vertical="center"/>
    </xf>
    <xf numFmtId="208" fontId="2" fillId="0" borderId="43" xfId="78" applyNumberFormat="1" applyFont="1" applyFill="1" applyBorder="1" applyAlignment="1">
      <alignment horizontal="center" vertical="center"/>
    </xf>
    <xf numFmtId="0" fontId="90" fillId="0" borderId="44" xfId="0" applyNumberFormat="1" applyFont="1" applyBorder="1" applyAlignment="1">
      <alignment horizontal="center" vertical="center" shrinkToFit="1"/>
    </xf>
    <xf numFmtId="0" fontId="54" fillId="28" borderId="59" xfId="0" applyNumberFormat="1" applyFont="1" applyFill="1" applyBorder="1" applyAlignment="1">
      <alignment horizontal="center" vertical="center" shrinkToFit="1"/>
    </xf>
    <xf numFmtId="0" fontId="54" fillId="28" borderId="63" xfId="0" applyNumberFormat="1" applyFont="1" applyFill="1" applyBorder="1" applyAlignment="1">
      <alignment horizontal="center" vertical="center" shrinkToFit="1"/>
    </xf>
    <xf numFmtId="0" fontId="54" fillId="28" borderId="60" xfId="0" applyNumberFormat="1" applyFont="1" applyFill="1" applyBorder="1" applyAlignment="1">
      <alignment horizontal="center" vertical="center" shrinkToFit="1"/>
    </xf>
    <xf numFmtId="207" fontId="90" fillId="0" borderId="59" xfId="0" applyNumberFormat="1" applyFont="1" applyBorder="1" applyAlignment="1">
      <alignment horizontal="center" vertical="center" wrapText="1"/>
    </xf>
    <xf numFmtId="207" fontId="0" fillId="0" borderId="63" xfId="0" applyNumberFormat="1" applyBorder="1">
      <alignment vertical="center"/>
    </xf>
    <xf numFmtId="207" fontId="0" fillId="0" borderId="60" xfId="0" applyNumberFormat="1" applyBorder="1">
      <alignment vertical="center"/>
    </xf>
    <xf numFmtId="207" fontId="90" fillId="0" borderId="63" xfId="0" applyNumberFormat="1" applyFont="1" applyBorder="1" applyAlignment="1">
      <alignment horizontal="center" vertical="center" wrapText="1"/>
    </xf>
    <xf numFmtId="207" fontId="90" fillId="0" borderId="60" xfId="0" applyNumberFormat="1" applyFont="1" applyBorder="1" applyAlignment="1">
      <alignment horizontal="center" vertical="center" wrapText="1"/>
    </xf>
    <xf numFmtId="0" fontId="90" fillId="0" borderId="0" xfId="0" applyNumberFormat="1" applyFont="1" applyBorder="1" applyAlignment="1">
      <alignment horizontal="center" vertical="center"/>
    </xf>
    <xf numFmtId="207" fontId="90" fillId="0" borderId="0" xfId="0" applyNumberFormat="1" applyFont="1" applyBorder="1" applyAlignment="1">
      <alignment vertical="center"/>
    </xf>
    <xf numFmtId="0" fontId="90" fillId="0" borderId="59" xfId="0" applyFont="1" applyBorder="1" applyAlignment="1">
      <alignment horizontal="center" vertical="center" shrinkToFit="1"/>
    </xf>
    <xf numFmtId="0" fontId="90" fillId="0" borderId="63" xfId="0" applyFont="1" applyBorder="1" applyAlignment="1">
      <alignment horizontal="center" vertical="center" shrinkToFit="1"/>
    </xf>
    <xf numFmtId="0" fontId="90" fillId="0" borderId="60" xfId="0" applyFont="1" applyBorder="1" applyAlignment="1">
      <alignment horizontal="center" vertical="center" shrinkToFit="1"/>
    </xf>
    <xf numFmtId="0" fontId="90" fillId="0" borderId="59" xfId="0" applyNumberFormat="1" applyFont="1" applyBorder="1" applyAlignment="1">
      <alignment horizontal="right" vertical="center" shrinkToFit="1"/>
    </xf>
    <xf numFmtId="0" fontId="90" fillId="0" borderId="63" xfId="0" applyNumberFormat="1" applyFont="1" applyBorder="1" applyAlignment="1">
      <alignment horizontal="right" vertical="center" shrinkToFit="1"/>
    </xf>
    <xf numFmtId="0" fontId="90" fillId="0" borderId="60" xfId="0" applyNumberFormat="1" applyFont="1" applyBorder="1" applyAlignment="1">
      <alignment horizontal="right" vertical="center" shrinkToFit="1"/>
    </xf>
    <xf numFmtId="207" fontId="90" fillId="0" borderId="59" xfId="0" applyNumberFormat="1" applyFont="1" applyBorder="1" applyAlignment="1">
      <alignment vertical="center" shrinkToFit="1"/>
    </xf>
    <xf numFmtId="207" fontId="90" fillId="0" borderId="63" xfId="0" applyNumberFormat="1" applyFont="1" applyBorder="1" applyAlignment="1">
      <alignment vertical="center" shrinkToFit="1"/>
    </xf>
    <xf numFmtId="0" fontId="90" fillId="0" borderId="63" xfId="0" applyNumberFormat="1" applyFont="1" applyBorder="1" applyAlignment="1">
      <alignment vertical="center"/>
    </xf>
    <xf numFmtId="0" fontId="90" fillId="0" borderId="60" xfId="0" applyNumberFormat="1" applyFont="1" applyBorder="1" applyAlignment="1">
      <alignment vertical="center"/>
    </xf>
    <xf numFmtId="0" fontId="90" fillId="0" borderId="59" xfId="0" applyFont="1" applyBorder="1" applyAlignment="1">
      <alignment horizontal="right" vertical="center" shrinkToFit="1"/>
    </xf>
    <xf numFmtId="0" fontId="94" fillId="0" borderId="63" xfId="0" applyFont="1" applyBorder="1" applyAlignment="1">
      <alignment horizontal="right" vertical="center"/>
    </xf>
    <xf numFmtId="0" fontId="0" fillId="0" borderId="60" xfId="0" applyBorder="1" applyAlignment="1">
      <alignment horizontal="right" vertical="center"/>
    </xf>
    <xf numFmtId="0" fontId="90" fillId="0" borderId="59" xfId="0" applyNumberFormat="1" applyFont="1" applyBorder="1" applyAlignment="1">
      <alignment horizontal="center" vertical="center" shrinkToFit="1"/>
    </xf>
    <xf numFmtId="0" fontId="90" fillId="0" borderId="63" xfId="0" applyNumberFormat="1" applyFont="1" applyBorder="1" applyAlignment="1">
      <alignment horizontal="center" vertical="center" shrinkToFit="1"/>
    </xf>
    <xf numFmtId="0" fontId="90" fillId="0" borderId="60" xfId="0" applyNumberFormat="1" applyFont="1" applyBorder="1" applyAlignment="1">
      <alignment horizontal="center" vertical="center" shrinkToFit="1"/>
    </xf>
    <xf numFmtId="0" fontId="90" fillId="0" borderId="44" xfId="0" applyNumberFormat="1" applyFont="1" applyBorder="1" applyAlignment="1">
      <alignment vertical="center" shrinkToFit="1"/>
    </xf>
    <xf numFmtId="0" fontId="54" fillId="0" borderId="0" xfId="0" applyNumberFormat="1" applyFont="1" applyBorder="1" applyAlignment="1">
      <alignment horizontal="left" vertical="center"/>
    </xf>
    <xf numFmtId="0" fontId="90" fillId="0" borderId="58" xfId="0" applyFont="1" applyBorder="1" applyAlignment="1">
      <alignment horizontal="center" vertical="center"/>
    </xf>
    <xf numFmtId="0" fontId="90" fillId="0" borderId="0" xfId="0" applyFont="1" applyBorder="1" applyAlignment="1">
      <alignment horizontal="center" vertical="center"/>
    </xf>
    <xf numFmtId="207" fontId="90" fillId="0" borderId="63" xfId="0" applyNumberFormat="1" applyFont="1" applyBorder="1" applyAlignment="1">
      <alignment horizontal="center" vertical="center"/>
    </xf>
    <xf numFmtId="207" fontId="90" fillId="0" borderId="33" xfId="0" applyNumberFormat="1" applyFont="1" applyBorder="1" applyAlignment="1">
      <alignment horizontal="center" vertical="center" wrapText="1"/>
    </xf>
    <xf numFmtId="207" fontId="0" fillId="0" borderId="0" xfId="0" applyNumberFormat="1" applyBorder="1">
      <alignment vertical="center"/>
    </xf>
    <xf numFmtId="207" fontId="0" fillId="0" borderId="34" xfId="0" applyNumberFormat="1" applyBorder="1">
      <alignment vertical="center"/>
    </xf>
    <xf numFmtId="207" fontId="90" fillId="0" borderId="0" xfId="0" applyNumberFormat="1" applyFont="1" applyBorder="1" applyAlignment="1">
      <alignment horizontal="center" vertical="center" wrapText="1"/>
    </xf>
    <xf numFmtId="207" fontId="90" fillId="0" borderId="34" xfId="0" applyNumberFormat="1" applyFont="1" applyBorder="1" applyAlignment="1">
      <alignment horizontal="center" vertical="center" wrapText="1"/>
    </xf>
    <xf numFmtId="0" fontId="54" fillId="0" borderId="0" xfId="0" applyNumberFormat="1" applyFont="1" applyBorder="1" applyAlignment="1">
      <alignment vertical="center"/>
    </xf>
    <xf numFmtId="189" fontId="54" fillId="0" borderId="0" xfId="0" applyNumberFormat="1" applyFont="1" applyBorder="1" applyAlignment="1">
      <alignment horizontal="left" vertical="center"/>
    </xf>
    <xf numFmtId="211" fontId="54" fillId="0" borderId="19" xfId="0" applyNumberFormat="1" applyFont="1" applyBorder="1" applyAlignment="1">
      <alignment horizontal="center" vertical="center"/>
    </xf>
    <xf numFmtId="0" fontId="54" fillId="0" borderId="0" xfId="0" applyNumberFormat="1" applyFont="1" applyBorder="1" applyAlignment="1">
      <alignment horizontal="center" vertical="center"/>
    </xf>
    <xf numFmtId="207" fontId="54" fillId="0" borderId="0" xfId="0" applyNumberFormat="1" applyFont="1" applyBorder="1" applyAlignment="1">
      <alignment horizontal="center" vertical="center"/>
    </xf>
    <xf numFmtId="0" fontId="54" fillId="0" borderId="58" xfId="0" applyNumberFormat="1" applyFont="1" applyBorder="1" applyAlignment="1">
      <alignment horizontal="center" vertical="center"/>
    </xf>
    <xf numFmtId="207" fontId="54" fillId="0" borderId="19" xfId="0" applyNumberFormat="1" applyFont="1" applyBorder="1" applyAlignment="1">
      <alignment horizontal="center" vertical="center"/>
    </xf>
    <xf numFmtId="207" fontId="54" fillId="0" borderId="0" xfId="0" applyNumberFormat="1" applyFont="1" applyBorder="1" applyAlignment="1">
      <alignment vertical="center"/>
    </xf>
    <xf numFmtId="2" fontId="54" fillId="0" borderId="0" xfId="0" applyNumberFormat="1" applyFont="1" applyBorder="1" applyAlignment="1">
      <alignment horizontal="center" vertical="center"/>
    </xf>
    <xf numFmtId="207" fontId="90" fillId="0" borderId="19" xfId="0" applyNumberFormat="1" applyFont="1" applyBorder="1" applyAlignment="1">
      <alignment horizontal="center" vertical="center"/>
    </xf>
    <xf numFmtId="207" fontId="90" fillId="0" borderId="0" xfId="0" applyNumberFormat="1" applyFont="1" applyBorder="1" applyAlignment="1">
      <alignment horizontal="center" vertical="center" shrinkToFit="1"/>
    </xf>
    <xf numFmtId="0" fontId="54" fillId="0" borderId="19" xfId="0" applyNumberFormat="1" applyFont="1" applyBorder="1" applyAlignment="1">
      <alignment horizontal="center" vertical="center"/>
    </xf>
    <xf numFmtId="198" fontId="90" fillId="0" borderId="0" xfId="0" applyNumberFormat="1" applyFont="1" applyBorder="1" applyAlignment="1">
      <alignment horizontal="center" vertical="center"/>
    </xf>
    <xf numFmtId="204" fontId="90" fillId="0" borderId="0" xfId="0" applyNumberFormat="1" applyFont="1" applyBorder="1" applyAlignment="1">
      <alignment horizontal="left" vertical="center"/>
    </xf>
    <xf numFmtId="0" fontId="90" fillId="0" borderId="33" xfId="0" applyNumberFormat="1" applyFont="1" applyBorder="1" applyAlignment="1">
      <alignment horizontal="center" vertical="center" wrapText="1"/>
    </xf>
    <xf numFmtId="0" fontId="0" fillId="0" borderId="0" xfId="0" applyNumberFormat="1" applyBorder="1">
      <alignment vertical="center"/>
    </xf>
    <xf numFmtId="0" fontId="0" fillId="0" borderId="34" xfId="0" applyNumberFormat="1" applyBorder="1">
      <alignment vertical="center"/>
    </xf>
    <xf numFmtId="0" fontId="90" fillId="0" borderId="59" xfId="0" applyFont="1" applyBorder="1" applyAlignment="1">
      <alignment horizontal="center" vertical="center" wrapText="1"/>
    </xf>
    <xf numFmtId="0" fontId="0" fillId="0" borderId="63" xfId="0" applyBorder="1">
      <alignment vertical="center"/>
    </xf>
    <xf numFmtId="0" fontId="0" fillId="0" borderId="60" xfId="0" applyBorder="1">
      <alignment vertical="center"/>
    </xf>
    <xf numFmtId="0" fontId="90" fillId="0" borderId="62" xfId="0" applyFont="1" applyBorder="1" applyAlignment="1">
      <alignment horizontal="center" vertical="center" wrapText="1"/>
    </xf>
    <xf numFmtId="0" fontId="0" fillId="0" borderId="58" xfId="0" applyBorder="1">
      <alignment vertical="center"/>
    </xf>
    <xf numFmtId="0" fontId="0" fillId="0" borderId="56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>
      <alignment vertical="center"/>
    </xf>
    <xf numFmtId="0" fontId="0" fillId="0" borderId="3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54" fillId="28" borderId="44" xfId="0" applyNumberFormat="1" applyFont="1" applyFill="1" applyBorder="1" applyAlignment="1">
      <alignment horizontal="center" vertical="center"/>
    </xf>
    <xf numFmtId="0" fontId="54" fillId="28" borderId="44" xfId="0" applyNumberFormat="1" applyFont="1" applyFill="1" applyBorder="1" applyAlignment="1">
      <alignment horizontal="center" vertical="center" shrinkToFit="1"/>
    </xf>
    <xf numFmtId="0" fontId="85" fillId="28" borderId="44" xfId="0" applyNumberFormat="1" applyFont="1" applyFill="1" applyBorder="1" applyAlignment="1">
      <alignment horizontal="center" vertical="center" shrinkToFit="1"/>
    </xf>
    <xf numFmtId="0" fontId="90" fillId="0" borderId="59" xfId="0" applyNumberFormat="1" applyFont="1" applyBorder="1" applyAlignment="1">
      <alignment horizontal="center" vertical="center" wrapText="1"/>
    </xf>
    <xf numFmtId="0" fontId="0" fillId="0" borderId="63" xfId="0" applyNumberFormat="1" applyBorder="1">
      <alignment vertical="center"/>
    </xf>
    <xf numFmtId="0" fontId="0" fillId="0" borderId="60" xfId="0" applyNumberFormat="1" applyBorder="1">
      <alignment vertical="center"/>
    </xf>
    <xf numFmtId="0" fontId="90" fillId="0" borderId="63" xfId="0" applyNumberFormat="1" applyFont="1" applyBorder="1" applyAlignment="1">
      <alignment horizontal="center" vertical="center" wrapText="1"/>
    </xf>
    <xf numFmtId="0" fontId="90" fillId="0" borderId="60" xfId="0" applyNumberFormat="1" applyFont="1" applyBorder="1" applyAlignment="1">
      <alignment horizontal="center" vertical="center" wrapText="1"/>
    </xf>
    <xf numFmtId="0" fontId="0" fillId="0" borderId="63" xfId="0" applyBorder="1" applyAlignment="1">
      <alignment vertical="center"/>
    </xf>
    <xf numFmtId="0" fontId="0" fillId="0" borderId="60" xfId="0" applyBorder="1" applyAlignment="1">
      <alignment vertical="center"/>
    </xf>
    <xf numFmtId="0" fontId="90" fillId="0" borderId="62" xfId="0" applyFont="1" applyBorder="1" applyAlignment="1">
      <alignment horizontal="center" vertical="center"/>
    </xf>
    <xf numFmtId="0" fontId="90" fillId="0" borderId="56" xfId="0" applyFont="1" applyBorder="1" applyAlignment="1">
      <alignment horizontal="center" vertical="center"/>
    </xf>
    <xf numFmtId="0" fontId="90" fillId="0" borderId="33" xfId="0" applyFont="1" applyBorder="1" applyAlignment="1">
      <alignment horizontal="center" vertical="center"/>
    </xf>
    <xf numFmtId="0" fontId="90" fillId="0" borderId="34" xfId="0" applyFont="1" applyBorder="1" applyAlignment="1">
      <alignment horizontal="center" vertical="center"/>
    </xf>
    <xf numFmtId="0" fontId="90" fillId="0" borderId="62" xfId="0" applyFont="1" applyBorder="1" applyAlignment="1">
      <alignment horizontal="center" vertical="center" shrinkToFit="1"/>
    </xf>
    <xf numFmtId="0" fontId="90" fillId="0" borderId="58" xfId="0" applyFont="1" applyBorder="1" applyAlignment="1">
      <alignment horizontal="center" vertical="center" shrinkToFit="1"/>
    </xf>
    <xf numFmtId="0" fontId="90" fillId="0" borderId="56" xfId="0" applyFont="1" applyBorder="1" applyAlignment="1">
      <alignment horizontal="center" vertical="center" shrinkToFit="1"/>
    </xf>
    <xf numFmtId="0" fontId="90" fillId="0" borderId="18" xfId="0" applyFont="1" applyBorder="1" applyAlignment="1">
      <alignment horizontal="center" vertical="center" shrinkToFit="1"/>
    </xf>
    <xf numFmtId="0" fontId="90" fillId="0" borderId="19" xfId="0" applyFont="1" applyBorder="1" applyAlignment="1">
      <alignment horizontal="center" vertical="center" shrinkToFit="1"/>
    </xf>
    <xf numFmtId="0" fontId="90" fillId="0" borderId="20" xfId="0" applyFont="1" applyBorder="1" applyAlignment="1">
      <alignment horizontal="center" vertical="center" shrinkToFit="1"/>
    </xf>
    <xf numFmtId="0" fontId="90" fillId="0" borderId="33" xfId="0" applyFont="1" applyBorder="1" applyAlignment="1">
      <alignment horizontal="center" vertical="center" shrinkToFit="1"/>
    </xf>
    <xf numFmtId="0" fontId="0" fillId="0" borderId="0" xfId="0" applyBorder="1" applyAlignment="1">
      <alignment vertical="center"/>
    </xf>
    <xf numFmtId="0" fontId="0" fillId="0" borderId="34" xfId="0" applyBorder="1" applyAlignment="1">
      <alignment vertical="center"/>
    </xf>
    <xf numFmtId="0" fontId="91" fillId="0" borderId="18" xfId="0" applyFont="1" applyBorder="1" applyAlignment="1">
      <alignment horizontal="center" vertical="center" shrinkToFit="1"/>
    </xf>
    <xf numFmtId="0" fontId="91" fillId="0" borderId="19" xfId="0" applyFont="1" applyBorder="1" applyAlignment="1">
      <alignment horizontal="center" vertical="center" shrinkToFit="1"/>
    </xf>
    <xf numFmtId="0" fontId="91" fillId="0" borderId="20" xfId="0" applyFont="1" applyBorder="1" applyAlignment="1">
      <alignment horizontal="center" vertical="center" shrinkToFit="1"/>
    </xf>
    <xf numFmtId="0" fontId="91" fillId="0" borderId="33" xfId="0" applyFont="1" applyBorder="1" applyAlignment="1">
      <alignment horizontal="center" vertical="center" shrinkToFit="1"/>
    </xf>
    <xf numFmtId="0" fontId="91" fillId="0" borderId="0" xfId="0" applyFont="1" applyBorder="1" applyAlignment="1">
      <alignment horizontal="center" vertical="center" shrinkToFit="1"/>
    </xf>
    <xf numFmtId="0" fontId="91" fillId="0" borderId="34" xfId="0" applyFont="1" applyBorder="1" applyAlignment="1">
      <alignment horizontal="center" vertical="center" shrinkToFit="1"/>
    </xf>
    <xf numFmtId="0" fontId="0" fillId="0" borderId="58" xfId="0" applyBorder="1" applyAlignment="1">
      <alignment vertical="center"/>
    </xf>
    <xf numFmtId="0" fontId="0" fillId="0" borderId="56" xfId="0" applyBorder="1" applyAlignment="1">
      <alignment vertical="center"/>
    </xf>
    <xf numFmtId="197" fontId="54" fillId="0" borderId="0" xfId="0" applyNumberFormat="1" applyFont="1" applyBorder="1" applyAlignment="1">
      <alignment vertical="center"/>
    </xf>
    <xf numFmtId="0" fontId="90" fillId="0" borderId="59" xfId="0" applyFont="1" applyBorder="1" applyAlignment="1">
      <alignment horizontal="right" vertical="center" wrapText="1"/>
    </xf>
    <xf numFmtId="0" fontId="90" fillId="0" borderId="63" xfId="0" applyFont="1" applyBorder="1" applyAlignment="1">
      <alignment horizontal="right" vertical="center" wrapText="1"/>
    </xf>
    <xf numFmtId="0" fontId="91" fillId="0" borderId="63" xfId="0" applyFont="1" applyBorder="1" applyAlignment="1">
      <alignment vertical="center" wrapText="1"/>
    </xf>
    <xf numFmtId="0" fontId="91" fillId="0" borderId="60" xfId="0" applyFont="1" applyBorder="1" applyAlignment="1">
      <alignment vertical="center" wrapText="1"/>
    </xf>
    <xf numFmtId="0" fontId="90" fillId="28" borderId="62" xfId="0" applyFont="1" applyFill="1" applyBorder="1" applyAlignment="1">
      <alignment horizontal="center" vertical="center" wrapText="1"/>
    </xf>
    <xf numFmtId="0" fontId="0" fillId="28" borderId="58" xfId="0" applyFill="1" applyBorder="1">
      <alignment vertical="center"/>
    </xf>
    <xf numFmtId="0" fontId="0" fillId="28" borderId="56" xfId="0" applyFill="1" applyBorder="1">
      <alignment vertical="center"/>
    </xf>
    <xf numFmtId="0" fontId="0" fillId="28" borderId="33" xfId="0" applyFill="1" applyBorder="1">
      <alignment vertical="center"/>
    </xf>
    <xf numFmtId="0" fontId="0" fillId="28" borderId="0" xfId="0" applyFill="1" applyBorder="1">
      <alignment vertical="center"/>
    </xf>
    <xf numFmtId="0" fontId="0" fillId="28" borderId="34" xfId="0" applyFill="1" applyBorder="1">
      <alignment vertical="center"/>
    </xf>
    <xf numFmtId="0" fontId="0" fillId="28" borderId="18" xfId="0" applyFill="1" applyBorder="1">
      <alignment vertical="center"/>
    </xf>
    <xf numFmtId="0" fontId="0" fillId="28" borderId="19" xfId="0" applyFill="1" applyBorder="1">
      <alignment vertical="center"/>
    </xf>
    <xf numFmtId="0" fontId="0" fillId="28" borderId="20" xfId="0" applyFill="1" applyBorder="1">
      <alignment vertical="center"/>
    </xf>
    <xf numFmtId="0" fontId="90" fillId="28" borderId="59" xfId="0" applyFont="1" applyFill="1" applyBorder="1" applyAlignment="1">
      <alignment horizontal="center" vertical="center" wrapText="1"/>
    </xf>
    <xf numFmtId="0" fontId="0" fillId="28" borderId="63" xfId="0" applyFill="1" applyBorder="1">
      <alignment vertical="center"/>
    </xf>
    <xf numFmtId="0" fontId="0" fillId="28" borderId="60" xfId="0" applyFill="1" applyBorder="1">
      <alignment vertical="center"/>
    </xf>
    <xf numFmtId="0" fontId="90" fillId="28" borderId="59" xfId="0" applyNumberFormat="1" applyFont="1" applyFill="1" applyBorder="1" applyAlignment="1">
      <alignment horizontal="center" vertical="center" wrapText="1"/>
    </xf>
    <xf numFmtId="0" fontId="0" fillId="28" borderId="63" xfId="0" applyNumberFormat="1" applyFill="1" applyBorder="1">
      <alignment vertical="center"/>
    </xf>
    <xf numFmtId="0" fontId="0" fillId="28" borderId="60" xfId="0" applyNumberFormat="1" applyFill="1" applyBorder="1">
      <alignment vertical="center"/>
    </xf>
    <xf numFmtId="0" fontId="90" fillId="0" borderId="44" xfId="0" applyNumberFormat="1" applyFont="1" applyBorder="1" applyAlignment="1">
      <alignment horizontal="center" vertical="center"/>
    </xf>
    <xf numFmtId="0" fontId="90" fillId="0" borderId="59" xfId="0" applyNumberFormat="1" applyFont="1" applyBorder="1" applyAlignment="1">
      <alignment vertical="center" shrinkToFit="1"/>
    </xf>
    <xf numFmtId="0" fontId="90" fillId="0" borderId="63" xfId="0" applyNumberFormat="1" applyFont="1" applyBorder="1" applyAlignment="1">
      <alignment vertical="center" shrinkToFit="1"/>
    </xf>
    <xf numFmtId="0" fontId="90" fillId="0" borderId="60" xfId="0" applyNumberFormat="1" applyFont="1" applyBorder="1" applyAlignment="1">
      <alignment vertical="center" shrinkToFit="1"/>
    </xf>
    <xf numFmtId="0" fontId="91" fillId="0" borderId="0" xfId="0" applyNumberFormat="1" applyFont="1" applyBorder="1" applyAlignment="1">
      <alignment horizontal="center" vertical="center"/>
    </xf>
    <xf numFmtId="0" fontId="90" fillId="28" borderId="58" xfId="0" applyFont="1" applyFill="1" applyBorder="1" applyAlignment="1">
      <alignment horizontal="center" vertical="center" wrapText="1"/>
    </xf>
    <xf numFmtId="0" fontId="90" fillId="28" borderId="56" xfId="0" applyFont="1" applyFill="1" applyBorder="1" applyAlignment="1">
      <alignment horizontal="center" vertical="center" wrapText="1"/>
    </xf>
    <xf numFmtId="0" fontId="90" fillId="28" borderId="18" xfId="0" applyFont="1" applyFill="1" applyBorder="1" applyAlignment="1">
      <alignment horizontal="center" vertical="center" wrapText="1"/>
    </xf>
    <xf numFmtId="0" fontId="90" fillId="28" borderId="19" xfId="0" applyFont="1" applyFill="1" applyBorder="1" applyAlignment="1">
      <alignment horizontal="center" vertical="center" wrapText="1"/>
    </xf>
    <xf numFmtId="0" fontId="90" fillId="28" borderId="20" xfId="0" applyFont="1" applyFill="1" applyBorder="1" applyAlignment="1">
      <alignment horizontal="center" vertical="center" wrapText="1"/>
    </xf>
    <xf numFmtId="0" fontId="90" fillId="28" borderId="63" xfId="0" applyFont="1" applyFill="1" applyBorder="1" applyAlignment="1">
      <alignment horizontal="center" vertical="center" wrapText="1"/>
    </xf>
    <xf numFmtId="0" fontId="90" fillId="28" borderId="60" xfId="0" applyFont="1" applyFill="1" applyBorder="1" applyAlignment="1">
      <alignment horizontal="center" vertical="center" wrapText="1"/>
    </xf>
    <xf numFmtId="49" fontId="90" fillId="28" borderId="59" xfId="0" applyNumberFormat="1" applyFont="1" applyFill="1" applyBorder="1" applyAlignment="1">
      <alignment horizontal="center" vertical="center" wrapText="1"/>
    </xf>
    <xf numFmtId="49" fontId="90" fillId="28" borderId="63" xfId="0" applyNumberFormat="1" applyFont="1" applyFill="1" applyBorder="1" applyAlignment="1">
      <alignment horizontal="center" vertical="center" wrapText="1"/>
    </xf>
    <xf numFmtId="49" fontId="90" fillId="28" borderId="60" xfId="0" applyNumberFormat="1" applyFont="1" applyFill="1" applyBorder="1" applyAlignment="1">
      <alignment horizontal="center" vertical="center" wrapText="1"/>
    </xf>
    <xf numFmtId="0" fontId="90" fillId="28" borderId="63" xfId="0" applyNumberFormat="1" applyFont="1" applyFill="1" applyBorder="1" applyAlignment="1">
      <alignment horizontal="center" vertical="center" wrapText="1"/>
    </xf>
    <xf numFmtId="0" fontId="90" fillId="28" borderId="60" xfId="0" applyNumberFormat="1" applyFont="1" applyFill="1" applyBorder="1" applyAlignment="1">
      <alignment horizontal="center" vertical="center" wrapText="1"/>
    </xf>
    <xf numFmtId="209" fontId="90" fillId="0" borderId="59" xfId="0" applyNumberFormat="1" applyFont="1" applyBorder="1" applyAlignment="1">
      <alignment horizontal="center" vertical="center" wrapText="1"/>
    </xf>
    <xf numFmtId="209" fontId="0" fillId="0" borderId="63" xfId="0" applyNumberFormat="1" applyBorder="1">
      <alignment vertical="center"/>
    </xf>
    <xf numFmtId="209" fontId="0" fillId="0" borderId="60" xfId="0" applyNumberFormat="1" applyBorder="1">
      <alignment vertical="center"/>
    </xf>
    <xf numFmtId="207" fontId="90" fillId="0" borderId="62" xfId="0" applyNumberFormat="1" applyFont="1" applyBorder="1" applyAlignment="1">
      <alignment horizontal="center" vertical="center" wrapText="1"/>
    </xf>
    <xf numFmtId="207" fontId="90" fillId="0" borderId="58" xfId="0" applyNumberFormat="1" applyFont="1" applyBorder="1" applyAlignment="1">
      <alignment horizontal="center" vertical="center" wrapText="1"/>
    </xf>
    <xf numFmtId="207" fontId="90" fillId="0" borderId="56" xfId="0" applyNumberFormat="1" applyFont="1" applyBorder="1" applyAlignment="1">
      <alignment horizontal="center" vertical="center" wrapText="1"/>
    </xf>
    <xf numFmtId="207" fontId="90" fillId="0" borderId="18" xfId="0" applyNumberFormat="1" applyFont="1" applyBorder="1" applyAlignment="1">
      <alignment horizontal="center" vertical="center" wrapText="1"/>
    </xf>
    <xf numFmtId="207" fontId="90" fillId="0" borderId="19" xfId="0" applyNumberFormat="1" applyFont="1" applyBorder="1" applyAlignment="1">
      <alignment horizontal="center" vertical="center" wrapText="1"/>
    </xf>
    <xf numFmtId="207" fontId="90" fillId="0" borderId="20" xfId="0" applyNumberFormat="1" applyFont="1" applyBorder="1" applyAlignment="1">
      <alignment horizontal="center" vertical="center" wrapText="1"/>
    </xf>
    <xf numFmtId="210" fontId="90" fillId="0" borderId="59" xfId="0" applyNumberFormat="1" applyFont="1" applyBorder="1" applyAlignment="1">
      <alignment horizontal="center" vertical="center" wrapText="1"/>
    </xf>
    <xf numFmtId="210" fontId="0" fillId="0" borderId="63" xfId="0" applyNumberFormat="1" applyBorder="1">
      <alignment vertical="center"/>
    </xf>
    <xf numFmtId="210" fontId="0" fillId="0" borderId="60" xfId="0" applyNumberFormat="1" applyBorder="1">
      <alignment vertical="center"/>
    </xf>
    <xf numFmtId="0" fontId="94" fillId="0" borderId="0" xfId="0" applyFont="1" applyBorder="1" applyAlignment="1">
      <alignment vertical="center"/>
    </xf>
    <xf numFmtId="0" fontId="90" fillId="0" borderId="59" xfId="0" applyFont="1" applyBorder="1" applyAlignment="1">
      <alignment horizontal="center" vertical="center"/>
    </xf>
    <xf numFmtId="0" fontId="90" fillId="0" borderId="60" xfId="0" applyFont="1" applyBorder="1" applyAlignment="1">
      <alignment horizontal="center" vertical="center"/>
    </xf>
    <xf numFmtId="0" fontId="91" fillId="0" borderId="59" xfId="0" applyFont="1" applyBorder="1" applyAlignment="1">
      <alignment horizontal="left" vertical="center" indent="1" shrinkToFit="1"/>
    </xf>
    <xf numFmtId="0" fontId="91" fillId="0" borderId="63" xfId="0" applyFont="1" applyBorder="1" applyAlignment="1">
      <alignment horizontal="left" vertical="center" indent="1" shrinkToFit="1"/>
    </xf>
    <xf numFmtId="0" fontId="91" fillId="0" borderId="60" xfId="0" applyFont="1" applyBorder="1" applyAlignment="1">
      <alignment horizontal="left" vertical="center" indent="1" shrinkToFit="1"/>
    </xf>
    <xf numFmtId="207" fontId="90" fillId="0" borderId="59" xfId="0" applyNumberFormat="1" applyFont="1" applyBorder="1" applyAlignment="1">
      <alignment vertical="center"/>
    </xf>
    <xf numFmtId="207" fontId="90" fillId="0" borderId="63" xfId="0" applyNumberFormat="1" applyFont="1" applyBorder="1" applyAlignment="1">
      <alignment vertical="center"/>
    </xf>
    <xf numFmtId="0" fontId="94" fillId="0" borderId="63" xfId="0" applyFont="1" applyBorder="1" applyAlignment="1">
      <alignment vertical="center"/>
    </xf>
    <xf numFmtId="0" fontId="94" fillId="0" borderId="58" xfId="0" applyFont="1" applyBorder="1" applyAlignment="1">
      <alignment vertical="center"/>
    </xf>
    <xf numFmtId="198" fontId="90" fillId="0" borderId="62" xfId="0" applyNumberFormat="1" applyFont="1" applyBorder="1" applyAlignment="1">
      <alignment horizontal="center" vertical="center" shrinkToFit="1"/>
    </xf>
    <xf numFmtId="198" fontId="90" fillId="0" borderId="58" xfId="0" applyNumberFormat="1" applyFont="1" applyBorder="1" applyAlignment="1">
      <alignment horizontal="center" vertical="center" shrinkToFit="1"/>
    </xf>
    <xf numFmtId="198" fontId="90" fillId="0" borderId="56" xfId="0" applyNumberFormat="1" applyFont="1" applyBorder="1" applyAlignment="1">
      <alignment horizontal="center" vertical="center" shrinkToFit="1"/>
    </xf>
    <xf numFmtId="0" fontId="91" fillId="0" borderId="59" xfId="0" applyFont="1" applyBorder="1" applyAlignment="1">
      <alignment horizontal="left" vertical="center" indent="3" shrinkToFit="1"/>
    </xf>
    <xf numFmtId="0" fontId="91" fillId="0" borderId="63" xfId="0" applyFont="1" applyBorder="1" applyAlignment="1">
      <alignment horizontal="left" vertical="center" indent="3" shrinkToFit="1"/>
    </xf>
    <xf numFmtId="0" fontId="91" fillId="0" borderId="60" xfId="0" applyFont="1" applyBorder="1" applyAlignment="1">
      <alignment horizontal="left" vertical="center" indent="3" shrinkToFit="1"/>
    </xf>
    <xf numFmtId="0" fontId="90" fillId="0" borderId="59" xfId="0" applyNumberFormat="1" applyFont="1" applyBorder="1" applyAlignment="1">
      <alignment horizontal="center" vertical="center"/>
    </xf>
    <xf numFmtId="0" fontId="90" fillId="0" borderId="63" xfId="0" applyNumberFormat="1" applyFont="1" applyBorder="1" applyAlignment="1">
      <alignment horizontal="center" vertical="center"/>
    </xf>
    <xf numFmtId="0" fontId="90" fillId="0" borderId="60" xfId="0" applyNumberFormat="1" applyFont="1" applyBorder="1" applyAlignment="1">
      <alignment horizontal="center" vertical="center"/>
    </xf>
    <xf numFmtId="207" fontId="90" fillId="0" borderId="62" xfId="0" applyNumberFormat="1" applyFont="1" applyBorder="1" applyAlignment="1">
      <alignment vertical="center" shrinkToFit="1"/>
    </xf>
    <xf numFmtId="207" fontId="90" fillId="0" borderId="58" xfId="0" applyNumberFormat="1" applyFont="1" applyBorder="1" applyAlignment="1">
      <alignment vertical="center" shrinkToFit="1"/>
    </xf>
    <xf numFmtId="0" fontId="90" fillId="0" borderId="62" xfId="0" applyNumberFormat="1" applyFont="1" applyBorder="1" applyAlignment="1">
      <alignment horizontal="center" vertical="center" shrinkToFit="1"/>
    </xf>
    <xf numFmtId="0" fontId="90" fillId="0" borderId="58" xfId="0" applyNumberFormat="1" applyFont="1" applyBorder="1" applyAlignment="1">
      <alignment horizontal="center" vertical="center" shrinkToFit="1"/>
    </xf>
    <xf numFmtId="0" fontId="90" fillId="0" borderId="56" xfId="0" applyNumberFormat="1" applyFont="1" applyBorder="1" applyAlignment="1">
      <alignment horizontal="center" vertical="center" shrinkToFit="1"/>
    </xf>
    <xf numFmtId="188" fontId="90" fillId="0" borderId="59" xfId="0" applyNumberFormat="1" applyFont="1" applyBorder="1" applyAlignment="1">
      <alignment horizontal="center" vertical="center" shrinkToFit="1"/>
    </xf>
    <xf numFmtId="188" fontId="90" fillId="0" borderId="63" xfId="0" applyNumberFormat="1" applyFont="1" applyBorder="1" applyAlignment="1">
      <alignment horizontal="center" vertical="center" shrinkToFit="1"/>
    </xf>
    <xf numFmtId="188" fontId="90" fillId="0" borderId="60" xfId="0" applyNumberFormat="1" applyFont="1" applyBorder="1" applyAlignment="1">
      <alignment horizontal="center" vertical="center" shrinkToFit="1"/>
    </xf>
    <xf numFmtId="207" fontId="54" fillId="0" borderId="0" xfId="0" applyNumberFormat="1" applyFont="1" applyBorder="1" applyAlignment="1">
      <alignment horizontal="center" vertical="center" shrinkToFit="1"/>
    </xf>
    <xf numFmtId="198" fontId="90" fillId="0" borderId="59" xfId="0" applyNumberFormat="1" applyFont="1" applyBorder="1" applyAlignment="1">
      <alignment horizontal="center" vertical="center" shrinkToFit="1"/>
    </xf>
    <xf numFmtId="198" fontId="90" fillId="0" borderId="63" xfId="0" applyNumberFormat="1" applyFont="1" applyBorder="1" applyAlignment="1">
      <alignment horizontal="center" vertical="center" shrinkToFit="1"/>
    </xf>
    <xf numFmtId="198" fontId="90" fillId="0" borderId="60" xfId="0" applyNumberFormat="1" applyFont="1" applyBorder="1" applyAlignment="1">
      <alignment horizontal="center" vertical="center" shrinkToFit="1"/>
    </xf>
    <xf numFmtId="0" fontId="90" fillId="28" borderId="59" xfId="0" applyFont="1" applyFill="1" applyBorder="1" applyAlignment="1">
      <alignment horizontal="right" vertical="center" wrapText="1"/>
    </xf>
    <xf numFmtId="0" fontId="90" fillId="28" borderId="63" xfId="0" applyFont="1" applyFill="1" applyBorder="1" applyAlignment="1">
      <alignment horizontal="right" vertical="center" wrapText="1"/>
    </xf>
    <xf numFmtId="0" fontId="91" fillId="28" borderId="63" xfId="0" applyFont="1" applyFill="1" applyBorder="1" applyAlignment="1">
      <alignment vertical="center" wrapText="1"/>
    </xf>
    <xf numFmtId="0" fontId="91" fillId="28" borderId="60" xfId="0" applyFont="1" applyFill="1" applyBorder="1" applyAlignment="1">
      <alignment vertical="center" wrapText="1"/>
    </xf>
    <xf numFmtId="198" fontId="54" fillId="0" borderId="0" xfId="0" applyNumberFormat="1" applyFont="1" applyBorder="1" applyAlignment="1">
      <alignment horizontal="left" vertical="center"/>
    </xf>
    <xf numFmtId="0" fontId="90" fillId="0" borderId="63" xfId="0" applyFont="1" applyBorder="1" applyAlignment="1">
      <alignment horizontal="right" vertical="center" shrinkToFit="1"/>
    </xf>
    <xf numFmtId="0" fontId="90" fillId="0" borderId="60" xfId="0" applyFont="1" applyBorder="1" applyAlignment="1">
      <alignment horizontal="right" vertical="center" shrinkToFit="1"/>
    </xf>
    <xf numFmtId="0" fontId="61" fillId="27" borderId="59" xfId="81" applyFont="1" applyFill="1" applyBorder="1" applyAlignment="1">
      <alignment horizontal="center" vertical="center"/>
    </xf>
    <xf numFmtId="0" fontId="61" fillId="27" borderId="60" xfId="81" applyFont="1" applyFill="1" applyBorder="1" applyAlignment="1">
      <alignment horizontal="center" vertical="center"/>
    </xf>
    <xf numFmtId="0" fontId="61" fillId="27" borderId="33" xfId="81" applyFont="1" applyFill="1" applyBorder="1" applyAlignment="1">
      <alignment horizontal="center" vertical="center"/>
    </xf>
    <xf numFmtId="0" fontId="61" fillId="27" borderId="0" xfId="81" applyFont="1" applyFill="1" applyBorder="1" applyAlignment="1">
      <alignment horizontal="center" vertical="center"/>
    </xf>
    <xf numFmtId="0" fontId="61" fillId="27" borderId="63" xfId="81" applyFont="1" applyFill="1" applyBorder="1" applyAlignment="1">
      <alignment horizontal="center" vertical="center"/>
    </xf>
    <xf numFmtId="0" fontId="61" fillId="27" borderId="99" xfId="81" applyFont="1" applyFill="1" applyBorder="1" applyAlignment="1">
      <alignment horizontal="center" vertical="center"/>
    </xf>
    <xf numFmtId="0" fontId="63" fillId="0" borderId="41" xfId="0" applyFont="1" applyBorder="1" applyAlignment="1">
      <alignment horizontal="center" vertical="center"/>
    </xf>
    <xf numFmtId="0" fontId="63" fillId="0" borderId="43" xfId="0" applyFont="1" applyBorder="1" applyAlignment="1">
      <alignment horizontal="center" vertical="center"/>
    </xf>
    <xf numFmtId="0" fontId="103" fillId="29" borderId="41" xfId="0" applyNumberFormat="1" applyFont="1" applyFill="1" applyBorder="1" applyAlignment="1">
      <alignment horizontal="center" vertical="center" wrapText="1"/>
    </xf>
    <xf numFmtId="0" fontId="103" fillId="29" borderId="43" xfId="0" applyNumberFormat="1" applyFont="1" applyFill="1" applyBorder="1" applyAlignment="1">
      <alignment horizontal="center" vertical="center" wrapText="1"/>
    </xf>
    <xf numFmtId="0" fontId="103" fillId="29" borderId="40" xfId="0" applyNumberFormat="1" applyFont="1" applyFill="1" applyBorder="1" applyAlignment="1">
      <alignment horizontal="center" vertical="center" wrapText="1"/>
    </xf>
    <xf numFmtId="0" fontId="103" fillId="29" borderId="98" xfId="0" applyNumberFormat="1" applyFont="1" applyFill="1" applyBorder="1" applyAlignment="1">
      <alignment horizontal="center" vertical="center" wrapText="1"/>
    </xf>
    <xf numFmtId="0" fontId="72" fillId="30" borderId="59" xfId="0" applyFont="1" applyFill="1" applyBorder="1" applyAlignment="1">
      <alignment horizontal="center" vertical="center"/>
    </xf>
    <xf numFmtId="0" fontId="72" fillId="30" borderId="63" xfId="0" applyFont="1" applyFill="1" applyBorder="1" applyAlignment="1">
      <alignment horizontal="center" vertical="center"/>
    </xf>
    <xf numFmtId="0" fontId="72" fillId="30" borderId="60" xfId="0" applyFont="1" applyFill="1" applyBorder="1" applyAlignment="1">
      <alignment horizontal="center" vertical="center"/>
    </xf>
    <xf numFmtId="0" fontId="55" fillId="26" borderId="59" xfId="0" applyFont="1" applyFill="1" applyBorder="1" applyAlignment="1">
      <alignment horizontal="center" vertical="center"/>
    </xf>
    <xf numFmtId="0" fontId="55" fillId="26" borderId="60" xfId="0" applyFont="1" applyFill="1" applyBorder="1" applyAlignment="1">
      <alignment horizontal="center" vertical="center"/>
    </xf>
    <xf numFmtId="0" fontId="103" fillId="29" borderId="40" xfId="0" applyNumberFormat="1" applyFont="1" applyFill="1" applyBorder="1" applyAlignment="1">
      <alignment horizontal="center" vertical="center"/>
    </xf>
    <xf numFmtId="0" fontId="103" fillId="29" borderId="42" xfId="0" applyNumberFormat="1" applyFont="1" applyFill="1" applyBorder="1" applyAlignment="1">
      <alignment horizontal="center" vertical="center" wrapText="1"/>
    </xf>
    <xf numFmtId="0" fontId="6" fillId="29" borderId="41" xfId="0" applyNumberFormat="1" applyFont="1" applyFill="1" applyBorder="1" applyAlignment="1">
      <alignment horizontal="center" vertical="center"/>
    </xf>
    <xf numFmtId="0" fontId="6" fillId="29" borderId="42" xfId="0" applyNumberFormat="1" applyFont="1" applyFill="1" applyBorder="1" applyAlignment="1">
      <alignment horizontal="center" vertical="center"/>
    </xf>
    <xf numFmtId="0" fontId="6" fillId="29" borderId="43" xfId="0" applyNumberFormat="1" applyFont="1" applyFill="1" applyBorder="1" applyAlignment="1">
      <alignment horizontal="center" vertical="center"/>
    </xf>
    <xf numFmtId="0" fontId="103" fillId="29" borderId="83" xfId="0" applyNumberFormat="1" applyFont="1" applyFill="1" applyBorder="1" applyAlignment="1">
      <alignment horizontal="center" vertical="center"/>
    </xf>
    <xf numFmtId="0" fontId="103" fillId="29" borderId="84" xfId="0" applyNumberFormat="1" applyFont="1" applyFill="1" applyBorder="1" applyAlignment="1">
      <alignment horizontal="center" vertical="center" wrapText="1"/>
    </xf>
    <xf numFmtId="0" fontId="103" fillId="29" borderId="85" xfId="0" applyNumberFormat="1" applyFont="1" applyFill="1" applyBorder="1" applyAlignment="1">
      <alignment horizontal="center" vertical="center" wrapText="1"/>
    </xf>
    <xf numFmtId="0" fontId="103" fillId="29" borderId="86" xfId="0" applyNumberFormat="1" applyFont="1" applyFill="1" applyBorder="1" applyAlignment="1">
      <alignment horizontal="center" vertical="center" wrapText="1"/>
    </xf>
    <xf numFmtId="0" fontId="6" fillId="29" borderId="82" xfId="0" applyNumberFormat="1" applyFont="1" applyFill="1" applyBorder="1" applyAlignment="1">
      <alignment horizontal="center" vertical="center"/>
    </xf>
    <xf numFmtId="0" fontId="6" fillId="29" borderId="27" xfId="0" applyNumberFormat="1" applyFont="1" applyFill="1" applyBorder="1" applyAlignment="1">
      <alignment horizontal="center" vertical="center"/>
    </xf>
    <xf numFmtId="196" fontId="6" fillId="29" borderId="41" xfId="0" applyNumberFormat="1" applyFont="1" applyFill="1" applyBorder="1" applyAlignment="1">
      <alignment horizontal="center" vertical="center"/>
    </xf>
    <xf numFmtId="196" fontId="6" fillId="29" borderId="42" xfId="0" applyNumberFormat="1" applyFont="1" applyFill="1" applyBorder="1" applyAlignment="1">
      <alignment horizontal="center" vertical="center"/>
    </xf>
    <xf numFmtId="196" fontId="6" fillId="29" borderId="43" xfId="0" applyNumberFormat="1" applyFont="1" applyFill="1" applyBorder="1" applyAlignment="1">
      <alignment horizontal="center" vertical="center"/>
    </xf>
    <xf numFmtId="0" fontId="103" fillId="29" borderId="82" xfId="0" applyNumberFormat="1" applyFont="1" applyFill="1" applyBorder="1" applyAlignment="1">
      <alignment horizontal="center" vertical="center" wrapText="1"/>
    </xf>
    <xf numFmtId="0" fontId="103" fillId="29" borderId="27" xfId="0" applyNumberFormat="1" applyFont="1" applyFill="1" applyBorder="1" applyAlignment="1">
      <alignment horizontal="center" vertical="center" wrapText="1"/>
    </xf>
    <xf numFmtId="0" fontId="103" fillId="29" borderId="26" xfId="0" applyNumberFormat="1" applyFont="1" applyFill="1" applyBorder="1" applyAlignment="1">
      <alignment horizontal="center" vertical="center" wrapText="1"/>
    </xf>
    <xf numFmtId="0" fontId="103" fillId="29" borderId="82" xfId="0" applyNumberFormat="1" applyFont="1" applyFill="1" applyBorder="1" applyAlignment="1">
      <alignment horizontal="center" vertical="center"/>
    </xf>
    <xf numFmtId="0" fontId="103" fillId="29" borderId="27" xfId="0" applyNumberFormat="1" applyFont="1" applyFill="1" applyBorder="1" applyAlignment="1">
      <alignment horizontal="center" vertical="center"/>
    </xf>
    <xf numFmtId="0" fontId="103" fillId="29" borderId="89" xfId="0" applyNumberFormat="1" applyFont="1" applyFill="1" applyBorder="1" applyAlignment="1">
      <alignment horizontal="center" vertical="center" wrapText="1"/>
    </xf>
    <xf numFmtId="0" fontId="103" fillId="29" borderId="90" xfId="0" applyNumberFormat="1" applyFont="1" applyFill="1" applyBorder="1" applyAlignment="1">
      <alignment horizontal="center" vertical="center" wrapText="1"/>
    </xf>
    <xf numFmtId="0" fontId="103" fillId="29" borderId="91" xfId="0" applyNumberFormat="1" applyFont="1" applyFill="1" applyBorder="1" applyAlignment="1">
      <alignment horizontal="center" vertical="center" wrapText="1"/>
    </xf>
    <xf numFmtId="0" fontId="103" fillId="29" borderId="89" xfId="0" applyNumberFormat="1" applyFont="1" applyFill="1" applyBorder="1" applyAlignment="1">
      <alignment horizontal="center" vertical="center"/>
    </xf>
    <xf numFmtId="0" fontId="103" fillId="29" borderId="91" xfId="0" applyNumberFormat="1" applyFont="1" applyFill="1" applyBorder="1" applyAlignment="1">
      <alignment horizontal="center" vertical="center"/>
    </xf>
    <xf numFmtId="0" fontId="103" fillId="29" borderId="83" xfId="0" applyNumberFormat="1" applyFont="1" applyFill="1" applyBorder="1" applyAlignment="1">
      <alignment horizontal="center" vertical="center" wrapText="1"/>
    </xf>
    <xf numFmtId="196" fontId="9" fillId="29" borderId="41" xfId="0" applyNumberFormat="1" applyFont="1" applyFill="1" applyBorder="1" applyAlignment="1">
      <alignment horizontal="center" vertical="center" wrapText="1"/>
    </xf>
    <xf numFmtId="196" fontId="9" fillId="29" borderId="43" xfId="0" applyNumberFormat="1" applyFont="1" applyFill="1" applyBorder="1" applyAlignment="1">
      <alignment horizontal="center" vertical="center" wrapText="1"/>
    </xf>
    <xf numFmtId="0" fontId="103" fillId="29" borderId="26" xfId="0" applyNumberFormat="1" applyFont="1" applyFill="1" applyBorder="1" applyAlignment="1">
      <alignment horizontal="center" vertical="center"/>
    </xf>
    <xf numFmtId="0" fontId="103" fillId="29" borderId="41" xfId="0" applyNumberFormat="1" applyFont="1" applyFill="1" applyBorder="1" applyAlignment="1">
      <alignment horizontal="center" vertical="center"/>
    </xf>
    <xf numFmtId="0" fontId="103" fillId="29" borderId="42" xfId="0" applyNumberFormat="1" applyFont="1" applyFill="1" applyBorder="1" applyAlignment="1">
      <alignment horizontal="center" vertical="center"/>
    </xf>
    <xf numFmtId="0" fontId="103" fillId="29" borderId="43" xfId="0" applyNumberFormat="1" applyFont="1" applyFill="1" applyBorder="1" applyAlignment="1">
      <alignment horizontal="center" vertical="center"/>
    </xf>
    <xf numFmtId="0" fontId="103" fillId="29" borderId="95" xfId="0" applyNumberFormat="1" applyFont="1" applyFill="1" applyBorder="1" applyAlignment="1">
      <alignment horizontal="center" vertical="center"/>
    </xf>
    <xf numFmtId="0" fontId="103" fillId="29" borderId="96" xfId="0" applyNumberFormat="1" applyFont="1" applyFill="1" applyBorder="1" applyAlignment="1">
      <alignment horizontal="center" vertical="center"/>
    </xf>
    <xf numFmtId="0" fontId="103" fillId="29" borderId="97" xfId="0" applyNumberFormat="1" applyFont="1" applyFill="1" applyBorder="1" applyAlignment="1">
      <alignment horizontal="center" vertical="center"/>
    </xf>
    <xf numFmtId="0" fontId="54" fillId="0" borderId="94" xfId="0" applyNumberFormat="1" applyFont="1" applyBorder="1" applyAlignment="1">
      <alignment horizontal="center" vertical="center" wrapText="1"/>
    </xf>
    <xf numFmtId="0" fontId="54" fillId="0" borderId="17" xfId="0" applyNumberFormat="1" applyFont="1" applyBorder="1" applyAlignment="1">
      <alignment horizontal="center" vertical="center" wrapText="1"/>
    </xf>
    <xf numFmtId="0" fontId="54" fillId="0" borderId="13" xfId="0" applyNumberFormat="1" applyFont="1" applyBorder="1" applyAlignment="1">
      <alignment horizontal="center" vertical="center" wrapText="1"/>
    </xf>
    <xf numFmtId="0" fontId="54" fillId="0" borderId="59" xfId="0" applyNumberFormat="1" applyFont="1" applyBorder="1" applyAlignment="1">
      <alignment horizontal="center" vertical="center"/>
    </xf>
    <xf numFmtId="0" fontId="54" fillId="0" borderId="63" xfId="0" applyNumberFormat="1" applyFont="1" applyBorder="1" applyAlignment="1">
      <alignment horizontal="center" vertical="center"/>
    </xf>
    <xf numFmtId="0" fontId="54" fillId="0" borderId="60" xfId="0" applyNumberFormat="1" applyFont="1" applyBorder="1" applyAlignment="1">
      <alignment horizontal="center" vertical="center"/>
    </xf>
    <xf numFmtId="41" fontId="54" fillId="0" borderId="94" xfId="132" applyFont="1" applyBorder="1" applyAlignment="1">
      <alignment horizontal="center" vertical="center"/>
    </xf>
    <xf numFmtId="41" fontId="54" fillId="0" borderId="17" xfId="132" applyFont="1" applyBorder="1" applyAlignment="1">
      <alignment horizontal="center" vertical="center"/>
    </xf>
    <xf numFmtId="41" fontId="54" fillId="0" borderId="13" xfId="132" applyFont="1" applyBorder="1" applyAlignment="1">
      <alignment horizontal="center" vertical="center"/>
    </xf>
  </cellXfs>
  <cellStyles count="142">
    <cellStyle name="??&amp;O?&amp;H?_x0008__x000f__x0007_?_x0007__x0001__x0001_" xfId="1"/>
    <cellStyle name="??&amp;O?&amp;H?_x0008_??_x0007__x0001__x0001_" xfId="2"/>
    <cellStyle name="æØè [0.00]_PRODUCT DETAIL Q1" xfId="3"/>
    <cellStyle name="æØè_PRODUCT DETAIL Q1" xfId="4"/>
    <cellStyle name="ÊÝ [0.00]_PRODUCT DETAIL Q1" xfId="5"/>
    <cellStyle name="ÊÝ_PRODUCT DETAIL Q1" xfId="6"/>
    <cellStyle name="W?_BOOKSHIP" xfId="7"/>
    <cellStyle name="W_BOOKSHIP" xfId="8"/>
    <cellStyle name="20% - 강조색1" xfId="9" builtinId="30" customBuiltin="1"/>
    <cellStyle name="20% - 강조색1 2" xfId="88"/>
    <cellStyle name="20% - 강조색2" xfId="10" builtinId="34" customBuiltin="1"/>
    <cellStyle name="20% - 강조색2 2" xfId="89"/>
    <cellStyle name="20% - 강조색3" xfId="11" builtinId="38" customBuiltin="1"/>
    <cellStyle name="20% - 강조색3 2" xfId="90"/>
    <cellStyle name="20% - 강조색4" xfId="12" builtinId="42" customBuiltin="1"/>
    <cellStyle name="20% - 강조색4 2" xfId="91"/>
    <cellStyle name="20% - 강조색5" xfId="13" builtinId="46" customBuiltin="1"/>
    <cellStyle name="20% - 강조색5 2" xfId="92"/>
    <cellStyle name="20% - 강조색6" xfId="14" builtinId="50" customBuiltin="1"/>
    <cellStyle name="20% - 강조색6 2" xfId="93"/>
    <cellStyle name="40% - 강조색1" xfId="15" builtinId="31" customBuiltin="1"/>
    <cellStyle name="40% - 강조색1 2" xfId="94"/>
    <cellStyle name="40% - 강조색2" xfId="16" builtinId="35" customBuiltin="1"/>
    <cellStyle name="40% - 강조색2 2" xfId="95"/>
    <cellStyle name="40% - 강조색3" xfId="17" builtinId="39" customBuiltin="1"/>
    <cellStyle name="40% - 강조색3 2" xfId="96"/>
    <cellStyle name="40% - 강조색4" xfId="18" builtinId="43" customBuiltin="1"/>
    <cellStyle name="40% - 강조색4 2" xfId="97"/>
    <cellStyle name="40% - 강조색5" xfId="19" builtinId="47" customBuiltin="1"/>
    <cellStyle name="40% - 강조색5 2" xfId="98"/>
    <cellStyle name="40% - 강조색6" xfId="20" builtinId="51" customBuiltin="1"/>
    <cellStyle name="40% - 강조색6 2" xfId="99"/>
    <cellStyle name="60% - 강조색1" xfId="21" builtinId="32" customBuiltin="1"/>
    <cellStyle name="60% - 강조색1 2" xfId="100"/>
    <cellStyle name="60% - 강조색2" xfId="22" builtinId="36" customBuiltin="1"/>
    <cellStyle name="60% - 강조색2 2" xfId="101"/>
    <cellStyle name="60% - 강조색3" xfId="23" builtinId="40" customBuiltin="1"/>
    <cellStyle name="60% - 강조색3 2" xfId="102"/>
    <cellStyle name="60% - 강조색4" xfId="24" builtinId="44" customBuiltin="1"/>
    <cellStyle name="60% - 강조색4 2" xfId="103"/>
    <cellStyle name="60% - 강조색5" xfId="25" builtinId="48" customBuiltin="1"/>
    <cellStyle name="60% - 강조색5 2" xfId="104"/>
    <cellStyle name="60% - 강조색6" xfId="26" builtinId="52" customBuiltin="1"/>
    <cellStyle name="60% - 강조색6 2" xfId="105"/>
    <cellStyle name="ÅëÈ­ [0]_¸ÅÃâ" xfId="27"/>
    <cellStyle name="ÅëÈ­_¸ÅÃâ" xfId="28"/>
    <cellStyle name="ÄÞ¸¶ [0]_¸ÅÃâ" xfId="29"/>
    <cellStyle name="ÄÞ¸¶_¸ÅÃâ" xfId="30"/>
    <cellStyle name="Ç¥ÁØ_(Á¤º¸ºÎ¹®)¿ùº°ÀÎ¿ø°èÈ¹" xfId="31"/>
    <cellStyle name="Comma [0]_ SG&amp;A Bridge " xfId="32"/>
    <cellStyle name="Comma_ SG&amp;A Bridge " xfId="33"/>
    <cellStyle name="Currency [0]_ SG&amp;A Bridge " xfId="34"/>
    <cellStyle name="Currency_ SG&amp;A Bridge " xfId="35"/>
    <cellStyle name="Grey" xfId="36"/>
    <cellStyle name="Input [yellow]" xfId="37"/>
    <cellStyle name="Input [yellow] 2" xfId="106"/>
    <cellStyle name="Input [yellow] 3" xfId="135"/>
    <cellStyle name="Normal - Style1" xfId="38"/>
    <cellStyle name="Normal_ SG&amp;A Bridge " xfId="39"/>
    <cellStyle name="Percent [2]" xfId="40"/>
    <cellStyle name="강조색1" xfId="41" builtinId="29" customBuiltin="1"/>
    <cellStyle name="강조색1 2" xfId="107"/>
    <cellStyle name="강조색2" xfId="42" builtinId="33" customBuiltin="1"/>
    <cellStyle name="강조색2 2" xfId="108"/>
    <cellStyle name="강조색3" xfId="43" builtinId="37" customBuiltin="1"/>
    <cellStyle name="강조색3 2" xfId="109"/>
    <cellStyle name="강조색4" xfId="44" builtinId="41" customBuiltin="1"/>
    <cellStyle name="강조색4 2" xfId="110"/>
    <cellStyle name="강조색5" xfId="45" builtinId="45" customBuiltin="1"/>
    <cellStyle name="강조색5 2" xfId="111"/>
    <cellStyle name="강조색6" xfId="46" builtinId="49" customBuiltin="1"/>
    <cellStyle name="강조색6 2" xfId="112"/>
    <cellStyle name="경고문" xfId="47" builtinId="11" customBuiltin="1"/>
    <cellStyle name="경고문 2" xfId="113"/>
    <cellStyle name="계산" xfId="48" builtinId="22" customBuiltin="1"/>
    <cellStyle name="계산 2" xfId="114"/>
    <cellStyle name="계산 3" xfId="136"/>
    <cellStyle name="나쁨" xfId="49" builtinId="27" customBuiltin="1"/>
    <cellStyle name="나쁨 2" xfId="115"/>
    <cellStyle name="뒤에 오는 하이퍼링크_불확도(OPM)" xfId="50"/>
    <cellStyle name="메모" xfId="51" builtinId="10" customBuiltin="1"/>
    <cellStyle name="메모 2" xfId="116"/>
    <cellStyle name="메모 3" xfId="137"/>
    <cellStyle name="백분율" xfId="82" builtinId="5"/>
    <cellStyle name="백분율 2" xfId="83"/>
    <cellStyle name="보통" xfId="52" builtinId="28" customBuiltin="1"/>
    <cellStyle name="보통 2" xfId="117"/>
    <cellStyle name="뷭?_BOOKSHIP" xfId="53"/>
    <cellStyle name="설명 텍스트" xfId="54" builtinId="53" customBuiltin="1"/>
    <cellStyle name="설명 텍스트 2" xfId="118"/>
    <cellStyle name="셀 확인" xfId="55" builtinId="23" customBuiltin="1"/>
    <cellStyle name="셀 확인 2" xfId="119"/>
    <cellStyle name="쉼표 [0]" xfId="132" builtinId="6"/>
    <cellStyle name="쉼표 [0] 2" xfId="134"/>
    <cellStyle name="쉼표 [0] 3" xfId="133"/>
    <cellStyle name="스타일 1" xfId="56"/>
    <cellStyle name="연결된 셀" xfId="57" builtinId="24" customBuiltin="1"/>
    <cellStyle name="연결된 셀 2" xfId="120"/>
    <cellStyle name="요약" xfId="58" builtinId="25" customBuiltin="1"/>
    <cellStyle name="요약 2" xfId="121"/>
    <cellStyle name="요약 3" xfId="138"/>
    <cellStyle name="입력" xfId="59" builtinId="20" customBuiltin="1"/>
    <cellStyle name="입력 2" xfId="122"/>
    <cellStyle name="입력 3" xfId="139"/>
    <cellStyle name="제목" xfId="60" builtinId="15" customBuiltin="1"/>
    <cellStyle name="제목 1" xfId="61" builtinId="16" customBuiltin="1"/>
    <cellStyle name="제목 1 2" xfId="124"/>
    <cellStyle name="제목 2" xfId="62" builtinId="17" customBuiltin="1"/>
    <cellStyle name="제목 2 2" xfId="125"/>
    <cellStyle name="제목 3" xfId="63" builtinId="18" customBuiltin="1"/>
    <cellStyle name="제목 3 2" xfId="126"/>
    <cellStyle name="제목 4" xfId="64" builtinId="19" customBuiltin="1"/>
    <cellStyle name="제목 4 2" xfId="127"/>
    <cellStyle name="제목 5" xfId="123"/>
    <cellStyle name="좋음" xfId="65" builtinId="26" customBuiltin="1"/>
    <cellStyle name="좋음 2" xfId="128"/>
    <cellStyle name="출력" xfId="66" builtinId="21" customBuiltin="1"/>
    <cellStyle name="출력 2" xfId="129"/>
    <cellStyle name="출력 3" xfId="140"/>
    <cellStyle name="콤마 [0]_  갑 지  " xfId="67"/>
    <cellStyle name="콤마_  갑 지  " xfId="68"/>
    <cellStyle name="표준" xfId="0" builtinId="0" customBuiltin="1"/>
    <cellStyle name="표준 10" xfId="86"/>
    <cellStyle name="표준 2" xfId="69"/>
    <cellStyle name="표준 2 2" xfId="70"/>
    <cellStyle name="표준 2 3" xfId="84"/>
    <cellStyle name="표준 2 3 2" xfId="85"/>
    <cellStyle name="표준 3" xfId="71"/>
    <cellStyle name="표준 3 2" xfId="72"/>
    <cellStyle name="표준 3 3" xfId="73"/>
    <cellStyle name="표준 4" xfId="74"/>
    <cellStyle name="표준 5" xfId="75"/>
    <cellStyle name="표준 6" xfId="76"/>
    <cellStyle name="표준 7" xfId="77"/>
    <cellStyle name="표준 8" xfId="130"/>
    <cellStyle name="표준 9" xfId="87"/>
    <cellStyle name="표준_AGLIENT 34401A(12.22)" xfId="78"/>
    <cellStyle name="표준_ESS-2000" xfId="79"/>
    <cellStyle name="표준_Sheet1" xfId="81"/>
    <cellStyle name="표준_교정결과" xfId="141"/>
    <cellStyle name="표준_영문Reg004-X" xfId="131"/>
    <cellStyle name="표준_최신샘플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45</xdr:row>
      <xdr:rowOff>23812</xdr:rowOff>
    </xdr:from>
    <xdr:to>
      <xdr:col>4</xdr:col>
      <xdr:colOff>1004330</xdr:colOff>
      <xdr:row>46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066925" y="63388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066925" y="63388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4</xdr:col>
      <xdr:colOff>628650</xdr:colOff>
      <xdr:row>89</xdr:row>
      <xdr:rowOff>23812</xdr:rowOff>
    </xdr:from>
    <xdr:to>
      <xdr:col>4</xdr:col>
      <xdr:colOff>1004330</xdr:colOff>
      <xdr:row>90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066925" y="145303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066925" y="145303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4</xdr:col>
      <xdr:colOff>628650</xdr:colOff>
      <xdr:row>133</xdr:row>
      <xdr:rowOff>23812</xdr:rowOff>
    </xdr:from>
    <xdr:to>
      <xdr:col>4</xdr:col>
      <xdr:colOff>1004330</xdr:colOff>
      <xdr:row>134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066925" y="227218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066925" y="227218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4</xdr:col>
      <xdr:colOff>628650</xdr:colOff>
      <xdr:row>177</xdr:row>
      <xdr:rowOff>23812</xdr:rowOff>
    </xdr:from>
    <xdr:to>
      <xdr:col>4</xdr:col>
      <xdr:colOff>1004330</xdr:colOff>
      <xdr:row>178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066925" y="309133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066925" y="30913387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48</xdr:row>
      <xdr:rowOff>28575</xdr:rowOff>
    </xdr:from>
    <xdr:to>
      <xdr:col>5</xdr:col>
      <xdr:colOff>623330</xdr:colOff>
      <xdr:row>49</xdr:row>
      <xdr:rowOff>10302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781300" y="67246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781300" y="67246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5</xdr:col>
      <xdr:colOff>247650</xdr:colOff>
      <xdr:row>94</xdr:row>
      <xdr:rowOff>28575</xdr:rowOff>
    </xdr:from>
    <xdr:to>
      <xdr:col>5</xdr:col>
      <xdr:colOff>623330</xdr:colOff>
      <xdr:row>95</xdr:row>
      <xdr:rowOff>10302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781300" y="149161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781300" y="149161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5</xdr:col>
      <xdr:colOff>247650</xdr:colOff>
      <xdr:row>140</xdr:row>
      <xdr:rowOff>28575</xdr:rowOff>
    </xdr:from>
    <xdr:to>
      <xdr:col>5</xdr:col>
      <xdr:colOff>623330</xdr:colOff>
      <xdr:row>141</xdr:row>
      <xdr:rowOff>10302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781300" y="231076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781300" y="231076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  <xdr:twoCellAnchor>
    <xdr:from>
      <xdr:col>5</xdr:col>
      <xdr:colOff>247650</xdr:colOff>
      <xdr:row>186</xdr:row>
      <xdr:rowOff>28575</xdr:rowOff>
    </xdr:from>
    <xdr:to>
      <xdr:col>5</xdr:col>
      <xdr:colOff>623330</xdr:colOff>
      <xdr:row>187</xdr:row>
      <xdr:rowOff>10302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781300" y="312991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0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781300" y="31299150"/>
              <a:ext cx="3756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000" b="0" i="0">
                  <a:latin typeface="Cambria Math" panose="02040503050406030204" pitchFamily="18" charset="0"/>
                </a:rPr>
                <a:t>𝑘=2</a:t>
              </a:r>
              <a:endParaRPr lang="ko-KR" altLang="en-US" sz="10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138</xdr:row>
      <xdr:rowOff>9525</xdr:rowOff>
    </xdr:from>
    <xdr:to>
      <xdr:col>7</xdr:col>
      <xdr:colOff>410804</xdr:colOff>
      <xdr:row>138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647825" y="15373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647825" y="15373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75</xdr:row>
      <xdr:rowOff>80962</xdr:rowOff>
    </xdr:from>
    <xdr:ext cx="1279389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61925" y="10129837"/>
              <a:ext cx="1279389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61925" y="10129837"/>
              <a:ext cx="1279389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000" b="0" i="0">
                  <a:latin typeface="Cambria Math" panose="02040503050406030204" pitchFamily="18" charset="0"/>
                </a:rPr>
                <a:t>𝑐=𝑝_𝑠−𝑝_𝑖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1</xdr:col>
      <xdr:colOff>9525</xdr:colOff>
      <xdr:row>82</xdr:row>
      <xdr:rowOff>38100</xdr:rowOff>
    </xdr:from>
    <xdr:ext cx="3138167" cy="353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61925" y="11687175"/>
              <a:ext cx="3138167" cy="353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c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i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res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zero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rep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hys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61925" y="11687175"/>
              <a:ext cx="3138167" cy="353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𝑢_c=√(𝑢_s^2+𝑢_i^2 )=√(𝑢_s^2+𝑢_res^2+𝑢_zero^2+𝑢_rep^2+𝑢_hys^2 )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4763</xdr:colOff>
      <xdr:row>85</xdr:row>
      <xdr:rowOff>47625</xdr:rowOff>
    </xdr:from>
    <xdr:ext cx="5006755" cy="1028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461963" y="12382500"/>
              <a:ext cx="5006755" cy="102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num>
                      <m:den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=1,  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=−1,  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res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res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zero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zero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rep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rep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hys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hys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ko-KR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461963" y="12382500"/>
              <a:ext cx="5006755" cy="102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𝑐_(𝑝_𝑠 )=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𝑐/(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𝑝_𝑠 )=1,  𝑐_(𝑝_𝑖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𝑝_𝑖 )=−1,  𝑐_(𝑝_res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𝑝_res )=1,  𝑐_(𝑝_zero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𝑝_zero )=1</a:t>
              </a: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𝑐_(𝑝_rep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𝑝_rep )=1,  𝑐_(𝑝_hys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𝑝_hys )=1</a:t>
              </a:r>
              <a:endParaRPr lang="ko-KR" altLang="ko-KR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4761</xdr:colOff>
      <xdr:row>122</xdr:row>
      <xdr:rowOff>133355</xdr:rowOff>
    </xdr:from>
    <xdr:ext cx="3544304" cy="5196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071561" y="20926430"/>
              <a:ext cx="3544304" cy="519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𝑚𝑔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1−</m:t>
                                </m:r>
                                <m:f>
                                  <m:f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altLang="ko-K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ko-KR" altLang="en-US" sz="1100" b="0" i="1">
                                            <a:latin typeface="Cambria Math" panose="02040503050406030204" pitchFamily="18" charset="0"/>
                                          </a:rPr>
                                          <m:t>𝜌</m:t>
                                        </m:r>
                                      </m:e>
                                      <m:sub>
                                        <m:r>
                                          <a:rPr lang="en-US" altLang="ko-KR" sz="1100" b="0" i="1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altLang="ko-K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ko-KR" altLang="en-US" sz="1100" b="0" i="1">
                                            <a:latin typeface="Cambria Math" panose="02040503050406030204" pitchFamily="18" charset="0"/>
                                          </a:rPr>
                                          <m:t>𝜌</m:t>
                                        </m:r>
                                      </m:e>
                                      <m:sub>
                                        <m:r>
                                          <a:rPr lang="en-US" altLang="ko-KR" sz="1100" b="0" i="1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  <m:func>
                              <m:func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ko-KR" sz="11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ko-KR" altLang="en-US" sz="1100" b="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</m:func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𝛾</m:t>
                            </m:r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  <m:d>
                          <m:dPr>
                            <m:begChr m:val="["/>
                            <m:endChr m:val="]"/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ko-KR" altLang="en-US" sz="1100" b="0" i="1">
                                        <a:latin typeface="Cambria Math" panose="02040503050406030204" pitchFamily="18" charset="0"/>
                                      </a:rPr>
                                      <m:t>𝛼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ko-KR" altLang="en-US" sz="1100" b="0" i="1">
                                        <a:latin typeface="Cambria Math" panose="02040503050406030204" pitchFamily="18" charset="0"/>
                                      </a:rPr>
                                      <m:t>𝛼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𝑐</m:t>
                                    </m:r>
                                  </m:sub>
                                </m:sSub>
                              </m:e>
                            </m:d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𝑔h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071561" y="20926430"/>
              <a:ext cx="3544304" cy="519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𝑃=(∑▒〖𝑚𝑔(1−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_𝑎/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_𝑚 )  cos⁡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𝜃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+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𝛾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𝐶〗)/(𝐴_0 (1+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𝜆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𝑃_𝑛 )[1+(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_𝑝+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_𝑐 )(𝑇−𝑇_𝑟 )] )+(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_𝑓−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_𝑎 )𝑔ℎ=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57153</xdr:colOff>
      <xdr:row>127</xdr:row>
      <xdr:rowOff>33337</xdr:rowOff>
    </xdr:from>
    <xdr:ext cx="8690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123953" y="21969412"/>
              <a:ext cx="8690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𝑎𝑋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123953" y="21969412"/>
              <a:ext cx="8690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𝑌=𝑎𝑋+𝑏=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4764</xdr:colOff>
      <xdr:row>149</xdr:row>
      <xdr:rowOff>45246</xdr:rowOff>
    </xdr:from>
    <xdr:ext cx="9858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071564" y="24267321"/>
              <a:ext cx="9858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num>
                      <m:den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071564" y="24267321"/>
              <a:ext cx="9858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𝑐_(𝑝_𝑠 )=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𝑐/(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𝑝_𝑠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19051</xdr:colOff>
      <xdr:row>157</xdr:row>
      <xdr:rowOff>42868</xdr:rowOff>
    </xdr:from>
    <xdr:ext cx="2040687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238251" y="26093743"/>
              <a:ext cx="204068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res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zero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rep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hys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238251" y="26093743"/>
              <a:ext cx="204068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𝑢_i=√(𝑢_res^2+𝑢_zero^2+𝑢_rep^2+𝑢_hys^2 )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9</xdr:col>
      <xdr:colOff>9525</xdr:colOff>
      <xdr:row>158</xdr:row>
      <xdr:rowOff>219075</xdr:rowOff>
    </xdr:from>
    <xdr:ext cx="3253455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381125" y="26498550"/>
              <a:ext cx="3253455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381125" y="26498550"/>
              <a:ext cx="3253455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=√((              )^2+(             )^2+(              )^2+(              )^2 )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4763</xdr:colOff>
      <xdr:row>161</xdr:row>
      <xdr:rowOff>47624</xdr:rowOff>
    </xdr:from>
    <xdr:ext cx="9858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071563" y="27012899"/>
              <a:ext cx="9858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071563" y="27012899"/>
              <a:ext cx="9858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𝑐_(𝑝_𝑖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𝑝_𝑖 )=−1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133353</xdr:colOff>
      <xdr:row>164</xdr:row>
      <xdr:rowOff>42861</xdr:rowOff>
    </xdr:from>
    <xdr:ext cx="1095370" cy="609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047753" y="27693936"/>
              <a:ext cx="1095370" cy="609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b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047753" y="27693936"/>
              <a:ext cx="1095370" cy="609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i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1)^𝑁▒(𝑢_𝑖^4 (𝑦))/ν_𝑖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41671</xdr:colOff>
      <xdr:row>165</xdr:row>
      <xdr:rowOff>40483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1752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1752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41671</xdr:colOff>
      <xdr:row>165</xdr:row>
      <xdr:rowOff>40483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21752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21752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41671</xdr:colOff>
      <xdr:row>165</xdr:row>
      <xdr:rowOff>40483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30896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30896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32</xdr:col>
      <xdr:colOff>41671</xdr:colOff>
      <xdr:row>165</xdr:row>
      <xdr:rowOff>40483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40040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4004071" y="27920158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23</xdr:col>
      <xdr:colOff>41675</xdr:colOff>
      <xdr:row>164</xdr:row>
      <xdr:rowOff>26196</xdr:rowOff>
    </xdr:from>
    <xdr:ext cx="741934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3546875" y="27677271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3546875" y="27677271"/>
              <a:ext cx="741934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(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85730</xdr:colOff>
      <xdr:row>172</xdr:row>
      <xdr:rowOff>76202</xdr:rowOff>
    </xdr:from>
    <xdr:ext cx="851643" cy="3215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1304930" y="29556077"/>
              <a:ext cx="851643" cy="321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res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1304930" y="29556077"/>
              <a:ext cx="851643" cy="321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𝑢_res=𝑟/(2√3)=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14287</xdr:colOff>
      <xdr:row>173</xdr:row>
      <xdr:rowOff>19049</xdr:rowOff>
    </xdr:from>
    <xdr:ext cx="280718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2452687" y="297275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2452687" y="297275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4760</xdr:colOff>
      <xdr:row>175</xdr:row>
      <xdr:rowOff>42863</xdr:rowOff>
    </xdr:from>
    <xdr:ext cx="1243012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1071560" y="30208538"/>
              <a:ext cx="1243012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res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res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1071560" y="30208538"/>
              <a:ext cx="1243012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𝑐_(𝑝_res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𝑝_res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42866</xdr:colOff>
      <xdr:row>182</xdr:row>
      <xdr:rowOff>19049</xdr:rowOff>
    </xdr:from>
    <xdr:ext cx="3005134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TextBox 154"/>
            <xdr:cNvSpPr txBox="1"/>
          </xdr:nvSpPr>
          <xdr:spPr>
            <a:xfrm>
              <a:off x="1414466" y="32013524"/>
              <a:ext cx="3005134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max</m:t>
                    </m:r>
                    <m:d>
                      <m:dPr>
                        <m:begChr m:val="{"/>
                        <m:endChr m:val="}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2,0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1,0</m:t>
                                </m:r>
                              </m:sub>
                            </m:sSub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4,0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3,0</m:t>
                                </m:r>
                              </m:sub>
                            </m:sSub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6,0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5,0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5" name="TextBox 154"/>
            <xdr:cNvSpPr txBox="1"/>
          </xdr:nvSpPr>
          <xdr:spPr>
            <a:xfrm>
              <a:off x="1414466" y="32013524"/>
              <a:ext cx="3005134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𝑓_0=max{|𝑥_2,0−𝑥_1,0 |,|𝑥_4,0−𝑥_3,0 |,|𝑥_6,0−𝑥_5,0 |}=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14285</xdr:colOff>
      <xdr:row>184</xdr:row>
      <xdr:rowOff>42863</xdr:rowOff>
    </xdr:from>
    <xdr:ext cx="923586" cy="3534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TextBox 155"/>
            <xdr:cNvSpPr txBox="1"/>
          </xdr:nvSpPr>
          <xdr:spPr>
            <a:xfrm>
              <a:off x="1385885" y="32265938"/>
              <a:ext cx="923586" cy="353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zero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6" name="TextBox 155"/>
            <xdr:cNvSpPr txBox="1"/>
          </xdr:nvSpPr>
          <xdr:spPr>
            <a:xfrm>
              <a:off x="1385885" y="32265938"/>
              <a:ext cx="923586" cy="353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𝑢_zero=𝑓_0/(2√3)=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14289</xdr:colOff>
      <xdr:row>185</xdr:row>
      <xdr:rowOff>19052</xdr:rowOff>
    </xdr:from>
    <xdr:ext cx="280718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TextBox 156"/>
            <xdr:cNvSpPr txBox="1"/>
          </xdr:nvSpPr>
          <xdr:spPr>
            <a:xfrm>
              <a:off x="2452689" y="32470727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7" name="TextBox 156"/>
            <xdr:cNvSpPr txBox="1"/>
          </xdr:nvSpPr>
          <xdr:spPr>
            <a:xfrm>
              <a:off x="2452689" y="32470727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4762</xdr:colOff>
      <xdr:row>187</xdr:row>
      <xdr:rowOff>47625</xdr:rowOff>
    </xdr:from>
    <xdr:ext cx="12144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TextBox 157"/>
            <xdr:cNvSpPr txBox="1"/>
          </xdr:nvSpPr>
          <xdr:spPr>
            <a:xfrm>
              <a:off x="1071562" y="32956500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zero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zero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8" name="TextBox 157"/>
            <xdr:cNvSpPr txBox="1"/>
          </xdr:nvSpPr>
          <xdr:spPr>
            <a:xfrm>
              <a:off x="1071562" y="32956500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𝑐_(𝑝_zero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𝑝_zero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52391</xdr:colOff>
      <xdr:row>189</xdr:row>
      <xdr:rowOff>223835</xdr:rowOff>
    </xdr:from>
    <xdr:ext cx="1938336" cy="418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TextBox 158"/>
            <xdr:cNvSpPr txBox="1"/>
          </xdr:nvSpPr>
          <xdr:spPr>
            <a:xfrm>
              <a:off x="1119191" y="33589910"/>
              <a:ext cx="1938336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𝜈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zero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9" name="TextBox 158"/>
            <xdr:cNvSpPr txBox="1"/>
          </xdr:nvSpPr>
          <xdr:spPr>
            <a:xfrm>
              <a:off x="1119191" y="33589910"/>
              <a:ext cx="1938336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𝜈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_zero=1/2 (100/𝑅)^2=1/2 (100/20)^2=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133348</xdr:colOff>
      <xdr:row>197</xdr:row>
      <xdr:rowOff>19052</xdr:rowOff>
    </xdr:from>
    <xdr:ext cx="6123536" cy="19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TextBox 159"/>
            <xdr:cNvSpPr txBox="1"/>
          </xdr:nvSpPr>
          <xdr:spPr>
            <a:xfrm>
              <a:off x="438148" y="35213927"/>
              <a:ext cx="6123536" cy="19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up</m:t>
                        </m:r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en-US" altLang="ko-KR" sz="1100" b="0" i="1" u="non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0" u="non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max</m:t>
                    </m:r>
                    <m:d>
                      <m:dPr>
                        <m:begChr m:val="{"/>
                        <m:endChr m:val="}"/>
                        <m:ctrlP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  <m:r>
                          <a:rPr lang="en-US" altLang="ko-KR" sz="1100" b="0" i="1" u="non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 u="none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3,</m:t>
                                    </m:r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 u="none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 u="none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d>
                  </m:oMath>
                </m:oMathPara>
              </a14:m>
              <a:endParaRPr lang="ko-KR" altLang="en-US" sz="1100" u="none"/>
            </a:p>
          </xdr:txBody>
        </xdr:sp>
      </mc:Choice>
      <mc:Fallback xmlns="">
        <xdr:sp macro="" textlink="">
          <xdr:nvSpPr>
            <xdr:cNvPr id="160" name="TextBox 159"/>
            <xdr:cNvSpPr txBox="1"/>
          </xdr:nvSpPr>
          <xdr:spPr>
            <a:xfrm>
              <a:off x="438148" y="35213927"/>
              <a:ext cx="6123536" cy="19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 u="non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〖𝑏′〗_(up,𝑗)=max{|(𝑥_(3,𝑗)−𝑥_3,0 )−(𝑥_(1,𝑗)−𝑥_1,0 )|,|(𝑥_(5,𝑗)−𝑥_5,0 )−(𝑥_(1,𝑗)−𝑥_1,0 )|,|(𝑥_(5,𝑗)−𝑥_5,0 )−(𝑥_(3,𝑗)−𝑥_3,0 )|}</a:t>
              </a:r>
              <a:endParaRPr lang="ko-KR" altLang="en-US" sz="1100" u="none"/>
            </a:p>
          </xdr:txBody>
        </xdr:sp>
      </mc:Fallback>
    </mc:AlternateContent>
    <xdr:clientData/>
  </xdr:oneCellAnchor>
  <xdr:oneCellAnchor>
    <xdr:from>
      <xdr:col>2</xdr:col>
      <xdr:colOff>133348</xdr:colOff>
      <xdr:row>200</xdr:row>
      <xdr:rowOff>19052</xdr:rowOff>
    </xdr:from>
    <xdr:ext cx="6156044" cy="1974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TextBox 160"/>
            <xdr:cNvSpPr txBox="1"/>
          </xdr:nvSpPr>
          <xdr:spPr>
            <a:xfrm>
              <a:off x="438148" y="35899727"/>
              <a:ext cx="6156044" cy="1974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dn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max</m:t>
                    </m:r>
                    <m:d>
                      <m:dPr>
                        <m:begChr m:val="{"/>
                        <m:endChr m:val="}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6,0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4,</m:t>
                                    </m:r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4,0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1" name="TextBox 160"/>
            <xdr:cNvSpPr txBox="1"/>
          </xdr:nvSpPr>
          <xdr:spPr>
            <a:xfrm>
              <a:off x="438148" y="35899727"/>
              <a:ext cx="6156044" cy="1974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〖𝑏′〗_(dn,𝑗)=max{|(𝑥_(4,𝑗)−𝑥_4,0 )−(𝑥_(2,𝑗)−𝑥_2,0 )|,|(𝑥_(6,𝑗)−𝑥_6,0 )−(𝑥_(2,𝑗)−𝑥_2,0 )|,|(𝑥_(6,𝑗)−𝑥_6,0 )−(𝑥_(4,𝑗)−𝑥_4,0 )|}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142872</xdr:colOff>
      <xdr:row>203</xdr:row>
      <xdr:rowOff>14287</xdr:rowOff>
    </xdr:from>
    <xdr:ext cx="1560171" cy="2000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TextBox 161"/>
            <xdr:cNvSpPr txBox="1"/>
          </xdr:nvSpPr>
          <xdr:spPr>
            <a:xfrm>
              <a:off x="1362072" y="36809362"/>
              <a:ext cx="1560171" cy="200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max</m:t>
                    </m:r>
                    <m:d>
                      <m:dPr>
                        <m:begChr m:val="{"/>
                        <m:endChr m:val="}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up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dn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2" name="TextBox 161"/>
            <xdr:cNvSpPr txBox="1"/>
          </xdr:nvSpPr>
          <xdr:spPr>
            <a:xfrm>
              <a:off x="1362072" y="36809362"/>
              <a:ext cx="1560171" cy="2000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𝑏^′=max{〖𝑏^′〗_(up,𝑗),〖𝑏^′〗_(dn,𝑗) }=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66670</xdr:colOff>
      <xdr:row>205</xdr:row>
      <xdr:rowOff>38099</xdr:rowOff>
    </xdr:from>
    <xdr:ext cx="872290" cy="3625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TextBox 162"/>
            <xdr:cNvSpPr txBox="1"/>
          </xdr:nvSpPr>
          <xdr:spPr>
            <a:xfrm>
              <a:off x="1285870" y="37061774"/>
              <a:ext cx="872290" cy="362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rep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3" name="TextBox 162"/>
            <xdr:cNvSpPr txBox="1"/>
          </xdr:nvSpPr>
          <xdr:spPr>
            <a:xfrm>
              <a:off x="1285870" y="37061774"/>
              <a:ext cx="872290" cy="362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𝑢_rep=𝑏′/(2√3)=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100011</xdr:colOff>
      <xdr:row>210</xdr:row>
      <xdr:rowOff>223835</xdr:rowOff>
    </xdr:from>
    <xdr:ext cx="1881190" cy="418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5" name="TextBox 164"/>
            <xdr:cNvSpPr txBox="1"/>
          </xdr:nvSpPr>
          <xdr:spPr>
            <a:xfrm>
              <a:off x="1166811" y="38390510"/>
              <a:ext cx="1881190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𝜈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rep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5" name="TextBox 164"/>
            <xdr:cNvSpPr txBox="1"/>
          </xdr:nvSpPr>
          <xdr:spPr>
            <a:xfrm>
              <a:off x="1166811" y="38390510"/>
              <a:ext cx="1881190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𝜈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_rep=1/2 (100/𝑅)^2=1/2 (100/20)^2=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4765</xdr:colOff>
      <xdr:row>216</xdr:row>
      <xdr:rowOff>50006</xdr:rowOff>
    </xdr:from>
    <xdr:ext cx="3089307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376365" y="39816881"/>
              <a:ext cx="308930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2,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1,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4,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3,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6,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5,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76365" y="39816881"/>
              <a:ext cx="308930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ℎ=1/3 {(𝑥_(2,𝑗)−𝑥_(1,𝑗)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,𝑗)−𝑥_(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,𝑗)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,𝑗)−𝑥_(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,𝑗)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14278</xdr:colOff>
      <xdr:row>206</xdr:row>
      <xdr:rowOff>19049</xdr:rowOff>
    </xdr:from>
    <xdr:ext cx="280718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2605078" y="372713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2605078" y="372713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61911</xdr:colOff>
      <xdr:row>219</xdr:row>
      <xdr:rowOff>47622</xdr:rowOff>
    </xdr:from>
    <xdr:ext cx="852494" cy="3625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433511" y="40271697"/>
              <a:ext cx="852494" cy="362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hys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433511" y="40271697"/>
              <a:ext cx="852494" cy="362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𝑢_hys=ℎ/(2√3)=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14278</xdr:colOff>
      <xdr:row>220</xdr:row>
      <xdr:rowOff>19049</xdr:rowOff>
    </xdr:from>
    <xdr:ext cx="280718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2605078" y="372713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2605078" y="37271324"/>
              <a:ext cx="280718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208</xdr:row>
      <xdr:rowOff>47630</xdr:rowOff>
    </xdr:from>
    <xdr:ext cx="12144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066800" y="37757105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rep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rep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066800" y="37757105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𝑐_(𝑝_rep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𝑝_rep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4763</xdr:colOff>
      <xdr:row>222</xdr:row>
      <xdr:rowOff>42862</xdr:rowOff>
    </xdr:from>
    <xdr:ext cx="1214437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6" name="TextBox 165"/>
            <xdr:cNvSpPr txBox="1"/>
          </xdr:nvSpPr>
          <xdr:spPr>
            <a:xfrm>
              <a:off x="1071563" y="40952737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hys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num>
                      <m:den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hys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6" name="TextBox 165"/>
            <xdr:cNvSpPr txBox="1"/>
          </xdr:nvSpPr>
          <xdr:spPr>
            <a:xfrm>
              <a:off x="1071563" y="40952737"/>
              <a:ext cx="1214437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𝑐_(𝑝_hys )=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𝑐/(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𝑝_hys )=1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90486</xdr:colOff>
      <xdr:row>225</xdr:row>
      <xdr:rowOff>1</xdr:rowOff>
    </xdr:from>
    <xdr:ext cx="1881190" cy="413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7" name="TextBox 166"/>
            <xdr:cNvSpPr txBox="1"/>
          </xdr:nvSpPr>
          <xdr:spPr>
            <a:xfrm>
              <a:off x="1157286" y="41595676"/>
              <a:ext cx="188119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𝜈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hys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7" name="TextBox 166"/>
            <xdr:cNvSpPr txBox="1"/>
          </xdr:nvSpPr>
          <xdr:spPr>
            <a:xfrm>
              <a:off x="1157286" y="41595676"/>
              <a:ext cx="188119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𝜈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_hys=1/2 (100/𝑅)^2=1/2 (100/20)^2=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142870</xdr:colOff>
      <xdr:row>229</xdr:row>
      <xdr:rowOff>26193</xdr:rowOff>
    </xdr:from>
    <xdr:ext cx="833498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8" name="TextBox 167"/>
            <xdr:cNvSpPr txBox="1"/>
          </xdr:nvSpPr>
          <xdr:spPr>
            <a:xfrm>
              <a:off x="295270" y="42536268"/>
              <a:ext cx="833498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c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s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8" name="TextBox 167"/>
            <xdr:cNvSpPr txBox="1"/>
          </xdr:nvSpPr>
          <xdr:spPr>
            <a:xfrm>
              <a:off x="295270" y="42536268"/>
              <a:ext cx="833498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𝑢_c^2=𝑢_s^2+𝑢_i^2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109533</xdr:colOff>
      <xdr:row>230</xdr:row>
      <xdr:rowOff>21431</xdr:rowOff>
    </xdr:from>
    <xdr:ext cx="99020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9" name="TextBox 168"/>
            <xdr:cNvSpPr txBox="1"/>
          </xdr:nvSpPr>
          <xdr:spPr>
            <a:xfrm>
              <a:off x="719133" y="42760106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9" name="TextBox 168"/>
            <xdr:cNvSpPr txBox="1"/>
          </xdr:nvSpPr>
          <xdr:spPr>
            <a:xfrm>
              <a:off x="719133" y="42760106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12</xdr:col>
      <xdr:colOff>109531</xdr:colOff>
      <xdr:row>230</xdr:row>
      <xdr:rowOff>21431</xdr:rowOff>
    </xdr:from>
    <xdr:ext cx="99020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0" name="TextBox 169"/>
            <xdr:cNvSpPr txBox="1"/>
          </xdr:nvSpPr>
          <xdr:spPr>
            <a:xfrm>
              <a:off x="1938331" y="42760106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0" name="TextBox 169"/>
            <xdr:cNvSpPr txBox="1"/>
          </xdr:nvSpPr>
          <xdr:spPr>
            <a:xfrm>
              <a:off x="1938331" y="42760106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109533</xdr:colOff>
      <xdr:row>231</xdr:row>
      <xdr:rowOff>21430</xdr:rowOff>
    </xdr:from>
    <xdr:ext cx="99020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1" name="TextBox 170"/>
            <xdr:cNvSpPr txBox="1"/>
          </xdr:nvSpPr>
          <xdr:spPr>
            <a:xfrm>
              <a:off x="719133" y="42988705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1" name="TextBox 170"/>
            <xdr:cNvSpPr txBox="1"/>
          </xdr:nvSpPr>
          <xdr:spPr>
            <a:xfrm>
              <a:off x="719133" y="42988705"/>
              <a:ext cx="990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52381</xdr:colOff>
      <xdr:row>236</xdr:row>
      <xdr:rowOff>26193</xdr:rowOff>
    </xdr:from>
    <xdr:ext cx="1499257" cy="5183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2" name="TextBox 171"/>
            <xdr:cNvSpPr txBox="1"/>
          </xdr:nvSpPr>
          <xdr:spPr>
            <a:xfrm>
              <a:off x="204781" y="44136468"/>
              <a:ext cx="1499257" cy="5183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c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𝑢</m:t>
                                        </m:r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ko-KR" altLang="en-US" sz="11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2" name="TextBox 171"/>
            <xdr:cNvSpPr txBox="1"/>
          </xdr:nvSpPr>
          <xdr:spPr>
            <a:xfrm>
              <a:off x="204781" y="44136468"/>
              <a:ext cx="1499257" cy="5183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b="0" i="0">
                  <a:latin typeface="Cambria Math" panose="02040503050406030204" pitchFamily="18" charset="0"/>
                </a:rPr>
                <a:t>𝜈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_𝑒𝑓𝑓=(𝑢_c^4)/(∑24_(𝑖=1)^𝑁▒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[𝑐_𝑖 𝑢(𝑥_𝑖)]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4/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𝜈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_𝑖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13</xdr:col>
      <xdr:colOff>100006</xdr:colOff>
      <xdr:row>236</xdr:row>
      <xdr:rowOff>26194</xdr:rowOff>
    </xdr:from>
    <xdr:ext cx="959173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3" name="TextBox 172"/>
            <xdr:cNvSpPr txBox="1"/>
          </xdr:nvSpPr>
          <xdr:spPr>
            <a:xfrm>
              <a:off x="2081206" y="44136469"/>
              <a:ext cx="9591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3" name="TextBox 172"/>
            <xdr:cNvSpPr txBox="1"/>
          </xdr:nvSpPr>
          <xdr:spPr>
            <a:xfrm>
              <a:off x="2081206" y="44136469"/>
              <a:ext cx="9591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10</xdr:col>
      <xdr:colOff>147630</xdr:colOff>
      <xdr:row>237</xdr:row>
      <xdr:rowOff>26193</xdr:rowOff>
    </xdr:from>
    <xdr:ext cx="835037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4" name="TextBox 173"/>
            <xdr:cNvSpPr txBox="1"/>
          </xdr:nvSpPr>
          <xdr:spPr>
            <a:xfrm>
              <a:off x="1671630" y="44365068"/>
              <a:ext cx="83503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4" name="TextBox 173"/>
            <xdr:cNvSpPr txBox="1"/>
          </xdr:nvSpPr>
          <xdr:spPr>
            <a:xfrm>
              <a:off x="1671630" y="44365068"/>
              <a:ext cx="83503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16</xdr:col>
      <xdr:colOff>142869</xdr:colOff>
      <xdr:row>237</xdr:row>
      <xdr:rowOff>26193</xdr:rowOff>
    </xdr:from>
    <xdr:ext cx="835037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5" name="TextBox 174"/>
            <xdr:cNvSpPr txBox="1"/>
          </xdr:nvSpPr>
          <xdr:spPr>
            <a:xfrm>
              <a:off x="2581269" y="44365068"/>
              <a:ext cx="83503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75" name="TextBox 174"/>
            <xdr:cNvSpPr txBox="1"/>
          </xdr:nvSpPr>
          <xdr:spPr>
            <a:xfrm>
              <a:off x="2581269" y="44365068"/>
              <a:ext cx="83503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22621</xdr:colOff>
      <xdr:row>135</xdr:row>
      <xdr:rowOff>52387</xdr:rowOff>
    </xdr:from>
    <xdr:ext cx="597279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1241821" y="24293512"/>
              <a:ext cx="59727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s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1241821" y="24293512"/>
              <a:ext cx="59727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𝑢_s=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𝑈/𝑘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9</xdr:col>
      <xdr:colOff>32146</xdr:colOff>
      <xdr:row>141</xdr:row>
      <xdr:rowOff>52387</xdr:rowOff>
    </xdr:from>
    <xdr:ext cx="1053173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1403746" y="25665112"/>
              <a:ext cx="10531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certificate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1403746" y="25665112"/>
              <a:ext cx="10531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𝑢_certificate=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𝑈/𝑘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9</xdr:col>
      <xdr:colOff>108346</xdr:colOff>
      <xdr:row>145</xdr:row>
      <xdr:rowOff>23812</xdr:rowOff>
    </xdr:from>
    <xdr:ext cx="673261" cy="1851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479946" y="26550937"/>
              <a:ext cx="673261" cy="1851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stability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479946" y="26550937"/>
              <a:ext cx="673261" cy="1851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𝑢_stability=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146446</xdr:colOff>
      <xdr:row>146</xdr:row>
      <xdr:rowOff>52387</xdr:rowOff>
    </xdr:from>
    <xdr:ext cx="1861087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>
              <a:off x="1213246" y="26808112"/>
              <a:ext cx="186108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s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certificate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ko-KR" sz="1100" b="0" i="0">
                                <a:latin typeface="Cambria Math" panose="02040503050406030204" pitchFamily="18" charset="0"/>
                              </a:rPr>
                              <m:t>stability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213246" y="26808112"/>
              <a:ext cx="186108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100" b="0" i="0">
                  <a:latin typeface="Cambria Math" panose="02040503050406030204" pitchFamily="18" charset="0"/>
                </a:rPr>
                <a:t>𝑢_s=√(𝑢_certificate^2+𝑢_stability^2 )=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2"/>
  <sheetViews>
    <sheetView showGridLines="0" tabSelected="1" zoomScaleNormal="100" zoomScaleSheetLayoutView="115" workbookViewId="0">
      <selection sqref="A1:J1"/>
    </sheetView>
  </sheetViews>
  <sheetFormatPr defaultColWidth="8.109375" defaultRowHeight="12.95" customHeight="1"/>
  <cols>
    <col min="1" max="11" width="8.109375" style="3" customWidth="1"/>
    <col min="12" max="16384" width="8.109375" style="3"/>
  </cols>
  <sheetData>
    <row r="1" spans="1:13" ht="51.95" customHeight="1">
      <c r="A1" s="543" t="s">
        <v>1</v>
      </c>
      <c r="B1" s="544"/>
      <c r="C1" s="544"/>
      <c r="D1" s="544"/>
      <c r="E1" s="544"/>
      <c r="F1" s="544"/>
      <c r="G1" s="544"/>
      <c r="H1" s="545"/>
      <c r="I1" s="546"/>
      <c r="J1" s="547"/>
    </row>
    <row r="2" spans="1:13" ht="12.95" customHeight="1">
      <c r="A2" s="522" t="s">
        <v>2</v>
      </c>
      <c r="B2" s="522"/>
      <c r="C2" s="522"/>
      <c r="D2" s="522"/>
      <c r="E2" s="522"/>
      <c r="F2" s="522"/>
      <c r="G2" s="522"/>
      <c r="H2" s="522"/>
      <c r="I2" s="522"/>
      <c r="J2" s="522"/>
    </row>
    <row r="3" spans="1:13" ht="12.95" customHeight="1">
      <c r="A3" s="534" t="s">
        <v>3</v>
      </c>
      <c r="B3" s="535"/>
      <c r="C3" s="548"/>
      <c r="D3" s="548"/>
      <c r="E3" s="548"/>
      <c r="F3" s="535" t="s">
        <v>4</v>
      </c>
      <c r="G3" s="535"/>
      <c r="H3" s="538"/>
      <c r="I3" s="540"/>
      <c r="J3" s="540"/>
    </row>
    <row r="4" spans="1:13" ht="12.95" customHeight="1">
      <c r="A4" s="535" t="s">
        <v>5</v>
      </c>
      <c r="B4" s="535"/>
      <c r="C4" s="549"/>
      <c r="D4" s="535"/>
      <c r="E4" s="535"/>
      <c r="F4" s="535" t="s">
        <v>6</v>
      </c>
      <c r="G4" s="535"/>
      <c r="H4" s="535"/>
      <c r="I4" s="540"/>
      <c r="J4" s="540"/>
    </row>
    <row r="5" spans="1:13" ht="12.95" customHeight="1">
      <c r="A5" s="535" t="s">
        <v>7</v>
      </c>
      <c r="B5" s="535"/>
      <c r="C5" s="535"/>
      <c r="D5" s="540"/>
      <c r="E5" s="540"/>
      <c r="F5" s="534" t="s">
        <v>8</v>
      </c>
      <c r="G5" s="535"/>
      <c r="H5" s="536"/>
      <c r="I5" s="537"/>
      <c r="J5" s="537"/>
    </row>
    <row r="6" spans="1:13" ht="12.95" customHeight="1">
      <c r="A6" s="535" t="s">
        <v>9</v>
      </c>
      <c r="B6" s="535"/>
      <c r="C6" s="535"/>
      <c r="D6" s="540"/>
      <c r="E6" s="540"/>
      <c r="F6" s="534" t="s">
        <v>10</v>
      </c>
      <c r="G6" s="535"/>
      <c r="H6" s="536"/>
      <c r="I6" s="537"/>
      <c r="J6" s="537"/>
    </row>
    <row r="7" spans="1:13" ht="12.95" customHeight="1">
      <c r="A7" s="535" t="s">
        <v>11</v>
      </c>
      <c r="B7" s="535"/>
      <c r="C7" s="541"/>
      <c r="D7" s="540"/>
      <c r="E7" s="540"/>
      <c r="F7" s="534" t="s">
        <v>12</v>
      </c>
      <c r="G7" s="535"/>
      <c r="H7" s="535"/>
      <c r="I7" s="540"/>
      <c r="J7" s="540"/>
    </row>
    <row r="8" spans="1:13" ht="12.95" customHeight="1">
      <c r="A8" s="535" t="s">
        <v>13</v>
      </c>
      <c r="B8" s="535"/>
      <c r="C8" s="538"/>
      <c r="D8" s="539"/>
      <c r="E8" s="539"/>
      <c r="F8" s="534" t="s">
        <v>14</v>
      </c>
      <c r="G8" s="535"/>
      <c r="H8" s="535"/>
      <c r="I8" s="540"/>
      <c r="J8" s="540"/>
    </row>
    <row r="9" spans="1:13" ht="12.95" customHeight="1">
      <c r="A9" s="534" t="s">
        <v>36</v>
      </c>
      <c r="B9" s="535"/>
      <c r="C9" s="536"/>
      <c r="D9" s="537"/>
      <c r="E9" s="537"/>
      <c r="F9" s="542" t="s">
        <v>15</v>
      </c>
      <c r="G9" s="542"/>
      <c r="H9" s="536"/>
      <c r="I9" s="537"/>
      <c r="J9" s="537"/>
    </row>
    <row r="10" spans="1:13" ht="23.25" customHeight="1">
      <c r="A10" s="535" t="s">
        <v>16</v>
      </c>
      <c r="B10" s="535"/>
      <c r="C10" s="536"/>
      <c r="D10" s="537"/>
      <c r="E10" s="537"/>
      <c r="F10" s="535" t="s">
        <v>17</v>
      </c>
      <c r="G10" s="535"/>
      <c r="H10" s="50"/>
      <c r="I10" s="523" t="s">
        <v>18</v>
      </c>
      <c r="J10" s="524"/>
      <c r="K10" s="6"/>
    </row>
    <row r="11" spans="1:13" ht="12.95" customHeight="1">
      <c r="A11" s="522" t="s">
        <v>19</v>
      </c>
      <c r="B11" s="522"/>
      <c r="C11" s="522"/>
      <c r="D11" s="522"/>
      <c r="E11" s="522"/>
      <c r="F11" s="522"/>
      <c r="G11" s="522"/>
      <c r="H11" s="522"/>
      <c r="I11" s="522"/>
      <c r="J11" s="522"/>
      <c r="K11" s="7"/>
    </row>
    <row r="12" spans="1:13" ht="17.25" customHeight="1">
      <c r="A12" s="5" t="s">
        <v>20</v>
      </c>
      <c r="B12" s="8"/>
      <c r="C12" s="9" t="s">
        <v>21</v>
      </c>
      <c r="D12" s="10"/>
      <c r="E12" s="9" t="s">
        <v>22</v>
      </c>
      <c r="F12" s="11"/>
      <c r="G12" s="525" t="s">
        <v>23</v>
      </c>
      <c r="H12" s="520"/>
      <c r="I12" s="527" t="s">
        <v>24</v>
      </c>
      <c r="J12" s="528"/>
      <c r="K12" s="6"/>
      <c r="L12" s="12"/>
      <c r="M12" s="12"/>
    </row>
    <row r="13" spans="1:13" ht="17.25" customHeight="1">
      <c r="A13" s="13" t="s">
        <v>25</v>
      </c>
      <c r="B13" s="8"/>
      <c r="C13" s="13" t="s">
        <v>26</v>
      </c>
      <c r="D13" s="10"/>
      <c r="E13" s="9" t="s">
        <v>27</v>
      </c>
      <c r="F13" s="11"/>
      <c r="G13" s="526"/>
      <c r="H13" s="521"/>
      <c r="I13" s="529"/>
      <c r="J13" s="530"/>
      <c r="K13" s="7"/>
    </row>
    <row r="14" spans="1:13" ht="12.95" customHeight="1">
      <c r="A14" s="522" t="s">
        <v>28</v>
      </c>
      <c r="B14" s="522"/>
      <c r="C14" s="522"/>
      <c r="D14" s="522"/>
      <c r="E14" s="522"/>
      <c r="F14" s="522"/>
      <c r="G14" s="522"/>
      <c r="H14" s="522"/>
      <c r="I14" s="522"/>
      <c r="J14" s="522"/>
      <c r="K14" s="7"/>
    </row>
    <row r="15" spans="1:13" ht="39" customHeight="1">
      <c r="A15" s="531"/>
      <c r="B15" s="532"/>
      <c r="C15" s="532"/>
      <c r="D15" s="532"/>
      <c r="E15" s="532"/>
      <c r="F15" s="532"/>
      <c r="G15" s="532"/>
      <c r="H15" s="532"/>
      <c r="I15" s="532"/>
      <c r="J15" s="533"/>
    </row>
    <row r="16" spans="1:13" ht="12.95" customHeight="1">
      <c r="A16" s="522" t="s">
        <v>29</v>
      </c>
      <c r="B16" s="522"/>
      <c r="C16" s="522"/>
      <c r="D16" s="522"/>
      <c r="E16" s="522"/>
      <c r="F16" s="522"/>
      <c r="G16" s="522"/>
      <c r="H16" s="522"/>
      <c r="I16" s="522"/>
      <c r="J16" s="522"/>
    </row>
    <row r="17" spans="1:12" ht="12.95" customHeight="1">
      <c r="A17" s="5" t="s">
        <v>30</v>
      </c>
      <c r="B17" s="534" t="s">
        <v>31</v>
      </c>
      <c r="C17" s="535"/>
      <c r="D17" s="535"/>
      <c r="E17" s="535"/>
      <c r="F17" s="534" t="s">
        <v>32</v>
      </c>
      <c r="G17" s="535"/>
      <c r="H17" s="5" t="s">
        <v>11</v>
      </c>
      <c r="I17" s="4" t="s">
        <v>33</v>
      </c>
      <c r="J17" s="4" t="s">
        <v>34</v>
      </c>
      <c r="L17" s="7"/>
    </row>
    <row r="18" spans="1:12" ht="12.95" customHeight="1">
      <c r="A18" s="51"/>
      <c r="B18" s="518"/>
      <c r="C18" s="519"/>
      <c r="D18" s="519"/>
      <c r="E18" s="519"/>
      <c r="F18" s="518"/>
      <c r="G18" s="519"/>
      <c r="H18" s="61"/>
      <c r="I18" s="29"/>
      <c r="J18" s="234"/>
      <c r="L18" s="7"/>
    </row>
    <row r="19" spans="1:12" ht="12.95" customHeight="1">
      <c r="A19" s="51"/>
      <c r="B19" s="518"/>
      <c r="C19" s="519"/>
      <c r="D19" s="519"/>
      <c r="E19" s="519"/>
      <c r="F19" s="518"/>
      <c r="G19" s="519"/>
      <c r="H19" s="32"/>
      <c r="I19" s="32"/>
      <c r="J19" s="234"/>
      <c r="L19" s="7"/>
    </row>
    <row r="20" spans="1:12" ht="12.95" customHeight="1">
      <c r="A20" s="51"/>
      <c r="B20" s="518"/>
      <c r="C20" s="519"/>
      <c r="D20" s="519"/>
      <c r="E20" s="519"/>
      <c r="F20" s="518"/>
      <c r="G20" s="519"/>
      <c r="H20" s="46"/>
      <c r="I20" s="46"/>
      <c r="J20" s="234"/>
      <c r="L20" s="7"/>
    </row>
    <row r="21" spans="1:12" ht="12.95" customHeight="1">
      <c r="A21" s="51"/>
      <c r="B21" s="518"/>
      <c r="C21" s="519"/>
      <c r="D21" s="519"/>
      <c r="E21" s="519"/>
      <c r="F21" s="518"/>
      <c r="G21" s="519"/>
      <c r="H21" s="46"/>
      <c r="I21" s="14"/>
      <c r="J21" s="234"/>
      <c r="L21" s="7"/>
    </row>
    <row r="22" spans="1:12" ht="12.95" customHeight="1">
      <c r="A22" s="51"/>
      <c r="B22" s="518"/>
      <c r="C22" s="519"/>
      <c r="D22" s="519"/>
      <c r="E22" s="519"/>
      <c r="F22" s="518"/>
      <c r="G22" s="519"/>
      <c r="H22" s="31"/>
      <c r="I22" s="21"/>
      <c r="J22" s="234"/>
      <c r="L22" s="7"/>
    </row>
    <row r="23" spans="1:12" ht="12.95" customHeight="1">
      <c r="A23" s="51"/>
      <c r="B23" s="518"/>
      <c r="C23" s="519"/>
      <c r="D23" s="519"/>
      <c r="E23" s="519"/>
      <c r="F23" s="518"/>
      <c r="G23" s="519"/>
      <c r="H23" s="21"/>
      <c r="I23" s="14"/>
      <c r="J23" s="234"/>
      <c r="L23" s="7"/>
    </row>
    <row r="24" spans="1:12" ht="12.95" customHeight="1">
      <c r="A24" s="51"/>
      <c r="B24" s="518"/>
      <c r="C24" s="519"/>
      <c r="D24" s="519"/>
      <c r="E24" s="519"/>
      <c r="F24" s="518"/>
      <c r="G24" s="519"/>
      <c r="H24" s="27"/>
      <c r="I24" s="14"/>
      <c r="J24" s="234"/>
      <c r="L24" s="7"/>
    </row>
    <row r="25" spans="1:12" ht="12.95" customHeight="1">
      <c r="A25" s="51"/>
      <c r="B25" s="518"/>
      <c r="C25" s="519"/>
      <c r="D25" s="519"/>
      <c r="E25" s="519"/>
      <c r="F25" s="518"/>
      <c r="G25" s="519"/>
      <c r="H25" s="27"/>
      <c r="I25" s="14"/>
      <c r="J25" s="234"/>
      <c r="L25" s="7"/>
    </row>
    <row r="26" spans="1:12" ht="12.95" customHeight="1">
      <c r="A26" s="51"/>
      <c r="B26" s="518"/>
      <c r="C26" s="519"/>
      <c r="D26" s="519"/>
      <c r="E26" s="519"/>
      <c r="F26" s="518"/>
      <c r="G26" s="519"/>
      <c r="H26" s="27"/>
      <c r="I26" s="14"/>
      <c r="J26" s="234"/>
      <c r="L26" s="7"/>
    </row>
    <row r="27" spans="1:12" ht="12.95" customHeight="1">
      <c r="A27" s="51"/>
      <c r="B27" s="518"/>
      <c r="C27" s="519"/>
      <c r="D27" s="519"/>
      <c r="E27" s="519"/>
      <c r="F27" s="518"/>
      <c r="G27" s="519"/>
      <c r="H27" s="14"/>
      <c r="I27" s="14"/>
      <c r="J27" s="234"/>
    </row>
    <row r="28" spans="1:12" ht="12.95" customHeight="1">
      <c r="A28" s="51"/>
      <c r="B28" s="518"/>
      <c r="C28" s="519"/>
      <c r="D28" s="519"/>
      <c r="E28" s="519"/>
      <c r="F28" s="518"/>
      <c r="G28" s="519"/>
      <c r="H28" s="14"/>
      <c r="I28" s="14"/>
      <c r="J28" s="234"/>
    </row>
    <row r="29" spans="1:12" ht="12.95" customHeight="1">
      <c r="A29" s="51"/>
      <c r="B29" s="518"/>
      <c r="C29" s="519"/>
      <c r="D29" s="519"/>
      <c r="E29" s="519"/>
      <c r="F29" s="518"/>
      <c r="G29" s="519"/>
      <c r="H29" s="14"/>
      <c r="I29" s="14"/>
      <c r="J29" s="234"/>
    </row>
    <row r="30" spans="1:12" ht="12.95" customHeight="1">
      <c r="A30" s="51"/>
      <c r="B30" s="518"/>
      <c r="C30" s="519"/>
      <c r="D30" s="519"/>
      <c r="E30" s="519"/>
      <c r="F30" s="518"/>
      <c r="G30" s="519"/>
      <c r="H30" s="14"/>
      <c r="I30" s="14"/>
      <c r="J30" s="234"/>
    </row>
    <row r="31" spans="1:12" ht="12.95" customHeight="1">
      <c r="A31" s="51"/>
      <c r="B31" s="518"/>
      <c r="C31" s="519"/>
      <c r="D31" s="519"/>
      <c r="E31" s="519"/>
      <c r="F31" s="518"/>
      <c r="G31" s="519"/>
      <c r="H31" s="14"/>
      <c r="I31" s="14"/>
      <c r="J31" s="234"/>
    </row>
    <row r="32" spans="1:12" ht="12.95" customHeight="1">
      <c r="A32" s="51"/>
      <c r="B32" s="518"/>
      <c r="C32" s="519"/>
      <c r="D32" s="519"/>
      <c r="E32" s="519"/>
      <c r="F32" s="518"/>
      <c r="G32" s="519"/>
      <c r="H32" s="14"/>
      <c r="I32" s="14"/>
      <c r="J32" s="234"/>
    </row>
    <row r="33" spans="1:10" ht="12.95" customHeight="1">
      <c r="A33" s="51"/>
      <c r="B33" s="518"/>
      <c r="C33" s="519"/>
      <c r="D33" s="519"/>
      <c r="E33" s="519"/>
      <c r="F33" s="518"/>
      <c r="G33" s="519"/>
      <c r="H33" s="14"/>
      <c r="I33" s="14"/>
      <c r="J33" s="234"/>
    </row>
    <row r="34" spans="1:10" ht="12.95" customHeight="1">
      <c r="A34" s="51"/>
      <c r="B34" s="518"/>
      <c r="C34" s="519"/>
      <c r="D34" s="519"/>
      <c r="E34" s="519"/>
      <c r="F34" s="518"/>
      <c r="G34" s="519"/>
      <c r="H34" s="14"/>
      <c r="I34" s="14"/>
      <c r="J34" s="234"/>
    </row>
    <row r="35" spans="1:10" ht="12.95" customHeight="1">
      <c r="A35" s="51"/>
      <c r="B35" s="518"/>
      <c r="C35" s="519"/>
      <c r="D35" s="519"/>
      <c r="E35" s="519"/>
      <c r="F35" s="518"/>
      <c r="G35" s="519"/>
      <c r="H35" s="14"/>
      <c r="I35" s="14"/>
      <c r="J35" s="234"/>
    </row>
    <row r="36" spans="1:10" ht="12.95" customHeight="1">
      <c r="A36" s="51"/>
      <c r="B36" s="518"/>
      <c r="C36" s="519"/>
      <c r="D36" s="519"/>
      <c r="E36" s="519"/>
      <c r="F36" s="518"/>
      <c r="G36" s="519"/>
      <c r="H36" s="14"/>
      <c r="I36" s="14"/>
      <c r="J36" s="234"/>
    </row>
    <row r="37" spans="1:10" ht="12.95" customHeight="1">
      <c r="A37" s="51"/>
      <c r="B37" s="518"/>
      <c r="C37" s="519"/>
      <c r="D37" s="519"/>
      <c r="E37" s="519"/>
      <c r="F37" s="518"/>
      <c r="G37" s="519"/>
      <c r="H37" s="14"/>
      <c r="I37" s="14"/>
      <c r="J37" s="234"/>
    </row>
    <row r="38" spans="1:10" ht="12.95" customHeight="1">
      <c r="A38" s="60" t="s">
        <v>38</v>
      </c>
      <c r="B38" s="7"/>
      <c r="C38" s="7"/>
      <c r="D38" s="7"/>
      <c r="E38" s="7"/>
      <c r="J38" s="15"/>
    </row>
    <row r="39" spans="1:10" ht="12.95" customHeight="1">
      <c r="A39" s="504" t="s">
        <v>39</v>
      </c>
      <c r="B39" s="504"/>
      <c r="C39" s="504"/>
      <c r="D39" s="504"/>
      <c r="E39" s="504"/>
      <c r="F39" s="505" t="s">
        <v>40</v>
      </c>
      <c r="G39" s="508"/>
      <c r="H39" s="509"/>
      <c r="I39" s="509"/>
      <c r="J39" s="510"/>
    </row>
    <row r="40" spans="1:10" ht="12.95" customHeight="1">
      <c r="A40" s="504" t="s">
        <v>41</v>
      </c>
      <c r="B40" s="504"/>
      <c r="C40" s="504"/>
      <c r="D40" s="504"/>
      <c r="E40" s="504"/>
      <c r="F40" s="506"/>
      <c r="G40" s="511"/>
      <c r="H40" s="512"/>
      <c r="I40" s="512"/>
      <c r="J40" s="513"/>
    </row>
    <row r="41" spans="1:10" ht="12.95" customHeight="1">
      <c r="A41" s="504" t="s">
        <v>42</v>
      </c>
      <c r="B41" s="504"/>
      <c r="C41" s="504"/>
      <c r="D41" s="504"/>
      <c r="E41" s="504"/>
      <c r="F41" s="506"/>
      <c r="G41" s="511"/>
      <c r="H41" s="512"/>
      <c r="I41" s="512"/>
      <c r="J41" s="513"/>
    </row>
    <row r="42" spans="1:10" ht="12.95" customHeight="1">
      <c r="A42" s="504" t="s">
        <v>43</v>
      </c>
      <c r="B42" s="504"/>
      <c r="C42" s="517" t="s">
        <v>44</v>
      </c>
      <c r="D42" s="517"/>
      <c r="E42" s="517"/>
      <c r="F42" s="507"/>
      <c r="G42" s="514"/>
      <c r="H42" s="515"/>
      <c r="I42" s="515"/>
      <c r="J42" s="516"/>
    </row>
    <row r="43" spans="1:10" ht="12.95" customHeight="1">
      <c r="A43" s="504" t="s">
        <v>59</v>
      </c>
      <c r="B43" s="504"/>
      <c r="C43" s="504" t="str">
        <f>IF(Calcu_ADJ!N9=FALSE,Calcu!M3,Calcu_ADJ!M3)</f>
        <v/>
      </c>
      <c r="D43" s="504"/>
      <c r="E43" s="504"/>
    </row>
    <row r="46" spans="1:10" ht="12.95" customHeight="1">
      <c r="B46" s="3" t="s">
        <v>790</v>
      </c>
    </row>
    <row r="47" spans="1:10" ht="12.95" customHeight="1">
      <c r="B47" s="3" t="s">
        <v>791</v>
      </c>
    </row>
    <row r="48" spans="1:10" ht="12.95" customHeight="1">
      <c r="A48" s="303">
        <f>Calcu!S577</f>
        <v>0</v>
      </c>
      <c r="B48" s="3" t="s">
        <v>822</v>
      </c>
    </row>
    <row r="49" spans="1:2" ht="12.95" customHeight="1">
      <c r="A49" s="329"/>
    </row>
    <row r="50" spans="1:2" ht="12.95" customHeight="1">
      <c r="A50" s="3" t="str">
        <f>IF(Calcu_ADJ!N9=FALSE,Calcu!N3,Calcu_ADJ!N3)</f>
        <v>PASS</v>
      </c>
      <c r="B50" s="3" t="s">
        <v>823</v>
      </c>
    </row>
    <row r="52" spans="1:2" ht="12.95" customHeight="1">
      <c r="B52" s="3" t="s">
        <v>850</v>
      </c>
    </row>
  </sheetData>
  <sheetProtection selectLockedCells="1"/>
  <mergeCells count="95">
    <mergeCell ref="A43:B43"/>
    <mergeCell ref="C43:E43"/>
    <mergeCell ref="A4:B4"/>
    <mergeCell ref="C4:E4"/>
    <mergeCell ref="F4:G4"/>
    <mergeCell ref="A6:B6"/>
    <mergeCell ref="C6:E6"/>
    <mergeCell ref="F6:G6"/>
    <mergeCell ref="B22:E22"/>
    <mergeCell ref="F22:G22"/>
    <mergeCell ref="B20:E20"/>
    <mergeCell ref="F18:G18"/>
    <mergeCell ref="F19:G19"/>
    <mergeCell ref="B18:E18"/>
    <mergeCell ref="B19:E19"/>
    <mergeCell ref="F20:G20"/>
    <mergeCell ref="H4:J4"/>
    <mergeCell ref="A5:B5"/>
    <mergeCell ref="C5:E5"/>
    <mergeCell ref="F5:G5"/>
    <mergeCell ref="H5:J5"/>
    <mergeCell ref="A1:J1"/>
    <mergeCell ref="A2:J2"/>
    <mergeCell ref="A3:B3"/>
    <mergeCell ref="C3:E3"/>
    <mergeCell ref="F3:G3"/>
    <mergeCell ref="H3:J3"/>
    <mergeCell ref="H6:J6"/>
    <mergeCell ref="F10:G10"/>
    <mergeCell ref="A8:B8"/>
    <mergeCell ref="C8:E8"/>
    <mergeCell ref="F8:G8"/>
    <mergeCell ref="H8:J8"/>
    <mergeCell ref="A9:B9"/>
    <mergeCell ref="A7:B7"/>
    <mergeCell ref="C7:E7"/>
    <mergeCell ref="F7:G7"/>
    <mergeCell ref="H7:J7"/>
    <mergeCell ref="C9:E9"/>
    <mergeCell ref="F9:G9"/>
    <mergeCell ref="H9:J9"/>
    <mergeCell ref="C10:E10"/>
    <mergeCell ref="A10:B10"/>
    <mergeCell ref="B21:E21"/>
    <mergeCell ref="F21:G21"/>
    <mergeCell ref="A15:J15"/>
    <mergeCell ref="A16:J16"/>
    <mergeCell ref="B17:E17"/>
    <mergeCell ref="F17:G17"/>
    <mergeCell ref="H12:H13"/>
    <mergeCell ref="A14:J14"/>
    <mergeCell ref="I10:J10"/>
    <mergeCell ref="A11:J11"/>
    <mergeCell ref="G12:G13"/>
    <mergeCell ref="I12:J13"/>
    <mergeCell ref="B32:E32"/>
    <mergeCell ref="F32:G32"/>
    <mergeCell ref="B31:E31"/>
    <mergeCell ref="F24:G24"/>
    <mergeCell ref="B25:E25"/>
    <mergeCell ref="F25:G25"/>
    <mergeCell ref="B26:E26"/>
    <mergeCell ref="B27:E27"/>
    <mergeCell ref="F27:G27"/>
    <mergeCell ref="B29:E29"/>
    <mergeCell ref="F29:G29"/>
    <mergeCell ref="B30:E30"/>
    <mergeCell ref="B24:E24"/>
    <mergeCell ref="F30:G30"/>
    <mergeCell ref="B23:E23"/>
    <mergeCell ref="F23:G23"/>
    <mergeCell ref="F26:G26"/>
    <mergeCell ref="B37:E37"/>
    <mergeCell ref="F37:G37"/>
    <mergeCell ref="B34:E34"/>
    <mergeCell ref="F34:G34"/>
    <mergeCell ref="B35:E35"/>
    <mergeCell ref="B36:E36"/>
    <mergeCell ref="F35:G35"/>
    <mergeCell ref="F36:G36"/>
    <mergeCell ref="B33:E33"/>
    <mergeCell ref="F33:G33"/>
    <mergeCell ref="B28:E28"/>
    <mergeCell ref="F28:G28"/>
    <mergeCell ref="F31:G31"/>
    <mergeCell ref="A39:B39"/>
    <mergeCell ref="C39:E39"/>
    <mergeCell ref="F39:F42"/>
    <mergeCell ref="G39:J42"/>
    <mergeCell ref="A40:B40"/>
    <mergeCell ref="C40:E40"/>
    <mergeCell ref="A41:B41"/>
    <mergeCell ref="C41:E41"/>
    <mergeCell ref="A42:B42"/>
    <mergeCell ref="C42:E42"/>
  </mergeCells>
  <phoneticPr fontId="5" type="noConversion"/>
  <dataValidations count="1">
    <dataValidation type="list" allowBlank="1" showInputMessage="1" showErrorMessage="1" sqref="C42:E42">
      <formula1>"확인전,확인완료,수정"</formula1>
    </dataValidation>
  </dataValidations>
  <pageMargins left="0.39370078740157483" right="0.35433070866141736" top="0.39370078740157483" bottom="0.59055118110236227" header="0" footer="0.31496062992125984"/>
  <pageSetup paperSize="9" orientation="portrait" r:id="rId1"/>
  <headerFooter alignWithMargins="0">
    <oddFooter>&amp;R&amp;"휴먼엑스포,보통"&amp;9(주)에이치시티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80"/>
  <sheetViews>
    <sheetView showGridLines="0" showWhiteSpace="0" zoomScaleNormal="100" zoomScaleSheetLayoutView="100" workbookViewId="0">
      <selection sqref="A1:K2"/>
    </sheetView>
  </sheetViews>
  <sheetFormatPr defaultColWidth="10.77734375" defaultRowHeight="15" customHeight="1"/>
  <cols>
    <col min="1" max="3" width="3.33203125" style="55" customWidth="1"/>
    <col min="4" max="4" width="6.77734375" style="55" customWidth="1"/>
    <col min="5" max="5" width="12.77734375" style="55" customWidth="1"/>
    <col min="6" max="6" width="12.77734375" style="57" customWidth="1"/>
    <col min="7" max="8" width="12.77734375" style="55" customWidth="1"/>
    <col min="9" max="11" width="3.33203125" style="55" customWidth="1"/>
    <col min="12" max="16384" width="10.77734375" style="55"/>
  </cols>
  <sheetData>
    <row r="1" spans="1:11" s="2" customFormat="1" ht="33" customHeight="1">
      <c r="A1" s="564" t="s">
        <v>35</v>
      </c>
      <c r="B1" s="564"/>
      <c r="C1" s="564"/>
      <c r="D1" s="564"/>
      <c r="E1" s="564"/>
      <c r="F1" s="564"/>
      <c r="G1" s="564"/>
      <c r="H1" s="564"/>
      <c r="I1" s="564"/>
      <c r="J1" s="564"/>
      <c r="K1" s="564"/>
    </row>
    <row r="2" spans="1:11" s="2" customFormat="1" ht="33" customHeight="1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</row>
    <row r="3" spans="1:11" s="2" customFormat="1" ht="12.75" customHeight="1">
      <c r="A3" s="17" t="s">
        <v>37</v>
      </c>
      <c r="B3" s="17"/>
      <c r="C3" s="17"/>
      <c r="D3" s="16"/>
      <c r="E3" s="16"/>
      <c r="F3" s="34"/>
      <c r="G3" s="16"/>
      <c r="H3" s="16"/>
      <c r="I3" s="16"/>
      <c r="J3" s="16"/>
      <c r="K3" s="16"/>
    </row>
    <row r="4" spans="1:11" s="1" customFormat="1" ht="13.5" customHeight="1">
      <c r="A4" s="33" t="str">
        <f>" 교   정   번   호(Calibration No) : "&amp;기본정보!H3</f>
        <v xml:space="preserve"> 교   정   번   호(Calibration No) : </v>
      </c>
      <c r="B4" s="33"/>
      <c r="C4" s="33"/>
      <c r="D4" s="18"/>
      <c r="E4" s="18"/>
      <c r="F4" s="35"/>
      <c r="G4" s="19"/>
      <c r="H4" s="18"/>
      <c r="I4" s="18"/>
      <c r="J4" s="20"/>
      <c r="K4" s="19"/>
    </row>
    <row r="5" spans="1:11" s="52" customFormat="1" ht="15" customHeight="1">
      <c r="F5" s="53"/>
    </row>
    <row r="6" spans="1:11" ht="15" customHeight="1">
      <c r="A6" s="275" t="str">
        <f>IF(Calcu!B9=TRUE,"","삭제")</f>
        <v>삭제</v>
      </c>
      <c r="D6" s="93" t="str">
        <f>"○ 품명 : "&amp;기본정보!C$5</f>
        <v xml:space="preserve">○ 품명 : </v>
      </c>
      <c r="F6" s="55"/>
      <c r="G6" s="57"/>
    </row>
    <row r="7" spans="1:11" ht="15" customHeight="1">
      <c r="A7" s="206" t="str">
        <f>A6</f>
        <v>삭제</v>
      </c>
      <c r="D7" s="93" t="str">
        <f>"○ 제작회사 : "&amp;기본정보!C$6</f>
        <v xml:space="preserve">○ 제작회사 : </v>
      </c>
      <c r="F7" s="55"/>
      <c r="G7" s="57"/>
    </row>
    <row r="8" spans="1:11" ht="15" customHeight="1">
      <c r="A8" s="206" t="str">
        <f>A6</f>
        <v>삭제</v>
      </c>
      <c r="D8" s="93" t="str">
        <f>"○ 형식 : "&amp;기본정보!C$7</f>
        <v xml:space="preserve">○ 형식 : </v>
      </c>
      <c r="F8" s="55"/>
      <c r="G8" s="57"/>
    </row>
    <row r="9" spans="1:11" ht="15" customHeight="1">
      <c r="A9" s="206" t="str">
        <f>A6</f>
        <v>삭제</v>
      </c>
      <c r="D9" s="93" t="str">
        <f>"○ 기기번호 : "&amp;기본정보!C$8</f>
        <v xml:space="preserve">○ 기기번호 : </v>
      </c>
      <c r="F9" s="55"/>
      <c r="G9" s="57"/>
    </row>
    <row r="10" spans="1:11" ht="15" customHeight="1">
      <c r="A10" s="206" t="str">
        <f>A6</f>
        <v>삭제</v>
      </c>
      <c r="D10" s="93"/>
      <c r="F10" s="55"/>
      <c r="G10" s="57"/>
    </row>
    <row r="11" spans="1:11" ht="15" customHeight="1">
      <c r="A11" s="206" t="str">
        <f>A6</f>
        <v>삭제</v>
      </c>
      <c r="D11" s="59" t="s">
        <v>161</v>
      </c>
      <c r="F11" s="55"/>
      <c r="G11" s="57"/>
    </row>
    <row r="12" spans="1:11" ht="15" customHeight="1">
      <c r="A12" s="206" t="str">
        <f>A6</f>
        <v>삭제</v>
      </c>
      <c r="D12" s="551" t="s">
        <v>162</v>
      </c>
      <c r="E12" s="213" t="s">
        <v>163</v>
      </c>
      <c r="F12" s="554" t="e">
        <f>Calcu!$J$568</f>
        <v>#N/A</v>
      </c>
      <c r="G12" s="555"/>
      <c r="H12" s="556"/>
    </row>
    <row r="13" spans="1:11" ht="15" customHeight="1">
      <c r="A13" s="206" t="str">
        <f>A6</f>
        <v>삭제</v>
      </c>
      <c r="D13" s="552"/>
      <c r="E13" s="557" t="s">
        <v>155</v>
      </c>
      <c r="F13" s="559" t="s">
        <v>164</v>
      </c>
      <c r="G13" s="561" t="s">
        <v>153</v>
      </c>
      <c r="H13" s="562" t="s">
        <v>135</v>
      </c>
    </row>
    <row r="14" spans="1:11" ht="15" customHeight="1">
      <c r="A14" s="206" t="str">
        <f>A6</f>
        <v>삭제</v>
      </c>
      <c r="D14" s="552"/>
      <c r="E14" s="558"/>
      <c r="F14" s="560"/>
      <c r="G14" s="561"/>
      <c r="H14" s="563"/>
    </row>
    <row r="15" spans="1:11" ht="15" customHeight="1">
      <c r="A15" s="206" t="str">
        <f>A6</f>
        <v>삭제</v>
      </c>
      <c r="B15" s="57"/>
      <c r="C15" s="57"/>
      <c r="D15" s="553"/>
      <c r="E15" s="89">
        <f ca="1">Calcu!C109</f>
        <v>0</v>
      </c>
      <c r="F15" s="88">
        <f ca="1">Calcu!D109</f>
        <v>0</v>
      </c>
      <c r="G15" s="86">
        <f ca="1">Calcu!E109</f>
        <v>0</v>
      </c>
      <c r="H15" s="87">
        <f ca="1">Calcu!F109</f>
        <v>0</v>
      </c>
    </row>
    <row r="16" spans="1:11" ht="15" customHeight="1">
      <c r="A16" s="275" t="str">
        <f>IF(Calcu!N9=TRUE,"","삭제")</f>
        <v>삭제</v>
      </c>
      <c r="B16" s="57"/>
      <c r="C16" s="57"/>
      <c r="D16" s="215">
        <f>Calcu!B110</f>
        <v>1</v>
      </c>
      <c r="E16" s="217" t="str">
        <f>Calcu!C110</f>
        <v/>
      </c>
      <c r="F16" s="218" t="str">
        <f>Calcu!D110</f>
        <v/>
      </c>
      <c r="G16" s="219" t="str">
        <f>Calcu!E110</f>
        <v/>
      </c>
      <c r="H16" s="220" t="str">
        <f>Calcu!F110</f>
        <v/>
      </c>
    </row>
    <row r="17" spans="1:8" ht="15" customHeight="1">
      <c r="A17" s="275" t="str">
        <f>IF(Calcu!N10=TRUE,"","삭제")</f>
        <v>삭제</v>
      </c>
      <c r="B17" s="57"/>
      <c r="C17" s="57"/>
      <c r="D17" s="214">
        <f>Calcu!B111</f>
        <v>2</v>
      </c>
      <c r="E17" s="221" t="str">
        <f>Calcu!C111</f>
        <v/>
      </c>
      <c r="F17" s="222" t="str">
        <f>Calcu!D111</f>
        <v/>
      </c>
      <c r="G17" s="223" t="str">
        <f>Calcu!E111</f>
        <v/>
      </c>
      <c r="H17" s="224" t="str">
        <f>Calcu!F111</f>
        <v/>
      </c>
    </row>
    <row r="18" spans="1:8" ht="15" customHeight="1">
      <c r="A18" s="275" t="str">
        <f>IF(Calcu!N11=TRUE,"","삭제")</f>
        <v>삭제</v>
      </c>
      <c r="B18" s="57"/>
      <c r="C18" s="57"/>
      <c r="D18" s="214">
        <f>Calcu!B112</f>
        <v>3</v>
      </c>
      <c r="E18" s="221" t="str">
        <f>Calcu!C112</f>
        <v/>
      </c>
      <c r="F18" s="222" t="str">
        <f>Calcu!D112</f>
        <v/>
      </c>
      <c r="G18" s="223" t="str">
        <f>Calcu!E112</f>
        <v/>
      </c>
      <c r="H18" s="224" t="str">
        <f>Calcu!F112</f>
        <v/>
      </c>
    </row>
    <row r="19" spans="1:8" ht="15" customHeight="1">
      <c r="A19" s="275" t="str">
        <f>IF(Calcu!N12=TRUE,"","삭제")</f>
        <v>삭제</v>
      </c>
      <c r="B19" s="57"/>
      <c r="C19" s="57"/>
      <c r="D19" s="214">
        <f>Calcu!B113</f>
        <v>4</v>
      </c>
      <c r="E19" s="221" t="str">
        <f>Calcu!C113</f>
        <v/>
      </c>
      <c r="F19" s="222" t="str">
        <f>Calcu!D113</f>
        <v/>
      </c>
      <c r="G19" s="223" t="str">
        <f>Calcu!E113</f>
        <v/>
      </c>
      <c r="H19" s="224" t="str">
        <f>Calcu!F113</f>
        <v/>
      </c>
    </row>
    <row r="20" spans="1:8" ht="15" customHeight="1">
      <c r="A20" s="275" t="str">
        <f>IF(Calcu!N13=TRUE,"","삭제")</f>
        <v>삭제</v>
      </c>
      <c r="B20" s="57"/>
      <c r="C20" s="57"/>
      <c r="D20" s="214">
        <f>Calcu!B114</f>
        <v>5</v>
      </c>
      <c r="E20" s="221" t="str">
        <f>Calcu!C114</f>
        <v/>
      </c>
      <c r="F20" s="222" t="str">
        <f>Calcu!D114</f>
        <v/>
      </c>
      <c r="G20" s="223" t="str">
        <f>Calcu!E114</f>
        <v/>
      </c>
      <c r="H20" s="224" t="str">
        <f>Calcu!F114</f>
        <v/>
      </c>
    </row>
    <row r="21" spans="1:8" ht="15" customHeight="1">
      <c r="A21" s="275" t="str">
        <f>IF(Calcu!N14=TRUE,"","삭제")</f>
        <v>삭제</v>
      </c>
      <c r="B21" s="57"/>
      <c r="C21" s="57"/>
      <c r="D21" s="214">
        <f>Calcu!B115</f>
        <v>6</v>
      </c>
      <c r="E21" s="221" t="str">
        <f>Calcu!C115</f>
        <v/>
      </c>
      <c r="F21" s="222" t="str">
        <f>Calcu!D115</f>
        <v/>
      </c>
      <c r="G21" s="223" t="str">
        <f>Calcu!E115</f>
        <v/>
      </c>
      <c r="H21" s="224" t="str">
        <f>Calcu!F115</f>
        <v/>
      </c>
    </row>
    <row r="22" spans="1:8" ht="15" customHeight="1">
      <c r="A22" s="275" t="str">
        <f>IF(Calcu!N15=TRUE,"","삭제")</f>
        <v>삭제</v>
      </c>
      <c r="B22" s="57"/>
      <c r="C22" s="57"/>
      <c r="D22" s="214">
        <f>Calcu!B116</f>
        <v>7</v>
      </c>
      <c r="E22" s="221" t="str">
        <f>Calcu!C116</f>
        <v/>
      </c>
      <c r="F22" s="222" t="str">
        <f>Calcu!D116</f>
        <v/>
      </c>
      <c r="G22" s="223" t="str">
        <f>Calcu!E116</f>
        <v/>
      </c>
      <c r="H22" s="224" t="str">
        <f>Calcu!F116</f>
        <v/>
      </c>
    </row>
    <row r="23" spans="1:8" ht="15" customHeight="1">
      <c r="A23" s="275" t="str">
        <f>IF(Calcu!N16=TRUE,"","삭제")</f>
        <v>삭제</v>
      </c>
      <c r="B23" s="57"/>
      <c r="C23" s="57"/>
      <c r="D23" s="214">
        <f>Calcu!B117</f>
        <v>8</v>
      </c>
      <c r="E23" s="221" t="str">
        <f>Calcu!C117</f>
        <v/>
      </c>
      <c r="F23" s="222" t="str">
        <f>Calcu!D117</f>
        <v/>
      </c>
      <c r="G23" s="223" t="str">
        <f>Calcu!E117</f>
        <v/>
      </c>
      <c r="H23" s="224" t="str">
        <f>Calcu!F117</f>
        <v/>
      </c>
    </row>
    <row r="24" spans="1:8" ht="15" customHeight="1">
      <c r="A24" s="275" t="str">
        <f>IF(Calcu!N17=TRUE,"","삭제")</f>
        <v>삭제</v>
      </c>
      <c r="B24" s="57"/>
      <c r="C24" s="57"/>
      <c r="D24" s="214">
        <f>Calcu!B118</f>
        <v>9</v>
      </c>
      <c r="E24" s="221" t="str">
        <f>Calcu!C118</f>
        <v/>
      </c>
      <c r="F24" s="222" t="str">
        <f>Calcu!D118</f>
        <v/>
      </c>
      <c r="G24" s="223" t="str">
        <f>Calcu!E118</f>
        <v/>
      </c>
      <c r="H24" s="224" t="str">
        <f>Calcu!F118</f>
        <v/>
      </c>
    </row>
    <row r="25" spans="1:8" ht="15" customHeight="1">
      <c r="A25" s="275" t="str">
        <f>IF(Calcu!N18=TRUE,"","삭제")</f>
        <v>삭제</v>
      </c>
      <c r="D25" s="214">
        <f>Calcu!B119</f>
        <v>10</v>
      </c>
      <c r="E25" s="221" t="str">
        <f>Calcu!C119</f>
        <v/>
      </c>
      <c r="F25" s="222" t="str">
        <f>Calcu!D119</f>
        <v/>
      </c>
      <c r="G25" s="223" t="str">
        <f>Calcu!E119</f>
        <v/>
      </c>
      <c r="H25" s="224" t="str">
        <f>Calcu!F119</f>
        <v/>
      </c>
    </row>
    <row r="26" spans="1:8" ht="15" customHeight="1">
      <c r="A26" s="275" t="str">
        <f>IF(Calcu!N19=TRUE,"","삭제")</f>
        <v>삭제</v>
      </c>
      <c r="D26" s="214">
        <f>Calcu!B120</f>
        <v>11</v>
      </c>
      <c r="E26" s="221" t="str">
        <f>Calcu!C120</f>
        <v/>
      </c>
      <c r="F26" s="222" t="str">
        <f>Calcu!D120</f>
        <v/>
      </c>
      <c r="G26" s="223" t="str">
        <f>Calcu!E120</f>
        <v/>
      </c>
      <c r="H26" s="224" t="str">
        <f>Calcu!F120</f>
        <v/>
      </c>
    </row>
    <row r="27" spans="1:8" ht="15" customHeight="1">
      <c r="A27" s="275" t="str">
        <f>IF(Calcu!N20=TRUE,"","삭제")</f>
        <v>삭제</v>
      </c>
      <c r="D27" s="214">
        <f>Calcu!B121</f>
        <v>12</v>
      </c>
      <c r="E27" s="221" t="str">
        <f>Calcu!C121</f>
        <v/>
      </c>
      <c r="F27" s="222" t="str">
        <f>Calcu!D121</f>
        <v/>
      </c>
      <c r="G27" s="223" t="str">
        <f>Calcu!E121</f>
        <v/>
      </c>
      <c r="H27" s="224" t="str">
        <f>Calcu!F121</f>
        <v/>
      </c>
    </row>
    <row r="28" spans="1:8" ht="15" customHeight="1">
      <c r="A28" s="275" t="str">
        <f>IF(Calcu!N21=TRUE,"","삭제")</f>
        <v>삭제</v>
      </c>
      <c r="D28" s="214">
        <f>Calcu!B122</f>
        <v>13</v>
      </c>
      <c r="E28" s="221" t="str">
        <f>Calcu!C122</f>
        <v/>
      </c>
      <c r="F28" s="222" t="str">
        <f>Calcu!D122</f>
        <v/>
      </c>
      <c r="G28" s="223" t="str">
        <f>Calcu!E122</f>
        <v/>
      </c>
      <c r="H28" s="224" t="str">
        <f>Calcu!F122</f>
        <v/>
      </c>
    </row>
    <row r="29" spans="1:8" ht="15" customHeight="1">
      <c r="A29" s="275" t="str">
        <f>IF(Calcu!N22=TRUE,"","삭제")</f>
        <v>삭제</v>
      </c>
      <c r="D29" s="214">
        <f>Calcu!B123</f>
        <v>14</v>
      </c>
      <c r="E29" s="221" t="str">
        <f>Calcu!C123</f>
        <v/>
      </c>
      <c r="F29" s="222" t="str">
        <f>Calcu!D123</f>
        <v/>
      </c>
      <c r="G29" s="223" t="str">
        <f>Calcu!E123</f>
        <v/>
      </c>
      <c r="H29" s="224" t="str">
        <f>Calcu!F123</f>
        <v/>
      </c>
    </row>
    <row r="30" spans="1:8" ht="15" customHeight="1">
      <c r="A30" s="275" t="str">
        <f>IF(Calcu!N23=TRUE,"","삭제")</f>
        <v>삭제</v>
      </c>
      <c r="D30" s="214">
        <f>Calcu!B124</f>
        <v>15</v>
      </c>
      <c r="E30" s="221" t="str">
        <f>Calcu!C124</f>
        <v/>
      </c>
      <c r="F30" s="222" t="str">
        <f>Calcu!D124</f>
        <v/>
      </c>
      <c r="G30" s="223" t="str">
        <f>Calcu!E124</f>
        <v/>
      </c>
      <c r="H30" s="224" t="str">
        <f>Calcu!F124</f>
        <v/>
      </c>
    </row>
    <row r="31" spans="1:8" ht="15" customHeight="1">
      <c r="A31" s="275" t="str">
        <f>IF(Calcu!N24=TRUE,"","삭제")</f>
        <v>삭제</v>
      </c>
      <c r="D31" s="214">
        <f>Calcu!B125</f>
        <v>16</v>
      </c>
      <c r="E31" s="221" t="str">
        <f>Calcu!C125</f>
        <v/>
      </c>
      <c r="F31" s="222" t="str">
        <f>Calcu!D125</f>
        <v/>
      </c>
      <c r="G31" s="223" t="str">
        <f>Calcu!E125</f>
        <v/>
      </c>
      <c r="H31" s="224" t="str">
        <f>Calcu!F125</f>
        <v/>
      </c>
    </row>
    <row r="32" spans="1:8" ht="15" customHeight="1">
      <c r="A32" s="275" t="str">
        <f>IF(Calcu!N25=TRUE,"","삭제")</f>
        <v>삭제</v>
      </c>
      <c r="D32" s="214">
        <f>Calcu!B126</f>
        <v>17</v>
      </c>
      <c r="E32" s="221" t="str">
        <f>Calcu!C126</f>
        <v/>
      </c>
      <c r="F32" s="222" t="str">
        <f>Calcu!D126</f>
        <v/>
      </c>
      <c r="G32" s="223" t="str">
        <f>Calcu!E126</f>
        <v/>
      </c>
      <c r="H32" s="224" t="str">
        <f>Calcu!F126</f>
        <v/>
      </c>
    </row>
    <row r="33" spans="1:9" ht="15" customHeight="1">
      <c r="A33" s="275" t="str">
        <f>IF(Calcu!N26=TRUE,"","삭제")</f>
        <v>삭제</v>
      </c>
      <c r="D33" s="214">
        <f>Calcu!B127</f>
        <v>18</v>
      </c>
      <c r="E33" s="221" t="str">
        <f>Calcu!C127</f>
        <v/>
      </c>
      <c r="F33" s="222" t="str">
        <f>Calcu!D127</f>
        <v/>
      </c>
      <c r="G33" s="223" t="str">
        <f>Calcu!E127</f>
        <v/>
      </c>
      <c r="H33" s="224" t="str">
        <f>Calcu!F127</f>
        <v/>
      </c>
    </row>
    <row r="34" spans="1:9" ht="15" customHeight="1">
      <c r="A34" s="275" t="str">
        <f>IF(Calcu!N27=TRUE,"","삭제")</f>
        <v>삭제</v>
      </c>
      <c r="D34" s="214">
        <f>Calcu!B128</f>
        <v>19</v>
      </c>
      <c r="E34" s="221" t="str">
        <f>Calcu!C128</f>
        <v/>
      </c>
      <c r="F34" s="222" t="str">
        <f>Calcu!D128</f>
        <v/>
      </c>
      <c r="G34" s="223" t="str">
        <f>Calcu!E128</f>
        <v/>
      </c>
      <c r="H34" s="224" t="str">
        <f>Calcu!F128</f>
        <v/>
      </c>
    </row>
    <row r="35" spans="1:9" ht="15" customHeight="1">
      <c r="A35" s="275" t="str">
        <f>IF(Calcu!N28=TRUE,"","삭제")</f>
        <v>삭제</v>
      </c>
      <c r="D35" s="214">
        <f>Calcu!B129</f>
        <v>20</v>
      </c>
      <c r="E35" s="221" t="str">
        <f>Calcu!C129</f>
        <v/>
      </c>
      <c r="F35" s="222" t="str">
        <f>Calcu!D129</f>
        <v/>
      </c>
      <c r="G35" s="223" t="str">
        <f>Calcu!E129</f>
        <v/>
      </c>
      <c r="H35" s="224" t="str">
        <f>Calcu!F129</f>
        <v/>
      </c>
    </row>
    <row r="36" spans="1:9" ht="15" customHeight="1">
      <c r="A36" s="275" t="str">
        <f>IF(Calcu!N29=TRUE,"","삭제")</f>
        <v>삭제</v>
      </c>
      <c r="D36" s="214">
        <f>Calcu!B130</f>
        <v>21</v>
      </c>
      <c r="E36" s="221" t="str">
        <f>Calcu!C130</f>
        <v/>
      </c>
      <c r="F36" s="222" t="str">
        <f>Calcu!D130</f>
        <v/>
      </c>
      <c r="G36" s="223" t="str">
        <f>Calcu!E130</f>
        <v/>
      </c>
      <c r="H36" s="224" t="str">
        <f>Calcu!F130</f>
        <v/>
      </c>
    </row>
    <row r="37" spans="1:9" ht="15" customHeight="1">
      <c r="A37" s="275" t="str">
        <f>IF(Calcu!N30=TRUE,"","삭제")</f>
        <v>삭제</v>
      </c>
      <c r="D37" s="214">
        <f>Calcu!B131</f>
        <v>22</v>
      </c>
      <c r="E37" s="221" t="str">
        <f>Calcu!C131</f>
        <v/>
      </c>
      <c r="F37" s="222" t="str">
        <f>Calcu!D131</f>
        <v/>
      </c>
      <c r="G37" s="223" t="str">
        <f>Calcu!E131</f>
        <v/>
      </c>
      <c r="H37" s="224" t="str">
        <f>Calcu!F131</f>
        <v/>
      </c>
    </row>
    <row r="38" spans="1:9" ht="15" customHeight="1">
      <c r="A38" s="275" t="str">
        <f>IF(Calcu!N31=TRUE,"","삭제")</f>
        <v>삭제</v>
      </c>
      <c r="D38" s="214">
        <f>Calcu!B132</f>
        <v>23</v>
      </c>
      <c r="E38" s="221" t="str">
        <f>Calcu!C132</f>
        <v/>
      </c>
      <c r="F38" s="222" t="str">
        <f>Calcu!D132</f>
        <v/>
      </c>
      <c r="G38" s="223" t="str">
        <f>Calcu!E132</f>
        <v/>
      </c>
      <c r="H38" s="224" t="str">
        <f>Calcu!F132</f>
        <v/>
      </c>
    </row>
    <row r="39" spans="1:9" ht="15" customHeight="1">
      <c r="A39" s="275" t="str">
        <f>IF(Calcu!N32=TRUE,"","삭제")</f>
        <v>삭제</v>
      </c>
      <c r="D39" s="214">
        <f>Calcu!B133</f>
        <v>24</v>
      </c>
      <c r="E39" s="221" t="str">
        <f>Calcu!C133</f>
        <v/>
      </c>
      <c r="F39" s="222" t="str">
        <f>Calcu!D133</f>
        <v/>
      </c>
      <c r="G39" s="223" t="str">
        <f>Calcu!E133</f>
        <v/>
      </c>
      <c r="H39" s="224" t="str">
        <f>Calcu!F133</f>
        <v/>
      </c>
    </row>
    <row r="40" spans="1:9" ht="15" customHeight="1">
      <c r="A40" s="275" t="str">
        <f>IF(Calcu!N33=TRUE,"","삭제")</f>
        <v>삭제</v>
      </c>
      <c r="D40" s="214">
        <f>Calcu!B134</f>
        <v>25</v>
      </c>
      <c r="E40" s="221" t="str">
        <f>Calcu!C134</f>
        <v/>
      </c>
      <c r="F40" s="222" t="str">
        <f>Calcu!D134</f>
        <v/>
      </c>
      <c r="G40" s="223" t="str">
        <f>Calcu!E134</f>
        <v/>
      </c>
      <c r="H40" s="224" t="str">
        <f>Calcu!F134</f>
        <v/>
      </c>
    </row>
    <row r="41" spans="1:9" ht="15" customHeight="1">
      <c r="A41" s="275" t="str">
        <f>IF(Calcu!N34=TRUE,"","삭제")</f>
        <v>삭제</v>
      </c>
      <c r="D41" s="214">
        <f>Calcu!B135</f>
        <v>26</v>
      </c>
      <c r="E41" s="221" t="str">
        <f>Calcu!C135</f>
        <v/>
      </c>
      <c r="F41" s="222" t="str">
        <f>Calcu!D135</f>
        <v/>
      </c>
      <c r="G41" s="223" t="str">
        <f>Calcu!E135</f>
        <v/>
      </c>
      <c r="H41" s="224" t="str">
        <f>Calcu!F135</f>
        <v/>
      </c>
    </row>
    <row r="42" spans="1:9" ht="15" customHeight="1">
      <c r="A42" s="275" t="str">
        <f>IF(Calcu!N35=TRUE,"","삭제")</f>
        <v>삭제</v>
      </c>
      <c r="D42" s="214">
        <f>Calcu!B136</f>
        <v>27</v>
      </c>
      <c r="E42" s="221" t="str">
        <f>Calcu!C136</f>
        <v/>
      </c>
      <c r="F42" s="222" t="str">
        <f>Calcu!D136</f>
        <v/>
      </c>
      <c r="G42" s="223" t="str">
        <f>Calcu!E136</f>
        <v/>
      </c>
      <c r="H42" s="224" t="str">
        <f>Calcu!F136</f>
        <v/>
      </c>
    </row>
    <row r="43" spans="1:9" ht="15" customHeight="1">
      <c r="A43" s="275" t="str">
        <f>IF(Calcu!N36=TRUE,"","삭제")</f>
        <v>삭제</v>
      </c>
      <c r="D43" s="214">
        <f>Calcu!B137</f>
        <v>28</v>
      </c>
      <c r="E43" s="221" t="str">
        <f>Calcu!C137</f>
        <v/>
      </c>
      <c r="F43" s="222" t="str">
        <f>Calcu!D137</f>
        <v/>
      </c>
      <c r="G43" s="223" t="str">
        <f>Calcu!E137</f>
        <v/>
      </c>
      <c r="H43" s="224" t="str">
        <f>Calcu!F137</f>
        <v/>
      </c>
    </row>
    <row r="44" spans="1:9" ht="15" customHeight="1">
      <c r="A44" s="275" t="str">
        <f>IF(Calcu!N37=TRUE,"","삭제")</f>
        <v>삭제</v>
      </c>
      <c r="D44" s="214">
        <f>Calcu!B138</f>
        <v>29</v>
      </c>
      <c r="E44" s="221" t="str">
        <f>Calcu!C138</f>
        <v/>
      </c>
      <c r="F44" s="222" t="str">
        <f>Calcu!D138</f>
        <v/>
      </c>
      <c r="G44" s="223" t="str">
        <f>Calcu!E138</f>
        <v/>
      </c>
      <c r="H44" s="224" t="str">
        <f>Calcu!F138</f>
        <v/>
      </c>
    </row>
    <row r="45" spans="1:9" ht="15" customHeight="1">
      <c r="A45" s="275" t="str">
        <f>IF(Calcu!N23=TRUE,"","삭제")</f>
        <v>삭제</v>
      </c>
      <c r="D45" s="216">
        <f>Calcu!B139</f>
        <v>30</v>
      </c>
      <c r="E45" s="225" t="str">
        <f>Calcu!C139</f>
        <v/>
      </c>
      <c r="F45" s="226" t="str">
        <f>Calcu!D139</f>
        <v/>
      </c>
      <c r="G45" s="227" t="str">
        <f>Calcu!E139</f>
        <v/>
      </c>
      <c r="H45" s="228" t="str">
        <f>Calcu!F139</f>
        <v/>
      </c>
    </row>
    <row r="46" spans="1:9" ht="15" customHeight="1">
      <c r="A46" s="206" t="str">
        <f>A6</f>
        <v>삭제</v>
      </c>
      <c r="D46" s="53" t="s">
        <v>926</v>
      </c>
      <c r="E46" s="204"/>
      <c r="F46" s="204"/>
      <c r="G46" s="204"/>
      <c r="H46" s="204"/>
      <c r="I46" s="204"/>
    </row>
    <row r="47" spans="1:9" ht="15" customHeight="1">
      <c r="A47" s="275" t="str">
        <f>IF(A6="삭제","삭제",IF(Calcu!H3=1,"삭제",""))</f>
        <v>삭제</v>
      </c>
      <c r="B47" s="205"/>
      <c r="C47" s="205"/>
      <c r="D47" s="56" t="e">
        <f ca="1">"※ 참고 : 단위를 "&amp;Calcu!F8&amp;" 으로 환산 할 경우 = (압력값 ÷ "&amp;Calcu!H3&amp;" )"</f>
        <v>#N/A</v>
      </c>
      <c r="E47" s="53"/>
      <c r="F47" s="205"/>
      <c r="G47" s="205"/>
      <c r="H47" s="205"/>
      <c r="I47" s="205"/>
    </row>
    <row r="48" spans="1:9" ht="15" customHeight="1">
      <c r="A48" s="275" t="str">
        <f>A50</f>
        <v>삭제</v>
      </c>
      <c r="B48" s="54"/>
      <c r="C48" s="54"/>
      <c r="E48" s="54"/>
      <c r="F48" s="550" t="s">
        <v>165</v>
      </c>
      <c r="G48" s="550"/>
      <c r="H48" s="54"/>
      <c r="I48" s="56"/>
    </row>
    <row r="49" spans="1:9" ht="15" customHeight="1">
      <c r="A49" s="275" t="str">
        <f>IF(A48="삭제","삭제","삽입")</f>
        <v>삭제</v>
      </c>
      <c r="B49" s="54"/>
      <c r="C49" s="54"/>
      <c r="E49" s="54"/>
      <c r="F49" s="489"/>
      <c r="G49" s="489"/>
      <c r="H49" s="54"/>
      <c r="I49" s="56"/>
    </row>
    <row r="50" spans="1:9" ht="15" customHeight="1">
      <c r="A50" s="275" t="str">
        <f>IF(Calcu!B151=TRUE,"","삭제")</f>
        <v>삭제</v>
      </c>
      <c r="D50" s="93" t="str">
        <f>"○ 품명 : "&amp;기본정보!C$5</f>
        <v xml:space="preserve">○ 품명 : </v>
      </c>
      <c r="F50" s="55"/>
      <c r="G50" s="57"/>
    </row>
    <row r="51" spans="1:9" ht="15" customHeight="1">
      <c r="A51" s="206" t="str">
        <f>A50</f>
        <v>삭제</v>
      </c>
      <c r="D51" s="93" t="str">
        <f>"○ 제작회사 : "&amp;기본정보!C$6</f>
        <v xml:space="preserve">○ 제작회사 : </v>
      </c>
      <c r="F51" s="55"/>
      <c r="G51" s="57"/>
    </row>
    <row r="52" spans="1:9" ht="15" customHeight="1">
      <c r="A52" s="206" t="str">
        <f>A50</f>
        <v>삭제</v>
      </c>
      <c r="D52" s="93" t="str">
        <f>"○ 형식 : "&amp;기본정보!C$7</f>
        <v xml:space="preserve">○ 형식 : </v>
      </c>
      <c r="F52" s="55"/>
      <c r="G52" s="57"/>
    </row>
    <row r="53" spans="1:9" ht="15" customHeight="1">
      <c r="A53" s="206" t="str">
        <f>A50</f>
        <v>삭제</v>
      </c>
      <c r="D53" s="93" t="str">
        <f>"○ 기기번호 : "&amp;기본정보!C$8</f>
        <v xml:space="preserve">○ 기기번호 : </v>
      </c>
      <c r="F53" s="55"/>
      <c r="G53" s="57"/>
    </row>
    <row r="54" spans="1:9" ht="15" customHeight="1">
      <c r="A54" s="206" t="str">
        <f>A50</f>
        <v>삭제</v>
      </c>
      <c r="D54" s="93"/>
      <c r="F54" s="55"/>
      <c r="G54" s="57"/>
    </row>
    <row r="55" spans="1:9" ht="15" customHeight="1">
      <c r="A55" s="206" t="str">
        <f>A50</f>
        <v>삭제</v>
      </c>
      <c r="D55" s="59" t="s">
        <v>166</v>
      </c>
      <c r="F55" s="55"/>
      <c r="G55" s="57"/>
    </row>
    <row r="56" spans="1:9" ht="15" customHeight="1">
      <c r="A56" s="206" t="str">
        <f>A50</f>
        <v>삭제</v>
      </c>
      <c r="D56" s="551" t="s">
        <v>167</v>
      </c>
      <c r="E56" s="213" t="s">
        <v>168</v>
      </c>
      <c r="F56" s="554" t="e">
        <f>Calcu!$J$568</f>
        <v>#N/A</v>
      </c>
      <c r="G56" s="555"/>
      <c r="H56" s="556"/>
    </row>
    <row r="57" spans="1:9" ht="15" customHeight="1">
      <c r="A57" s="206" t="str">
        <f>A50</f>
        <v>삭제</v>
      </c>
      <c r="D57" s="552"/>
      <c r="E57" s="557" t="s">
        <v>160</v>
      </c>
      <c r="F57" s="559" t="s">
        <v>169</v>
      </c>
      <c r="G57" s="561" t="s">
        <v>158</v>
      </c>
      <c r="H57" s="562" t="s">
        <v>170</v>
      </c>
    </row>
    <row r="58" spans="1:9" ht="15" customHeight="1">
      <c r="A58" s="206" t="str">
        <f>A50</f>
        <v>삭제</v>
      </c>
      <c r="D58" s="552"/>
      <c r="E58" s="558"/>
      <c r="F58" s="560"/>
      <c r="G58" s="561"/>
      <c r="H58" s="563"/>
    </row>
    <row r="59" spans="1:9" ht="15" customHeight="1">
      <c r="A59" s="206" t="str">
        <f>A50</f>
        <v>삭제</v>
      </c>
      <c r="B59" s="57"/>
      <c r="C59" s="57"/>
      <c r="D59" s="553"/>
      <c r="E59" s="89">
        <f ca="1">Calcu!C251</f>
        <v>0</v>
      </c>
      <c r="F59" s="88">
        <f ca="1">Calcu!D251</f>
        <v>0</v>
      </c>
      <c r="G59" s="86">
        <f ca="1">Calcu!E251</f>
        <v>0</v>
      </c>
      <c r="H59" s="87">
        <f ca="1">Calcu!F251</f>
        <v>0</v>
      </c>
    </row>
    <row r="60" spans="1:9" ht="15" customHeight="1">
      <c r="A60" s="275" t="str">
        <f>IF(Calcu!N151=TRUE,"","삭제")</f>
        <v>삭제</v>
      </c>
      <c r="B60" s="57"/>
      <c r="C60" s="57"/>
      <c r="D60" s="215">
        <f>Calcu!B252</f>
        <v>1</v>
      </c>
      <c r="E60" s="217" t="str">
        <f>Calcu!C252</f>
        <v/>
      </c>
      <c r="F60" s="218" t="str">
        <f>Calcu!D252</f>
        <v/>
      </c>
      <c r="G60" s="219" t="str">
        <f>Calcu!E252</f>
        <v/>
      </c>
      <c r="H60" s="220" t="str">
        <f>Calcu!F252</f>
        <v/>
      </c>
    </row>
    <row r="61" spans="1:9" ht="15" customHeight="1">
      <c r="A61" s="275" t="str">
        <f>IF(Calcu!N152=TRUE,"","삭제")</f>
        <v>삭제</v>
      </c>
      <c r="B61" s="57"/>
      <c r="C61" s="57"/>
      <c r="D61" s="214">
        <f>Calcu!B253</f>
        <v>2</v>
      </c>
      <c r="E61" s="221" t="str">
        <f>Calcu!C253</f>
        <v/>
      </c>
      <c r="F61" s="222" t="str">
        <f>Calcu!D253</f>
        <v/>
      </c>
      <c r="G61" s="223" t="str">
        <f>Calcu!E253</f>
        <v/>
      </c>
      <c r="H61" s="224" t="str">
        <f>Calcu!F253</f>
        <v/>
      </c>
    </row>
    <row r="62" spans="1:9" ht="15" customHeight="1">
      <c r="A62" s="275" t="str">
        <f>IF(Calcu!N153=TRUE,"","삭제")</f>
        <v>삭제</v>
      </c>
      <c r="B62" s="57"/>
      <c r="C62" s="57"/>
      <c r="D62" s="214">
        <f>Calcu!B254</f>
        <v>3</v>
      </c>
      <c r="E62" s="221" t="str">
        <f>Calcu!C254</f>
        <v/>
      </c>
      <c r="F62" s="222" t="str">
        <f>Calcu!D254</f>
        <v/>
      </c>
      <c r="G62" s="223" t="str">
        <f>Calcu!E254</f>
        <v/>
      </c>
      <c r="H62" s="224" t="str">
        <f>Calcu!F254</f>
        <v/>
      </c>
    </row>
    <row r="63" spans="1:9" ht="15" customHeight="1">
      <c r="A63" s="275" t="str">
        <f>IF(Calcu!N154=TRUE,"","삭제")</f>
        <v>삭제</v>
      </c>
      <c r="B63" s="57"/>
      <c r="C63" s="57"/>
      <c r="D63" s="214">
        <f>Calcu!B255</f>
        <v>4</v>
      </c>
      <c r="E63" s="221" t="str">
        <f>Calcu!C255</f>
        <v/>
      </c>
      <c r="F63" s="222" t="str">
        <f>Calcu!D255</f>
        <v/>
      </c>
      <c r="G63" s="223" t="str">
        <f>Calcu!E255</f>
        <v/>
      </c>
      <c r="H63" s="224" t="str">
        <f>Calcu!F255</f>
        <v/>
      </c>
    </row>
    <row r="64" spans="1:9" ht="15" customHeight="1">
      <c r="A64" s="275" t="str">
        <f>IF(Calcu!N155=TRUE,"","삭제")</f>
        <v>삭제</v>
      </c>
      <c r="B64" s="57"/>
      <c r="C64" s="57"/>
      <c r="D64" s="214">
        <f>Calcu!B256</f>
        <v>5</v>
      </c>
      <c r="E64" s="221" t="str">
        <f>Calcu!C256</f>
        <v/>
      </c>
      <c r="F64" s="222" t="str">
        <f>Calcu!D256</f>
        <v/>
      </c>
      <c r="G64" s="223" t="str">
        <f>Calcu!E256</f>
        <v/>
      </c>
      <c r="H64" s="224" t="str">
        <f>Calcu!F256</f>
        <v/>
      </c>
    </row>
    <row r="65" spans="1:8" ht="15" customHeight="1">
      <c r="A65" s="275" t="str">
        <f>IF(Calcu!N156=TRUE,"","삭제")</f>
        <v>삭제</v>
      </c>
      <c r="B65" s="57"/>
      <c r="C65" s="57"/>
      <c r="D65" s="214">
        <f>Calcu!B257</f>
        <v>6</v>
      </c>
      <c r="E65" s="221" t="str">
        <f>Calcu!C257</f>
        <v/>
      </c>
      <c r="F65" s="222" t="str">
        <f>Calcu!D257</f>
        <v/>
      </c>
      <c r="G65" s="223" t="str">
        <f>Calcu!E257</f>
        <v/>
      </c>
      <c r="H65" s="224" t="str">
        <f>Calcu!F257</f>
        <v/>
      </c>
    </row>
    <row r="66" spans="1:8" ht="15" customHeight="1">
      <c r="A66" s="275" t="str">
        <f>IF(Calcu!N157=TRUE,"","삭제")</f>
        <v>삭제</v>
      </c>
      <c r="B66" s="57"/>
      <c r="C66" s="57"/>
      <c r="D66" s="214">
        <f>Calcu!B258</f>
        <v>7</v>
      </c>
      <c r="E66" s="221" t="str">
        <f>Calcu!C258</f>
        <v/>
      </c>
      <c r="F66" s="222" t="str">
        <f>Calcu!D258</f>
        <v/>
      </c>
      <c r="G66" s="223" t="str">
        <f>Calcu!E258</f>
        <v/>
      </c>
      <c r="H66" s="224" t="str">
        <f>Calcu!F258</f>
        <v/>
      </c>
    </row>
    <row r="67" spans="1:8" ht="15" customHeight="1">
      <c r="A67" s="275" t="str">
        <f>IF(Calcu!N158=TRUE,"","삭제")</f>
        <v>삭제</v>
      </c>
      <c r="B67" s="57"/>
      <c r="C67" s="57"/>
      <c r="D67" s="214">
        <f>Calcu!B259</f>
        <v>8</v>
      </c>
      <c r="E67" s="221" t="str">
        <f>Calcu!C259</f>
        <v/>
      </c>
      <c r="F67" s="222" t="str">
        <f>Calcu!D259</f>
        <v/>
      </c>
      <c r="G67" s="223" t="str">
        <f>Calcu!E259</f>
        <v/>
      </c>
      <c r="H67" s="224" t="str">
        <f>Calcu!F259</f>
        <v/>
      </c>
    </row>
    <row r="68" spans="1:8" ht="15" customHeight="1">
      <c r="A68" s="275" t="str">
        <f>IF(Calcu!N159=TRUE,"","삭제")</f>
        <v>삭제</v>
      </c>
      <c r="B68" s="57"/>
      <c r="C68" s="57"/>
      <c r="D68" s="214">
        <f>Calcu!B260</f>
        <v>9</v>
      </c>
      <c r="E68" s="221" t="str">
        <f>Calcu!C260</f>
        <v/>
      </c>
      <c r="F68" s="222" t="str">
        <f>Calcu!D260</f>
        <v/>
      </c>
      <c r="G68" s="223" t="str">
        <f>Calcu!E260</f>
        <v/>
      </c>
      <c r="H68" s="224" t="str">
        <f>Calcu!F260</f>
        <v/>
      </c>
    </row>
    <row r="69" spans="1:8" ht="15" customHeight="1">
      <c r="A69" s="275" t="str">
        <f>IF(Calcu!N160=TRUE,"","삭제")</f>
        <v>삭제</v>
      </c>
      <c r="B69" s="57"/>
      <c r="C69" s="57"/>
      <c r="D69" s="214">
        <f>Calcu!B261</f>
        <v>10</v>
      </c>
      <c r="E69" s="221" t="str">
        <f>Calcu!C261</f>
        <v/>
      </c>
      <c r="F69" s="222" t="str">
        <f>Calcu!D261</f>
        <v/>
      </c>
      <c r="G69" s="223" t="str">
        <f>Calcu!E261</f>
        <v/>
      </c>
      <c r="H69" s="224" t="str">
        <f>Calcu!F261</f>
        <v/>
      </c>
    </row>
    <row r="70" spans="1:8" ht="15" customHeight="1">
      <c r="A70" s="275" t="str">
        <f>IF(Calcu!N161=TRUE,"","삭제")</f>
        <v>삭제</v>
      </c>
      <c r="B70" s="57"/>
      <c r="C70" s="57"/>
      <c r="D70" s="214">
        <f>Calcu!B262</f>
        <v>11</v>
      </c>
      <c r="E70" s="221" t="str">
        <f>Calcu!C262</f>
        <v/>
      </c>
      <c r="F70" s="222" t="str">
        <f>Calcu!D262</f>
        <v/>
      </c>
      <c r="G70" s="223" t="str">
        <f>Calcu!E262</f>
        <v/>
      </c>
      <c r="H70" s="224" t="str">
        <f>Calcu!F262</f>
        <v/>
      </c>
    </row>
    <row r="71" spans="1:8" ht="15" customHeight="1">
      <c r="A71" s="275" t="str">
        <f>IF(Calcu!N162=TRUE,"","삭제")</f>
        <v>삭제</v>
      </c>
      <c r="B71" s="57"/>
      <c r="C71" s="57"/>
      <c r="D71" s="214">
        <f>Calcu!B263</f>
        <v>12</v>
      </c>
      <c r="E71" s="221" t="str">
        <f>Calcu!C263</f>
        <v/>
      </c>
      <c r="F71" s="222" t="str">
        <f>Calcu!D263</f>
        <v/>
      </c>
      <c r="G71" s="223" t="str">
        <f>Calcu!E263</f>
        <v/>
      </c>
      <c r="H71" s="224" t="str">
        <f>Calcu!F263</f>
        <v/>
      </c>
    </row>
    <row r="72" spans="1:8" ht="15" customHeight="1">
      <c r="A72" s="275" t="str">
        <f>IF(Calcu!N163=TRUE,"","삭제")</f>
        <v>삭제</v>
      </c>
      <c r="B72" s="57"/>
      <c r="C72" s="57"/>
      <c r="D72" s="214">
        <f>Calcu!B264</f>
        <v>13</v>
      </c>
      <c r="E72" s="221" t="str">
        <f>Calcu!C264</f>
        <v/>
      </c>
      <c r="F72" s="222" t="str">
        <f>Calcu!D264</f>
        <v/>
      </c>
      <c r="G72" s="223" t="str">
        <f>Calcu!E264</f>
        <v/>
      </c>
      <c r="H72" s="224" t="str">
        <f>Calcu!F264</f>
        <v/>
      </c>
    </row>
    <row r="73" spans="1:8" ht="15" customHeight="1">
      <c r="A73" s="275" t="str">
        <f>IF(Calcu!N164=TRUE,"","삭제")</f>
        <v>삭제</v>
      </c>
      <c r="D73" s="214">
        <f>Calcu!B265</f>
        <v>14</v>
      </c>
      <c r="E73" s="221" t="str">
        <f>Calcu!C265</f>
        <v/>
      </c>
      <c r="F73" s="222" t="str">
        <f>Calcu!D265</f>
        <v/>
      </c>
      <c r="G73" s="223" t="str">
        <f>Calcu!E265</f>
        <v/>
      </c>
      <c r="H73" s="224" t="str">
        <f>Calcu!F265</f>
        <v/>
      </c>
    </row>
    <row r="74" spans="1:8" ht="15" customHeight="1">
      <c r="A74" s="275" t="str">
        <f>IF(Calcu!N165=TRUE,"","삭제")</f>
        <v>삭제</v>
      </c>
      <c r="D74" s="214">
        <f>Calcu!B266</f>
        <v>15</v>
      </c>
      <c r="E74" s="221" t="str">
        <f>Calcu!C266</f>
        <v/>
      </c>
      <c r="F74" s="222" t="str">
        <f>Calcu!D266</f>
        <v/>
      </c>
      <c r="G74" s="223" t="str">
        <f>Calcu!E266</f>
        <v/>
      </c>
      <c r="H74" s="224" t="str">
        <f>Calcu!F266</f>
        <v/>
      </c>
    </row>
    <row r="75" spans="1:8" ht="15" customHeight="1">
      <c r="A75" s="275" t="str">
        <f>IF(Calcu!N166=TRUE,"","삭제")</f>
        <v>삭제</v>
      </c>
      <c r="D75" s="214">
        <f>Calcu!B267</f>
        <v>16</v>
      </c>
      <c r="E75" s="221" t="str">
        <f>Calcu!C267</f>
        <v/>
      </c>
      <c r="F75" s="222" t="str">
        <f>Calcu!D267</f>
        <v/>
      </c>
      <c r="G75" s="223" t="str">
        <f>Calcu!E267</f>
        <v/>
      </c>
      <c r="H75" s="224" t="str">
        <f>Calcu!F267</f>
        <v/>
      </c>
    </row>
    <row r="76" spans="1:8" ht="15" customHeight="1">
      <c r="A76" s="275" t="str">
        <f>IF(Calcu!N167=TRUE,"","삭제")</f>
        <v>삭제</v>
      </c>
      <c r="D76" s="214">
        <f>Calcu!B268</f>
        <v>17</v>
      </c>
      <c r="E76" s="221" t="str">
        <f>Calcu!C268</f>
        <v/>
      </c>
      <c r="F76" s="222" t="str">
        <f>Calcu!D268</f>
        <v/>
      </c>
      <c r="G76" s="223" t="str">
        <f>Calcu!E268</f>
        <v/>
      </c>
      <c r="H76" s="224" t="str">
        <f>Calcu!F268</f>
        <v/>
      </c>
    </row>
    <row r="77" spans="1:8" ht="15" customHeight="1">
      <c r="A77" s="275" t="str">
        <f>IF(Calcu!N168=TRUE,"","삭제")</f>
        <v>삭제</v>
      </c>
      <c r="D77" s="214">
        <f>Calcu!B269</f>
        <v>18</v>
      </c>
      <c r="E77" s="221" t="str">
        <f>Calcu!C269</f>
        <v/>
      </c>
      <c r="F77" s="222" t="str">
        <f>Calcu!D269</f>
        <v/>
      </c>
      <c r="G77" s="223" t="str">
        <f>Calcu!E269</f>
        <v/>
      </c>
      <c r="H77" s="224" t="str">
        <f>Calcu!F269</f>
        <v/>
      </c>
    </row>
    <row r="78" spans="1:8" ht="15" customHeight="1">
      <c r="A78" s="275" t="str">
        <f>IF(Calcu!N169=TRUE,"","삭제")</f>
        <v>삭제</v>
      </c>
      <c r="D78" s="214">
        <f>Calcu!B270</f>
        <v>19</v>
      </c>
      <c r="E78" s="221" t="str">
        <f>Calcu!C270</f>
        <v/>
      </c>
      <c r="F78" s="222" t="str">
        <f>Calcu!D270</f>
        <v/>
      </c>
      <c r="G78" s="223" t="str">
        <f>Calcu!E270</f>
        <v/>
      </c>
      <c r="H78" s="224" t="str">
        <f>Calcu!F270</f>
        <v/>
      </c>
    </row>
    <row r="79" spans="1:8" ht="15" customHeight="1">
      <c r="A79" s="275" t="str">
        <f>IF(Calcu!N170=TRUE,"","삭제")</f>
        <v>삭제</v>
      </c>
      <c r="D79" s="214">
        <f>Calcu!B271</f>
        <v>20</v>
      </c>
      <c r="E79" s="221" t="str">
        <f>Calcu!C271</f>
        <v/>
      </c>
      <c r="F79" s="222" t="str">
        <f>Calcu!D271</f>
        <v/>
      </c>
      <c r="G79" s="223" t="str">
        <f>Calcu!E271</f>
        <v/>
      </c>
      <c r="H79" s="224" t="str">
        <f>Calcu!F271</f>
        <v/>
      </c>
    </row>
    <row r="80" spans="1:8" ht="15" customHeight="1">
      <c r="A80" s="275" t="str">
        <f>IF(Calcu!N171=TRUE,"","삭제")</f>
        <v>삭제</v>
      </c>
      <c r="D80" s="214">
        <f>Calcu!B272</f>
        <v>21</v>
      </c>
      <c r="E80" s="221" t="str">
        <f>Calcu!C272</f>
        <v/>
      </c>
      <c r="F80" s="222" t="str">
        <f>Calcu!D272</f>
        <v/>
      </c>
      <c r="G80" s="223" t="str">
        <f>Calcu!E272</f>
        <v/>
      </c>
      <c r="H80" s="224" t="str">
        <f>Calcu!F272</f>
        <v/>
      </c>
    </row>
    <row r="81" spans="1:9" ht="15" customHeight="1">
      <c r="A81" s="275" t="str">
        <f>IF(Calcu!N172=TRUE,"","삭제")</f>
        <v>삭제</v>
      </c>
      <c r="D81" s="214">
        <f>Calcu!B273</f>
        <v>22</v>
      </c>
      <c r="E81" s="221" t="str">
        <f>Calcu!C273</f>
        <v/>
      </c>
      <c r="F81" s="222" t="str">
        <f>Calcu!D273</f>
        <v/>
      </c>
      <c r="G81" s="223" t="str">
        <f>Calcu!E273</f>
        <v/>
      </c>
      <c r="H81" s="224" t="str">
        <f>Calcu!F273</f>
        <v/>
      </c>
    </row>
    <row r="82" spans="1:9" ht="15" customHeight="1">
      <c r="A82" s="275" t="str">
        <f>IF(Calcu!N173=TRUE,"","삭제")</f>
        <v>삭제</v>
      </c>
      <c r="D82" s="214">
        <f>Calcu!B274</f>
        <v>23</v>
      </c>
      <c r="E82" s="221" t="str">
        <f>Calcu!C274</f>
        <v/>
      </c>
      <c r="F82" s="222" t="str">
        <f>Calcu!D274</f>
        <v/>
      </c>
      <c r="G82" s="223" t="str">
        <f>Calcu!E274</f>
        <v/>
      </c>
      <c r="H82" s="224" t="str">
        <f>Calcu!F274</f>
        <v/>
      </c>
    </row>
    <row r="83" spans="1:9" ht="15" customHeight="1">
      <c r="A83" s="275" t="str">
        <f>IF(Calcu!N174=TRUE,"","삭제")</f>
        <v>삭제</v>
      </c>
      <c r="D83" s="214">
        <f>Calcu!B275</f>
        <v>24</v>
      </c>
      <c r="E83" s="221" t="str">
        <f>Calcu!C275</f>
        <v/>
      </c>
      <c r="F83" s="222" t="str">
        <f>Calcu!D275</f>
        <v/>
      </c>
      <c r="G83" s="223" t="str">
        <f>Calcu!E275</f>
        <v/>
      </c>
      <c r="H83" s="224" t="str">
        <f>Calcu!F275</f>
        <v/>
      </c>
    </row>
    <row r="84" spans="1:9" ht="15" customHeight="1">
      <c r="A84" s="275" t="str">
        <f>IF(Calcu!N175=TRUE,"","삭제")</f>
        <v>삭제</v>
      </c>
      <c r="D84" s="214">
        <f>Calcu!B276</f>
        <v>25</v>
      </c>
      <c r="E84" s="221" t="str">
        <f>Calcu!C276</f>
        <v/>
      </c>
      <c r="F84" s="222" t="str">
        <f>Calcu!D276</f>
        <v/>
      </c>
      <c r="G84" s="223" t="str">
        <f>Calcu!E276</f>
        <v/>
      </c>
      <c r="H84" s="224" t="str">
        <f>Calcu!F276</f>
        <v/>
      </c>
    </row>
    <row r="85" spans="1:9" ht="15" customHeight="1">
      <c r="A85" s="275" t="str">
        <f>IF(Calcu!N176=TRUE,"","삭제")</f>
        <v>삭제</v>
      </c>
      <c r="D85" s="214">
        <f>Calcu!B277</f>
        <v>26</v>
      </c>
      <c r="E85" s="221" t="str">
        <f>Calcu!C277</f>
        <v/>
      </c>
      <c r="F85" s="222" t="str">
        <f>Calcu!D277</f>
        <v/>
      </c>
      <c r="G85" s="223" t="str">
        <f>Calcu!E277</f>
        <v/>
      </c>
      <c r="H85" s="224" t="str">
        <f>Calcu!F277</f>
        <v/>
      </c>
    </row>
    <row r="86" spans="1:9" ht="15" customHeight="1">
      <c r="A86" s="275" t="str">
        <f>IF(Calcu!N177=TRUE,"","삭제")</f>
        <v>삭제</v>
      </c>
      <c r="D86" s="214">
        <f>Calcu!B278</f>
        <v>27</v>
      </c>
      <c r="E86" s="221" t="str">
        <f>Calcu!C278</f>
        <v/>
      </c>
      <c r="F86" s="222" t="str">
        <f>Calcu!D278</f>
        <v/>
      </c>
      <c r="G86" s="223" t="str">
        <f>Calcu!E278</f>
        <v/>
      </c>
      <c r="H86" s="224" t="str">
        <f>Calcu!F278</f>
        <v/>
      </c>
    </row>
    <row r="87" spans="1:9" ht="15" customHeight="1">
      <c r="A87" s="275" t="str">
        <f>IF(Calcu!N178=TRUE,"","삭제")</f>
        <v>삭제</v>
      </c>
      <c r="D87" s="214">
        <f>Calcu!B279</f>
        <v>28</v>
      </c>
      <c r="E87" s="221" t="str">
        <f>Calcu!C279</f>
        <v/>
      </c>
      <c r="F87" s="222" t="str">
        <f>Calcu!D279</f>
        <v/>
      </c>
      <c r="G87" s="223" t="str">
        <f>Calcu!E279</f>
        <v/>
      </c>
      <c r="H87" s="224" t="str">
        <f>Calcu!F279</f>
        <v/>
      </c>
    </row>
    <row r="88" spans="1:9" ht="15" customHeight="1">
      <c r="A88" s="275" t="str">
        <f>IF(Calcu!N179=TRUE,"","삭제")</f>
        <v>삭제</v>
      </c>
      <c r="D88" s="214">
        <f>Calcu!B280</f>
        <v>29</v>
      </c>
      <c r="E88" s="221" t="str">
        <f>Calcu!C280</f>
        <v/>
      </c>
      <c r="F88" s="222" t="str">
        <f>Calcu!D280</f>
        <v/>
      </c>
      <c r="G88" s="223" t="str">
        <f>Calcu!E280</f>
        <v/>
      </c>
      <c r="H88" s="224" t="str">
        <f>Calcu!F280</f>
        <v/>
      </c>
    </row>
    <row r="89" spans="1:9" ht="15" customHeight="1">
      <c r="A89" s="275" t="str">
        <f>IF(Calcu!N165=TRUE,"","삭제")</f>
        <v>삭제</v>
      </c>
      <c r="D89" s="216">
        <f>Calcu!B281</f>
        <v>30</v>
      </c>
      <c r="E89" s="225" t="str">
        <f>Calcu!C281</f>
        <v/>
      </c>
      <c r="F89" s="226" t="str">
        <f>Calcu!D281</f>
        <v/>
      </c>
      <c r="G89" s="227" t="str">
        <f>Calcu!E281</f>
        <v/>
      </c>
      <c r="H89" s="228" t="str">
        <f>Calcu!F281</f>
        <v/>
      </c>
    </row>
    <row r="90" spans="1:9" ht="15" customHeight="1">
      <c r="A90" s="206" t="str">
        <f>A50</f>
        <v>삭제</v>
      </c>
      <c r="D90" s="53" t="s">
        <v>926</v>
      </c>
      <c r="E90" s="204"/>
      <c r="F90" s="204"/>
      <c r="G90" s="204"/>
      <c r="H90" s="204"/>
      <c r="I90" s="204"/>
    </row>
    <row r="91" spans="1:9" ht="15" customHeight="1">
      <c r="A91" s="275" t="str">
        <f>IF(A50="삭제","삭제",IF(Calcu!H145=1,"삭제",""))</f>
        <v>삭제</v>
      </c>
      <c r="B91" s="205"/>
      <c r="C91" s="205"/>
      <c r="D91" s="56" t="e">
        <f ca="1">"※ 참고 : 단위를 "&amp;Calcu!F150&amp;" 으로 환산 할 경우 = (압력값 ÷ "&amp;Calcu!H145&amp;" )"</f>
        <v>#N/A</v>
      </c>
      <c r="E91" s="53"/>
      <c r="F91" s="205"/>
      <c r="G91" s="205"/>
      <c r="H91" s="205"/>
      <c r="I91" s="205"/>
    </row>
    <row r="92" spans="1:9" ht="15" customHeight="1">
      <c r="A92" s="275" t="str">
        <f>A94</f>
        <v>삭제</v>
      </c>
      <c r="B92" s="54"/>
      <c r="C92" s="54"/>
      <c r="E92" s="54"/>
      <c r="F92" s="550" t="s">
        <v>165</v>
      </c>
      <c r="G92" s="550"/>
      <c r="H92" s="54"/>
      <c r="I92" s="56"/>
    </row>
    <row r="93" spans="1:9" ht="15" customHeight="1">
      <c r="A93" s="275" t="str">
        <f>IF(A92="삭제","삭제","삽입")</f>
        <v>삭제</v>
      </c>
      <c r="B93" s="54"/>
      <c r="C93" s="54"/>
      <c r="D93" s="56"/>
      <c r="E93" s="54"/>
      <c r="F93" s="54"/>
      <c r="G93" s="54"/>
      <c r="H93" s="54"/>
      <c r="I93" s="56"/>
    </row>
    <row r="94" spans="1:9" ht="15" customHeight="1">
      <c r="A94" s="275" t="str">
        <f>IF(Calcu!B293=TRUE,"","삭제")</f>
        <v>삭제</v>
      </c>
      <c r="D94" s="93" t="str">
        <f>"○ 품명 : "&amp;기본정보!C$5</f>
        <v xml:space="preserve">○ 품명 : </v>
      </c>
      <c r="F94" s="55"/>
      <c r="G94" s="57"/>
    </row>
    <row r="95" spans="1:9" ht="15" customHeight="1">
      <c r="A95" s="206" t="str">
        <f>A94</f>
        <v>삭제</v>
      </c>
      <c r="D95" s="93" t="str">
        <f>"○ 제작회사 : "&amp;기본정보!C$6</f>
        <v xml:space="preserve">○ 제작회사 : </v>
      </c>
      <c r="F95" s="55"/>
      <c r="G95" s="57"/>
    </row>
    <row r="96" spans="1:9" ht="15" customHeight="1">
      <c r="A96" s="206" t="str">
        <f>A94</f>
        <v>삭제</v>
      </c>
      <c r="D96" s="93" t="str">
        <f>"○ 형식 : "&amp;기본정보!C$7</f>
        <v xml:space="preserve">○ 형식 : </v>
      </c>
      <c r="F96" s="55"/>
      <c r="G96" s="57"/>
    </row>
    <row r="97" spans="1:8" ht="15" customHeight="1">
      <c r="A97" s="206" t="str">
        <f>A94</f>
        <v>삭제</v>
      </c>
      <c r="D97" s="93" t="str">
        <f>"○ 기기번호 : "&amp;기본정보!C$8</f>
        <v xml:space="preserve">○ 기기번호 : </v>
      </c>
      <c r="F97" s="55"/>
      <c r="G97" s="57"/>
    </row>
    <row r="98" spans="1:8" ht="15" customHeight="1">
      <c r="A98" s="206" t="str">
        <f>A94</f>
        <v>삭제</v>
      </c>
      <c r="D98" s="93"/>
      <c r="F98" s="55"/>
      <c r="G98" s="57"/>
    </row>
    <row r="99" spans="1:8" ht="15" customHeight="1">
      <c r="A99" s="206" t="str">
        <f>A94</f>
        <v>삭제</v>
      </c>
      <c r="D99" s="59" t="s">
        <v>166</v>
      </c>
      <c r="F99" s="55"/>
      <c r="G99" s="57"/>
    </row>
    <row r="100" spans="1:8" ht="15" customHeight="1">
      <c r="A100" s="206" t="str">
        <f>A94</f>
        <v>삭제</v>
      </c>
      <c r="D100" s="551" t="s">
        <v>167</v>
      </c>
      <c r="E100" s="213" t="s">
        <v>168</v>
      </c>
      <c r="F100" s="554" t="e">
        <f>Calcu!$J$568</f>
        <v>#N/A</v>
      </c>
      <c r="G100" s="555"/>
      <c r="H100" s="556"/>
    </row>
    <row r="101" spans="1:8" ht="15" customHeight="1">
      <c r="A101" s="206" t="str">
        <f>A94</f>
        <v>삭제</v>
      </c>
      <c r="D101" s="552"/>
      <c r="E101" s="557" t="s">
        <v>160</v>
      </c>
      <c r="F101" s="559" t="s">
        <v>169</v>
      </c>
      <c r="G101" s="561" t="s">
        <v>159</v>
      </c>
      <c r="H101" s="562" t="s">
        <v>170</v>
      </c>
    </row>
    <row r="102" spans="1:8" ht="15" customHeight="1">
      <c r="A102" s="206" t="str">
        <f>A94</f>
        <v>삭제</v>
      </c>
      <c r="D102" s="552"/>
      <c r="E102" s="558"/>
      <c r="F102" s="560"/>
      <c r="G102" s="561"/>
      <c r="H102" s="563"/>
    </row>
    <row r="103" spans="1:8" ht="15" customHeight="1">
      <c r="A103" s="206" t="str">
        <f>A94</f>
        <v>삭제</v>
      </c>
      <c r="B103" s="57"/>
      <c r="C103" s="57"/>
      <c r="D103" s="553"/>
      <c r="E103" s="89">
        <f ca="1">Calcu!C393</f>
        <v>0</v>
      </c>
      <c r="F103" s="88">
        <f ca="1">Calcu!D393</f>
        <v>0</v>
      </c>
      <c r="G103" s="86">
        <f ca="1">Calcu!E393</f>
        <v>0</v>
      </c>
      <c r="H103" s="87">
        <f ca="1">Calcu!F393</f>
        <v>0</v>
      </c>
    </row>
    <row r="104" spans="1:8" ht="15" customHeight="1">
      <c r="A104" s="275" t="str">
        <f>IF(Calcu!N293=TRUE,"","삭제")</f>
        <v>삭제</v>
      </c>
      <c r="B104" s="57"/>
      <c r="C104" s="57"/>
      <c r="D104" s="215">
        <f>Calcu!B394</f>
        <v>1</v>
      </c>
      <c r="E104" s="217" t="str">
        <f>Calcu!C394</f>
        <v/>
      </c>
      <c r="F104" s="218" t="str">
        <f>Calcu!D394</f>
        <v/>
      </c>
      <c r="G104" s="219" t="str">
        <f>Calcu!E394</f>
        <v/>
      </c>
      <c r="H104" s="220" t="str">
        <f>Calcu!F394</f>
        <v/>
      </c>
    </row>
    <row r="105" spans="1:8" ht="15" customHeight="1">
      <c r="A105" s="275" t="str">
        <f>IF(Calcu!N294=TRUE,"","삭제")</f>
        <v>삭제</v>
      </c>
      <c r="B105" s="57"/>
      <c r="C105" s="57"/>
      <c r="D105" s="214">
        <f>Calcu!B395</f>
        <v>2</v>
      </c>
      <c r="E105" s="221" t="str">
        <f>Calcu!C395</f>
        <v/>
      </c>
      <c r="F105" s="222" t="str">
        <f>Calcu!D395</f>
        <v/>
      </c>
      <c r="G105" s="223" t="str">
        <f>Calcu!E395</f>
        <v/>
      </c>
      <c r="H105" s="224" t="str">
        <f>Calcu!F395</f>
        <v/>
      </c>
    </row>
    <row r="106" spans="1:8" ht="15" customHeight="1">
      <c r="A106" s="275" t="str">
        <f>IF(Calcu!N295=TRUE,"","삭제")</f>
        <v>삭제</v>
      </c>
      <c r="B106" s="57"/>
      <c r="C106" s="57"/>
      <c r="D106" s="214">
        <f>Calcu!B396</f>
        <v>3</v>
      </c>
      <c r="E106" s="221" t="str">
        <f>Calcu!C396</f>
        <v/>
      </c>
      <c r="F106" s="222" t="str">
        <f>Calcu!D396</f>
        <v/>
      </c>
      <c r="G106" s="223" t="str">
        <f>Calcu!E396</f>
        <v/>
      </c>
      <c r="H106" s="224" t="str">
        <f>Calcu!F396</f>
        <v/>
      </c>
    </row>
    <row r="107" spans="1:8" ht="15" customHeight="1">
      <c r="A107" s="275" t="str">
        <f>IF(Calcu!N296=TRUE,"","삭제")</f>
        <v>삭제</v>
      </c>
      <c r="B107" s="57"/>
      <c r="C107" s="57"/>
      <c r="D107" s="214">
        <f>Calcu!B397</f>
        <v>4</v>
      </c>
      <c r="E107" s="221" t="str">
        <f>Calcu!C397</f>
        <v/>
      </c>
      <c r="F107" s="222" t="str">
        <f>Calcu!D397</f>
        <v/>
      </c>
      <c r="G107" s="223" t="str">
        <f>Calcu!E397</f>
        <v/>
      </c>
      <c r="H107" s="224" t="str">
        <f>Calcu!F397</f>
        <v/>
      </c>
    </row>
    <row r="108" spans="1:8" ht="15" customHeight="1">
      <c r="A108" s="275" t="str">
        <f>IF(Calcu!N297=TRUE,"","삭제")</f>
        <v>삭제</v>
      </c>
      <c r="B108" s="57"/>
      <c r="C108" s="57"/>
      <c r="D108" s="214">
        <f>Calcu!B398</f>
        <v>5</v>
      </c>
      <c r="E108" s="221" t="str">
        <f>Calcu!C398</f>
        <v/>
      </c>
      <c r="F108" s="222" t="str">
        <f>Calcu!D398</f>
        <v/>
      </c>
      <c r="G108" s="223" t="str">
        <f>Calcu!E398</f>
        <v/>
      </c>
      <c r="H108" s="224" t="str">
        <f>Calcu!F398</f>
        <v/>
      </c>
    </row>
    <row r="109" spans="1:8" ht="15" customHeight="1">
      <c r="A109" s="275" t="str">
        <f>IF(Calcu!N298=TRUE,"","삭제")</f>
        <v>삭제</v>
      </c>
      <c r="B109" s="57"/>
      <c r="C109" s="57"/>
      <c r="D109" s="214">
        <f>Calcu!B399</f>
        <v>6</v>
      </c>
      <c r="E109" s="221" t="str">
        <f>Calcu!C399</f>
        <v/>
      </c>
      <c r="F109" s="222" t="str">
        <f>Calcu!D399</f>
        <v/>
      </c>
      <c r="G109" s="223" t="str">
        <f>Calcu!E399</f>
        <v/>
      </c>
      <c r="H109" s="224" t="str">
        <f>Calcu!F399</f>
        <v/>
      </c>
    </row>
    <row r="110" spans="1:8" ht="15" customHeight="1">
      <c r="A110" s="275" t="str">
        <f>IF(Calcu!N299=TRUE,"","삭제")</f>
        <v>삭제</v>
      </c>
      <c r="B110" s="57"/>
      <c r="C110" s="57"/>
      <c r="D110" s="214">
        <f>Calcu!B400</f>
        <v>7</v>
      </c>
      <c r="E110" s="221" t="str">
        <f>Calcu!C400</f>
        <v/>
      </c>
      <c r="F110" s="222" t="str">
        <f>Calcu!D400</f>
        <v/>
      </c>
      <c r="G110" s="223" t="str">
        <f>Calcu!E400</f>
        <v/>
      </c>
      <c r="H110" s="224" t="str">
        <f>Calcu!F400</f>
        <v/>
      </c>
    </row>
    <row r="111" spans="1:8" ht="15" customHeight="1">
      <c r="A111" s="275" t="str">
        <f>IF(Calcu!N300=TRUE,"","삭제")</f>
        <v>삭제</v>
      </c>
      <c r="B111" s="57"/>
      <c r="C111" s="57"/>
      <c r="D111" s="214">
        <f>Calcu!B401</f>
        <v>8</v>
      </c>
      <c r="E111" s="221" t="str">
        <f>Calcu!C401</f>
        <v/>
      </c>
      <c r="F111" s="222" t="str">
        <f>Calcu!D401</f>
        <v/>
      </c>
      <c r="G111" s="223" t="str">
        <f>Calcu!E401</f>
        <v/>
      </c>
      <c r="H111" s="224" t="str">
        <f>Calcu!F401</f>
        <v/>
      </c>
    </row>
    <row r="112" spans="1:8" ht="15" customHeight="1">
      <c r="A112" s="275" t="str">
        <f>IF(Calcu!N301=TRUE,"","삭제")</f>
        <v>삭제</v>
      </c>
      <c r="B112" s="57"/>
      <c r="C112" s="57"/>
      <c r="D112" s="214">
        <f>Calcu!B402</f>
        <v>9</v>
      </c>
      <c r="E112" s="221" t="str">
        <f>Calcu!C402</f>
        <v/>
      </c>
      <c r="F112" s="222" t="str">
        <f>Calcu!D402</f>
        <v/>
      </c>
      <c r="G112" s="223" t="str">
        <f>Calcu!E402</f>
        <v/>
      </c>
      <c r="H112" s="224" t="str">
        <f>Calcu!F402</f>
        <v/>
      </c>
    </row>
    <row r="113" spans="1:8" ht="15" customHeight="1">
      <c r="A113" s="275" t="str">
        <f>IF(Calcu!N302=TRUE,"","삭제")</f>
        <v>삭제</v>
      </c>
      <c r="B113" s="57"/>
      <c r="C113" s="57"/>
      <c r="D113" s="214">
        <f>Calcu!B403</f>
        <v>10</v>
      </c>
      <c r="E113" s="221" t="str">
        <f>Calcu!C403</f>
        <v/>
      </c>
      <c r="F113" s="222" t="str">
        <f>Calcu!D403</f>
        <v/>
      </c>
      <c r="G113" s="223" t="str">
        <f>Calcu!E403</f>
        <v/>
      </c>
      <c r="H113" s="224" t="str">
        <f>Calcu!F403</f>
        <v/>
      </c>
    </row>
    <row r="114" spans="1:8" ht="15" customHeight="1">
      <c r="A114" s="275" t="str">
        <f>IF(Calcu!N303=TRUE,"","삭제")</f>
        <v>삭제</v>
      </c>
      <c r="B114" s="57"/>
      <c r="C114" s="57"/>
      <c r="D114" s="214">
        <f>Calcu!B404</f>
        <v>11</v>
      </c>
      <c r="E114" s="221" t="str">
        <f>Calcu!C404</f>
        <v/>
      </c>
      <c r="F114" s="222" t="str">
        <f>Calcu!D404</f>
        <v/>
      </c>
      <c r="G114" s="223" t="str">
        <f>Calcu!E404</f>
        <v/>
      </c>
      <c r="H114" s="224" t="str">
        <f>Calcu!F404</f>
        <v/>
      </c>
    </row>
    <row r="115" spans="1:8" ht="15" customHeight="1">
      <c r="A115" s="275" t="str">
        <f>IF(Calcu!N304=TRUE,"","삭제")</f>
        <v>삭제</v>
      </c>
      <c r="B115" s="57"/>
      <c r="C115" s="57"/>
      <c r="D115" s="214">
        <f>Calcu!B405</f>
        <v>12</v>
      </c>
      <c r="E115" s="221" t="str">
        <f>Calcu!C405</f>
        <v/>
      </c>
      <c r="F115" s="222" t="str">
        <f>Calcu!D405</f>
        <v/>
      </c>
      <c r="G115" s="223" t="str">
        <f>Calcu!E405</f>
        <v/>
      </c>
      <c r="H115" s="224" t="str">
        <f>Calcu!F405</f>
        <v/>
      </c>
    </row>
    <row r="116" spans="1:8" ht="15" customHeight="1">
      <c r="A116" s="275" t="str">
        <f>IF(Calcu!N305=TRUE,"","삭제")</f>
        <v>삭제</v>
      </c>
      <c r="B116" s="57"/>
      <c r="C116" s="57"/>
      <c r="D116" s="214">
        <f>Calcu!B406</f>
        <v>13</v>
      </c>
      <c r="E116" s="221" t="str">
        <f>Calcu!C406</f>
        <v/>
      </c>
      <c r="F116" s="222" t="str">
        <f>Calcu!D406</f>
        <v/>
      </c>
      <c r="G116" s="223" t="str">
        <f>Calcu!E406</f>
        <v/>
      </c>
      <c r="H116" s="224" t="str">
        <f>Calcu!F406</f>
        <v/>
      </c>
    </row>
    <row r="117" spans="1:8" ht="15" customHeight="1">
      <c r="A117" s="275" t="str">
        <f>IF(Calcu!N306=TRUE,"","삭제")</f>
        <v>삭제</v>
      </c>
      <c r="B117" s="57"/>
      <c r="C117" s="57"/>
      <c r="D117" s="214">
        <f>Calcu!B407</f>
        <v>14</v>
      </c>
      <c r="E117" s="221" t="str">
        <f>Calcu!C407</f>
        <v/>
      </c>
      <c r="F117" s="222" t="str">
        <f>Calcu!D407</f>
        <v/>
      </c>
      <c r="G117" s="223" t="str">
        <f>Calcu!E407</f>
        <v/>
      </c>
      <c r="H117" s="224" t="str">
        <f>Calcu!F407</f>
        <v/>
      </c>
    </row>
    <row r="118" spans="1:8" ht="15" customHeight="1">
      <c r="A118" s="275" t="str">
        <f>IF(Calcu!N307=TRUE,"","삭제")</f>
        <v>삭제</v>
      </c>
      <c r="B118" s="57"/>
      <c r="C118" s="57"/>
      <c r="D118" s="214">
        <f>Calcu!B408</f>
        <v>15</v>
      </c>
      <c r="E118" s="221" t="str">
        <f>Calcu!C408</f>
        <v/>
      </c>
      <c r="F118" s="222" t="str">
        <f>Calcu!D408</f>
        <v/>
      </c>
      <c r="G118" s="223" t="str">
        <f>Calcu!E408</f>
        <v/>
      </c>
      <c r="H118" s="224" t="str">
        <f>Calcu!F408</f>
        <v/>
      </c>
    </row>
    <row r="119" spans="1:8" ht="15" customHeight="1">
      <c r="A119" s="275" t="str">
        <f>IF(Calcu!N308=TRUE,"","삭제")</f>
        <v>삭제</v>
      </c>
      <c r="B119" s="57"/>
      <c r="C119" s="57"/>
      <c r="D119" s="214">
        <f>Calcu!B409</f>
        <v>16</v>
      </c>
      <c r="E119" s="221" t="str">
        <f>Calcu!C409</f>
        <v/>
      </c>
      <c r="F119" s="222" t="str">
        <f>Calcu!D409</f>
        <v/>
      </c>
      <c r="G119" s="223" t="str">
        <f>Calcu!E409</f>
        <v/>
      </c>
      <c r="H119" s="224" t="str">
        <f>Calcu!F409</f>
        <v/>
      </c>
    </row>
    <row r="120" spans="1:8" ht="15" customHeight="1">
      <c r="A120" s="275" t="str">
        <f>IF(Calcu!N309=TRUE,"","삭제")</f>
        <v>삭제</v>
      </c>
      <c r="B120" s="57"/>
      <c r="C120" s="57"/>
      <c r="D120" s="214">
        <f>Calcu!B410</f>
        <v>17</v>
      </c>
      <c r="E120" s="221" t="str">
        <f>Calcu!C410</f>
        <v/>
      </c>
      <c r="F120" s="222" t="str">
        <f>Calcu!D410</f>
        <v/>
      </c>
      <c r="G120" s="223" t="str">
        <f>Calcu!E410</f>
        <v/>
      </c>
      <c r="H120" s="224" t="str">
        <f>Calcu!F410</f>
        <v/>
      </c>
    </row>
    <row r="121" spans="1:8" ht="15" customHeight="1">
      <c r="A121" s="275" t="str">
        <f>IF(Calcu!N310=TRUE,"","삭제")</f>
        <v>삭제</v>
      </c>
      <c r="B121" s="57"/>
      <c r="C121" s="57"/>
      <c r="D121" s="214">
        <f>Calcu!B411</f>
        <v>18</v>
      </c>
      <c r="E121" s="221" t="str">
        <f>Calcu!C411</f>
        <v/>
      </c>
      <c r="F121" s="222" t="str">
        <f>Calcu!D411</f>
        <v/>
      </c>
      <c r="G121" s="223" t="str">
        <f>Calcu!E411</f>
        <v/>
      </c>
      <c r="H121" s="224" t="str">
        <f>Calcu!F411</f>
        <v/>
      </c>
    </row>
    <row r="122" spans="1:8" ht="15" customHeight="1">
      <c r="A122" s="275" t="str">
        <f>IF(Calcu!N311=TRUE,"","삭제")</f>
        <v>삭제</v>
      </c>
      <c r="B122" s="57"/>
      <c r="C122" s="57"/>
      <c r="D122" s="214">
        <f>Calcu!B412</f>
        <v>19</v>
      </c>
      <c r="E122" s="221" t="str">
        <f>Calcu!C412</f>
        <v/>
      </c>
      <c r="F122" s="222" t="str">
        <f>Calcu!D412</f>
        <v/>
      </c>
      <c r="G122" s="223" t="str">
        <f>Calcu!E412</f>
        <v/>
      </c>
      <c r="H122" s="224" t="str">
        <f>Calcu!F412</f>
        <v/>
      </c>
    </row>
    <row r="123" spans="1:8" ht="15" customHeight="1">
      <c r="A123" s="275" t="str">
        <f>IF(Calcu!N312=TRUE,"","삭제")</f>
        <v>삭제</v>
      </c>
      <c r="B123" s="57"/>
      <c r="C123" s="57"/>
      <c r="D123" s="214">
        <f>Calcu!B413</f>
        <v>20</v>
      </c>
      <c r="E123" s="221" t="str">
        <f>Calcu!C413</f>
        <v/>
      </c>
      <c r="F123" s="222" t="str">
        <f>Calcu!D413</f>
        <v/>
      </c>
      <c r="G123" s="223" t="str">
        <f>Calcu!E413</f>
        <v/>
      </c>
      <c r="H123" s="224" t="str">
        <f>Calcu!F413</f>
        <v/>
      </c>
    </row>
    <row r="124" spans="1:8" ht="15" customHeight="1">
      <c r="A124" s="275" t="str">
        <f>IF(Calcu!N313=TRUE,"","삭제")</f>
        <v>삭제</v>
      </c>
      <c r="B124" s="57"/>
      <c r="C124" s="57"/>
      <c r="D124" s="214">
        <f>Calcu!B414</f>
        <v>21</v>
      </c>
      <c r="E124" s="221" t="str">
        <f>Calcu!C414</f>
        <v/>
      </c>
      <c r="F124" s="222" t="str">
        <f>Calcu!D414</f>
        <v/>
      </c>
      <c r="G124" s="223" t="str">
        <f>Calcu!E414</f>
        <v/>
      </c>
      <c r="H124" s="224" t="str">
        <f>Calcu!F414</f>
        <v/>
      </c>
    </row>
    <row r="125" spans="1:8" ht="15" customHeight="1">
      <c r="A125" s="275" t="str">
        <f>IF(Calcu!N314=TRUE,"","삭제")</f>
        <v>삭제</v>
      </c>
      <c r="B125" s="57"/>
      <c r="C125" s="57"/>
      <c r="D125" s="214">
        <f>Calcu!B415</f>
        <v>22</v>
      </c>
      <c r="E125" s="221" t="str">
        <f>Calcu!C415</f>
        <v/>
      </c>
      <c r="F125" s="222" t="str">
        <f>Calcu!D415</f>
        <v/>
      </c>
      <c r="G125" s="223" t="str">
        <f>Calcu!E415</f>
        <v/>
      </c>
      <c r="H125" s="224" t="str">
        <f>Calcu!F415</f>
        <v/>
      </c>
    </row>
    <row r="126" spans="1:8" ht="15" customHeight="1">
      <c r="A126" s="275" t="str">
        <f>IF(Calcu!N315=TRUE,"","삭제")</f>
        <v>삭제</v>
      </c>
      <c r="B126" s="57"/>
      <c r="C126" s="57"/>
      <c r="D126" s="214">
        <f>Calcu!B416</f>
        <v>23</v>
      </c>
      <c r="E126" s="221" t="str">
        <f>Calcu!C416</f>
        <v/>
      </c>
      <c r="F126" s="222" t="str">
        <f>Calcu!D416</f>
        <v/>
      </c>
      <c r="G126" s="223" t="str">
        <f>Calcu!E416</f>
        <v/>
      </c>
      <c r="H126" s="224" t="str">
        <f>Calcu!F416</f>
        <v/>
      </c>
    </row>
    <row r="127" spans="1:8" ht="15" customHeight="1">
      <c r="A127" s="275" t="str">
        <f>IF(Calcu!N316=TRUE,"","삭제")</f>
        <v>삭제</v>
      </c>
      <c r="B127" s="57"/>
      <c r="C127" s="57"/>
      <c r="D127" s="214">
        <f>Calcu!B417</f>
        <v>24</v>
      </c>
      <c r="E127" s="221" t="str">
        <f>Calcu!C417</f>
        <v/>
      </c>
      <c r="F127" s="222" t="str">
        <f>Calcu!D417</f>
        <v/>
      </c>
      <c r="G127" s="223" t="str">
        <f>Calcu!E417</f>
        <v/>
      </c>
      <c r="H127" s="224" t="str">
        <f>Calcu!F417</f>
        <v/>
      </c>
    </row>
    <row r="128" spans="1:8" ht="15" customHeight="1">
      <c r="A128" s="275" t="str">
        <f>IF(Calcu!N317=TRUE,"","삭제")</f>
        <v>삭제</v>
      </c>
      <c r="B128" s="57"/>
      <c r="C128" s="57"/>
      <c r="D128" s="214">
        <f>Calcu!B418</f>
        <v>25</v>
      </c>
      <c r="E128" s="221" t="str">
        <f>Calcu!C418</f>
        <v/>
      </c>
      <c r="F128" s="222" t="str">
        <f>Calcu!D418</f>
        <v/>
      </c>
      <c r="G128" s="223" t="str">
        <f>Calcu!E418</f>
        <v/>
      </c>
      <c r="H128" s="224" t="str">
        <f>Calcu!F418</f>
        <v/>
      </c>
    </row>
    <row r="129" spans="1:9" ht="15" customHeight="1">
      <c r="A129" s="275" t="str">
        <f>IF(Calcu!N318=TRUE,"","삭제")</f>
        <v>삭제</v>
      </c>
      <c r="B129" s="57"/>
      <c r="C129" s="57"/>
      <c r="D129" s="214">
        <f>Calcu!B419</f>
        <v>26</v>
      </c>
      <c r="E129" s="221" t="str">
        <f>Calcu!C419</f>
        <v/>
      </c>
      <c r="F129" s="222" t="str">
        <f>Calcu!D419</f>
        <v/>
      </c>
      <c r="G129" s="223" t="str">
        <f>Calcu!E419</f>
        <v/>
      </c>
      <c r="H129" s="224" t="str">
        <f>Calcu!F419</f>
        <v/>
      </c>
    </row>
    <row r="130" spans="1:9" ht="15" customHeight="1">
      <c r="A130" s="275" t="str">
        <f>IF(Calcu!N319=TRUE,"","삭제")</f>
        <v>삭제</v>
      </c>
      <c r="B130" s="57"/>
      <c r="C130" s="57"/>
      <c r="D130" s="214">
        <f>Calcu!B420</f>
        <v>27</v>
      </c>
      <c r="E130" s="221" t="str">
        <f>Calcu!C420</f>
        <v/>
      </c>
      <c r="F130" s="222" t="str">
        <f>Calcu!D420</f>
        <v/>
      </c>
      <c r="G130" s="223" t="str">
        <f>Calcu!E420</f>
        <v/>
      </c>
      <c r="H130" s="224" t="str">
        <f>Calcu!F420</f>
        <v/>
      </c>
    </row>
    <row r="131" spans="1:9" ht="15" customHeight="1">
      <c r="A131" s="275" t="str">
        <f>IF(Calcu!N320=TRUE,"","삭제")</f>
        <v>삭제</v>
      </c>
      <c r="B131" s="57"/>
      <c r="C131" s="57"/>
      <c r="D131" s="214">
        <f>Calcu!B421</f>
        <v>28</v>
      </c>
      <c r="E131" s="221" t="str">
        <f>Calcu!C421</f>
        <v/>
      </c>
      <c r="F131" s="222" t="str">
        <f>Calcu!D421</f>
        <v/>
      </c>
      <c r="G131" s="223" t="str">
        <f>Calcu!E421</f>
        <v/>
      </c>
      <c r="H131" s="224" t="str">
        <f>Calcu!F421</f>
        <v/>
      </c>
    </row>
    <row r="132" spans="1:9" ht="15" customHeight="1">
      <c r="A132" s="275" t="str">
        <f>IF(Calcu!N321=TRUE,"","삭제")</f>
        <v>삭제</v>
      </c>
      <c r="B132" s="57"/>
      <c r="C132" s="57"/>
      <c r="D132" s="214">
        <f>Calcu!B422</f>
        <v>29</v>
      </c>
      <c r="E132" s="221" t="str">
        <f>Calcu!C422</f>
        <v/>
      </c>
      <c r="F132" s="222" t="str">
        <f>Calcu!D422</f>
        <v/>
      </c>
      <c r="G132" s="223" t="str">
        <f>Calcu!E422</f>
        <v/>
      </c>
      <c r="H132" s="224" t="str">
        <f>Calcu!F422</f>
        <v/>
      </c>
    </row>
    <row r="133" spans="1:9" ht="15" customHeight="1">
      <c r="A133" s="275" t="str">
        <f>IF(Calcu!N307=TRUE,"","삭제")</f>
        <v>삭제</v>
      </c>
      <c r="D133" s="216">
        <f>Calcu!B423</f>
        <v>30</v>
      </c>
      <c r="E133" s="225" t="str">
        <f>Calcu!C423</f>
        <v/>
      </c>
      <c r="F133" s="226" t="str">
        <f>Calcu!D423</f>
        <v/>
      </c>
      <c r="G133" s="227" t="str">
        <f>Calcu!E423</f>
        <v/>
      </c>
      <c r="H133" s="228" t="str">
        <f>Calcu!F423</f>
        <v/>
      </c>
    </row>
    <row r="134" spans="1:9" ht="15" customHeight="1">
      <c r="A134" s="206" t="str">
        <f>A94</f>
        <v>삭제</v>
      </c>
      <c r="D134" s="53" t="s">
        <v>926</v>
      </c>
      <c r="E134" s="204"/>
      <c r="F134" s="204"/>
      <c r="G134" s="204"/>
      <c r="H134" s="204"/>
      <c r="I134" s="204"/>
    </row>
    <row r="135" spans="1:9" ht="15" customHeight="1">
      <c r="A135" s="275" t="str">
        <f>IF(A94="삭제","삭제",IF(Calcu!H287=1,"삭제",""))</f>
        <v>삭제</v>
      </c>
      <c r="B135" s="205"/>
      <c r="C135" s="205"/>
      <c r="D135" s="56" t="e">
        <f ca="1">"※ 참고 : 단위를 "&amp;Calcu!F292&amp;" 으로 환산 할 경우 = (압력값 ÷ "&amp;Calcu!H287&amp;" )"</f>
        <v>#N/A</v>
      </c>
      <c r="E135" s="53"/>
      <c r="F135" s="205"/>
      <c r="G135" s="205"/>
      <c r="H135" s="205"/>
      <c r="I135" s="205"/>
    </row>
    <row r="136" spans="1:9" ht="15" customHeight="1">
      <c r="A136" s="275" t="str">
        <f>A138</f>
        <v>삭제</v>
      </c>
      <c r="B136" s="54"/>
      <c r="C136" s="54"/>
      <c r="E136" s="54"/>
      <c r="F136" s="550" t="s">
        <v>171</v>
      </c>
      <c r="G136" s="550"/>
      <c r="H136" s="54"/>
      <c r="I136" s="56"/>
    </row>
    <row r="137" spans="1:9" ht="15" customHeight="1">
      <c r="A137" s="275" t="str">
        <f>IF(A136="삭제","삭제","삽입")</f>
        <v>삭제</v>
      </c>
      <c r="B137" s="54"/>
      <c r="C137" s="54"/>
      <c r="D137" s="56"/>
      <c r="E137" s="54"/>
      <c r="F137" s="54"/>
      <c r="G137" s="54"/>
      <c r="H137" s="54"/>
      <c r="I137" s="56"/>
    </row>
    <row r="138" spans="1:9" ht="15" customHeight="1">
      <c r="A138" s="275" t="str">
        <f>IF(Calcu!B435=TRUE,"","삭제")</f>
        <v>삭제</v>
      </c>
      <c r="D138" s="93" t="str">
        <f>"○ 품명 : "&amp;기본정보!C$5</f>
        <v xml:space="preserve">○ 품명 : </v>
      </c>
      <c r="F138" s="55"/>
      <c r="G138" s="57"/>
    </row>
    <row r="139" spans="1:9" ht="15" customHeight="1">
      <c r="A139" s="206" t="str">
        <f>A138</f>
        <v>삭제</v>
      </c>
      <c r="D139" s="93" t="str">
        <f>"○ 제작회사 : "&amp;기본정보!C$6</f>
        <v xml:space="preserve">○ 제작회사 : </v>
      </c>
      <c r="F139" s="55"/>
      <c r="G139" s="57"/>
    </row>
    <row r="140" spans="1:9" ht="15" customHeight="1">
      <c r="A140" s="206" t="str">
        <f>A138</f>
        <v>삭제</v>
      </c>
      <c r="D140" s="93" t="str">
        <f>"○ 형식 : "&amp;기본정보!C$7</f>
        <v xml:space="preserve">○ 형식 : </v>
      </c>
      <c r="F140" s="55"/>
      <c r="G140" s="57"/>
    </row>
    <row r="141" spans="1:9" ht="15" customHeight="1">
      <c r="A141" s="206" t="str">
        <f>A138</f>
        <v>삭제</v>
      </c>
      <c r="D141" s="93" t="str">
        <f>"○ 기기번호 : "&amp;기본정보!C$8</f>
        <v xml:space="preserve">○ 기기번호 : </v>
      </c>
      <c r="F141" s="55"/>
      <c r="G141" s="57"/>
    </row>
    <row r="142" spans="1:9" ht="15" customHeight="1">
      <c r="A142" s="206" t="str">
        <f>A138</f>
        <v>삭제</v>
      </c>
      <c r="D142" s="93"/>
      <c r="F142" s="55"/>
      <c r="G142" s="57"/>
    </row>
    <row r="143" spans="1:9" ht="15" customHeight="1">
      <c r="A143" s="206" t="str">
        <f>A138</f>
        <v>삭제</v>
      </c>
      <c r="D143" s="59" t="s">
        <v>172</v>
      </c>
      <c r="F143" s="55"/>
      <c r="G143" s="57"/>
    </row>
    <row r="144" spans="1:9" ht="15" customHeight="1">
      <c r="A144" s="206" t="str">
        <f>A138</f>
        <v>삭제</v>
      </c>
      <c r="D144" s="551" t="s">
        <v>167</v>
      </c>
      <c r="E144" s="213" t="s">
        <v>173</v>
      </c>
      <c r="F144" s="554" t="e">
        <f>Calcu!$J$568</f>
        <v>#N/A</v>
      </c>
      <c r="G144" s="555"/>
      <c r="H144" s="556"/>
    </row>
    <row r="145" spans="1:8" ht="15" customHeight="1">
      <c r="A145" s="206" t="str">
        <f>A138</f>
        <v>삭제</v>
      </c>
      <c r="D145" s="552"/>
      <c r="E145" s="557" t="s">
        <v>174</v>
      </c>
      <c r="F145" s="559" t="s">
        <v>175</v>
      </c>
      <c r="G145" s="561" t="s">
        <v>159</v>
      </c>
      <c r="H145" s="562" t="s">
        <v>176</v>
      </c>
    </row>
    <row r="146" spans="1:8" ht="15" customHeight="1">
      <c r="A146" s="206" t="str">
        <f>A138</f>
        <v>삭제</v>
      </c>
      <c r="D146" s="552"/>
      <c r="E146" s="558"/>
      <c r="F146" s="560"/>
      <c r="G146" s="561"/>
      <c r="H146" s="563"/>
    </row>
    <row r="147" spans="1:8" ht="15" customHeight="1">
      <c r="A147" s="206" t="str">
        <f>A138</f>
        <v>삭제</v>
      </c>
      <c r="B147" s="57"/>
      <c r="C147" s="57"/>
      <c r="D147" s="553"/>
      <c r="E147" s="89">
        <f ca="1">Calcu!C535</f>
        <v>0</v>
      </c>
      <c r="F147" s="88">
        <f ca="1">Calcu!D535</f>
        <v>0</v>
      </c>
      <c r="G147" s="86">
        <f ca="1">Calcu!E535</f>
        <v>0</v>
      </c>
      <c r="H147" s="87">
        <f ca="1">Calcu!F535</f>
        <v>0</v>
      </c>
    </row>
    <row r="148" spans="1:8" ht="15" customHeight="1">
      <c r="A148" s="275" t="str">
        <f>IF(Calcu!N435=TRUE,"","삭제")</f>
        <v>삭제</v>
      </c>
      <c r="B148" s="57"/>
      <c r="C148" s="57"/>
      <c r="D148" s="215">
        <f>Calcu!B536</f>
        <v>1</v>
      </c>
      <c r="E148" s="217" t="str">
        <f>Calcu!C536</f>
        <v/>
      </c>
      <c r="F148" s="218" t="str">
        <f>Calcu!D536</f>
        <v/>
      </c>
      <c r="G148" s="219" t="str">
        <f>Calcu!E536</f>
        <v/>
      </c>
      <c r="H148" s="220" t="str">
        <f>Calcu!F536</f>
        <v/>
      </c>
    </row>
    <row r="149" spans="1:8" ht="15" customHeight="1">
      <c r="A149" s="275" t="str">
        <f>IF(Calcu!N436=TRUE,"","삭제")</f>
        <v>삭제</v>
      </c>
      <c r="B149" s="57"/>
      <c r="C149" s="57"/>
      <c r="D149" s="214">
        <f>Calcu!B537</f>
        <v>2</v>
      </c>
      <c r="E149" s="221" t="str">
        <f>Calcu!C537</f>
        <v/>
      </c>
      <c r="F149" s="222" t="str">
        <f>Calcu!D537</f>
        <v/>
      </c>
      <c r="G149" s="223" t="str">
        <f>Calcu!E537</f>
        <v/>
      </c>
      <c r="H149" s="224" t="str">
        <f>Calcu!F537</f>
        <v/>
      </c>
    </row>
    <row r="150" spans="1:8" ht="15" customHeight="1">
      <c r="A150" s="275" t="str">
        <f>IF(Calcu!N437=TRUE,"","삭제")</f>
        <v>삭제</v>
      </c>
      <c r="B150" s="57"/>
      <c r="C150" s="57"/>
      <c r="D150" s="214">
        <f>Calcu!B538</f>
        <v>3</v>
      </c>
      <c r="E150" s="221" t="str">
        <f>Calcu!C538</f>
        <v/>
      </c>
      <c r="F150" s="222" t="str">
        <f>Calcu!D538</f>
        <v/>
      </c>
      <c r="G150" s="223" t="str">
        <f>Calcu!E538</f>
        <v/>
      </c>
      <c r="H150" s="224" t="str">
        <f>Calcu!F538</f>
        <v/>
      </c>
    </row>
    <row r="151" spans="1:8" ht="15" customHeight="1">
      <c r="A151" s="275" t="str">
        <f>IF(Calcu!N438=TRUE,"","삭제")</f>
        <v>삭제</v>
      </c>
      <c r="B151" s="57"/>
      <c r="C151" s="57"/>
      <c r="D151" s="214">
        <f>Calcu!B539</f>
        <v>4</v>
      </c>
      <c r="E151" s="221" t="str">
        <f>Calcu!C539</f>
        <v/>
      </c>
      <c r="F151" s="222" t="str">
        <f>Calcu!D539</f>
        <v/>
      </c>
      <c r="G151" s="223" t="str">
        <f>Calcu!E539</f>
        <v/>
      </c>
      <c r="H151" s="224" t="str">
        <f>Calcu!F539</f>
        <v/>
      </c>
    </row>
    <row r="152" spans="1:8" ht="15" customHeight="1">
      <c r="A152" s="275" t="str">
        <f>IF(Calcu!N439=TRUE,"","삭제")</f>
        <v>삭제</v>
      </c>
      <c r="B152" s="57"/>
      <c r="C152" s="57"/>
      <c r="D152" s="214">
        <f>Calcu!B540</f>
        <v>5</v>
      </c>
      <c r="E152" s="221" t="str">
        <f>Calcu!C540</f>
        <v/>
      </c>
      <c r="F152" s="222" t="str">
        <f>Calcu!D540</f>
        <v/>
      </c>
      <c r="G152" s="223" t="str">
        <f>Calcu!E540</f>
        <v/>
      </c>
      <c r="H152" s="224" t="str">
        <f>Calcu!F540</f>
        <v/>
      </c>
    </row>
    <row r="153" spans="1:8" ht="15" customHeight="1">
      <c r="A153" s="275" t="str">
        <f>IF(Calcu!N440=TRUE,"","삭제")</f>
        <v>삭제</v>
      </c>
      <c r="B153" s="57"/>
      <c r="C153" s="57"/>
      <c r="D153" s="214">
        <f>Calcu!B541</f>
        <v>6</v>
      </c>
      <c r="E153" s="221" t="str">
        <f>Calcu!C541</f>
        <v/>
      </c>
      <c r="F153" s="222" t="str">
        <f>Calcu!D541</f>
        <v/>
      </c>
      <c r="G153" s="223" t="str">
        <f>Calcu!E541</f>
        <v/>
      </c>
      <c r="H153" s="224" t="str">
        <f>Calcu!F541</f>
        <v/>
      </c>
    </row>
    <row r="154" spans="1:8" ht="15" customHeight="1">
      <c r="A154" s="275" t="str">
        <f>IF(Calcu!N441=TRUE,"","삭제")</f>
        <v>삭제</v>
      </c>
      <c r="B154" s="57"/>
      <c r="C154" s="57"/>
      <c r="D154" s="214">
        <f>Calcu!B542</f>
        <v>7</v>
      </c>
      <c r="E154" s="221" t="str">
        <f>Calcu!C542</f>
        <v/>
      </c>
      <c r="F154" s="222" t="str">
        <f>Calcu!D542</f>
        <v/>
      </c>
      <c r="G154" s="223" t="str">
        <f>Calcu!E542</f>
        <v/>
      </c>
      <c r="H154" s="224" t="str">
        <f>Calcu!F542</f>
        <v/>
      </c>
    </row>
    <row r="155" spans="1:8" ht="15" customHeight="1">
      <c r="A155" s="275" t="str">
        <f>IF(Calcu!N442=TRUE,"","삭제")</f>
        <v>삭제</v>
      </c>
      <c r="B155" s="57"/>
      <c r="C155" s="57"/>
      <c r="D155" s="214">
        <f>Calcu!B543</f>
        <v>8</v>
      </c>
      <c r="E155" s="221" t="str">
        <f>Calcu!C543</f>
        <v/>
      </c>
      <c r="F155" s="222" t="str">
        <f>Calcu!D543</f>
        <v/>
      </c>
      <c r="G155" s="223" t="str">
        <f>Calcu!E543</f>
        <v/>
      </c>
      <c r="H155" s="224" t="str">
        <f>Calcu!F543</f>
        <v/>
      </c>
    </row>
    <row r="156" spans="1:8" ht="15" customHeight="1">
      <c r="A156" s="275" t="str">
        <f>IF(Calcu!N443=TRUE,"","삭제")</f>
        <v>삭제</v>
      </c>
      <c r="B156" s="57"/>
      <c r="C156" s="57"/>
      <c r="D156" s="214">
        <f>Calcu!B544</f>
        <v>9</v>
      </c>
      <c r="E156" s="221" t="str">
        <f>Calcu!C544</f>
        <v/>
      </c>
      <c r="F156" s="222" t="str">
        <f>Calcu!D544</f>
        <v/>
      </c>
      <c r="G156" s="223" t="str">
        <f>Calcu!E544</f>
        <v/>
      </c>
      <c r="H156" s="224" t="str">
        <f>Calcu!F544</f>
        <v/>
      </c>
    </row>
    <row r="157" spans="1:8" ht="15" customHeight="1">
      <c r="A157" s="275" t="str">
        <f>IF(Calcu!N444=TRUE,"","삭제")</f>
        <v>삭제</v>
      </c>
      <c r="D157" s="214">
        <f>Calcu!B545</f>
        <v>10</v>
      </c>
      <c r="E157" s="221" t="str">
        <f>Calcu!C545</f>
        <v/>
      </c>
      <c r="F157" s="222" t="str">
        <f>Calcu!D545</f>
        <v/>
      </c>
      <c r="G157" s="223" t="str">
        <f>Calcu!E545</f>
        <v/>
      </c>
      <c r="H157" s="224" t="str">
        <f>Calcu!F545</f>
        <v/>
      </c>
    </row>
    <row r="158" spans="1:8" ht="15" customHeight="1">
      <c r="A158" s="275" t="str">
        <f>IF(Calcu!N445=TRUE,"","삭제")</f>
        <v>삭제</v>
      </c>
      <c r="D158" s="214">
        <f>Calcu!B546</f>
        <v>11</v>
      </c>
      <c r="E158" s="221" t="str">
        <f>Calcu!C546</f>
        <v/>
      </c>
      <c r="F158" s="222" t="str">
        <f>Calcu!D546</f>
        <v/>
      </c>
      <c r="G158" s="223" t="str">
        <f>Calcu!E546</f>
        <v/>
      </c>
      <c r="H158" s="224" t="str">
        <f>Calcu!F546</f>
        <v/>
      </c>
    </row>
    <row r="159" spans="1:8" ht="15" customHeight="1">
      <c r="A159" s="275" t="str">
        <f>IF(Calcu!N446=TRUE,"","삭제")</f>
        <v>삭제</v>
      </c>
      <c r="D159" s="214">
        <f>Calcu!B547</f>
        <v>12</v>
      </c>
      <c r="E159" s="221" t="str">
        <f>Calcu!C547</f>
        <v/>
      </c>
      <c r="F159" s="222" t="str">
        <f>Calcu!D547</f>
        <v/>
      </c>
      <c r="G159" s="223" t="str">
        <f>Calcu!E547</f>
        <v/>
      </c>
      <c r="H159" s="224" t="str">
        <f>Calcu!F547</f>
        <v/>
      </c>
    </row>
    <row r="160" spans="1:8" ht="15" customHeight="1">
      <c r="A160" s="275" t="str">
        <f>IF(Calcu!N447=TRUE,"","삭제")</f>
        <v>삭제</v>
      </c>
      <c r="D160" s="214">
        <f>Calcu!B548</f>
        <v>13</v>
      </c>
      <c r="E160" s="221" t="str">
        <f>Calcu!C548</f>
        <v/>
      </c>
      <c r="F160" s="222" t="str">
        <f>Calcu!D548</f>
        <v/>
      </c>
      <c r="G160" s="223" t="str">
        <f>Calcu!E548</f>
        <v/>
      </c>
      <c r="H160" s="224" t="str">
        <f>Calcu!F548</f>
        <v/>
      </c>
    </row>
    <row r="161" spans="1:8" ht="15" customHeight="1">
      <c r="A161" s="275" t="str">
        <f>IF(Calcu!N448=TRUE,"","삭제")</f>
        <v>삭제</v>
      </c>
      <c r="D161" s="214">
        <f>Calcu!B549</f>
        <v>14</v>
      </c>
      <c r="E161" s="221" t="str">
        <f>Calcu!C549</f>
        <v/>
      </c>
      <c r="F161" s="222" t="str">
        <f>Calcu!D549</f>
        <v/>
      </c>
      <c r="G161" s="223" t="str">
        <f>Calcu!E549</f>
        <v/>
      </c>
      <c r="H161" s="224" t="str">
        <f>Calcu!F549</f>
        <v/>
      </c>
    </row>
    <row r="162" spans="1:8" ht="15" customHeight="1">
      <c r="A162" s="275" t="str">
        <f>IF(Calcu!N449=TRUE,"","삭제")</f>
        <v>삭제</v>
      </c>
      <c r="D162" s="214">
        <f>Calcu!B550</f>
        <v>15</v>
      </c>
      <c r="E162" s="221" t="str">
        <f>Calcu!C550</f>
        <v/>
      </c>
      <c r="F162" s="222" t="str">
        <f>Calcu!D550</f>
        <v/>
      </c>
      <c r="G162" s="223" t="str">
        <f>Calcu!E550</f>
        <v/>
      </c>
      <c r="H162" s="224" t="str">
        <f>Calcu!F550</f>
        <v/>
      </c>
    </row>
    <row r="163" spans="1:8" ht="15" customHeight="1">
      <c r="A163" s="275" t="str">
        <f>IF(Calcu!N450=TRUE,"","삭제")</f>
        <v>삭제</v>
      </c>
      <c r="D163" s="214">
        <f>Calcu!B551</f>
        <v>16</v>
      </c>
      <c r="E163" s="221" t="str">
        <f>Calcu!C551</f>
        <v/>
      </c>
      <c r="F163" s="222" t="str">
        <f>Calcu!D551</f>
        <v/>
      </c>
      <c r="G163" s="223" t="str">
        <f>Calcu!E551</f>
        <v/>
      </c>
      <c r="H163" s="224" t="str">
        <f>Calcu!F551</f>
        <v/>
      </c>
    </row>
    <row r="164" spans="1:8" ht="15" customHeight="1">
      <c r="A164" s="275" t="str">
        <f>IF(Calcu!N451=TRUE,"","삭제")</f>
        <v>삭제</v>
      </c>
      <c r="D164" s="214">
        <f>Calcu!B552</f>
        <v>17</v>
      </c>
      <c r="E164" s="221" t="str">
        <f>Calcu!C552</f>
        <v/>
      </c>
      <c r="F164" s="222" t="str">
        <f>Calcu!D552</f>
        <v/>
      </c>
      <c r="G164" s="223" t="str">
        <f>Calcu!E552</f>
        <v/>
      </c>
      <c r="H164" s="224" t="str">
        <f>Calcu!F552</f>
        <v/>
      </c>
    </row>
    <row r="165" spans="1:8" ht="15" customHeight="1">
      <c r="A165" s="275" t="str">
        <f>IF(Calcu!N452=TRUE,"","삭제")</f>
        <v>삭제</v>
      </c>
      <c r="D165" s="214">
        <f>Calcu!B553</f>
        <v>18</v>
      </c>
      <c r="E165" s="221" t="str">
        <f>Calcu!C553</f>
        <v/>
      </c>
      <c r="F165" s="222" t="str">
        <f>Calcu!D553</f>
        <v/>
      </c>
      <c r="G165" s="223" t="str">
        <f>Calcu!E553</f>
        <v/>
      </c>
      <c r="H165" s="224" t="str">
        <f>Calcu!F553</f>
        <v/>
      </c>
    </row>
    <row r="166" spans="1:8" ht="15" customHeight="1">
      <c r="A166" s="275" t="str">
        <f>IF(Calcu!N453=TRUE,"","삭제")</f>
        <v>삭제</v>
      </c>
      <c r="D166" s="214">
        <f>Calcu!B554</f>
        <v>19</v>
      </c>
      <c r="E166" s="221" t="str">
        <f>Calcu!C554</f>
        <v/>
      </c>
      <c r="F166" s="222" t="str">
        <f>Calcu!D554</f>
        <v/>
      </c>
      <c r="G166" s="223" t="str">
        <f>Calcu!E554</f>
        <v/>
      </c>
      <c r="H166" s="224" t="str">
        <f>Calcu!F554</f>
        <v/>
      </c>
    </row>
    <row r="167" spans="1:8" ht="15" customHeight="1">
      <c r="A167" s="275" t="str">
        <f>IF(Calcu!N454=TRUE,"","삭제")</f>
        <v>삭제</v>
      </c>
      <c r="D167" s="214">
        <f>Calcu!B555</f>
        <v>20</v>
      </c>
      <c r="E167" s="221" t="str">
        <f>Calcu!C555</f>
        <v/>
      </c>
      <c r="F167" s="222" t="str">
        <f>Calcu!D555</f>
        <v/>
      </c>
      <c r="G167" s="223" t="str">
        <f>Calcu!E555</f>
        <v/>
      </c>
      <c r="H167" s="224" t="str">
        <f>Calcu!F555</f>
        <v/>
      </c>
    </row>
    <row r="168" spans="1:8" ht="15" customHeight="1">
      <c r="A168" s="275" t="str">
        <f>IF(Calcu!N455=TRUE,"","삭제")</f>
        <v>삭제</v>
      </c>
      <c r="D168" s="214">
        <f>Calcu!B556</f>
        <v>21</v>
      </c>
      <c r="E168" s="221" t="str">
        <f>Calcu!C556</f>
        <v/>
      </c>
      <c r="F168" s="222" t="str">
        <f>Calcu!D556</f>
        <v/>
      </c>
      <c r="G168" s="223" t="str">
        <f>Calcu!E556</f>
        <v/>
      </c>
      <c r="H168" s="224" t="str">
        <f>Calcu!F556</f>
        <v/>
      </c>
    </row>
    <row r="169" spans="1:8" ht="15" customHeight="1">
      <c r="A169" s="275" t="str">
        <f>IF(Calcu!N456=TRUE,"","삭제")</f>
        <v>삭제</v>
      </c>
      <c r="D169" s="214">
        <f>Calcu!B557</f>
        <v>22</v>
      </c>
      <c r="E169" s="221" t="str">
        <f>Calcu!C557</f>
        <v/>
      </c>
      <c r="F169" s="222" t="str">
        <f>Calcu!D557</f>
        <v/>
      </c>
      <c r="G169" s="223" t="str">
        <f>Calcu!E557</f>
        <v/>
      </c>
      <c r="H169" s="224" t="str">
        <f>Calcu!F557</f>
        <v/>
      </c>
    </row>
    <row r="170" spans="1:8" ht="15" customHeight="1">
      <c r="A170" s="275" t="str">
        <f>IF(Calcu!N457=TRUE,"","삭제")</f>
        <v>삭제</v>
      </c>
      <c r="D170" s="214">
        <f>Calcu!B558</f>
        <v>23</v>
      </c>
      <c r="E170" s="221" t="str">
        <f>Calcu!C558</f>
        <v/>
      </c>
      <c r="F170" s="222" t="str">
        <f>Calcu!D558</f>
        <v/>
      </c>
      <c r="G170" s="223" t="str">
        <f>Calcu!E558</f>
        <v/>
      </c>
      <c r="H170" s="224" t="str">
        <f>Calcu!F558</f>
        <v/>
      </c>
    </row>
    <row r="171" spans="1:8" ht="15" customHeight="1">
      <c r="A171" s="275" t="str">
        <f>IF(Calcu!N458=TRUE,"","삭제")</f>
        <v>삭제</v>
      </c>
      <c r="D171" s="214">
        <f>Calcu!B559</f>
        <v>24</v>
      </c>
      <c r="E171" s="221" t="str">
        <f>Calcu!C559</f>
        <v/>
      </c>
      <c r="F171" s="222" t="str">
        <f>Calcu!D559</f>
        <v/>
      </c>
      <c r="G171" s="223" t="str">
        <f>Calcu!E559</f>
        <v/>
      </c>
      <c r="H171" s="224" t="str">
        <f>Calcu!F559</f>
        <v/>
      </c>
    </row>
    <row r="172" spans="1:8" ht="15" customHeight="1">
      <c r="A172" s="275" t="str">
        <f>IF(Calcu!N459=TRUE,"","삭제")</f>
        <v>삭제</v>
      </c>
      <c r="D172" s="214">
        <f>Calcu!B560</f>
        <v>25</v>
      </c>
      <c r="E172" s="221" t="str">
        <f>Calcu!C560</f>
        <v/>
      </c>
      <c r="F172" s="222" t="str">
        <f>Calcu!D560</f>
        <v/>
      </c>
      <c r="G172" s="223" t="str">
        <f>Calcu!E560</f>
        <v/>
      </c>
      <c r="H172" s="224" t="str">
        <f>Calcu!F560</f>
        <v/>
      </c>
    </row>
    <row r="173" spans="1:8" ht="15" customHeight="1">
      <c r="A173" s="275" t="str">
        <f>IF(Calcu!N460=TRUE,"","삭제")</f>
        <v>삭제</v>
      </c>
      <c r="D173" s="214">
        <f>Calcu!B561</f>
        <v>26</v>
      </c>
      <c r="E173" s="221" t="str">
        <f>Calcu!C561</f>
        <v/>
      </c>
      <c r="F173" s="222" t="str">
        <f>Calcu!D561</f>
        <v/>
      </c>
      <c r="G173" s="223" t="str">
        <f>Calcu!E561</f>
        <v/>
      </c>
      <c r="H173" s="224" t="str">
        <f>Calcu!F561</f>
        <v/>
      </c>
    </row>
    <row r="174" spans="1:8" ht="15" customHeight="1">
      <c r="A174" s="275" t="str">
        <f>IF(Calcu!N461=TRUE,"","삭제")</f>
        <v>삭제</v>
      </c>
      <c r="D174" s="214">
        <f>Calcu!B562</f>
        <v>27</v>
      </c>
      <c r="E174" s="221" t="str">
        <f>Calcu!C562</f>
        <v/>
      </c>
      <c r="F174" s="222" t="str">
        <f>Calcu!D562</f>
        <v/>
      </c>
      <c r="G174" s="223" t="str">
        <f>Calcu!E562</f>
        <v/>
      </c>
      <c r="H174" s="224" t="str">
        <f>Calcu!F562</f>
        <v/>
      </c>
    </row>
    <row r="175" spans="1:8" ht="15" customHeight="1">
      <c r="A175" s="275" t="str">
        <f>IF(Calcu!N462=TRUE,"","삭제")</f>
        <v>삭제</v>
      </c>
      <c r="D175" s="214">
        <f>Calcu!B563</f>
        <v>28</v>
      </c>
      <c r="E175" s="221" t="str">
        <f>Calcu!C563</f>
        <v/>
      </c>
      <c r="F175" s="222" t="str">
        <f>Calcu!D563</f>
        <v/>
      </c>
      <c r="G175" s="223" t="str">
        <f>Calcu!E563</f>
        <v/>
      </c>
      <c r="H175" s="224" t="str">
        <f>Calcu!F563</f>
        <v/>
      </c>
    </row>
    <row r="176" spans="1:8" ht="15" customHeight="1">
      <c r="A176" s="275" t="str">
        <f>IF(Calcu!N463=TRUE,"","삭제")</f>
        <v>삭제</v>
      </c>
      <c r="D176" s="214">
        <f>Calcu!B564</f>
        <v>29</v>
      </c>
      <c r="E176" s="221" t="str">
        <f>Calcu!C564</f>
        <v/>
      </c>
      <c r="F176" s="222" t="str">
        <f>Calcu!D564</f>
        <v/>
      </c>
      <c r="G176" s="223" t="str">
        <f>Calcu!E564</f>
        <v/>
      </c>
      <c r="H176" s="224" t="str">
        <f>Calcu!F564</f>
        <v/>
      </c>
    </row>
    <row r="177" spans="1:9" ht="15" customHeight="1">
      <c r="A177" s="275" t="str">
        <f>IF(Calcu!N449=TRUE,"","삭제")</f>
        <v>삭제</v>
      </c>
      <c r="D177" s="216">
        <f>Calcu!B565</f>
        <v>30</v>
      </c>
      <c r="E177" s="225" t="str">
        <f>Calcu!C565</f>
        <v/>
      </c>
      <c r="F177" s="226" t="str">
        <f>Calcu!D565</f>
        <v/>
      </c>
      <c r="G177" s="227" t="str">
        <f>Calcu!E565</f>
        <v/>
      </c>
      <c r="H177" s="228" t="str">
        <f>Calcu!F565</f>
        <v/>
      </c>
    </row>
    <row r="178" spans="1:9" ht="15" customHeight="1">
      <c r="A178" s="206" t="str">
        <f>A138</f>
        <v>삭제</v>
      </c>
      <c r="D178" s="53" t="s">
        <v>926</v>
      </c>
      <c r="E178" s="204"/>
      <c r="F178" s="204"/>
      <c r="G178" s="204"/>
      <c r="H178" s="204"/>
      <c r="I178" s="204"/>
    </row>
    <row r="179" spans="1:9" ht="15" customHeight="1">
      <c r="A179" s="275" t="str">
        <f>IF(A138="삭제","삭제",IF(Calcu!H429=1,"삭제",""))</f>
        <v>삭제</v>
      </c>
      <c r="B179" s="205"/>
      <c r="C179" s="205"/>
      <c r="D179" s="56" t="e">
        <f ca="1">"※ 참고 : 단위를 "&amp;Calcu!F434&amp;" 으로 환산 할 경우 = (압력값 ÷ "&amp;Calcu!H429&amp;" )"</f>
        <v>#N/A</v>
      </c>
      <c r="E179" s="53"/>
      <c r="F179" s="205"/>
      <c r="G179" s="205"/>
      <c r="H179" s="204"/>
      <c r="I179" s="205"/>
    </row>
    <row r="180" spans="1:9" ht="15" customHeight="1">
      <c r="A180" s="275"/>
      <c r="D180" s="192"/>
      <c r="E180" s="193"/>
      <c r="F180" s="193"/>
      <c r="G180" s="192"/>
      <c r="H180" s="192"/>
      <c r="I180" s="192"/>
    </row>
  </sheetData>
  <mergeCells count="28">
    <mergeCell ref="F48:G48"/>
    <mergeCell ref="A1:K2"/>
    <mergeCell ref="D12:D15"/>
    <mergeCell ref="F13:F14"/>
    <mergeCell ref="G13:G14"/>
    <mergeCell ref="E13:E14"/>
    <mergeCell ref="F12:H12"/>
    <mergeCell ref="H13:H14"/>
    <mergeCell ref="F92:G92"/>
    <mergeCell ref="D100:D103"/>
    <mergeCell ref="F100:H100"/>
    <mergeCell ref="E101:E102"/>
    <mergeCell ref="F101:F102"/>
    <mergeCell ref="G101:G102"/>
    <mergeCell ref="H101:H102"/>
    <mergeCell ref="D56:D59"/>
    <mergeCell ref="F56:H56"/>
    <mergeCell ref="E57:E58"/>
    <mergeCell ref="F57:F58"/>
    <mergeCell ref="G57:G58"/>
    <mergeCell ref="H57:H58"/>
    <mergeCell ref="F136:G136"/>
    <mergeCell ref="D144:D147"/>
    <mergeCell ref="F144:H144"/>
    <mergeCell ref="E145:E146"/>
    <mergeCell ref="F145:F146"/>
    <mergeCell ref="G145:G146"/>
    <mergeCell ref="H145:H146"/>
  </mergeCells>
  <phoneticPr fontId="5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93"/>
  <sheetViews>
    <sheetView showGridLines="0" showWhiteSpace="0" zoomScaleNormal="100" zoomScaleSheetLayoutView="100" workbookViewId="0">
      <selection sqref="A1:K2"/>
    </sheetView>
  </sheetViews>
  <sheetFormatPr defaultColWidth="10.77734375" defaultRowHeight="15" customHeight="1"/>
  <cols>
    <col min="1" max="3" width="3.33203125" style="55" customWidth="1"/>
    <col min="4" max="4" width="6.77734375" style="55" customWidth="1"/>
    <col min="5" max="5" width="12.77734375" style="55" customWidth="1"/>
    <col min="6" max="6" width="12.77734375" style="57" customWidth="1"/>
    <col min="7" max="8" width="12.77734375" style="55" customWidth="1"/>
    <col min="9" max="11" width="3.33203125" style="55" customWidth="1"/>
    <col min="12" max="16384" width="10.77734375" style="55"/>
  </cols>
  <sheetData>
    <row r="1" spans="1:11" s="2" customFormat="1" ht="33" customHeight="1">
      <c r="A1" s="565" t="s">
        <v>496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</row>
    <row r="2" spans="1:11" s="2" customFormat="1" ht="33" customHeight="1">
      <c r="A2" s="565"/>
      <c r="B2" s="565"/>
      <c r="C2" s="565"/>
      <c r="D2" s="565"/>
      <c r="E2" s="565"/>
      <c r="F2" s="565"/>
      <c r="G2" s="565"/>
      <c r="H2" s="565"/>
      <c r="I2" s="565"/>
      <c r="J2" s="565"/>
      <c r="K2" s="565"/>
    </row>
    <row r="3" spans="1:11" s="2" customFormat="1" ht="12.75" customHeight="1">
      <c r="A3" s="17" t="s">
        <v>37</v>
      </c>
      <c r="B3" s="17"/>
      <c r="C3" s="17"/>
      <c r="D3" s="16"/>
      <c r="E3" s="16"/>
      <c r="F3" s="34"/>
      <c r="G3" s="16"/>
      <c r="H3" s="16"/>
      <c r="I3" s="16"/>
      <c r="J3" s="16"/>
      <c r="K3" s="16"/>
    </row>
    <row r="4" spans="1:11" s="1" customFormat="1" ht="13.5" customHeight="1">
      <c r="A4" s="33" t="str">
        <f>" 교   정   번   호(Calibration No) : "&amp;기본정보!H3</f>
        <v xml:space="preserve"> 교   정   번   호(Calibration No) : </v>
      </c>
      <c r="B4" s="33"/>
      <c r="C4" s="33"/>
      <c r="D4" s="18"/>
      <c r="E4" s="18"/>
      <c r="F4" s="35"/>
      <c r="G4" s="19"/>
      <c r="H4" s="18"/>
      <c r="I4" s="18"/>
      <c r="J4" s="20"/>
      <c r="K4" s="19"/>
    </row>
    <row r="5" spans="1:11" s="52" customFormat="1" ht="15" customHeight="1">
      <c r="F5" s="53"/>
    </row>
    <row r="6" spans="1:11" ht="15" customHeight="1">
      <c r="A6" s="275" t="str">
        <f>IF(Calcu!B9=TRUE,"","삭제")</f>
        <v>삭제</v>
      </c>
      <c r="D6" s="93" t="str">
        <f>"○ Description : "&amp;기본정보!C$5</f>
        <v xml:space="preserve">○ Description : </v>
      </c>
      <c r="F6" s="55"/>
      <c r="G6" s="57"/>
    </row>
    <row r="7" spans="1:11" ht="15" customHeight="1">
      <c r="A7" s="206" t="str">
        <f>A6</f>
        <v>삭제</v>
      </c>
      <c r="D7" s="93" t="str">
        <f>"○ Manufacturer : "&amp;기본정보!C$6</f>
        <v xml:space="preserve">○ Manufacturer : </v>
      </c>
      <c r="F7" s="55"/>
      <c r="G7" s="57"/>
    </row>
    <row r="8" spans="1:11" ht="15" customHeight="1">
      <c r="A8" s="206" t="str">
        <f>A6</f>
        <v>삭제</v>
      </c>
      <c r="D8" s="93" t="str">
        <f>"○ Model Name : "&amp;기본정보!C$7</f>
        <v xml:space="preserve">○ Model Name : </v>
      </c>
      <c r="F8" s="55"/>
      <c r="G8" s="57"/>
    </row>
    <row r="9" spans="1:11" ht="15" customHeight="1">
      <c r="A9" s="206" t="str">
        <f>A6</f>
        <v>삭제</v>
      </c>
      <c r="D9" s="93" t="str">
        <f>"○ Serial Number : "&amp;기본정보!C$8</f>
        <v xml:space="preserve">○ Serial Number : </v>
      </c>
      <c r="F9" s="55"/>
      <c r="G9" s="57"/>
    </row>
    <row r="10" spans="1:11" ht="15" customHeight="1">
      <c r="A10" s="206" t="str">
        <f>A6</f>
        <v>삭제</v>
      </c>
      <c r="D10" s="93"/>
      <c r="F10" s="55"/>
      <c r="G10" s="57"/>
    </row>
    <row r="11" spans="1:11" ht="15" customHeight="1">
      <c r="A11" s="206" t="str">
        <f>A6</f>
        <v>삭제</v>
      </c>
      <c r="D11" s="59" t="s">
        <v>132</v>
      </c>
      <c r="F11" s="55"/>
      <c r="G11" s="57"/>
    </row>
    <row r="12" spans="1:11" ht="15" customHeight="1">
      <c r="A12" s="206" t="str">
        <f>A6</f>
        <v>삭제</v>
      </c>
      <c r="D12" s="551" t="s">
        <v>133</v>
      </c>
      <c r="E12" s="213" t="s">
        <v>128</v>
      </c>
      <c r="F12" s="554" t="e">
        <f>Calcu!$K$568</f>
        <v>#N/A</v>
      </c>
      <c r="G12" s="555"/>
      <c r="H12" s="556"/>
    </row>
    <row r="13" spans="1:11" ht="15" customHeight="1">
      <c r="A13" s="206" t="str">
        <f>A6</f>
        <v>삭제</v>
      </c>
      <c r="D13" s="552"/>
      <c r="E13" s="557" t="s">
        <v>134</v>
      </c>
      <c r="F13" s="559" t="s">
        <v>98</v>
      </c>
      <c r="G13" s="561" t="s">
        <v>99</v>
      </c>
      <c r="H13" s="566" t="s">
        <v>928</v>
      </c>
    </row>
    <row r="14" spans="1:11" ht="15" customHeight="1">
      <c r="A14" s="206" t="str">
        <f>A6</f>
        <v>삭제</v>
      </c>
      <c r="D14" s="552"/>
      <c r="E14" s="558"/>
      <c r="F14" s="560"/>
      <c r="G14" s="561"/>
      <c r="H14" s="566"/>
    </row>
    <row r="15" spans="1:11" ht="15" customHeight="1">
      <c r="A15" s="206" t="str">
        <f>A6</f>
        <v>삭제</v>
      </c>
      <c r="B15" s="57"/>
      <c r="C15" s="57"/>
      <c r="D15" s="553"/>
      <c r="E15" s="89">
        <f ca="1">Calcu!C109</f>
        <v>0</v>
      </c>
      <c r="F15" s="88">
        <f ca="1">Calcu!D109</f>
        <v>0</v>
      </c>
      <c r="G15" s="86">
        <f ca="1">Calcu!E109</f>
        <v>0</v>
      </c>
      <c r="H15" s="87">
        <f ca="1">Calcu!F109</f>
        <v>0</v>
      </c>
    </row>
    <row r="16" spans="1:11" ht="15" customHeight="1">
      <c r="A16" s="275" t="str">
        <f>IF(Calcu!N9=TRUE,"","삭제")</f>
        <v>삭제</v>
      </c>
      <c r="B16" s="57"/>
      <c r="C16" s="57"/>
      <c r="D16" s="215">
        <f>Calcu!B110</f>
        <v>1</v>
      </c>
      <c r="E16" s="217" t="str">
        <f>Calcu!C110</f>
        <v/>
      </c>
      <c r="F16" s="218" t="str">
        <f>Calcu!D110</f>
        <v/>
      </c>
      <c r="G16" s="219" t="str">
        <f>Calcu!E110</f>
        <v/>
      </c>
      <c r="H16" s="220" t="str">
        <f>Calcu!F110</f>
        <v/>
      </c>
    </row>
    <row r="17" spans="1:8" ht="15" customHeight="1">
      <c r="A17" s="275" t="str">
        <f>IF(Calcu!N10=TRUE,"","삭제")</f>
        <v>삭제</v>
      </c>
      <c r="B17" s="57"/>
      <c r="C17" s="57"/>
      <c r="D17" s="214">
        <f>Calcu!B111</f>
        <v>2</v>
      </c>
      <c r="E17" s="221" t="str">
        <f>Calcu!C111</f>
        <v/>
      </c>
      <c r="F17" s="222" t="str">
        <f>Calcu!D111</f>
        <v/>
      </c>
      <c r="G17" s="223" t="str">
        <f>Calcu!E111</f>
        <v/>
      </c>
      <c r="H17" s="224" t="str">
        <f>Calcu!F111</f>
        <v/>
      </c>
    </row>
    <row r="18" spans="1:8" ht="15" customHeight="1">
      <c r="A18" s="275" t="str">
        <f>IF(Calcu!N11=TRUE,"","삭제")</f>
        <v>삭제</v>
      </c>
      <c r="B18" s="57"/>
      <c r="C18" s="57"/>
      <c r="D18" s="214">
        <f>Calcu!B112</f>
        <v>3</v>
      </c>
      <c r="E18" s="221" t="str">
        <f>Calcu!C112</f>
        <v/>
      </c>
      <c r="F18" s="222" t="str">
        <f>Calcu!D112</f>
        <v/>
      </c>
      <c r="G18" s="223" t="str">
        <f>Calcu!E112</f>
        <v/>
      </c>
      <c r="H18" s="224" t="str">
        <f>Calcu!F112</f>
        <v/>
      </c>
    </row>
    <row r="19" spans="1:8" ht="15" customHeight="1">
      <c r="A19" s="275" t="str">
        <f>IF(Calcu!N12=TRUE,"","삭제")</f>
        <v>삭제</v>
      </c>
      <c r="B19" s="57"/>
      <c r="C19" s="57"/>
      <c r="D19" s="214">
        <f>Calcu!B113</f>
        <v>4</v>
      </c>
      <c r="E19" s="221" t="str">
        <f>Calcu!C113</f>
        <v/>
      </c>
      <c r="F19" s="222" t="str">
        <f>Calcu!D113</f>
        <v/>
      </c>
      <c r="G19" s="223" t="str">
        <f>Calcu!E113</f>
        <v/>
      </c>
      <c r="H19" s="224" t="str">
        <f>Calcu!F113</f>
        <v/>
      </c>
    </row>
    <row r="20" spans="1:8" ht="15" customHeight="1">
      <c r="A20" s="275" t="str">
        <f>IF(Calcu!N13=TRUE,"","삭제")</f>
        <v>삭제</v>
      </c>
      <c r="B20" s="57"/>
      <c r="C20" s="57"/>
      <c r="D20" s="214">
        <f>Calcu!B114</f>
        <v>5</v>
      </c>
      <c r="E20" s="221" t="str">
        <f>Calcu!C114</f>
        <v/>
      </c>
      <c r="F20" s="222" t="str">
        <f>Calcu!D114</f>
        <v/>
      </c>
      <c r="G20" s="223" t="str">
        <f>Calcu!E114</f>
        <v/>
      </c>
      <c r="H20" s="224" t="str">
        <f>Calcu!F114</f>
        <v/>
      </c>
    </row>
    <row r="21" spans="1:8" ht="15" customHeight="1">
      <c r="A21" s="275" t="str">
        <f>IF(Calcu!N14=TRUE,"","삭제")</f>
        <v>삭제</v>
      </c>
      <c r="B21" s="57"/>
      <c r="C21" s="57"/>
      <c r="D21" s="214">
        <f>Calcu!B115</f>
        <v>6</v>
      </c>
      <c r="E21" s="221" t="str">
        <f>Calcu!C115</f>
        <v/>
      </c>
      <c r="F21" s="222" t="str">
        <f>Calcu!D115</f>
        <v/>
      </c>
      <c r="G21" s="223" t="str">
        <f>Calcu!E115</f>
        <v/>
      </c>
      <c r="H21" s="224" t="str">
        <f>Calcu!F115</f>
        <v/>
      </c>
    </row>
    <row r="22" spans="1:8" ht="15" customHeight="1">
      <c r="A22" s="275" t="str">
        <f>IF(Calcu!N15=TRUE,"","삭제")</f>
        <v>삭제</v>
      </c>
      <c r="B22" s="57"/>
      <c r="C22" s="57"/>
      <c r="D22" s="214">
        <f>Calcu!B116</f>
        <v>7</v>
      </c>
      <c r="E22" s="221" t="str">
        <f>Calcu!C116</f>
        <v/>
      </c>
      <c r="F22" s="222" t="str">
        <f>Calcu!D116</f>
        <v/>
      </c>
      <c r="G22" s="223" t="str">
        <f>Calcu!E116</f>
        <v/>
      </c>
      <c r="H22" s="224" t="str">
        <f>Calcu!F116</f>
        <v/>
      </c>
    </row>
    <row r="23" spans="1:8" ht="15" customHeight="1">
      <c r="A23" s="275" t="str">
        <f>IF(Calcu!N16=TRUE,"","삭제")</f>
        <v>삭제</v>
      </c>
      <c r="B23" s="57"/>
      <c r="C23" s="57"/>
      <c r="D23" s="214">
        <f>Calcu!B117</f>
        <v>8</v>
      </c>
      <c r="E23" s="221" t="str">
        <f>Calcu!C117</f>
        <v/>
      </c>
      <c r="F23" s="222" t="str">
        <f>Calcu!D117</f>
        <v/>
      </c>
      <c r="G23" s="223" t="str">
        <f>Calcu!E117</f>
        <v/>
      </c>
      <c r="H23" s="224" t="str">
        <f>Calcu!F117</f>
        <v/>
      </c>
    </row>
    <row r="24" spans="1:8" ht="15" customHeight="1">
      <c r="A24" s="275" t="str">
        <f>IF(Calcu!N17=TRUE,"","삭제")</f>
        <v>삭제</v>
      </c>
      <c r="B24" s="57"/>
      <c r="C24" s="57"/>
      <c r="D24" s="214">
        <f>Calcu!B118</f>
        <v>9</v>
      </c>
      <c r="E24" s="221" t="str">
        <f>Calcu!C118</f>
        <v/>
      </c>
      <c r="F24" s="222" t="str">
        <f>Calcu!D118</f>
        <v/>
      </c>
      <c r="G24" s="223" t="str">
        <f>Calcu!E118</f>
        <v/>
      </c>
      <c r="H24" s="224" t="str">
        <f>Calcu!F118</f>
        <v/>
      </c>
    </row>
    <row r="25" spans="1:8" ht="15" customHeight="1">
      <c r="A25" s="275" t="str">
        <f>IF(Calcu!N18=TRUE,"","삭제")</f>
        <v>삭제</v>
      </c>
      <c r="D25" s="214">
        <f>Calcu!B119</f>
        <v>10</v>
      </c>
      <c r="E25" s="221" t="str">
        <f>Calcu!C119</f>
        <v/>
      </c>
      <c r="F25" s="222" t="str">
        <f>Calcu!D119</f>
        <v/>
      </c>
      <c r="G25" s="223" t="str">
        <f>Calcu!E119</f>
        <v/>
      </c>
      <c r="H25" s="224" t="str">
        <f>Calcu!F119</f>
        <v/>
      </c>
    </row>
    <row r="26" spans="1:8" ht="15" customHeight="1">
      <c r="A26" s="275" t="str">
        <f>IF(Calcu!N19=TRUE,"","삭제")</f>
        <v>삭제</v>
      </c>
      <c r="D26" s="214">
        <f>Calcu!B120</f>
        <v>11</v>
      </c>
      <c r="E26" s="221" t="str">
        <f>Calcu!C120</f>
        <v/>
      </c>
      <c r="F26" s="222" t="str">
        <f>Calcu!D120</f>
        <v/>
      </c>
      <c r="G26" s="223" t="str">
        <f>Calcu!E120</f>
        <v/>
      </c>
      <c r="H26" s="224" t="str">
        <f>Calcu!F120</f>
        <v/>
      </c>
    </row>
    <row r="27" spans="1:8" ht="15" customHeight="1">
      <c r="A27" s="275" t="str">
        <f>IF(Calcu!N20=TRUE,"","삭제")</f>
        <v>삭제</v>
      </c>
      <c r="D27" s="214">
        <f>Calcu!B121</f>
        <v>12</v>
      </c>
      <c r="E27" s="221" t="str">
        <f>Calcu!C121</f>
        <v/>
      </c>
      <c r="F27" s="222" t="str">
        <f>Calcu!D121</f>
        <v/>
      </c>
      <c r="G27" s="223" t="str">
        <f>Calcu!E121</f>
        <v/>
      </c>
      <c r="H27" s="224" t="str">
        <f>Calcu!F121</f>
        <v/>
      </c>
    </row>
    <row r="28" spans="1:8" ht="15" customHeight="1">
      <c r="A28" s="275" t="str">
        <f>IF(Calcu!N21=TRUE,"","삭제")</f>
        <v>삭제</v>
      </c>
      <c r="D28" s="214">
        <f>Calcu!B122</f>
        <v>13</v>
      </c>
      <c r="E28" s="221" t="str">
        <f>Calcu!C122</f>
        <v/>
      </c>
      <c r="F28" s="222" t="str">
        <f>Calcu!D122</f>
        <v/>
      </c>
      <c r="G28" s="223" t="str">
        <f>Calcu!E122</f>
        <v/>
      </c>
      <c r="H28" s="224" t="str">
        <f>Calcu!F122</f>
        <v/>
      </c>
    </row>
    <row r="29" spans="1:8" ht="15" customHeight="1">
      <c r="A29" s="275" t="str">
        <f>IF(Calcu!N22=TRUE,"","삭제")</f>
        <v>삭제</v>
      </c>
      <c r="D29" s="214">
        <f>Calcu!B123</f>
        <v>14</v>
      </c>
      <c r="E29" s="221" t="str">
        <f>Calcu!C123</f>
        <v/>
      </c>
      <c r="F29" s="222" t="str">
        <f>Calcu!D123</f>
        <v/>
      </c>
      <c r="G29" s="223" t="str">
        <f>Calcu!E123</f>
        <v/>
      </c>
      <c r="H29" s="224" t="str">
        <f>Calcu!F123</f>
        <v/>
      </c>
    </row>
    <row r="30" spans="1:8" ht="15" customHeight="1">
      <c r="A30" s="275" t="str">
        <f>IF(Calcu!N23=TRUE,"","삭제")</f>
        <v>삭제</v>
      </c>
      <c r="D30" s="214">
        <f>Calcu!B124</f>
        <v>15</v>
      </c>
      <c r="E30" s="221" t="str">
        <f>Calcu!C124</f>
        <v/>
      </c>
      <c r="F30" s="222" t="str">
        <f>Calcu!D124</f>
        <v/>
      </c>
      <c r="G30" s="223" t="str">
        <f>Calcu!E124</f>
        <v/>
      </c>
      <c r="H30" s="224" t="str">
        <f>Calcu!F124</f>
        <v/>
      </c>
    </row>
    <row r="31" spans="1:8" ht="15" customHeight="1">
      <c r="A31" s="275" t="str">
        <f>IF(Calcu!N24=TRUE,"","삭제")</f>
        <v>삭제</v>
      </c>
      <c r="D31" s="214">
        <f>Calcu!B125</f>
        <v>16</v>
      </c>
      <c r="E31" s="221" t="str">
        <f>Calcu!C125</f>
        <v/>
      </c>
      <c r="F31" s="222" t="str">
        <f>Calcu!D125</f>
        <v/>
      </c>
      <c r="G31" s="223" t="str">
        <f>Calcu!E125</f>
        <v/>
      </c>
      <c r="H31" s="224" t="str">
        <f>Calcu!F125</f>
        <v/>
      </c>
    </row>
    <row r="32" spans="1:8" ht="15" customHeight="1">
      <c r="A32" s="275" t="str">
        <f>IF(Calcu!N25=TRUE,"","삭제")</f>
        <v>삭제</v>
      </c>
      <c r="D32" s="214">
        <f>Calcu!B126</f>
        <v>17</v>
      </c>
      <c r="E32" s="221" t="str">
        <f>Calcu!C126</f>
        <v/>
      </c>
      <c r="F32" s="222" t="str">
        <f>Calcu!D126</f>
        <v/>
      </c>
      <c r="G32" s="223" t="str">
        <f>Calcu!E126</f>
        <v/>
      </c>
      <c r="H32" s="224" t="str">
        <f>Calcu!F126</f>
        <v/>
      </c>
    </row>
    <row r="33" spans="1:9" ht="15" customHeight="1">
      <c r="A33" s="275" t="str">
        <f>IF(Calcu!N26=TRUE,"","삭제")</f>
        <v>삭제</v>
      </c>
      <c r="D33" s="214">
        <f>Calcu!B127</f>
        <v>18</v>
      </c>
      <c r="E33" s="221" t="str">
        <f>Calcu!C127</f>
        <v/>
      </c>
      <c r="F33" s="222" t="str">
        <f>Calcu!D127</f>
        <v/>
      </c>
      <c r="G33" s="223" t="str">
        <f>Calcu!E127</f>
        <v/>
      </c>
      <c r="H33" s="224" t="str">
        <f>Calcu!F127</f>
        <v/>
      </c>
    </row>
    <row r="34" spans="1:9" ht="15" customHeight="1">
      <c r="A34" s="275" t="str">
        <f>IF(Calcu!N27=TRUE,"","삭제")</f>
        <v>삭제</v>
      </c>
      <c r="D34" s="214">
        <f>Calcu!B128</f>
        <v>19</v>
      </c>
      <c r="E34" s="221" t="str">
        <f>Calcu!C128</f>
        <v/>
      </c>
      <c r="F34" s="222" t="str">
        <f>Calcu!D128</f>
        <v/>
      </c>
      <c r="G34" s="223" t="str">
        <f>Calcu!E128</f>
        <v/>
      </c>
      <c r="H34" s="224" t="str">
        <f>Calcu!F128</f>
        <v/>
      </c>
    </row>
    <row r="35" spans="1:9" ht="15" customHeight="1">
      <c r="A35" s="275" t="str">
        <f>IF(Calcu!N28=TRUE,"","삭제")</f>
        <v>삭제</v>
      </c>
      <c r="D35" s="214">
        <f>Calcu!B129</f>
        <v>20</v>
      </c>
      <c r="E35" s="221" t="str">
        <f>Calcu!C129</f>
        <v/>
      </c>
      <c r="F35" s="222" t="str">
        <f>Calcu!D129</f>
        <v/>
      </c>
      <c r="G35" s="223" t="str">
        <f>Calcu!E129</f>
        <v/>
      </c>
      <c r="H35" s="224" t="str">
        <f>Calcu!F129</f>
        <v/>
      </c>
    </row>
    <row r="36" spans="1:9" ht="15" customHeight="1">
      <c r="A36" s="275" t="str">
        <f>IF(Calcu!N29=TRUE,"","삭제")</f>
        <v>삭제</v>
      </c>
      <c r="D36" s="214">
        <f>Calcu!B130</f>
        <v>21</v>
      </c>
      <c r="E36" s="221" t="str">
        <f>Calcu!C130</f>
        <v/>
      </c>
      <c r="F36" s="222" t="str">
        <f>Calcu!D130</f>
        <v/>
      </c>
      <c r="G36" s="223" t="str">
        <f>Calcu!E130</f>
        <v/>
      </c>
      <c r="H36" s="224" t="str">
        <f>Calcu!F130</f>
        <v/>
      </c>
    </row>
    <row r="37" spans="1:9" ht="15" customHeight="1">
      <c r="A37" s="275" t="str">
        <f>IF(Calcu!N30=TRUE,"","삭제")</f>
        <v>삭제</v>
      </c>
      <c r="D37" s="214">
        <f>Calcu!B131</f>
        <v>22</v>
      </c>
      <c r="E37" s="221" t="str">
        <f>Calcu!C131</f>
        <v/>
      </c>
      <c r="F37" s="222" t="str">
        <f>Calcu!D131</f>
        <v/>
      </c>
      <c r="G37" s="223" t="str">
        <f>Calcu!E131</f>
        <v/>
      </c>
      <c r="H37" s="224" t="str">
        <f>Calcu!F131</f>
        <v/>
      </c>
    </row>
    <row r="38" spans="1:9" ht="15" customHeight="1">
      <c r="A38" s="275" t="str">
        <f>IF(Calcu!N31=TRUE,"","삭제")</f>
        <v>삭제</v>
      </c>
      <c r="D38" s="214">
        <f>Calcu!B132</f>
        <v>23</v>
      </c>
      <c r="E38" s="221" t="str">
        <f>Calcu!C132</f>
        <v/>
      </c>
      <c r="F38" s="222" t="str">
        <f>Calcu!D132</f>
        <v/>
      </c>
      <c r="G38" s="223" t="str">
        <f>Calcu!E132</f>
        <v/>
      </c>
      <c r="H38" s="224" t="str">
        <f>Calcu!F132</f>
        <v/>
      </c>
    </row>
    <row r="39" spans="1:9" ht="15" customHeight="1">
      <c r="A39" s="275" t="str">
        <f>IF(Calcu!N32=TRUE,"","삭제")</f>
        <v>삭제</v>
      </c>
      <c r="D39" s="214">
        <f>Calcu!B133</f>
        <v>24</v>
      </c>
      <c r="E39" s="221" t="str">
        <f>Calcu!C133</f>
        <v/>
      </c>
      <c r="F39" s="222" t="str">
        <f>Calcu!D133</f>
        <v/>
      </c>
      <c r="G39" s="223" t="str">
        <f>Calcu!E133</f>
        <v/>
      </c>
      <c r="H39" s="224" t="str">
        <f>Calcu!F133</f>
        <v/>
      </c>
    </row>
    <row r="40" spans="1:9" ht="15" customHeight="1">
      <c r="A40" s="275" t="str">
        <f>IF(Calcu!N33=TRUE,"","삭제")</f>
        <v>삭제</v>
      </c>
      <c r="D40" s="214">
        <f>Calcu!B134</f>
        <v>25</v>
      </c>
      <c r="E40" s="221" t="str">
        <f>Calcu!C134</f>
        <v/>
      </c>
      <c r="F40" s="222" t="str">
        <f>Calcu!D134</f>
        <v/>
      </c>
      <c r="G40" s="223" t="str">
        <f>Calcu!E134</f>
        <v/>
      </c>
      <c r="H40" s="224" t="str">
        <f>Calcu!F134</f>
        <v/>
      </c>
    </row>
    <row r="41" spans="1:9" ht="15" customHeight="1">
      <c r="A41" s="275" t="str">
        <f>IF(Calcu!N34=TRUE,"","삭제")</f>
        <v>삭제</v>
      </c>
      <c r="D41" s="214">
        <f>Calcu!B135</f>
        <v>26</v>
      </c>
      <c r="E41" s="221" t="str">
        <f>Calcu!C135</f>
        <v/>
      </c>
      <c r="F41" s="222" t="str">
        <f>Calcu!D135</f>
        <v/>
      </c>
      <c r="G41" s="223" t="str">
        <f>Calcu!E135</f>
        <v/>
      </c>
      <c r="H41" s="224" t="str">
        <f>Calcu!F135</f>
        <v/>
      </c>
    </row>
    <row r="42" spans="1:9" ht="15" customHeight="1">
      <c r="A42" s="275" t="str">
        <f>IF(Calcu!N35=TRUE,"","삭제")</f>
        <v>삭제</v>
      </c>
      <c r="D42" s="214">
        <f>Calcu!B136</f>
        <v>27</v>
      </c>
      <c r="E42" s="221" t="str">
        <f>Calcu!C136</f>
        <v/>
      </c>
      <c r="F42" s="222" t="str">
        <f>Calcu!D136</f>
        <v/>
      </c>
      <c r="G42" s="223" t="str">
        <f>Calcu!E136</f>
        <v/>
      </c>
      <c r="H42" s="224" t="str">
        <f>Calcu!F136</f>
        <v/>
      </c>
    </row>
    <row r="43" spans="1:9" ht="15" customHeight="1">
      <c r="A43" s="275" t="str">
        <f>IF(Calcu!N36=TRUE,"","삭제")</f>
        <v>삭제</v>
      </c>
      <c r="D43" s="214">
        <f>Calcu!B137</f>
        <v>28</v>
      </c>
      <c r="E43" s="221" t="str">
        <f>Calcu!C137</f>
        <v/>
      </c>
      <c r="F43" s="222" t="str">
        <f>Calcu!D137</f>
        <v/>
      </c>
      <c r="G43" s="223" t="str">
        <f>Calcu!E137</f>
        <v/>
      </c>
      <c r="H43" s="224" t="str">
        <f>Calcu!F137</f>
        <v/>
      </c>
    </row>
    <row r="44" spans="1:9" ht="15" customHeight="1">
      <c r="A44" s="275" t="str">
        <f>IF(Calcu!N37=TRUE,"","삭제")</f>
        <v>삭제</v>
      </c>
      <c r="D44" s="214">
        <f>Calcu!B138</f>
        <v>29</v>
      </c>
      <c r="E44" s="221" t="str">
        <f>Calcu!C138</f>
        <v/>
      </c>
      <c r="F44" s="222" t="str">
        <f>Calcu!D138</f>
        <v/>
      </c>
      <c r="G44" s="223" t="str">
        <f>Calcu!E138</f>
        <v/>
      </c>
      <c r="H44" s="224" t="str">
        <f>Calcu!F138</f>
        <v/>
      </c>
    </row>
    <row r="45" spans="1:9" ht="15" customHeight="1">
      <c r="A45" s="275" t="str">
        <f>IF(Calcu!N23=TRUE,"","삭제")</f>
        <v>삭제</v>
      </c>
      <c r="D45" s="216">
        <f>Calcu!B139</f>
        <v>30</v>
      </c>
      <c r="E45" s="225" t="str">
        <f>Calcu!C139</f>
        <v/>
      </c>
      <c r="F45" s="226" t="str">
        <f>Calcu!D139</f>
        <v/>
      </c>
      <c r="G45" s="227" t="str">
        <f>Calcu!E139</f>
        <v/>
      </c>
      <c r="H45" s="228" t="str">
        <f>Calcu!F139</f>
        <v/>
      </c>
    </row>
    <row r="46" spans="1:9" ht="15" customHeight="1">
      <c r="A46" s="206" t="str">
        <f>A6</f>
        <v>삭제</v>
      </c>
      <c r="B46" s="205"/>
      <c r="C46" s="205"/>
      <c r="D46" s="229"/>
      <c r="E46" s="230"/>
      <c r="F46" s="229"/>
      <c r="G46" s="229"/>
      <c r="H46" s="229"/>
      <c r="I46" s="205"/>
    </row>
    <row r="47" spans="1:9" ht="15" customHeight="1">
      <c r="A47" s="275" t="str">
        <f>IF(A6="삭제","삭제",IF(Calcu!H3=1,"삭제",""))</f>
        <v>삭제</v>
      </c>
      <c r="B47" s="205"/>
      <c r="C47" s="205"/>
      <c r="D47" s="56" t="e">
        <f ca="1">"※ Note : If the unit is converted to "&amp;Calcu!F8&amp;" = (Indication ÷ "&amp;Calcu!H3&amp;" )"</f>
        <v>#N/A</v>
      </c>
      <c r="E47" s="53"/>
      <c r="F47" s="205"/>
      <c r="G47" s="205"/>
      <c r="H47" s="205"/>
      <c r="I47" s="205"/>
    </row>
    <row r="48" spans="1:9" ht="15" customHeight="1">
      <c r="A48" s="206" t="str">
        <f t="shared" ref="A48" si="0">A47</f>
        <v>삭제</v>
      </c>
      <c r="B48" s="205"/>
      <c r="C48" s="205"/>
      <c r="D48" s="56"/>
      <c r="E48" s="53"/>
      <c r="F48" s="205"/>
      <c r="G48" s="205"/>
      <c r="H48" s="205"/>
      <c r="I48" s="205"/>
    </row>
    <row r="49" spans="1:9" ht="15" customHeight="1">
      <c r="A49" s="206" t="str">
        <f>A6</f>
        <v>삭제</v>
      </c>
      <c r="B49" s="205"/>
      <c r="C49" s="205"/>
      <c r="D49" s="53" t="s">
        <v>927</v>
      </c>
      <c r="E49" s="53"/>
      <c r="F49" s="205"/>
      <c r="G49" s="205"/>
      <c r="H49" s="205"/>
      <c r="I49" s="205"/>
    </row>
    <row r="50" spans="1:9" ht="15" customHeight="1">
      <c r="A50" s="275" t="str">
        <f>A52</f>
        <v>삭제</v>
      </c>
      <c r="B50" s="54"/>
      <c r="C50" s="54"/>
      <c r="D50" s="56"/>
      <c r="E50" s="54"/>
      <c r="F50" s="550" t="s">
        <v>100</v>
      </c>
      <c r="G50" s="550"/>
    </row>
    <row r="51" spans="1:9" ht="15" customHeight="1">
      <c r="A51" s="275" t="str">
        <f>IF(A50="삭제","삭제","삽입")</f>
        <v>삭제</v>
      </c>
      <c r="D51" s="204"/>
      <c r="E51" s="204"/>
      <c r="F51" s="204"/>
      <c r="G51" s="204"/>
      <c r="H51" s="204"/>
      <c r="I51" s="204"/>
    </row>
    <row r="52" spans="1:9" ht="15" customHeight="1">
      <c r="A52" s="275" t="str">
        <f>IF(Calcu!B151=TRUE,"","삭제")</f>
        <v>삭제</v>
      </c>
      <c r="D52" s="93" t="str">
        <f>"○ Description : "&amp;기본정보!C$5</f>
        <v xml:space="preserve">○ Description : </v>
      </c>
      <c r="F52" s="55"/>
      <c r="G52" s="57"/>
    </row>
    <row r="53" spans="1:9" ht="15" customHeight="1">
      <c r="A53" s="206" t="str">
        <f>A52</f>
        <v>삭제</v>
      </c>
      <c r="D53" s="93" t="str">
        <f>"○ Manufacturer : "&amp;기본정보!C$6</f>
        <v xml:space="preserve">○ Manufacturer : </v>
      </c>
      <c r="F53" s="55"/>
      <c r="G53" s="57"/>
    </row>
    <row r="54" spans="1:9" ht="15" customHeight="1">
      <c r="A54" s="206" t="str">
        <f>A52</f>
        <v>삭제</v>
      </c>
      <c r="D54" s="93" t="str">
        <f>"○ Model Name : "&amp;기본정보!C$7</f>
        <v xml:space="preserve">○ Model Name : </v>
      </c>
      <c r="F54" s="55"/>
      <c r="G54" s="57"/>
    </row>
    <row r="55" spans="1:9" ht="15" customHeight="1">
      <c r="A55" s="206" t="str">
        <f>A52</f>
        <v>삭제</v>
      </c>
      <c r="D55" s="93" t="str">
        <f>"○ Serial Number : "&amp;기본정보!C$8</f>
        <v xml:space="preserve">○ Serial Number : </v>
      </c>
      <c r="F55" s="55"/>
      <c r="G55" s="57"/>
    </row>
    <row r="56" spans="1:9" ht="15" customHeight="1">
      <c r="A56" s="206" t="str">
        <f>A52</f>
        <v>삭제</v>
      </c>
      <c r="D56" s="93"/>
      <c r="F56" s="55"/>
      <c r="G56" s="57"/>
    </row>
    <row r="57" spans="1:9" ht="15" customHeight="1">
      <c r="A57" s="206" t="str">
        <f>A52</f>
        <v>삭제</v>
      </c>
      <c r="D57" s="59" t="s">
        <v>132</v>
      </c>
      <c r="F57" s="55"/>
      <c r="G57" s="57"/>
    </row>
    <row r="58" spans="1:9" ht="15" customHeight="1">
      <c r="A58" s="206" t="str">
        <f>A52</f>
        <v>삭제</v>
      </c>
      <c r="D58" s="551" t="s">
        <v>133</v>
      </c>
      <c r="E58" s="213" t="s">
        <v>128</v>
      </c>
      <c r="F58" s="554" t="e">
        <f>Calcu!$K$568</f>
        <v>#N/A</v>
      </c>
      <c r="G58" s="555"/>
      <c r="H58" s="556"/>
    </row>
    <row r="59" spans="1:9" ht="15" customHeight="1">
      <c r="A59" s="206" t="str">
        <f>A52</f>
        <v>삭제</v>
      </c>
      <c r="D59" s="552"/>
      <c r="E59" s="557" t="s">
        <v>134</v>
      </c>
      <c r="F59" s="559" t="s">
        <v>98</v>
      </c>
      <c r="G59" s="561" t="s">
        <v>99</v>
      </c>
      <c r="H59" s="566" t="s">
        <v>928</v>
      </c>
    </row>
    <row r="60" spans="1:9" ht="15" customHeight="1">
      <c r="A60" s="206" t="str">
        <f>A52</f>
        <v>삭제</v>
      </c>
      <c r="D60" s="552"/>
      <c r="E60" s="558"/>
      <c r="F60" s="560"/>
      <c r="G60" s="561"/>
      <c r="H60" s="566"/>
    </row>
    <row r="61" spans="1:9" ht="15" customHeight="1">
      <c r="A61" s="206" t="str">
        <f>A52</f>
        <v>삭제</v>
      </c>
      <c r="B61" s="57"/>
      <c r="C61" s="57"/>
      <c r="D61" s="553"/>
      <c r="E61" s="89">
        <f ca="1">Calcu!C251</f>
        <v>0</v>
      </c>
      <c r="F61" s="88">
        <f ca="1">Calcu!D251</f>
        <v>0</v>
      </c>
      <c r="G61" s="86">
        <f ca="1">Calcu!E251</f>
        <v>0</v>
      </c>
      <c r="H61" s="87">
        <f ca="1">Calcu!F251</f>
        <v>0</v>
      </c>
    </row>
    <row r="62" spans="1:9" ht="15" customHeight="1">
      <c r="A62" s="275" t="str">
        <f>IF(Calcu!N151=TRUE,"","삭제")</f>
        <v>삭제</v>
      </c>
      <c r="B62" s="57"/>
      <c r="C62" s="57"/>
      <c r="D62" s="215">
        <f>Calcu!B252</f>
        <v>1</v>
      </c>
      <c r="E62" s="217" t="str">
        <f>Calcu!C252</f>
        <v/>
      </c>
      <c r="F62" s="218" t="str">
        <f>Calcu!D252</f>
        <v/>
      </c>
      <c r="G62" s="219" t="str">
        <f>Calcu!E252</f>
        <v/>
      </c>
      <c r="H62" s="220" t="str">
        <f>Calcu!F252</f>
        <v/>
      </c>
    </row>
    <row r="63" spans="1:9" ht="15" customHeight="1">
      <c r="A63" s="275" t="str">
        <f>IF(Calcu!N152=TRUE,"","삭제")</f>
        <v>삭제</v>
      </c>
      <c r="B63" s="57"/>
      <c r="C63" s="57"/>
      <c r="D63" s="214">
        <f>Calcu!B253</f>
        <v>2</v>
      </c>
      <c r="E63" s="221" t="str">
        <f>Calcu!C253</f>
        <v/>
      </c>
      <c r="F63" s="222" t="str">
        <f>Calcu!D253</f>
        <v/>
      </c>
      <c r="G63" s="223" t="str">
        <f>Calcu!E253</f>
        <v/>
      </c>
      <c r="H63" s="224" t="str">
        <f>Calcu!F253</f>
        <v/>
      </c>
    </row>
    <row r="64" spans="1:9" ht="15" customHeight="1">
      <c r="A64" s="275" t="str">
        <f>IF(Calcu!N153=TRUE,"","삭제")</f>
        <v>삭제</v>
      </c>
      <c r="B64" s="57"/>
      <c r="C64" s="57"/>
      <c r="D64" s="214">
        <f>Calcu!B254</f>
        <v>3</v>
      </c>
      <c r="E64" s="221" t="str">
        <f>Calcu!C254</f>
        <v/>
      </c>
      <c r="F64" s="222" t="str">
        <f>Calcu!D254</f>
        <v/>
      </c>
      <c r="G64" s="223" t="str">
        <f>Calcu!E254</f>
        <v/>
      </c>
      <c r="H64" s="224" t="str">
        <f>Calcu!F254</f>
        <v/>
      </c>
    </row>
    <row r="65" spans="1:8" ht="15" customHeight="1">
      <c r="A65" s="275" t="str">
        <f>IF(Calcu!N154=TRUE,"","삭제")</f>
        <v>삭제</v>
      </c>
      <c r="B65" s="57"/>
      <c r="C65" s="57"/>
      <c r="D65" s="214">
        <f>Calcu!B255</f>
        <v>4</v>
      </c>
      <c r="E65" s="221" t="str">
        <f>Calcu!C255</f>
        <v/>
      </c>
      <c r="F65" s="222" t="str">
        <f>Calcu!D255</f>
        <v/>
      </c>
      <c r="G65" s="223" t="str">
        <f>Calcu!E255</f>
        <v/>
      </c>
      <c r="H65" s="224" t="str">
        <f>Calcu!F255</f>
        <v/>
      </c>
    </row>
    <row r="66" spans="1:8" ht="15" customHeight="1">
      <c r="A66" s="275" t="str">
        <f>IF(Calcu!N155=TRUE,"","삭제")</f>
        <v>삭제</v>
      </c>
      <c r="B66" s="57"/>
      <c r="C66" s="57"/>
      <c r="D66" s="214">
        <f>Calcu!B256</f>
        <v>5</v>
      </c>
      <c r="E66" s="221" t="str">
        <f>Calcu!C256</f>
        <v/>
      </c>
      <c r="F66" s="222" t="str">
        <f>Calcu!D256</f>
        <v/>
      </c>
      <c r="G66" s="223" t="str">
        <f>Calcu!E256</f>
        <v/>
      </c>
      <c r="H66" s="224" t="str">
        <f>Calcu!F256</f>
        <v/>
      </c>
    </row>
    <row r="67" spans="1:8" ht="15" customHeight="1">
      <c r="A67" s="275" t="str">
        <f>IF(Calcu!N156=TRUE,"","삭제")</f>
        <v>삭제</v>
      </c>
      <c r="B67" s="57"/>
      <c r="C67" s="57"/>
      <c r="D67" s="214">
        <f>Calcu!B257</f>
        <v>6</v>
      </c>
      <c r="E67" s="221" t="str">
        <f>Calcu!C257</f>
        <v/>
      </c>
      <c r="F67" s="222" t="str">
        <f>Calcu!D257</f>
        <v/>
      </c>
      <c r="G67" s="223" t="str">
        <f>Calcu!E257</f>
        <v/>
      </c>
      <c r="H67" s="224" t="str">
        <f>Calcu!F257</f>
        <v/>
      </c>
    </row>
    <row r="68" spans="1:8" ht="15" customHeight="1">
      <c r="A68" s="275" t="str">
        <f>IF(Calcu!N157=TRUE,"","삭제")</f>
        <v>삭제</v>
      </c>
      <c r="B68" s="57"/>
      <c r="C68" s="57"/>
      <c r="D68" s="214">
        <f>Calcu!B258</f>
        <v>7</v>
      </c>
      <c r="E68" s="221" t="str">
        <f>Calcu!C258</f>
        <v/>
      </c>
      <c r="F68" s="222" t="str">
        <f>Calcu!D258</f>
        <v/>
      </c>
      <c r="G68" s="223" t="str">
        <f>Calcu!E258</f>
        <v/>
      </c>
      <c r="H68" s="224" t="str">
        <f>Calcu!F258</f>
        <v/>
      </c>
    </row>
    <row r="69" spans="1:8" ht="15" customHeight="1">
      <c r="A69" s="275" t="str">
        <f>IF(Calcu!N158=TRUE,"","삭제")</f>
        <v>삭제</v>
      </c>
      <c r="B69" s="57"/>
      <c r="C69" s="57"/>
      <c r="D69" s="214">
        <f>Calcu!B259</f>
        <v>8</v>
      </c>
      <c r="E69" s="221" t="str">
        <f>Calcu!C259</f>
        <v/>
      </c>
      <c r="F69" s="222" t="str">
        <f>Calcu!D259</f>
        <v/>
      </c>
      <c r="G69" s="223" t="str">
        <f>Calcu!E259</f>
        <v/>
      </c>
      <c r="H69" s="224" t="str">
        <f>Calcu!F259</f>
        <v/>
      </c>
    </row>
    <row r="70" spans="1:8" ht="15" customHeight="1">
      <c r="A70" s="275" t="str">
        <f>IF(Calcu!N159=TRUE,"","삭제")</f>
        <v>삭제</v>
      </c>
      <c r="B70" s="57"/>
      <c r="C70" s="57"/>
      <c r="D70" s="214">
        <f>Calcu!B260</f>
        <v>9</v>
      </c>
      <c r="E70" s="221" t="str">
        <f>Calcu!C260</f>
        <v/>
      </c>
      <c r="F70" s="222" t="str">
        <f>Calcu!D260</f>
        <v/>
      </c>
      <c r="G70" s="223" t="str">
        <f>Calcu!E260</f>
        <v/>
      </c>
      <c r="H70" s="224" t="str">
        <f>Calcu!F260</f>
        <v/>
      </c>
    </row>
    <row r="71" spans="1:8" ht="15" customHeight="1">
      <c r="A71" s="275" t="str">
        <f>IF(Calcu!N160=TRUE,"","삭제")</f>
        <v>삭제</v>
      </c>
      <c r="D71" s="214">
        <f>Calcu!B261</f>
        <v>10</v>
      </c>
      <c r="E71" s="221" t="str">
        <f>Calcu!C261</f>
        <v/>
      </c>
      <c r="F71" s="222" t="str">
        <f>Calcu!D261</f>
        <v/>
      </c>
      <c r="G71" s="223" t="str">
        <f>Calcu!E261</f>
        <v/>
      </c>
      <c r="H71" s="224" t="str">
        <f>Calcu!F261</f>
        <v/>
      </c>
    </row>
    <row r="72" spans="1:8" ht="15" customHeight="1">
      <c r="A72" s="275" t="str">
        <f>IF(Calcu!N161=TRUE,"","삭제")</f>
        <v>삭제</v>
      </c>
      <c r="D72" s="214">
        <f>Calcu!B262</f>
        <v>11</v>
      </c>
      <c r="E72" s="221" t="str">
        <f>Calcu!C262</f>
        <v/>
      </c>
      <c r="F72" s="222" t="str">
        <f>Calcu!D262</f>
        <v/>
      </c>
      <c r="G72" s="223" t="str">
        <f>Calcu!E262</f>
        <v/>
      </c>
      <c r="H72" s="224" t="str">
        <f>Calcu!F262</f>
        <v/>
      </c>
    </row>
    <row r="73" spans="1:8" ht="15" customHeight="1">
      <c r="A73" s="275" t="str">
        <f>IF(Calcu!N162=TRUE,"","삭제")</f>
        <v>삭제</v>
      </c>
      <c r="D73" s="214">
        <f>Calcu!B263</f>
        <v>12</v>
      </c>
      <c r="E73" s="221" t="str">
        <f>Calcu!C263</f>
        <v/>
      </c>
      <c r="F73" s="222" t="str">
        <f>Calcu!D263</f>
        <v/>
      </c>
      <c r="G73" s="223" t="str">
        <f>Calcu!E263</f>
        <v/>
      </c>
      <c r="H73" s="224" t="str">
        <f>Calcu!F263</f>
        <v/>
      </c>
    </row>
    <row r="74" spans="1:8" ht="15" customHeight="1">
      <c r="A74" s="275" t="str">
        <f>IF(Calcu!N163=TRUE,"","삭제")</f>
        <v>삭제</v>
      </c>
      <c r="D74" s="214">
        <f>Calcu!B264</f>
        <v>13</v>
      </c>
      <c r="E74" s="221" t="str">
        <f>Calcu!C264</f>
        <v/>
      </c>
      <c r="F74" s="222" t="str">
        <f>Calcu!D264</f>
        <v/>
      </c>
      <c r="G74" s="223" t="str">
        <f>Calcu!E264</f>
        <v/>
      </c>
      <c r="H74" s="224" t="str">
        <f>Calcu!F264</f>
        <v/>
      </c>
    </row>
    <row r="75" spans="1:8" ht="15" customHeight="1">
      <c r="A75" s="275" t="str">
        <f>IF(Calcu!N164=TRUE,"","삭제")</f>
        <v>삭제</v>
      </c>
      <c r="D75" s="214">
        <f>Calcu!B265</f>
        <v>14</v>
      </c>
      <c r="E75" s="221" t="str">
        <f>Calcu!C265</f>
        <v/>
      </c>
      <c r="F75" s="222" t="str">
        <f>Calcu!D265</f>
        <v/>
      </c>
      <c r="G75" s="223" t="str">
        <f>Calcu!E265</f>
        <v/>
      </c>
      <c r="H75" s="224" t="str">
        <f>Calcu!F265</f>
        <v/>
      </c>
    </row>
    <row r="76" spans="1:8" ht="15" customHeight="1">
      <c r="A76" s="275" t="str">
        <f>IF(Calcu!N165=TRUE,"","삭제")</f>
        <v>삭제</v>
      </c>
      <c r="D76" s="214">
        <f>Calcu!B266</f>
        <v>15</v>
      </c>
      <c r="E76" s="221" t="str">
        <f>Calcu!C266</f>
        <v/>
      </c>
      <c r="F76" s="222" t="str">
        <f>Calcu!D266</f>
        <v/>
      </c>
      <c r="G76" s="223" t="str">
        <f>Calcu!E266</f>
        <v/>
      </c>
      <c r="H76" s="224" t="str">
        <f>Calcu!F266</f>
        <v/>
      </c>
    </row>
    <row r="77" spans="1:8" ht="15" customHeight="1">
      <c r="A77" s="275" t="str">
        <f>IF(Calcu!N166=TRUE,"","삭제")</f>
        <v>삭제</v>
      </c>
      <c r="D77" s="214">
        <f>Calcu!B267</f>
        <v>16</v>
      </c>
      <c r="E77" s="221" t="str">
        <f>Calcu!C267</f>
        <v/>
      </c>
      <c r="F77" s="222" t="str">
        <f>Calcu!D267</f>
        <v/>
      </c>
      <c r="G77" s="223" t="str">
        <f>Calcu!E267</f>
        <v/>
      </c>
      <c r="H77" s="224" t="str">
        <f>Calcu!F267</f>
        <v/>
      </c>
    </row>
    <row r="78" spans="1:8" ht="15" customHeight="1">
      <c r="A78" s="275" t="str">
        <f>IF(Calcu!N167=TRUE,"","삭제")</f>
        <v>삭제</v>
      </c>
      <c r="D78" s="214">
        <f>Calcu!B268</f>
        <v>17</v>
      </c>
      <c r="E78" s="221" t="str">
        <f>Calcu!C268</f>
        <v/>
      </c>
      <c r="F78" s="222" t="str">
        <f>Calcu!D268</f>
        <v/>
      </c>
      <c r="G78" s="223" t="str">
        <f>Calcu!E268</f>
        <v/>
      </c>
      <c r="H78" s="224" t="str">
        <f>Calcu!F268</f>
        <v/>
      </c>
    </row>
    <row r="79" spans="1:8" ht="15" customHeight="1">
      <c r="A79" s="275" t="str">
        <f>IF(Calcu!N168=TRUE,"","삭제")</f>
        <v>삭제</v>
      </c>
      <c r="D79" s="214">
        <f>Calcu!B269</f>
        <v>18</v>
      </c>
      <c r="E79" s="221" t="str">
        <f>Calcu!C269</f>
        <v/>
      </c>
      <c r="F79" s="222" t="str">
        <f>Calcu!D269</f>
        <v/>
      </c>
      <c r="G79" s="223" t="str">
        <f>Calcu!E269</f>
        <v/>
      </c>
      <c r="H79" s="224" t="str">
        <f>Calcu!F269</f>
        <v/>
      </c>
    </row>
    <row r="80" spans="1:8" ht="15" customHeight="1">
      <c r="A80" s="275" t="str">
        <f>IF(Calcu!N169=TRUE,"","삭제")</f>
        <v>삭제</v>
      </c>
      <c r="D80" s="214">
        <f>Calcu!B270</f>
        <v>19</v>
      </c>
      <c r="E80" s="221" t="str">
        <f>Calcu!C270</f>
        <v/>
      </c>
      <c r="F80" s="222" t="str">
        <f>Calcu!D270</f>
        <v/>
      </c>
      <c r="G80" s="223" t="str">
        <f>Calcu!E270</f>
        <v/>
      </c>
      <c r="H80" s="224" t="str">
        <f>Calcu!F270</f>
        <v/>
      </c>
    </row>
    <row r="81" spans="1:9" ht="15" customHeight="1">
      <c r="A81" s="275" t="str">
        <f>IF(Calcu!N170=TRUE,"","삭제")</f>
        <v>삭제</v>
      </c>
      <c r="D81" s="214">
        <f>Calcu!B271</f>
        <v>20</v>
      </c>
      <c r="E81" s="221" t="str">
        <f>Calcu!C271</f>
        <v/>
      </c>
      <c r="F81" s="222" t="str">
        <f>Calcu!D271</f>
        <v/>
      </c>
      <c r="G81" s="223" t="str">
        <f>Calcu!E271</f>
        <v/>
      </c>
      <c r="H81" s="224" t="str">
        <f>Calcu!F271</f>
        <v/>
      </c>
    </row>
    <row r="82" spans="1:9" ht="15" customHeight="1">
      <c r="A82" s="275" t="str">
        <f>IF(Calcu!N171=TRUE,"","삭제")</f>
        <v>삭제</v>
      </c>
      <c r="D82" s="214">
        <f>Calcu!B272</f>
        <v>21</v>
      </c>
      <c r="E82" s="221" t="str">
        <f>Calcu!C272</f>
        <v/>
      </c>
      <c r="F82" s="222" t="str">
        <f>Calcu!D272</f>
        <v/>
      </c>
      <c r="G82" s="223" t="str">
        <f>Calcu!E272</f>
        <v/>
      </c>
      <c r="H82" s="224" t="str">
        <f>Calcu!F272</f>
        <v/>
      </c>
    </row>
    <row r="83" spans="1:9" ht="15" customHeight="1">
      <c r="A83" s="275" t="str">
        <f>IF(Calcu!N172=TRUE,"","삭제")</f>
        <v>삭제</v>
      </c>
      <c r="D83" s="214">
        <f>Calcu!B273</f>
        <v>22</v>
      </c>
      <c r="E83" s="221" t="str">
        <f>Calcu!C273</f>
        <v/>
      </c>
      <c r="F83" s="222" t="str">
        <f>Calcu!D273</f>
        <v/>
      </c>
      <c r="G83" s="223" t="str">
        <f>Calcu!E273</f>
        <v/>
      </c>
      <c r="H83" s="224" t="str">
        <f>Calcu!F273</f>
        <v/>
      </c>
    </row>
    <row r="84" spans="1:9" ht="15" customHeight="1">
      <c r="A84" s="275" t="str">
        <f>IF(Calcu!N173=TRUE,"","삭제")</f>
        <v>삭제</v>
      </c>
      <c r="D84" s="214">
        <f>Calcu!B274</f>
        <v>23</v>
      </c>
      <c r="E84" s="221" t="str">
        <f>Calcu!C274</f>
        <v/>
      </c>
      <c r="F84" s="222" t="str">
        <f>Calcu!D274</f>
        <v/>
      </c>
      <c r="G84" s="223" t="str">
        <f>Calcu!E274</f>
        <v/>
      </c>
      <c r="H84" s="224" t="str">
        <f>Calcu!F274</f>
        <v/>
      </c>
    </row>
    <row r="85" spans="1:9" ht="15" customHeight="1">
      <c r="A85" s="275" t="str">
        <f>IF(Calcu!N174=TRUE,"","삭제")</f>
        <v>삭제</v>
      </c>
      <c r="D85" s="214">
        <f>Calcu!B275</f>
        <v>24</v>
      </c>
      <c r="E85" s="221" t="str">
        <f>Calcu!C275</f>
        <v/>
      </c>
      <c r="F85" s="222" t="str">
        <f>Calcu!D275</f>
        <v/>
      </c>
      <c r="G85" s="223" t="str">
        <f>Calcu!E275</f>
        <v/>
      </c>
      <c r="H85" s="224" t="str">
        <f>Calcu!F275</f>
        <v/>
      </c>
    </row>
    <row r="86" spans="1:9" ht="15" customHeight="1">
      <c r="A86" s="275" t="str">
        <f>IF(Calcu!N175=TRUE,"","삭제")</f>
        <v>삭제</v>
      </c>
      <c r="D86" s="214">
        <f>Calcu!B276</f>
        <v>25</v>
      </c>
      <c r="E86" s="221" t="str">
        <f>Calcu!C276</f>
        <v/>
      </c>
      <c r="F86" s="222" t="str">
        <f>Calcu!D276</f>
        <v/>
      </c>
      <c r="G86" s="223" t="str">
        <f>Calcu!E276</f>
        <v/>
      </c>
      <c r="H86" s="224" t="str">
        <f>Calcu!F276</f>
        <v/>
      </c>
    </row>
    <row r="87" spans="1:9" ht="15" customHeight="1">
      <c r="A87" s="275" t="str">
        <f>IF(Calcu!N176=TRUE,"","삭제")</f>
        <v>삭제</v>
      </c>
      <c r="D87" s="214">
        <f>Calcu!B277</f>
        <v>26</v>
      </c>
      <c r="E87" s="221" t="str">
        <f>Calcu!C277</f>
        <v/>
      </c>
      <c r="F87" s="222" t="str">
        <f>Calcu!D277</f>
        <v/>
      </c>
      <c r="G87" s="223" t="str">
        <f>Calcu!E277</f>
        <v/>
      </c>
      <c r="H87" s="224" t="str">
        <f>Calcu!F277</f>
        <v/>
      </c>
    </row>
    <row r="88" spans="1:9" ht="15" customHeight="1">
      <c r="A88" s="275" t="str">
        <f>IF(Calcu!N177=TRUE,"","삭제")</f>
        <v>삭제</v>
      </c>
      <c r="D88" s="214">
        <f>Calcu!B278</f>
        <v>27</v>
      </c>
      <c r="E88" s="221" t="str">
        <f>Calcu!C278</f>
        <v/>
      </c>
      <c r="F88" s="222" t="str">
        <f>Calcu!D278</f>
        <v/>
      </c>
      <c r="G88" s="223" t="str">
        <f>Calcu!E278</f>
        <v/>
      </c>
      <c r="H88" s="224" t="str">
        <f>Calcu!F278</f>
        <v/>
      </c>
    </row>
    <row r="89" spans="1:9" ht="15" customHeight="1">
      <c r="A89" s="275" t="str">
        <f>IF(Calcu!N178=TRUE,"","삭제")</f>
        <v>삭제</v>
      </c>
      <c r="D89" s="214">
        <f>Calcu!B279</f>
        <v>28</v>
      </c>
      <c r="E89" s="221" t="str">
        <f>Calcu!C279</f>
        <v/>
      </c>
      <c r="F89" s="222" t="str">
        <f>Calcu!D279</f>
        <v/>
      </c>
      <c r="G89" s="223" t="str">
        <f>Calcu!E279</f>
        <v/>
      </c>
      <c r="H89" s="224" t="str">
        <f>Calcu!F279</f>
        <v/>
      </c>
    </row>
    <row r="90" spans="1:9" ht="15" customHeight="1">
      <c r="A90" s="275" t="str">
        <f>IF(Calcu!N179=TRUE,"","삭제")</f>
        <v>삭제</v>
      </c>
      <c r="D90" s="214">
        <f>Calcu!B280</f>
        <v>29</v>
      </c>
      <c r="E90" s="221" t="str">
        <f>Calcu!C280</f>
        <v/>
      </c>
      <c r="F90" s="222" t="str">
        <f>Calcu!D280</f>
        <v/>
      </c>
      <c r="G90" s="223" t="str">
        <f>Calcu!E280</f>
        <v/>
      </c>
      <c r="H90" s="224" t="str">
        <f>Calcu!F280</f>
        <v/>
      </c>
    </row>
    <row r="91" spans="1:9" ht="15" customHeight="1">
      <c r="A91" s="275" t="str">
        <f>IF(Calcu!N165=TRUE,"","삭제")</f>
        <v>삭제</v>
      </c>
      <c r="D91" s="216">
        <f>Calcu!B281</f>
        <v>30</v>
      </c>
      <c r="E91" s="225" t="str">
        <f>Calcu!C281</f>
        <v/>
      </c>
      <c r="F91" s="226" t="str">
        <f>Calcu!D281</f>
        <v/>
      </c>
      <c r="G91" s="227" t="str">
        <f>Calcu!E281</f>
        <v/>
      </c>
      <c r="H91" s="228" t="str">
        <f>Calcu!F281</f>
        <v/>
      </c>
    </row>
    <row r="92" spans="1:9" ht="15" customHeight="1">
      <c r="A92" s="206" t="str">
        <f>A52</f>
        <v>삭제</v>
      </c>
      <c r="B92" s="205"/>
      <c r="C92" s="205"/>
      <c r="D92" s="229"/>
      <c r="E92" s="230"/>
      <c r="F92" s="229"/>
      <c r="G92" s="229"/>
      <c r="H92" s="229"/>
      <c r="I92" s="205"/>
    </row>
    <row r="93" spans="1:9" ht="15" customHeight="1">
      <c r="A93" s="275" t="str">
        <f>IF(A52="삭제","삭제",IF(Calcu!H145=1,"삭제",""))</f>
        <v>삭제</v>
      </c>
      <c r="B93" s="205"/>
      <c r="C93" s="205"/>
      <c r="D93" s="56" t="e">
        <f ca="1">"※ Note : If the unit is converted to "&amp;Calcu!F150&amp;" = (Indication ÷ "&amp;Calcu!H145&amp;" )"</f>
        <v>#N/A</v>
      </c>
      <c r="E93" s="53"/>
      <c r="F93" s="205"/>
      <c r="G93" s="205"/>
      <c r="H93" s="205"/>
      <c r="I93" s="205"/>
    </row>
    <row r="94" spans="1:9" ht="15" customHeight="1">
      <c r="A94" s="206" t="str">
        <f t="shared" ref="A94" si="1">A93</f>
        <v>삭제</v>
      </c>
      <c r="B94" s="205"/>
      <c r="C94" s="205"/>
      <c r="D94" s="56"/>
      <c r="E94" s="53"/>
      <c r="F94" s="205"/>
      <c r="G94" s="205"/>
      <c r="H94" s="205"/>
      <c r="I94" s="205"/>
    </row>
    <row r="95" spans="1:9" ht="15" customHeight="1">
      <c r="A95" s="206" t="str">
        <f>A52</f>
        <v>삭제</v>
      </c>
      <c r="B95" s="205"/>
      <c r="C95" s="205"/>
      <c r="D95" s="53" t="s">
        <v>927</v>
      </c>
      <c r="E95" s="53"/>
      <c r="F95" s="205"/>
      <c r="G95" s="205"/>
      <c r="H95" s="205"/>
      <c r="I95" s="205"/>
    </row>
    <row r="96" spans="1:9" ht="15" customHeight="1">
      <c r="A96" s="275" t="str">
        <f>A98</f>
        <v>삭제</v>
      </c>
      <c r="B96" s="54"/>
      <c r="C96" s="54"/>
      <c r="D96" s="56"/>
      <c r="E96" s="54"/>
      <c r="F96" s="550" t="s">
        <v>100</v>
      </c>
      <c r="G96" s="550"/>
    </row>
    <row r="97" spans="1:9" ht="15" customHeight="1">
      <c r="A97" s="275" t="str">
        <f>IF(A96="삭제","삭제","삽입")</f>
        <v>삭제</v>
      </c>
      <c r="D97" s="204"/>
      <c r="E97" s="204"/>
      <c r="F97" s="204"/>
      <c r="G97" s="204"/>
      <c r="H97" s="204"/>
      <c r="I97" s="204"/>
    </row>
    <row r="98" spans="1:9" ht="15" customHeight="1">
      <c r="A98" s="275" t="str">
        <f>IF(Calcu!B293=TRUE,"","삭제")</f>
        <v>삭제</v>
      </c>
      <c r="D98" s="93" t="str">
        <f>"○ Description : "&amp;기본정보!C$5</f>
        <v xml:space="preserve">○ Description : </v>
      </c>
      <c r="F98" s="55"/>
      <c r="G98" s="57"/>
    </row>
    <row r="99" spans="1:9" ht="15" customHeight="1">
      <c r="A99" s="206" t="str">
        <f>A98</f>
        <v>삭제</v>
      </c>
      <c r="D99" s="93" t="str">
        <f>"○ Manufacturer : "&amp;기본정보!C$6</f>
        <v xml:space="preserve">○ Manufacturer : </v>
      </c>
      <c r="F99" s="55"/>
      <c r="G99" s="57"/>
    </row>
    <row r="100" spans="1:9" ht="15" customHeight="1">
      <c r="A100" s="206" t="str">
        <f>A98</f>
        <v>삭제</v>
      </c>
      <c r="D100" s="93" t="str">
        <f>"○ Model Name : "&amp;기본정보!C$7</f>
        <v xml:space="preserve">○ Model Name : </v>
      </c>
      <c r="F100" s="55"/>
      <c r="G100" s="57"/>
    </row>
    <row r="101" spans="1:9" ht="15" customHeight="1">
      <c r="A101" s="206" t="str">
        <f>A98</f>
        <v>삭제</v>
      </c>
      <c r="D101" s="93" t="str">
        <f>"○ Serial Number : "&amp;기본정보!C$8</f>
        <v xml:space="preserve">○ Serial Number : </v>
      </c>
      <c r="F101" s="55"/>
      <c r="G101" s="57"/>
    </row>
    <row r="102" spans="1:9" ht="15" customHeight="1">
      <c r="A102" s="206" t="str">
        <f>A98</f>
        <v>삭제</v>
      </c>
      <c r="D102" s="93"/>
      <c r="F102" s="55"/>
      <c r="G102" s="57"/>
    </row>
    <row r="103" spans="1:9" ht="15" customHeight="1">
      <c r="A103" s="206" t="str">
        <f>A98</f>
        <v>삭제</v>
      </c>
      <c r="D103" s="59" t="s">
        <v>132</v>
      </c>
      <c r="F103" s="55"/>
      <c r="G103" s="57"/>
    </row>
    <row r="104" spans="1:9" ht="15" customHeight="1">
      <c r="A104" s="206" t="str">
        <f>A98</f>
        <v>삭제</v>
      </c>
      <c r="D104" s="551" t="s">
        <v>133</v>
      </c>
      <c r="E104" s="213" t="s">
        <v>128</v>
      </c>
      <c r="F104" s="554" t="e">
        <f>Calcu!$K$568</f>
        <v>#N/A</v>
      </c>
      <c r="G104" s="555"/>
      <c r="H104" s="556"/>
    </row>
    <row r="105" spans="1:9" ht="15" customHeight="1">
      <c r="A105" s="206" t="str">
        <f>A98</f>
        <v>삭제</v>
      </c>
      <c r="D105" s="552"/>
      <c r="E105" s="557" t="s">
        <v>134</v>
      </c>
      <c r="F105" s="559" t="s">
        <v>98</v>
      </c>
      <c r="G105" s="561" t="s">
        <v>99</v>
      </c>
      <c r="H105" s="566" t="s">
        <v>928</v>
      </c>
    </row>
    <row r="106" spans="1:9" ht="15" customHeight="1">
      <c r="A106" s="206" t="str">
        <f>A98</f>
        <v>삭제</v>
      </c>
      <c r="D106" s="552"/>
      <c r="E106" s="558"/>
      <c r="F106" s="560"/>
      <c r="G106" s="561"/>
      <c r="H106" s="566"/>
    </row>
    <row r="107" spans="1:9" ht="15" customHeight="1">
      <c r="A107" s="206" t="str">
        <f>A98</f>
        <v>삭제</v>
      </c>
      <c r="B107" s="57"/>
      <c r="C107" s="57"/>
      <c r="D107" s="553"/>
      <c r="E107" s="89">
        <f ca="1">Calcu!C393</f>
        <v>0</v>
      </c>
      <c r="F107" s="88">
        <f ca="1">Calcu!D393</f>
        <v>0</v>
      </c>
      <c r="G107" s="86">
        <f ca="1">Calcu!E393</f>
        <v>0</v>
      </c>
      <c r="H107" s="87">
        <f ca="1">Calcu!F393</f>
        <v>0</v>
      </c>
    </row>
    <row r="108" spans="1:9" ht="15" customHeight="1">
      <c r="A108" s="275" t="str">
        <f>IF(Calcu!N293=TRUE,"","삭제")</f>
        <v>삭제</v>
      </c>
      <c r="B108" s="57"/>
      <c r="C108" s="57"/>
      <c r="D108" s="215">
        <f>Calcu!B394</f>
        <v>1</v>
      </c>
      <c r="E108" s="217" t="str">
        <f>Calcu!C394</f>
        <v/>
      </c>
      <c r="F108" s="218" t="str">
        <f>Calcu!D394</f>
        <v/>
      </c>
      <c r="G108" s="219" t="str">
        <f>Calcu!E394</f>
        <v/>
      </c>
      <c r="H108" s="220" t="str">
        <f>Calcu!F394</f>
        <v/>
      </c>
    </row>
    <row r="109" spans="1:9" ht="15" customHeight="1">
      <c r="A109" s="275" t="str">
        <f>IF(Calcu!N294=TRUE,"","삭제")</f>
        <v>삭제</v>
      </c>
      <c r="B109" s="57"/>
      <c r="C109" s="57"/>
      <c r="D109" s="214">
        <f>Calcu!B395</f>
        <v>2</v>
      </c>
      <c r="E109" s="221" t="str">
        <f>Calcu!C395</f>
        <v/>
      </c>
      <c r="F109" s="222" t="str">
        <f>Calcu!D395</f>
        <v/>
      </c>
      <c r="G109" s="223" t="str">
        <f>Calcu!E395</f>
        <v/>
      </c>
      <c r="H109" s="224" t="str">
        <f>Calcu!F395</f>
        <v/>
      </c>
    </row>
    <row r="110" spans="1:9" ht="15" customHeight="1">
      <c r="A110" s="275" t="str">
        <f>IF(Calcu!N295=TRUE,"","삭제")</f>
        <v>삭제</v>
      </c>
      <c r="B110" s="57"/>
      <c r="C110" s="57"/>
      <c r="D110" s="214">
        <f>Calcu!B396</f>
        <v>3</v>
      </c>
      <c r="E110" s="221" t="str">
        <f>Calcu!C396</f>
        <v/>
      </c>
      <c r="F110" s="222" t="str">
        <f>Calcu!D396</f>
        <v/>
      </c>
      <c r="G110" s="223" t="str">
        <f>Calcu!E396</f>
        <v/>
      </c>
      <c r="H110" s="224" t="str">
        <f>Calcu!F396</f>
        <v/>
      </c>
    </row>
    <row r="111" spans="1:9" ht="15" customHeight="1">
      <c r="A111" s="275" t="str">
        <f>IF(Calcu!N296=TRUE,"","삭제")</f>
        <v>삭제</v>
      </c>
      <c r="B111" s="57"/>
      <c r="C111" s="57"/>
      <c r="D111" s="214">
        <f>Calcu!B397</f>
        <v>4</v>
      </c>
      <c r="E111" s="221" t="str">
        <f>Calcu!C397</f>
        <v/>
      </c>
      <c r="F111" s="222" t="str">
        <f>Calcu!D397</f>
        <v/>
      </c>
      <c r="G111" s="223" t="str">
        <f>Calcu!E397</f>
        <v/>
      </c>
      <c r="H111" s="224" t="str">
        <f>Calcu!F397</f>
        <v/>
      </c>
    </row>
    <row r="112" spans="1:9" ht="15" customHeight="1">
      <c r="A112" s="275" t="str">
        <f>IF(Calcu!N297=TRUE,"","삭제")</f>
        <v>삭제</v>
      </c>
      <c r="B112" s="57"/>
      <c r="C112" s="57"/>
      <c r="D112" s="214">
        <f>Calcu!B398</f>
        <v>5</v>
      </c>
      <c r="E112" s="221" t="str">
        <f>Calcu!C398</f>
        <v/>
      </c>
      <c r="F112" s="222" t="str">
        <f>Calcu!D398</f>
        <v/>
      </c>
      <c r="G112" s="223" t="str">
        <f>Calcu!E398</f>
        <v/>
      </c>
      <c r="H112" s="224" t="str">
        <f>Calcu!F398</f>
        <v/>
      </c>
    </row>
    <row r="113" spans="1:8" ht="15" customHeight="1">
      <c r="A113" s="275" t="str">
        <f>IF(Calcu!N298=TRUE,"","삭제")</f>
        <v>삭제</v>
      </c>
      <c r="B113" s="57"/>
      <c r="C113" s="57"/>
      <c r="D113" s="214">
        <f>Calcu!B399</f>
        <v>6</v>
      </c>
      <c r="E113" s="221" t="str">
        <f>Calcu!C399</f>
        <v/>
      </c>
      <c r="F113" s="222" t="str">
        <f>Calcu!D399</f>
        <v/>
      </c>
      <c r="G113" s="223" t="str">
        <f>Calcu!E399</f>
        <v/>
      </c>
      <c r="H113" s="224" t="str">
        <f>Calcu!F399</f>
        <v/>
      </c>
    </row>
    <row r="114" spans="1:8" ht="15" customHeight="1">
      <c r="A114" s="275" t="str">
        <f>IF(Calcu!N299=TRUE,"","삭제")</f>
        <v>삭제</v>
      </c>
      <c r="B114" s="57"/>
      <c r="C114" s="57"/>
      <c r="D114" s="214">
        <f>Calcu!B400</f>
        <v>7</v>
      </c>
      <c r="E114" s="221" t="str">
        <f>Calcu!C400</f>
        <v/>
      </c>
      <c r="F114" s="222" t="str">
        <f>Calcu!D400</f>
        <v/>
      </c>
      <c r="G114" s="223" t="str">
        <f>Calcu!E400</f>
        <v/>
      </c>
      <c r="H114" s="224" t="str">
        <f>Calcu!F400</f>
        <v/>
      </c>
    </row>
    <row r="115" spans="1:8" ht="15" customHeight="1">
      <c r="A115" s="275" t="str">
        <f>IF(Calcu!N300=TRUE,"","삭제")</f>
        <v>삭제</v>
      </c>
      <c r="B115" s="57"/>
      <c r="C115" s="57"/>
      <c r="D115" s="214">
        <f>Calcu!B401</f>
        <v>8</v>
      </c>
      <c r="E115" s="221" t="str">
        <f>Calcu!C401</f>
        <v/>
      </c>
      <c r="F115" s="222" t="str">
        <f>Calcu!D401</f>
        <v/>
      </c>
      <c r="G115" s="223" t="str">
        <f>Calcu!E401</f>
        <v/>
      </c>
      <c r="H115" s="224" t="str">
        <f>Calcu!F401</f>
        <v/>
      </c>
    </row>
    <row r="116" spans="1:8" ht="15" customHeight="1">
      <c r="A116" s="275" t="str">
        <f>IF(Calcu!N301=TRUE,"","삭제")</f>
        <v>삭제</v>
      </c>
      <c r="B116" s="57"/>
      <c r="C116" s="57"/>
      <c r="D116" s="214">
        <f>Calcu!B402</f>
        <v>9</v>
      </c>
      <c r="E116" s="221" t="str">
        <f>Calcu!C402</f>
        <v/>
      </c>
      <c r="F116" s="222" t="str">
        <f>Calcu!D402</f>
        <v/>
      </c>
      <c r="G116" s="223" t="str">
        <f>Calcu!E402</f>
        <v/>
      </c>
      <c r="H116" s="224" t="str">
        <f>Calcu!F402</f>
        <v/>
      </c>
    </row>
    <row r="117" spans="1:8" ht="15" customHeight="1">
      <c r="A117" s="275" t="str">
        <f>IF(Calcu!N302=TRUE,"","삭제")</f>
        <v>삭제</v>
      </c>
      <c r="D117" s="214">
        <f>Calcu!B403</f>
        <v>10</v>
      </c>
      <c r="E117" s="221" t="str">
        <f>Calcu!C403</f>
        <v/>
      </c>
      <c r="F117" s="222" t="str">
        <f>Calcu!D403</f>
        <v/>
      </c>
      <c r="G117" s="223" t="str">
        <f>Calcu!E403</f>
        <v/>
      </c>
      <c r="H117" s="224" t="str">
        <f>Calcu!F403</f>
        <v/>
      </c>
    </row>
    <row r="118" spans="1:8" ht="15" customHeight="1">
      <c r="A118" s="275" t="str">
        <f>IF(Calcu!N303=TRUE,"","삭제")</f>
        <v>삭제</v>
      </c>
      <c r="D118" s="214">
        <f>Calcu!B404</f>
        <v>11</v>
      </c>
      <c r="E118" s="221" t="str">
        <f>Calcu!C404</f>
        <v/>
      </c>
      <c r="F118" s="222" t="str">
        <f>Calcu!D404</f>
        <v/>
      </c>
      <c r="G118" s="223" t="str">
        <f>Calcu!E404</f>
        <v/>
      </c>
      <c r="H118" s="224" t="str">
        <f>Calcu!F404</f>
        <v/>
      </c>
    </row>
    <row r="119" spans="1:8" ht="15" customHeight="1">
      <c r="A119" s="275" t="str">
        <f>IF(Calcu!N304=TRUE,"","삭제")</f>
        <v>삭제</v>
      </c>
      <c r="D119" s="214">
        <f>Calcu!B405</f>
        <v>12</v>
      </c>
      <c r="E119" s="221" t="str">
        <f>Calcu!C405</f>
        <v/>
      </c>
      <c r="F119" s="222" t="str">
        <f>Calcu!D405</f>
        <v/>
      </c>
      <c r="G119" s="223" t="str">
        <f>Calcu!E405</f>
        <v/>
      </c>
      <c r="H119" s="224" t="str">
        <f>Calcu!F405</f>
        <v/>
      </c>
    </row>
    <row r="120" spans="1:8" ht="15" customHeight="1">
      <c r="A120" s="275" t="str">
        <f>IF(Calcu!N305=TRUE,"","삭제")</f>
        <v>삭제</v>
      </c>
      <c r="D120" s="214">
        <f>Calcu!B406</f>
        <v>13</v>
      </c>
      <c r="E120" s="221" t="str">
        <f>Calcu!C406</f>
        <v/>
      </c>
      <c r="F120" s="222" t="str">
        <f>Calcu!D406</f>
        <v/>
      </c>
      <c r="G120" s="223" t="str">
        <f>Calcu!E406</f>
        <v/>
      </c>
      <c r="H120" s="224" t="str">
        <f>Calcu!F406</f>
        <v/>
      </c>
    </row>
    <row r="121" spans="1:8" ht="15" customHeight="1">
      <c r="A121" s="275" t="str">
        <f>IF(Calcu!N306=TRUE,"","삭제")</f>
        <v>삭제</v>
      </c>
      <c r="D121" s="214">
        <f>Calcu!B407</f>
        <v>14</v>
      </c>
      <c r="E121" s="221" t="str">
        <f>Calcu!C407</f>
        <v/>
      </c>
      <c r="F121" s="222" t="str">
        <f>Calcu!D407</f>
        <v/>
      </c>
      <c r="G121" s="223" t="str">
        <f>Calcu!E407</f>
        <v/>
      </c>
      <c r="H121" s="224" t="str">
        <f>Calcu!F407</f>
        <v/>
      </c>
    </row>
    <row r="122" spans="1:8" ht="15" customHeight="1">
      <c r="A122" s="275" t="str">
        <f>IF(Calcu!N307=TRUE,"","삭제")</f>
        <v>삭제</v>
      </c>
      <c r="D122" s="214">
        <f>Calcu!B408</f>
        <v>15</v>
      </c>
      <c r="E122" s="221" t="str">
        <f>Calcu!C408</f>
        <v/>
      </c>
      <c r="F122" s="222" t="str">
        <f>Calcu!D408</f>
        <v/>
      </c>
      <c r="G122" s="223" t="str">
        <f>Calcu!E408</f>
        <v/>
      </c>
      <c r="H122" s="224" t="str">
        <f>Calcu!F408</f>
        <v/>
      </c>
    </row>
    <row r="123" spans="1:8" ht="15" customHeight="1">
      <c r="A123" s="275" t="str">
        <f>IF(Calcu!N308=TRUE,"","삭제")</f>
        <v>삭제</v>
      </c>
      <c r="D123" s="214">
        <f>Calcu!B409</f>
        <v>16</v>
      </c>
      <c r="E123" s="221" t="str">
        <f>Calcu!C409</f>
        <v/>
      </c>
      <c r="F123" s="222" t="str">
        <f>Calcu!D409</f>
        <v/>
      </c>
      <c r="G123" s="223" t="str">
        <f>Calcu!E409</f>
        <v/>
      </c>
      <c r="H123" s="224" t="str">
        <f>Calcu!F409</f>
        <v/>
      </c>
    </row>
    <row r="124" spans="1:8" ht="15" customHeight="1">
      <c r="A124" s="275" t="str">
        <f>IF(Calcu!N309=TRUE,"","삭제")</f>
        <v>삭제</v>
      </c>
      <c r="D124" s="214">
        <f>Calcu!B410</f>
        <v>17</v>
      </c>
      <c r="E124" s="221" t="str">
        <f>Calcu!C410</f>
        <v/>
      </c>
      <c r="F124" s="222" t="str">
        <f>Calcu!D410</f>
        <v/>
      </c>
      <c r="G124" s="223" t="str">
        <f>Calcu!E410</f>
        <v/>
      </c>
      <c r="H124" s="224" t="str">
        <f>Calcu!F410</f>
        <v/>
      </c>
    </row>
    <row r="125" spans="1:8" ht="15" customHeight="1">
      <c r="A125" s="275" t="str">
        <f>IF(Calcu!N310=TRUE,"","삭제")</f>
        <v>삭제</v>
      </c>
      <c r="D125" s="214">
        <f>Calcu!B411</f>
        <v>18</v>
      </c>
      <c r="E125" s="221" t="str">
        <f>Calcu!C411</f>
        <v/>
      </c>
      <c r="F125" s="222" t="str">
        <f>Calcu!D411</f>
        <v/>
      </c>
      <c r="G125" s="223" t="str">
        <f>Calcu!E411</f>
        <v/>
      </c>
      <c r="H125" s="224" t="str">
        <f>Calcu!F411</f>
        <v/>
      </c>
    </row>
    <row r="126" spans="1:8" ht="15" customHeight="1">
      <c r="A126" s="275" t="str">
        <f>IF(Calcu!N311=TRUE,"","삭제")</f>
        <v>삭제</v>
      </c>
      <c r="D126" s="214">
        <f>Calcu!B412</f>
        <v>19</v>
      </c>
      <c r="E126" s="221" t="str">
        <f>Calcu!C412</f>
        <v/>
      </c>
      <c r="F126" s="222" t="str">
        <f>Calcu!D412</f>
        <v/>
      </c>
      <c r="G126" s="223" t="str">
        <f>Calcu!E412</f>
        <v/>
      </c>
      <c r="H126" s="224" t="str">
        <f>Calcu!F412</f>
        <v/>
      </c>
    </row>
    <row r="127" spans="1:8" ht="15" customHeight="1">
      <c r="A127" s="275" t="str">
        <f>IF(Calcu!N312=TRUE,"","삭제")</f>
        <v>삭제</v>
      </c>
      <c r="D127" s="214">
        <f>Calcu!B413</f>
        <v>20</v>
      </c>
      <c r="E127" s="221" t="str">
        <f>Calcu!C413</f>
        <v/>
      </c>
      <c r="F127" s="222" t="str">
        <f>Calcu!D413</f>
        <v/>
      </c>
      <c r="G127" s="223" t="str">
        <f>Calcu!E413</f>
        <v/>
      </c>
      <c r="H127" s="224" t="str">
        <f>Calcu!F413</f>
        <v/>
      </c>
    </row>
    <row r="128" spans="1:8" ht="15" customHeight="1">
      <c r="A128" s="275" t="str">
        <f>IF(Calcu!N313=TRUE,"","삭제")</f>
        <v>삭제</v>
      </c>
      <c r="D128" s="214">
        <f>Calcu!B414</f>
        <v>21</v>
      </c>
      <c r="E128" s="221" t="str">
        <f>Calcu!C414</f>
        <v/>
      </c>
      <c r="F128" s="222" t="str">
        <f>Calcu!D414</f>
        <v/>
      </c>
      <c r="G128" s="223" t="str">
        <f>Calcu!E414</f>
        <v/>
      </c>
      <c r="H128" s="224" t="str">
        <f>Calcu!F414</f>
        <v/>
      </c>
    </row>
    <row r="129" spans="1:9" ht="15" customHeight="1">
      <c r="A129" s="275" t="str">
        <f>IF(Calcu!N314=TRUE,"","삭제")</f>
        <v>삭제</v>
      </c>
      <c r="D129" s="214">
        <f>Calcu!B415</f>
        <v>22</v>
      </c>
      <c r="E129" s="221" t="str">
        <f>Calcu!C415</f>
        <v/>
      </c>
      <c r="F129" s="222" t="str">
        <f>Calcu!D415</f>
        <v/>
      </c>
      <c r="G129" s="223" t="str">
        <f>Calcu!E415</f>
        <v/>
      </c>
      <c r="H129" s="224" t="str">
        <f>Calcu!F415</f>
        <v/>
      </c>
    </row>
    <row r="130" spans="1:9" ht="15" customHeight="1">
      <c r="A130" s="275" t="str">
        <f>IF(Calcu!N315=TRUE,"","삭제")</f>
        <v>삭제</v>
      </c>
      <c r="D130" s="214">
        <f>Calcu!B416</f>
        <v>23</v>
      </c>
      <c r="E130" s="221" t="str">
        <f>Calcu!C416</f>
        <v/>
      </c>
      <c r="F130" s="222" t="str">
        <f>Calcu!D416</f>
        <v/>
      </c>
      <c r="G130" s="223" t="str">
        <f>Calcu!E416</f>
        <v/>
      </c>
      <c r="H130" s="224" t="str">
        <f>Calcu!F416</f>
        <v/>
      </c>
    </row>
    <row r="131" spans="1:9" ht="15" customHeight="1">
      <c r="A131" s="275" t="str">
        <f>IF(Calcu!N316=TRUE,"","삭제")</f>
        <v>삭제</v>
      </c>
      <c r="D131" s="214">
        <f>Calcu!B417</f>
        <v>24</v>
      </c>
      <c r="E131" s="221" t="str">
        <f>Calcu!C417</f>
        <v/>
      </c>
      <c r="F131" s="222" t="str">
        <f>Calcu!D417</f>
        <v/>
      </c>
      <c r="G131" s="223" t="str">
        <f>Calcu!E417</f>
        <v/>
      </c>
      <c r="H131" s="224" t="str">
        <f>Calcu!F417</f>
        <v/>
      </c>
    </row>
    <row r="132" spans="1:9" ht="15" customHeight="1">
      <c r="A132" s="275" t="str">
        <f>IF(Calcu!N317=TRUE,"","삭제")</f>
        <v>삭제</v>
      </c>
      <c r="D132" s="214">
        <f>Calcu!B418</f>
        <v>25</v>
      </c>
      <c r="E132" s="221" t="str">
        <f>Calcu!C418</f>
        <v/>
      </c>
      <c r="F132" s="222" t="str">
        <f>Calcu!D418</f>
        <v/>
      </c>
      <c r="G132" s="223" t="str">
        <f>Calcu!E418</f>
        <v/>
      </c>
      <c r="H132" s="224" t="str">
        <f>Calcu!F418</f>
        <v/>
      </c>
    </row>
    <row r="133" spans="1:9" ht="15" customHeight="1">
      <c r="A133" s="275" t="str">
        <f>IF(Calcu!N318=TRUE,"","삭제")</f>
        <v>삭제</v>
      </c>
      <c r="D133" s="214">
        <f>Calcu!B419</f>
        <v>26</v>
      </c>
      <c r="E133" s="221" t="str">
        <f>Calcu!C419</f>
        <v/>
      </c>
      <c r="F133" s="222" t="str">
        <f>Calcu!D419</f>
        <v/>
      </c>
      <c r="G133" s="223" t="str">
        <f>Calcu!E419</f>
        <v/>
      </c>
      <c r="H133" s="224" t="str">
        <f>Calcu!F419</f>
        <v/>
      </c>
    </row>
    <row r="134" spans="1:9" ht="15" customHeight="1">
      <c r="A134" s="275" t="str">
        <f>IF(Calcu!N319=TRUE,"","삭제")</f>
        <v>삭제</v>
      </c>
      <c r="D134" s="214">
        <f>Calcu!B420</f>
        <v>27</v>
      </c>
      <c r="E134" s="221" t="str">
        <f>Calcu!C420</f>
        <v/>
      </c>
      <c r="F134" s="222" t="str">
        <f>Calcu!D420</f>
        <v/>
      </c>
      <c r="G134" s="223" t="str">
        <f>Calcu!E420</f>
        <v/>
      </c>
      <c r="H134" s="224" t="str">
        <f>Calcu!F420</f>
        <v/>
      </c>
    </row>
    <row r="135" spans="1:9" ht="15" customHeight="1">
      <c r="A135" s="275" t="str">
        <f>IF(Calcu!N320=TRUE,"","삭제")</f>
        <v>삭제</v>
      </c>
      <c r="D135" s="214">
        <f>Calcu!B421</f>
        <v>28</v>
      </c>
      <c r="E135" s="221" t="str">
        <f>Calcu!C421</f>
        <v/>
      </c>
      <c r="F135" s="222" t="str">
        <f>Calcu!D421</f>
        <v/>
      </c>
      <c r="G135" s="223" t="str">
        <f>Calcu!E421</f>
        <v/>
      </c>
      <c r="H135" s="224" t="str">
        <f>Calcu!F421</f>
        <v/>
      </c>
    </row>
    <row r="136" spans="1:9" ht="15" customHeight="1">
      <c r="A136" s="275" t="str">
        <f>IF(Calcu!N321=TRUE,"","삭제")</f>
        <v>삭제</v>
      </c>
      <c r="D136" s="214">
        <f>Calcu!B422</f>
        <v>29</v>
      </c>
      <c r="E136" s="221" t="str">
        <f>Calcu!C422</f>
        <v/>
      </c>
      <c r="F136" s="222" t="str">
        <f>Calcu!D422</f>
        <v/>
      </c>
      <c r="G136" s="223" t="str">
        <f>Calcu!E422</f>
        <v/>
      </c>
      <c r="H136" s="224" t="str">
        <f>Calcu!F422</f>
        <v/>
      </c>
    </row>
    <row r="137" spans="1:9" ht="15" customHeight="1">
      <c r="A137" s="275" t="str">
        <f>IF(Calcu!N307=TRUE,"","삭제")</f>
        <v>삭제</v>
      </c>
      <c r="D137" s="216">
        <f>Calcu!B423</f>
        <v>30</v>
      </c>
      <c r="E137" s="225" t="str">
        <f>Calcu!C423</f>
        <v/>
      </c>
      <c r="F137" s="226" t="str">
        <f>Calcu!D423</f>
        <v/>
      </c>
      <c r="G137" s="227" t="str">
        <f>Calcu!E423</f>
        <v/>
      </c>
      <c r="H137" s="228" t="str">
        <f>Calcu!F423</f>
        <v/>
      </c>
    </row>
    <row r="138" spans="1:9" ht="15" customHeight="1">
      <c r="A138" s="206" t="str">
        <f>A98</f>
        <v>삭제</v>
      </c>
      <c r="B138" s="205"/>
      <c r="C138" s="205"/>
      <c r="D138" s="229"/>
      <c r="E138" s="230"/>
      <c r="F138" s="229"/>
      <c r="G138" s="229"/>
      <c r="H138" s="229"/>
      <c r="I138" s="205"/>
    </row>
    <row r="139" spans="1:9" ht="15" customHeight="1">
      <c r="A139" s="275" t="str">
        <f>IF(A98="삭제","삭제",IF(Calcu!H287=1,"삭제",""))</f>
        <v>삭제</v>
      </c>
      <c r="B139" s="205"/>
      <c r="C139" s="205"/>
      <c r="D139" s="56" t="e">
        <f ca="1">"※ Note : If the unit is converted to "&amp;Calcu!F292&amp;" = (Indication ÷ "&amp;Calcu!H287&amp;" )"</f>
        <v>#N/A</v>
      </c>
      <c r="E139" s="53"/>
      <c r="F139" s="205"/>
      <c r="G139" s="205"/>
      <c r="H139" s="205"/>
      <c r="I139" s="205"/>
    </row>
    <row r="140" spans="1:9" ht="15" customHeight="1">
      <c r="A140" s="206" t="str">
        <f t="shared" ref="A140" si="2">A139</f>
        <v>삭제</v>
      </c>
      <c r="B140" s="205"/>
      <c r="C140" s="205"/>
      <c r="D140" s="56"/>
      <c r="E140" s="53"/>
      <c r="F140" s="205"/>
      <c r="G140" s="205"/>
      <c r="H140" s="205"/>
      <c r="I140" s="205"/>
    </row>
    <row r="141" spans="1:9" ht="15" customHeight="1">
      <c r="A141" s="206" t="str">
        <f>A98</f>
        <v>삭제</v>
      </c>
      <c r="B141" s="205"/>
      <c r="C141" s="205"/>
      <c r="D141" s="53" t="s">
        <v>927</v>
      </c>
      <c r="E141" s="53"/>
      <c r="F141" s="205"/>
      <c r="G141" s="205"/>
      <c r="H141" s="205"/>
      <c r="I141" s="205"/>
    </row>
    <row r="142" spans="1:9" ht="15" customHeight="1">
      <c r="A142" s="275" t="str">
        <f>A144</f>
        <v>삭제</v>
      </c>
      <c r="B142" s="54"/>
      <c r="C142" s="54"/>
      <c r="D142" s="56"/>
      <c r="E142" s="54"/>
      <c r="F142" s="550" t="s">
        <v>100</v>
      </c>
      <c r="G142" s="550"/>
    </row>
    <row r="143" spans="1:9" ht="15" customHeight="1">
      <c r="A143" s="275" t="str">
        <f>IF(A142="삭제","삭제","삽입")</f>
        <v>삭제</v>
      </c>
      <c r="D143" s="204"/>
      <c r="E143" s="204"/>
      <c r="F143" s="204"/>
      <c r="G143" s="204"/>
      <c r="H143" s="204"/>
      <c r="I143" s="204"/>
    </row>
    <row r="144" spans="1:9" ht="15" customHeight="1">
      <c r="A144" s="275" t="str">
        <f>IF(Calcu!B435=TRUE,"","삭제")</f>
        <v>삭제</v>
      </c>
      <c r="D144" s="93" t="str">
        <f>"○ Description : "&amp;기본정보!C$5</f>
        <v xml:space="preserve">○ Description : </v>
      </c>
      <c r="F144" s="55"/>
      <c r="G144" s="57"/>
    </row>
    <row r="145" spans="1:8" ht="15" customHeight="1">
      <c r="A145" s="206" t="str">
        <f>A144</f>
        <v>삭제</v>
      </c>
      <c r="D145" s="93" t="str">
        <f>"○ Manufacturer : "&amp;기본정보!C$6</f>
        <v xml:space="preserve">○ Manufacturer : </v>
      </c>
      <c r="F145" s="55"/>
      <c r="G145" s="57"/>
    </row>
    <row r="146" spans="1:8" ht="15" customHeight="1">
      <c r="A146" s="206" t="str">
        <f>A144</f>
        <v>삭제</v>
      </c>
      <c r="D146" s="93" t="str">
        <f>"○ Model Name : "&amp;기본정보!C$7</f>
        <v xml:space="preserve">○ Model Name : </v>
      </c>
      <c r="F146" s="55"/>
      <c r="G146" s="57"/>
    </row>
    <row r="147" spans="1:8" ht="15" customHeight="1">
      <c r="A147" s="206" t="str">
        <f>A144</f>
        <v>삭제</v>
      </c>
      <c r="D147" s="93" t="str">
        <f>"○ Serial Number : "&amp;기본정보!C$8</f>
        <v xml:space="preserve">○ Serial Number : </v>
      </c>
      <c r="F147" s="55"/>
      <c r="G147" s="57"/>
    </row>
    <row r="148" spans="1:8" ht="15" customHeight="1">
      <c r="A148" s="206" t="str">
        <f>A144</f>
        <v>삭제</v>
      </c>
      <c r="D148" s="93"/>
      <c r="F148" s="55"/>
      <c r="G148" s="57"/>
    </row>
    <row r="149" spans="1:8" ht="15" customHeight="1">
      <c r="A149" s="206" t="str">
        <f>A144</f>
        <v>삭제</v>
      </c>
      <c r="D149" s="59" t="s">
        <v>132</v>
      </c>
      <c r="F149" s="55"/>
      <c r="G149" s="57"/>
    </row>
    <row r="150" spans="1:8" ht="15" customHeight="1">
      <c r="A150" s="206" t="str">
        <f>A144</f>
        <v>삭제</v>
      </c>
      <c r="D150" s="551" t="s">
        <v>133</v>
      </c>
      <c r="E150" s="213" t="s">
        <v>128</v>
      </c>
      <c r="F150" s="554" t="e">
        <f>Calcu!$K$568</f>
        <v>#N/A</v>
      </c>
      <c r="G150" s="555"/>
      <c r="H150" s="556"/>
    </row>
    <row r="151" spans="1:8" ht="15" customHeight="1">
      <c r="A151" s="206" t="str">
        <f>A144</f>
        <v>삭제</v>
      </c>
      <c r="D151" s="552"/>
      <c r="E151" s="557" t="s">
        <v>134</v>
      </c>
      <c r="F151" s="559" t="s">
        <v>98</v>
      </c>
      <c r="G151" s="561" t="s">
        <v>99</v>
      </c>
      <c r="H151" s="566" t="s">
        <v>928</v>
      </c>
    </row>
    <row r="152" spans="1:8" ht="15" customHeight="1">
      <c r="A152" s="206" t="str">
        <f>A144</f>
        <v>삭제</v>
      </c>
      <c r="D152" s="552"/>
      <c r="E152" s="558"/>
      <c r="F152" s="560"/>
      <c r="G152" s="561"/>
      <c r="H152" s="566"/>
    </row>
    <row r="153" spans="1:8" ht="15" customHeight="1">
      <c r="A153" s="206" t="str">
        <f>A144</f>
        <v>삭제</v>
      </c>
      <c r="B153" s="57"/>
      <c r="C153" s="57"/>
      <c r="D153" s="553"/>
      <c r="E153" s="89">
        <f ca="1">Calcu!C535</f>
        <v>0</v>
      </c>
      <c r="F153" s="88">
        <f ca="1">Calcu!D535</f>
        <v>0</v>
      </c>
      <c r="G153" s="86">
        <f ca="1">Calcu!E535</f>
        <v>0</v>
      </c>
      <c r="H153" s="87">
        <f ca="1">Calcu!F535</f>
        <v>0</v>
      </c>
    </row>
    <row r="154" spans="1:8" ht="15" customHeight="1">
      <c r="A154" s="275" t="str">
        <f>IF(Calcu!N435=TRUE,"","삭제")</f>
        <v>삭제</v>
      </c>
      <c r="B154" s="57"/>
      <c r="C154" s="57"/>
      <c r="D154" s="215">
        <f>Calcu!B536</f>
        <v>1</v>
      </c>
      <c r="E154" s="217" t="str">
        <f>Calcu!C536</f>
        <v/>
      </c>
      <c r="F154" s="218" t="str">
        <f>Calcu!D536</f>
        <v/>
      </c>
      <c r="G154" s="219" t="str">
        <f>Calcu!E536</f>
        <v/>
      </c>
      <c r="H154" s="220" t="str">
        <f>Calcu!F536</f>
        <v/>
      </c>
    </row>
    <row r="155" spans="1:8" ht="15" customHeight="1">
      <c r="A155" s="275" t="str">
        <f>IF(Calcu!N436=TRUE,"","삭제")</f>
        <v>삭제</v>
      </c>
      <c r="B155" s="57"/>
      <c r="C155" s="57"/>
      <c r="D155" s="214">
        <f>Calcu!B537</f>
        <v>2</v>
      </c>
      <c r="E155" s="221" t="str">
        <f>Calcu!C537</f>
        <v/>
      </c>
      <c r="F155" s="222" t="str">
        <f>Calcu!D537</f>
        <v/>
      </c>
      <c r="G155" s="223" t="str">
        <f>Calcu!E537</f>
        <v/>
      </c>
      <c r="H155" s="224" t="str">
        <f>Calcu!F537</f>
        <v/>
      </c>
    </row>
    <row r="156" spans="1:8" ht="15" customHeight="1">
      <c r="A156" s="275" t="str">
        <f>IF(Calcu!N437=TRUE,"","삭제")</f>
        <v>삭제</v>
      </c>
      <c r="B156" s="57"/>
      <c r="C156" s="57"/>
      <c r="D156" s="214">
        <f>Calcu!B538</f>
        <v>3</v>
      </c>
      <c r="E156" s="221" t="str">
        <f>Calcu!C538</f>
        <v/>
      </c>
      <c r="F156" s="222" t="str">
        <f>Calcu!D538</f>
        <v/>
      </c>
      <c r="G156" s="223" t="str">
        <f>Calcu!E538</f>
        <v/>
      </c>
      <c r="H156" s="224" t="str">
        <f>Calcu!F538</f>
        <v/>
      </c>
    </row>
    <row r="157" spans="1:8" ht="15" customHeight="1">
      <c r="A157" s="275" t="str">
        <f>IF(Calcu!N438=TRUE,"","삭제")</f>
        <v>삭제</v>
      </c>
      <c r="B157" s="57"/>
      <c r="C157" s="57"/>
      <c r="D157" s="214">
        <f>Calcu!B539</f>
        <v>4</v>
      </c>
      <c r="E157" s="221" t="str">
        <f>Calcu!C539</f>
        <v/>
      </c>
      <c r="F157" s="222" t="str">
        <f>Calcu!D539</f>
        <v/>
      </c>
      <c r="G157" s="223" t="str">
        <f>Calcu!E539</f>
        <v/>
      </c>
      <c r="H157" s="224" t="str">
        <f>Calcu!F539</f>
        <v/>
      </c>
    </row>
    <row r="158" spans="1:8" ht="15" customHeight="1">
      <c r="A158" s="275" t="str">
        <f>IF(Calcu!N439=TRUE,"","삭제")</f>
        <v>삭제</v>
      </c>
      <c r="B158" s="57"/>
      <c r="C158" s="57"/>
      <c r="D158" s="214">
        <f>Calcu!B540</f>
        <v>5</v>
      </c>
      <c r="E158" s="221" t="str">
        <f>Calcu!C540</f>
        <v/>
      </c>
      <c r="F158" s="222" t="str">
        <f>Calcu!D540</f>
        <v/>
      </c>
      <c r="G158" s="223" t="str">
        <f>Calcu!E540</f>
        <v/>
      </c>
      <c r="H158" s="224" t="str">
        <f>Calcu!F540</f>
        <v/>
      </c>
    </row>
    <row r="159" spans="1:8" ht="15" customHeight="1">
      <c r="A159" s="275" t="str">
        <f>IF(Calcu!N440=TRUE,"","삭제")</f>
        <v>삭제</v>
      </c>
      <c r="B159" s="57"/>
      <c r="C159" s="57"/>
      <c r="D159" s="214">
        <f>Calcu!B541</f>
        <v>6</v>
      </c>
      <c r="E159" s="221" t="str">
        <f>Calcu!C541</f>
        <v/>
      </c>
      <c r="F159" s="222" t="str">
        <f>Calcu!D541</f>
        <v/>
      </c>
      <c r="G159" s="223" t="str">
        <f>Calcu!E541</f>
        <v/>
      </c>
      <c r="H159" s="224" t="str">
        <f>Calcu!F541</f>
        <v/>
      </c>
    </row>
    <row r="160" spans="1:8" ht="15" customHeight="1">
      <c r="A160" s="275" t="str">
        <f>IF(Calcu!N441=TRUE,"","삭제")</f>
        <v>삭제</v>
      </c>
      <c r="B160" s="57"/>
      <c r="C160" s="57"/>
      <c r="D160" s="214">
        <f>Calcu!B542</f>
        <v>7</v>
      </c>
      <c r="E160" s="221" t="str">
        <f>Calcu!C542</f>
        <v/>
      </c>
      <c r="F160" s="222" t="str">
        <f>Calcu!D542</f>
        <v/>
      </c>
      <c r="G160" s="223" t="str">
        <f>Calcu!E542</f>
        <v/>
      </c>
      <c r="H160" s="224" t="str">
        <f>Calcu!F542</f>
        <v/>
      </c>
    </row>
    <row r="161" spans="1:8" ht="15" customHeight="1">
      <c r="A161" s="275" t="str">
        <f>IF(Calcu!N442=TRUE,"","삭제")</f>
        <v>삭제</v>
      </c>
      <c r="B161" s="57"/>
      <c r="C161" s="57"/>
      <c r="D161" s="214">
        <f>Calcu!B543</f>
        <v>8</v>
      </c>
      <c r="E161" s="221" t="str">
        <f>Calcu!C543</f>
        <v/>
      </c>
      <c r="F161" s="222" t="str">
        <f>Calcu!D543</f>
        <v/>
      </c>
      <c r="G161" s="223" t="str">
        <f>Calcu!E543</f>
        <v/>
      </c>
      <c r="H161" s="224" t="str">
        <f>Calcu!F543</f>
        <v/>
      </c>
    </row>
    <row r="162" spans="1:8" ht="15" customHeight="1">
      <c r="A162" s="275" t="str">
        <f>IF(Calcu!N443=TRUE,"","삭제")</f>
        <v>삭제</v>
      </c>
      <c r="B162" s="57"/>
      <c r="C162" s="57"/>
      <c r="D162" s="214">
        <f>Calcu!B544</f>
        <v>9</v>
      </c>
      <c r="E162" s="221" t="str">
        <f>Calcu!C544</f>
        <v/>
      </c>
      <c r="F162" s="222" t="str">
        <f>Calcu!D544</f>
        <v/>
      </c>
      <c r="G162" s="223" t="str">
        <f>Calcu!E544</f>
        <v/>
      </c>
      <c r="H162" s="224" t="str">
        <f>Calcu!F544</f>
        <v/>
      </c>
    </row>
    <row r="163" spans="1:8" ht="15" customHeight="1">
      <c r="A163" s="275" t="str">
        <f>IF(Calcu!N444=TRUE,"","삭제")</f>
        <v>삭제</v>
      </c>
      <c r="D163" s="214">
        <f>Calcu!B545</f>
        <v>10</v>
      </c>
      <c r="E163" s="221" t="str">
        <f>Calcu!C545</f>
        <v/>
      </c>
      <c r="F163" s="222" t="str">
        <f>Calcu!D545</f>
        <v/>
      </c>
      <c r="G163" s="223" t="str">
        <f>Calcu!E545</f>
        <v/>
      </c>
      <c r="H163" s="224" t="str">
        <f>Calcu!F545</f>
        <v/>
      </c>
    </row>
    <row r="164" spans="1:8" ht="15" customHeight="1">
      <c r="A164" s="275" t="str">
        <f>IF(Calcu!N445=TRUE,"","삭제")</f>
        <v>삭제</v>
      </c>
      <c r="D164" s="214">
        <f>Calcu!B546</f>
        <v>11</v>
      </c>
      <c r="E164" s="221" t="str">
        <f>Calcu!C546</f>
        <v/>
      </c>
      <c r="F164" s="222" t="str">
        <f>Calcu!D546</f>
        <v/>
      </c>
      <c r="G164" s="223" t="str">
        <f>Calcu!E546</f>
        <v/>
      </c>
      <c r="H164" s="224" t="str">
        <f>Calcu!F546</f>
        <v/>
      </c>
    </row>
    <row r="165" spans="1:8" ht="15" customHeight="1">
      <c r="A165" s="275" t="str">
        <f>IF(Calcu!N446=TRUE,"","삭제")</f>
        <v>삭제</v>
      </c>
      <c r="D165" s="214">
        <f>Calcu!B547</f>
        <v>12</v>
      </c>
      <c r="E165" s="221" t="str">
        <f>Calcu!C547</f>
        <v/>
      </c>
      <c r="F165" s="222" t="str">
        <f>Calcu!D547</f>
        <v/>
      </c>
      <c r="G165" s="223" t="str">
        <f>Calcu!E547</f>
        <v/>
      </c>
      <c r="H165" s="224" t="str">
        <f>Calcu!F547</f>
        <v/>
      </c>
    </row>
    <row r="166" spans="1:8" ht="15" customHeight="1">
      <c r="A166" s="275" t="str">
        <f>IF(Calcu!N447=TRUE,"","삭제")</f>
        <v>삭제</v>
      </c>
      <c r="D166" s="214">
        <f>Calcu!B548</f>
        <v>13</v>
      </c>
      <c r="E166" s="221" t="str">
        <f>Calcu!C548</f>
        <v/>
      </c>
      <c r="F166" s="222" t="str">
        <f>Calcu!D548</f>
        <v/>
      </c>
      <c r="G166" s="223" t="str">
        <f>Calcu!E548</f>
        <v/>
      </c>
      <c r="H166" s="224" t="str">
        <f>Calcu!F548</f>
        <v/>
      </c>
    </row>
    <row r="167" spans="1:8" ht="15" customHeight="1">
      <c r="A167" s="275" t="str">
        <f>IF(Calcu!N448=TRUE,"","삭제")</f>
        <v>삭제</v>
      </c>
      <c r="D167" s="214">
        <f>Calcu!B549</f>
        <v>14</v>
      </c>
      <c r="E167" s="221" t="str">
        <f>Calcu!C549</f>
        <v/>
      </c>
      <c r="F167" s="222" t="str">
        <f>Calcu!D549</f>
        <v/>
      </c>
      <c r="G167" s="223" t="str">
        <f>Calcu!E549</f>
        <v/>
      </c>
      <c r="H167" s="224" t="str">
        <f>Calcu!F549</f>
        <v/>
      </c>
    </row>
    <row r="168" spans="1:8" ht="15" customHeight="1">
      <c r="A168" s="275" t="str">
        <f>IF(Calcu!N449=TRUE,"","삭제")</f>
        <v>삭제</v>
      </c>
      <c r="D168" s="214">
        <f>Calcu!B550</f>
        <v>15</v>
      </c>
      <c r="E168" s="221" t="str">
        <f>Calcu!C550</f>
        <v/>
      </c>
      <c r="F168" s="222" t="str">
        <f>Calcu!D550</f>
        <v/>
      </c>
      <c r="G168" s="223" t="str">
        <f>Calcu!E550</f>
        <v/>
      </c>
      <c r="H168" s="224" t="str">
        <f>Calcu!F550</f>
        <v/>
      </c>
    </row>
    <row r="169" spans="1:8" ht="15" customHeight="1">
      <c r="A169" s="275" t="str">
        <f>IF(Calcu!N450=TRUE,"","삭제")</f>
        <v>삭제</v>
      </c>
      <c r="D169" s="214">
        <f>Calcu!B551</f>
        <v>16</v>
      </c>
      <c r="E169" s="221" t="str">
        <f>Calcu!C551</f>
        <v/>
      </c>
      <c r="F169" s="222" t="str">
        <f>Calcu!D551</f>
        <v/>
      </c>
      <c r="G169" s="223" t="str">
        <f>Calcu!E551</f>
        <v/>
      </c>
      <c r="H169" s="224" t="str">
        <f>Calcu!F551</f>
        <v/>
      </c>
    </row>
    <row r="170" spans="1:8" ht="15" customHeight="1">
      <c r="A170" s="275" t="str">
        <f>IF(Calcu!N451=TRUE,"","삭제")</f>
        <v>삭제</v>
      </c>
      <c r="D170" s="214">
        <f>Calcu!B552</f>
        <v>17</v>
      </c>
      <c r="E170" s="221" t="str">
        <f>Calcu!C552</f>
        <v/>
      </c>
      <c r="F170" s="222" t="str">
        <f>Calcu!D552</f>
        <v/>
      </c>
      <c r="G170" s="223" t="str">
        <f>Calcu!E552</f>
        <v/>
      </c>
      <c r="H170" s="224" t="str">
        <f>Calcu!F552</f>
        <v/>
      </c>
    </row>
    <row r="171" spans="1:8" ht="15" customHeight="1">
      <c r="A171" s="275" t="str">
        <f>IF(Calcu!N452=TRUE,"","삭제")</f>
        <v>삭제</v>
      </c>
      <c r="D171" s="214">
        <f>Calcu!B553</f>
        <v>18</v>
      </c>
      <c r="E171" s="221" t="str">
        <f>Calcu!C553</f>
        <v/>
      </c>
      <c r="F171" s="222" t="str">
        <f>Calcu!D553</f>
        <v/>
      </c>
      <c r="G171" s="223" t="str">
        <f>Calcu!E553</f>
        <v/>
      </c>
      <c r="H171" s="224" t="str">
        <f>Calcu!F553</f>
        <v/>
      </c>
    </row>
    <row r="172" spans="1:8" ht="15" customHeight="1">
      <c r="A172" s="275" t="str">
        <f>IF(Calcu!N453=TRUE,"","삭제")</f>
        <v>삭제</v>
      </c>
      <c r="D172" s="214">
        <f>Calcu!B554</f>
        <v>19</v>
      </c>
      <c r="E172" s="221" t="str">
        <f>Calcu!C554</f>
        <v/>
      </c>
      <c r="F172" s="222" t="str">
        <f>Calcu!D554</f>
        <v/>
      </c>
      <c r="G172" s="223" t="str">
        <f>Calcu!E554</f>
        <v/>
      </c>
      <c r="H172" s="224" t="str">
        <f>Calcu!F554</f>
        <v/>
      </c>
    </row>
    <row r="173" spans="1:8" ht="15" customHeight="1">
      <c r="A173" s="275" t="str">
        <f>IF(Calcu!N454=TRUE,"","삭제")</f>
        <v>삭제</v>
      </c>
      <c r="D173" s="214">
        <f>Calcu!B555</f>
        <v>20</v>
      </c>
      <c r="E173" s="221" t="str">
        <f>Calcu!C555</f>
        <v/>
      </c>
      <c r="F173" s="222" t="str">
        <f>Calcu!D555</f>
        <v/>
      </c>
      <c r="G173" s="223" t="str">
        <f>Calcu!E555</f>
        <v/>
      </c>
      <c r="H173" s="224" t="str">
        <f>Calcu!F555</f>
        <v/>
      </c>
    </row>
    <row r="174" spans="1:8" ht="15" customHeight="1">
      <c r="A174" s="275" t="str">
        <f>IF(Calcu!N455=TRUE,"","삭제")</f>
        <v>삭제</v>
      </c>
      <c r="D174" s="214">
        <f>Calcu!B556</f>
        <v>21</v>
      </c>
      <c r="E174" s="221" t="str">
        <f>Calcu!C556</f>
        <v/>
      </c>
      <c r="F174" s="222" t="str">
        <f>Calcu!D556</f>
        <v/>
      </c>
      <c r="G174" s="223" t="str">
        <f>Calcu!E556</f>
        <v/>
      </c>
      <c r="H174" s="224" t="str">
        <f>Calcu!F556</f>
        <v/>
      </c>
    </row>
    <row r="175" spans="1:8" ht="15" customHeight="1">
      <c r="A175" s="275" t="str">
        <f>IF(Calcu!N456=TRUE,"","삭제")</f>
        <v>삭제</v>
      </c>
      <c r="D175" s="214">
        <f>Calcu!B557</f>
        <v>22</v>
      </c>
      <c r="E175" s="221" t="str">
        <f>Calcu!C557</f>
        <v/>
      </c>
      <c r="F175" s="222" t="str">
        <f>Calcu!D557</f>
        <v/>
      </c>
      <c r="G175" s="223" t="str">
        <f>Calcu!E557</f>
        <v/>
      </c>
      <c r="H175" s="224" t="str">
        <f>Calcu!F557</f>
        <v/>
      </c>
    </row>
    <row r="176" spans="1:8" ht="15" customHeight="1">
      <c r="A176" s="275" t="str">
        <f>IF(Calcu!N457=TRUE,"","삭제")</f>
        <v>삭제</v>
      </c>
      <c r="D176" s="214">
        <f>Calcu!B558</f>
        <v>23</v>
      </c>
      <c r="E176" s="221" t="str">
        <f>Calcu!C558</f>
        <v/>
      </c>
      <c r="F176" s="222" t="str">
        <f>Calcu!D558</f>
        <v/>
      </c>
      <c r="G176" s="223" t="str">
        <f>Calcu!E558</f>
        <v/>
      </c>
      <c r="H176" s="224" t="str">
        <f>Calcu!F558</f>
        <v/>
      </c>
    </row>
    <row r="177" spans="1:9" ht="15" customHeight="1">
      <c r="A177" s="275" t="str">
        <f>IF(Calcu!N458=TRUE,"","삭제")</f>
        <v>삭제</v>
      </c>
      <c r="D177" s="214">
        <f>Calcu!B559</f>
        <v>24</v>
      </c>
      <c r="E177" s="221" t="str">
        <f>Calcu!C559</f>
        <v/>
      </c>
      <c r="F177" s="222" t="str">
        <f>Calcu!D559</f>
        <v/>
      </c>
      <c r="G177" s="223" t="str">
        <f>Calcu!E559</f>
        <v/>
      </c>
      <c r="H177" s="224" t="str">
        <f>Calcu!F559</f>
        <v/>
      </c>
    </row>
    <row r="178" spans="1:9" ht="15" customHeight="1">
      <c r="A178" s="275" t="str">
        <f>IF(Calcu!N459=TRUE,"","삭제")</f>
        <v>삭제</v>
      </c>
      <c r="D178" s="214">
        <f>Calcu!B560</f>
        <v>25</v>
      </c>
      <c r="E178" s="221" t="str">
        <f>Calcu!C560</f>
        <v/>
      </c>
      <c r="F178" s="222" t="str">
        <f>Calcu!D560</f>
        <v/>
      </c>
      <c r="G178" s="223" t="str">
        <f>Calcu!E560</f>
        <v/>
      </c>
      <c r="H178" s="224" t="str">
        <f>Calcu!F560</f>
        <v/>
      </c>
    </row>
    <row r="179" spans="1:9" ht="15" customHeight="1">
      <c r="A179" s="275" t="str">
        <f>IF(Calcu!N460=TRUE,"","삭제")</f>
        <v>삭제</v>
      </c>
      <c r="D179" s="214">
        <f>Calcu!B561</f>
        <v>26</v>
      </c>
      <c r="E179" s="221" t="str">
        <f>Calcu!C561</f>
        <v/>
      </c>
      <c r="F179" s="222" t="str">
        <f>Calcu!D561</f>
        <v/>
      </c>
      <c r="G179" s="223" t="str">
        <f>Calcu!E561</f>
        <v/>
      </c>
      <c r="H179" s="224" t="str">
        <f>Calcu!F561</f>
        <v/>
      </c>
    </row>
    <row r="180" spans="1:9" ht="15" customHeight="1">
      <c r="A180" s="275" t="str">
        <f>IF(Calcu!N461=TRUE,"","삭제")</f>
        <v>삭제</v>
      </c>
      <c r="D180" s="214">
        <f>Calcu!B562</f>
        <v>27</v>
      </c>
      <c r="E180" s="221" t="str">
        <f>Calcu!C562</f>
        <v/>
      </c>
      <c r="F180" s="222" t="str">
        <f>Calcu!D562</f>
        <v/>
      </c>
      <c r="G180" s="223" t="str">
        <f>Calcu!E562</f>
        <v/>
      </c>
      <c r="H180" s="224" t="str">
        <f>Calcu!F562</f>
        <v/>
      </c>
    </row>
    <row r="181" spans="1:9" ht="15" customHeight="1">
      <c r="A181" s="275" t="str">
        <f>IF(Calcu!N462=TRUE,"","삭제")</f>
        <v>삭제</v>
      </c>
      <c r="D181" s="214">
        <f>Calcu!B563</f>
        <v>28</v>
      </c>
      <c r="E181" s="221" t="str">
        <f>Calcu!C563</f>
        <v/>
      </c>
      <c r="F181" s="222" t="str">
        <f>Calcu!D563</f>
        <v/>
      </c>
      <c r="G181" s="223" t="str">
        <f>Calcu!E563</f>
        <v/>
      </c>
      <c r="H181" s="224" t="str">
        <f>Calcu!F563</f>
        <v/>
      </c>
    </row>
    <row r="182" spans="1:9" ht="15" customHeight="1">
      <c r="A182" s="275" t="str">
        <f>IF(Calcu!N463=TRUE,"","삭제")</f>
        <v>삭제</v>
      </c>
      <c r="D182" s="214">
        <f>Calcu!B564</f>
        <v>29</v>
      </c>
      <c r="E182" s="221" t="str">
        <f>Calcu!C564</f>
        <v/>
      </c>
      <c r="F182" s="222" t="str">
        <f>Calcu!D564</f>
        <v/>
      </c>
      <c r="G182" s="223" t="str">
        <f>Calcu!E564</f>
        <v/>
      </c>
      <c r="H182" s="224" t="str">
        <f>Calcu!F564</f>
        <v/>
      </c>
    </row>
    <row r="183" spans="1:9" ht="15" customHeight="1">
      <c r="A183" s="275" t="str">
        <f>IF(Calcu!N449=TRUE,"","삭제")</f>
        <v>삭제</v>
      </c>
      <c r="D183" s="216">
        <f>Calcu!B565</f>
        <v>30</v>
      </c>
      <c r="E183" s="225" t="str">
        <f>Calcu!C565</f>
        <v/>
      </c>
      <c r="F183" s="226" t="str">
        <f>Calcu!D565</f>
        <v/>
      </c>
      <c r="G183" s="227" t="str">
        <f>Calcu!E565</f>
        <v/>
      </c>
      <c r="H183" s="228" t="str">
        <f>Calcu!F565</f>
        <v/>
      </c>
    </row>
    <row r="184" spans="1:9" ht="15" customHeight="1">
      <c r="A184" s="206" t="str">
        <f>A144</f>
        <v>삭제</v>
      </c>
      <c r="B184" s="205"/>
      <c r="C184" s="205"/>
      <c r="D184" s="229"/>
      <c r="E184" s="230"/>
      <c r="F184" s="229"/>
      <c r="G184" s="229"/>
      <c r="H184" s="229"/>
      <c r="I184" s="205"/>
    </row>
    <row r="185" spans="1:9" ht="15" customHeight="1">
      <c r="A185" s="275" t="str">
        <f>IF(A144="삭제","삭제",IF(Calcu!H429=1,"삭제",""))</f>
        <v>삭제</v>
      </c>
      <c r="B185" s="205"/>
      <c r="C185" s="205"/>
      <c r="D185" s="56" t="e">
        <f ca="1">"※ Note : If the unit is converted to "&amp;Calcu!F434&amp;" = (Indication ÷ "&amp;Calcu!H429&amp;" )"</f>
        <v>#N/A</v>
      </c>
      <c r="E185" s="53"/>
      <c r="F185" s="205"/>
      <c r="G185" s="205"/>
      <c r="H185" s="205"/>
      <c r="I185" s="205"/>
    </row>
    <row r="186" spans="1:9" ht="15" customHeight="1">
      <c r="A186" s="206" t="str">
        <f>A185</f>
        <v>삭제</v>
      </c>
      <c r="B186" s="205"/>
      <c r="C186" s="205"/>
      <c r="D186" s="56"/>
      <c r="E186" s="53"/>
      <c r="F186" s="205"/>
      <c r="G186" s="205"/>
      <c r="H186" s="205"/>
      <c r="I186" s="205"/>
    </row>
    <row r="187" spans="1:9" ht="15" customHeight="1">
      <c r="A187" s="206" t="str">
        <f>A144</f>
        <v>삭제</v>
      </c>
      <c r="B187" s="205"/>
      <c r="C187" s="205"/>
      <c r="D187" s="53" t="s">
        <v>927</v>
      </c>
      <c r="E187" s="53"/>
      <c r="F187" s="205"/>
      <c r="G187" s="205"/>
      <c r="H187" s="205"/>
      <c r="I187" s="205"/>
    </row>
    <row r="188" spans="1:9" ht="15" customHeight="1">
      <c r="A188" s="275"/>
      <c r="D188" s="192"/>
      <c r="E188" s="193"/>
      <c r="F188" s="192"/>
      <c r="G188" s="192"/>
      <c r="H188" s="192"/>
      <c r="I188" s="194"/>
    </row>
    <row r="189" spans="1:9" ht="15" customHeight="1">
      <c r="A189" s="206"/>
    </row>
    <row r="190" spans="1:9" ht="15" customHeight="1">
      <c r="A190" s="206"/>
    </row>
    <row r="191" spans="1:9" ht="15" customHeight="1">
      <c r="A191" s="206"/>
    </row>
    <row r="192" spans="1:9" ht="15" customHeight="1">
      <c r="A192" s="206"/>
    </row>
    <row r="193" spans="1:1" ht="15" customHeight="1">
      <c r="A193" s="206"/>
    </row>
  </sheetData>
  <mergeCells count="28">
    <mergeCell ref="F96:G96"/>
    <mergeCell ref="F142:G142"/>
    <mergeCell ref="D150:D153"/>
    <mergeCell ref="F150:H150"/>
    <mergeCell ref="E151:E152"/>
    <mergeCell ref="F151:F152"/>
    <mergeCell ref="G151:G152"/>
    <mergeCell ref="H151:H152"/>
    <mergeCell ref="D104:D107"/>
    <mergeCell ref="F104:H104"/>
    <mergeCell ref="E105:E106"/>
    <mergeCell ref="F105:F106"/>
    <mergeCell ref="G105:G106"/>
    <mergeCell ref="H105:H106"/>
    <mergeCell ref="D58:D61"/>
    <mergeCell ref="F58:H58"/>
    <mergeCell ref="E59:E60"/>
    <mergeCell ref="F59:F60"/>
    <mergeCell ref="G59:G60"/>
    <mergeCell ref="H59:H60"/>
    <mergeCell ref="F50:G50"/>
    <mergeCell ref="A1:K2"/>
    <mergeCell ref="D12:D15"/>
    <mergeCell ref="F12:H12"/>
    <mergeCell ref="E13:E14"/>
    <mergeCell ref="F13:F14"/>
    <mergeCell ref="G13:G14"/>
    <mergeCell ref="H13:H14"/>
  </mergeCells>
  <phoneticPr fontId="5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0"/>
  <sheetViews>
    <sheetView showGridLines="0" showWhiteSpace="0" zoomScaleNormal="100" zoomScaleSheetLayoutView="100" workbookViewId="0">
      <selection sqref="A1:Q2"/>
    </sheetView>
  </sheetViews>
  <sheetFormatPr defaultColWidth="8.77734375" defaultRowHeight="15" customHeight="1"/>
  <cols>
    <col min="1" max="1" width="3.77734375" style="57" customWidth="1"/>
    <col min="2" max="5" width="1.77734375" style="57" hidden="1" customWidth="1"/>
    <col min="6" max="6" width="9.21875" style="57" customWidth="1"/>
    <col min="7" max="7" width="4.44140625" style="57" bestFit="1" customWidth="1"/>
    <col min="8" max="8" width="8.77734375" style="57"/>
    <col min="9" max="9" width="1.77734375" style="57" customWidth="1"/>
    <col min="10" max="10" width="7.5546875" style="57" bestFit="1" customWidth="1"/>
    <col min="11" max="11" width="9.109375" style="57" bestFit="1" customWidth="1"/>
    <col min="12" max="12" width="5.21875" style="57" bestFit="1" customWidth="1"/>
    <col min="13" max="13" width="7.5546875" style="57" bestFit="1" customWidth="1"/>
    <col min="14" max="14" width="9.109375" style="57" bestFit="1" customWidth="1"/>
    <col min="15" max="15" width="5.21875" style="57" bestFit="1" customWidth="1"/>
    <col min="16" max="16" width="1.77734375" style="57" customWidth="1"/>
    <col min="17" max="17" width="10.33203125" style="57" customWidth="1"/>
    <col min="18" max="16384" width="8.77734375" style="57"/>
  </cols>
  <sheetData>
    <row r="1" spans="1:17" s="340" customFormat="1" ht="33" customHeight="1">
      <c r="A1" s="572" t="s">
        <v>824</v>
      </c>
      <c r="B1" s="572"/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2"/>
      <c r="P1" s="572"/>
      <c r="Q1" s="572"/>
    </row>
    <row r="2" spans="1:17" s="340" customFormat="1" ht="33" customHeight="1">
      <c r="A2" s="572"/>
      <c r="B2" s="572"/>
      <c r="C2" s="572"/>
      <c r="D2" s="572"/>
      <c r="E2" s="572"/>
      <c r="F2" s="572"/>
      <c r="G2" s="572"/>
      <c r="H2" s="572"/>
      <c r="I2" s="572"/>
      <c r="J2" s="572"/>
      <c r="K2" s="572"/>
      <c r="L2" s="572"/>
      <c r="M2" s="572"/>
      <c r="N2" s="572"/>
      <c r="O2" s="572"/>
      <c r="P2" s="572"/>
      <c r="Q2" s="572"/>
    </row>
    <row r="3" spans="1:17" s="340" customFormat="1" ht="12.75" customHeight="1">
      <c r="A3" s="341" t="s">
        <v>825</v>
      </c>
      <c r="B3" s="341"/>
      <c r="C3" s="341"/>
      <c r="D3" s="341"/>
      <c r="E3" s="341"/>
      <c r="F3" s="34"/>
      <c r="G3" s="34"/>
      <c r="H3" s="34"/>
      <c r="I3" s="34"/>
      <c r="J3" s="34"/>
      <c r="K3" s="34"/>
      <c r="L3" s="34"/>
      <c r="M3" s="34"/>
    </row>
    <row r="4" spans="1:17" s="344" customFormat="1" ht="13.5" customHeight="1">
      <c r="A4" s="33" t="str">
        <f>" 교   정   번   호(Calibration No) : "&amp;기본정보!H3</f>
        <v xml:space="preserve"> 교   정   번   호(Calibration No) : </v>
      </c>
      <c r="B4" s="33"/>
      <c r="C4" s="33"/>
      <c r="D4" s="33"/>
      <c r="E4" s="33"/>
      <c r="F4" s="35"/>
      <c r="G4" s="35"/>
      <c r="H4" s="35"/>
      <c r="I4" s="35"/>
      <c r="J4" s="35"/>
      <c r="K4" s="342"/>
      <c r="L4" s="20"/>
      <c r="M4" s="343"/>
      <c r="N4" s="343"/>
      <c r="O4" s="343"/>
      <c r="P4" s="343"/>
      <c r="Q4" s="343"/>
    </row>
    <row r="5" spans="1:17" s="53" customFormat="1" ht="15" customHeight="1"/>
    <row r="6" spans="1:17" ht="15" customHeight="1">
      <c r="F6" s="93" t="str">
        <f>"○ 품명 : "&amp;기본정보!C$5</f>
        <v xml:space="preserve">○ 품명 : </v>
      </c>
      <c r="G6" s="345"/>
    </row>
    <row r="7" spans="1:17" ht="15" customHeight="1">
      <c r="F7" s="93" t="str">
        <f>"○ 제작회사 : "&amp;기본정보!C$6</f>
        <v xml:space="preserve">○ 제작회사 : </v>
      </c>
      <c r="G7" s="345"/>
    </row>
    <row r="8" spans="1:17" ht="15" customHeight="1">
      <c r="F8" s="93" t="str">
        <f>"○ 형식 : "&amp;기본정보!C$7</f>
        <v xml:space="preserve">○ 형식 : </v>
      </c>
      <c r="G8" s="345"/>
    </row>
    <row r="9" spans="1:17" ht="15" customHeight="1">
      <c r="F9" s="93" t="str">
        <f>"○ 기기번호 : "&amp;기본정보!C$8</f>
        <v xml:space="preserve">○ 기기번호 : </v>
      </c>
      <c r="G9" s="345"/>
    </row>
    <row r="11" spans="1:17" ht="15" customHeight="1">
      <c r="F11" s="59" t="s">
        <v>826</v>
      </c>
      <c r="G11" s="59"/>
    </row>
    <row r="12" spans="1:17" ht="15" customHeight="1">
      <c r="A12" s="346"/>
      <c r="B12" s="346"/>
      <c r="C12" s="346"/>
      <c r="D12" s="346"/>
      <c r="E12" s="346"/>
    </row>
    <row r="13" spans="1:17" s="347" customFormat="1" ht="15" customHeight="1">
      <c r="B13" s="573"/>
      <c r="C13" s="575"/>
      <c r="D13" s="575"/>
      <c r="E13" s="577"/>
      <c r="F13" s="579" t="s">
        <v>827</v>
      </c>
      <c r="G13" s="581" t="s">
        <v>828</v>
      </c>
      <c r="H13" s="583" t="s">
        <v>532</v>
      </c>
      <c r="I13" s="585"/>
      <c r="J13" s="586" t="s">
        <v>829</v>
      </c>
      <c r="K13" s="586"/>
      <c r="L13" s="586"/>
      <c r="M13" s="567" t="s">
        <v>830</v>
      </c>
      <c r="N13" s="567"/>
      <c r="O13" s="567"/>
      <c r="P13" s="568"/>
      <c r="Q13" s="570" t="s">
        <v>831</v>
      </c>
    </row>
    <row r="14" spans="1:17" s="348" customFormat="1" ht="22.5">
      <c r="B14" s="574"/>
      <c r="C14" s="576"/>
      <c r="D14" s="576"/>
      <c r="E14" s="578"/>
      <c r="F14" s="580"/>
      <c r="G14" s="582"/>
      <c r="H14" s="584"/>
      <c r="I14" s="576"/>
      <c r="J14" s="353" t="s">
        <v>833</v>
      </c>
      <c r="K14" s="371" t="s">
        <v>834</v>
      </c>
      <c r="L14" s="371" t="s">
        <v>835</v>
      </c>
      <c r="M14" s="353" t="s">
        <v>832</v>
      </c>
      <c r="N14" s="371" t="s">
        <v>834</v>
      </c>
      <c r="O14" s="371" t="s">
        <v>836</v>
      </c>
      <c r="P14" s="569"/>
      <c r="Q14" s="571"/>
    </row>
    <row r="15" spans="1:17" ht="15" customHeight="1">
      <c r="A15" s="346" t="str">
        <f>IF(Calcu!N9=TRUE,"","삭제")</f>
        <v>삭제</v>
      </c>
      <c r="B15" s="349"/>
      <c r="C15" s="349"/>
      <c r="D15" s="349"/>
      <c r="F15" s="204" t="str">
        <f>IF(Calcu_ADJ!N9=FALSE,Calcu!C110,Calcu_ADJ!C110)</f>
        <v/>
      </c>
      <c r="G15" s="204">
        <f ca="1">Calcu!C$109</f>
        <v>0</v>
      </c>
      <c r="H15" s="204" t="str">
        <f>IF(Calcu_ADJ!N9=FALSE,Calcu!J110,Calcu_ADJ!J110)</f>
        <v/>
      </c>
      <c r="J15" s="57" t="str">
        <f>Calcu!D110</f>
        <v/>
      </c>
      <c r="K15" s="57" t="str">
        <f>Calcu!E110</f>
        <v/>
      </c>
      <c r="L15" s="57" t="str">
        <f>LEFT(Calcu!K110)</f>
        <v/>
      </c>
      <c r="M15" s="57" t="str">
        <f>Calcu_ADJ!D110</f>
        <v>-</v>
      </c>
      <c r="N15" s="57" t="str">
        <f>Calcu_ADJ!E110</f>
        <v>-</v>
      </c>
      <c r="O15" s="57" t="str">
        <f>LEFT(Calcu_ADJ!K110)</f>
        <v>-</v>
      </c>
      <c r="Q15" s="57" t="str">
        <f>IF(Calcu_ADJ!N9=FALSE,Calcu!F110,Calcu_ADJ!F110)</f>
        <v/>
      </c>
    </row>
    <row r="16" spans="1:17" ht="15" customHeight="1">
      <c r="A16" s="346" t="str">
        <f>IF(Calcu!N10=TRUE,"","삭제")</f>
        <v>삭제</v>
      </c>
      <c r="B16" s="349"/>
      <c r="C16" s="349"/>
      <c r="D16" s="349"/>
      <c r="F16" s="204" t="str">
        <f>IF(Calcu_ADJ!N10=FALSE,Calcu!C111,Calcu_ADJ!C111)</f>
        <v/>
      </c>
      <c r="G16" s="204">
        <f ca="1">Calcu!C$109</f>
        <v>0</v>
      </c>
      <c r="H16" s="204" t="str">
        <f>IF(Calcu_ADJ!N10=FALSE,Calcu!J111,Calcu_ADJ!J111)</f>
        <v/>
      </c>
      <c r="J16" s="57" t="str">
        <f>Calcu!D111</f>
        <v/>
      </c>
      <c r="K16" s="57" t="str">
        <f>Calcu!E111</f>
        <v/>
      </c>
      <c r="L16" s="57" t="str">
        <f>LEFT(Calcu!K111)</f>
        <v/>
      </c>
      <c r="M16" s="57" t="str">
        <f>Calcu_ADJ!D111</f>
        <v>-</v>
      </c>
      <c r="N16" s="57" t="str">
        <f>Calcu_ADJ!E111</f>
        <v>-</v>
      </c>
      <c r="O16" s="57" t="str">
        <f>LEFT(Calcu_ADJ!K111)</f>
        <v>-</v>
      </c>
      <c r="Q16" s="57" t="str">
        <f>IF(Calcu_ADJ!N10=FALSE,Calcu!F111,Calcu_ADJ!F111)</f>
        <v/>
      </c>
    </row>
    <row r="17" spans="1:17" ht="15" customHeight="1">
      <c r="A17" s="346" t="str">
        <f>IF(Calcu!N11=TRUE,"","삭제")</f>
        <v>삭제</v>
      </c>
      <c r="B17" s="349"/>
      <c r="C17" s="349"/>
      <c r="D17" s="349"/>
      <c r="F17" s="204" t="str">
        <f>IF(Calcu_ADJ!N11=FALSE,Calcu!C112,Calcu_ADJ!C112)</f>
        <v/>
      </c>
      <c r="G17" s="204">
        <f ca="1">Calcu!C$109</f>
        <v>0</v>
      </c>
      <c r="H17" s="204" t="str">
        <f>IF(Calcu_ADJ!N11=FALSE,Calcu!J112,Calcu_ADJ!J112)</f>
        <v/>
      </c>
      <c r="J17" s="57" t="str">
        <f>Calcu!D112</f>
        <v/>
      </c>
      <c r="K17" s="57" t="str">
        <f>Calcu!E112</f>
        <v/>
      </c>
      <c r="L17" s="57" t="str">
        <f>LEFT(Calcu!K112)</f>
        <v/>
      </c>
      <c r="M17" s="57" t="str">
        <f>Calcu_ADJ!D112</f>
        <v>-</v>
      </c>
      <c r="N17" s="57" t="str">
        <f>Calcu_ADJ!E112</f>
        <v>-</v>
      </c>
      <c r="O17" s="57" t="str">
        <f>LEFT(Calcu_ADJ!K112)</f>
        <v>-</v>
      </c>
      <c r="Q17" s="57" t="str">
        <f>IF(Calcu_ADJ!N11=FALSE,Calcu!F112,Calcu_ADJ!F112)</f>
        <v/>
      </c>
    </row>
    <row r="18" spans="1:17" ht="15" customHeight="1">
      <c r="A18" s="346" t="str">
        <f>IF(Calcu!N12=TRUE,"","삭제")</f>
        <v>삭제</v>
      </c>
      <c r="B18" s="349"/>
      <c r="C18" s="349"/>
      <c r="D18" s="349"/>
      <c r="F18" s="204" t="str">
        <f>IF(Calcu_ADJ!N12=FALSE,Calcu!C113,Calcu_ADJ!C113)</f>
        <v/>
      </c>
      <c r="G18" s="204">
        <f ca="1">Calcu!C$109</f>
        <v>0</v>
      </c>
      <c r="H18" s="204" t="str">
        <f>IF(Calcu_ADJ!N12=FALSE,Calcu!J113,Calcu_ADJ!J113)</f>
        <v/>
      </c>
      <c r="J18" s="57" t="str">
        <f>Calcu!D113</f>
        <v/>
      </c>
      <c r="K18" s="57" t="str">
        <f>Calcu!E113</f>
        <v/>
      </c>
      <c r="L18" s="57" t="str">
        <f>LEFT(Calcu!K113)</f>
        <v/>
      </c>
      <c r="M18" s="57" t="str">
        <f>Calcu_ADJ!D113</f>
        <v>-</v>
      </c>
      <c r="N18" s="57" t="str">
        <f>Calcu_ADJ!E113</f>
        <v>-</v>
      </c>
      <c r="O18" s="57" t="str">
        <f>LEFT(Calcu_ADJ!K113)</f>
        <v>-</v>
      </c>
      <c r="Q18" s="57" t="str">
        <f>IF(Calcu_ADJ!N12=FALSE,Calcu!F113,Calcu_ADJ!F113)</f>
        <v/>
      </c>
    </row>
    <row r="19" spans="1:17" ht="15" customHeight="1">
      <c r="A19" s="346" t="str">
        <f>IF(Calcu!N13=TRUE,"","삭제")</f>
        <v>삭제</v>
      </c>
      <c r="B19" s="349"/>
      <c r="C19" s="349"/>
      <c r="D19" s="349"/>
      <c r="F19" s="204" t="str">
        <f>IF(Calcu_ADJ!N13=FALSE,Calcu!C114,Calcu_ADJ!C114)</f>
        <v/>
      </c>
      <c r="G19" s="204">
        <f ca="1">Calcu!C$109</f>
        <v>0</v>
      </c>
      <c r="H19" s="204" t="str">
        <f>IF(Calcu_ADJ!N13=FALSE,Calcu!J114,Calcu_ADJ!J114)</f>
        <v/>
      </c>
      <c r="J19" s="57" t="str">
        <f>Calcu!D114</f>
        <v/>
      </c>
      <c r="K19" s="57" t="str">
        <f>Calcu!E114</f>
        <v/>
      </c>
      <c r="L19" s="57" t="str">
        <f>LEFT(Calcu!K114)</f>
        <v/>
      </c>
      <c r="M19" s="57" t="str">
        <f>Calcu_ADJ!D114</f>
        <v>-</v>
      </c>
      <c r="N19" s="57" t="str">
        <f>Calcu_ADJ!E114</f>
        <v>-</v>
      </c>
      <c r="O19" s="57" t="str">
        <f>LEFT(Calcu_ADJ!K114)</f>
        <v>-</v>
      </c>
      <c r="Q19" s="57" t="str">
        <f>IF(Calcu_ADJ!N13=FALSE,Calcu!F114,Calcu_ADJ!F114)</f>
        <v/>
      </c>
    </row>
    <row r="20" spans="1:17" ht="15" customHeight="1">
      <c r="A20" s="346" t="str">
        <f>IF(Calcu!N14=TRUE,"","삭제")</f>
        <v>삭제</v>
      </c>
      <c r="B20" s="349"/>
      <c r="C20" s="349"/>
      <c r="D20" s="349"/>
      <c r="F20" s="204" t="str">
        <f>IF(Calcu_ADJ!N14=FALSE,Calcu!C115,Calcu_ADJ!C115)</f>
        <v/>
      </c>
      <c r="G20" s="204">
        <f ca="1">Calcu!C$109</f>
        <v>0</v>
      </c>
      <c r="H20" s="204" t="str">
        <f>IF(Calcu_ADJ!N14=FALSE,Calcu!J115,Calcu_ADJ!J115)</f>
        <v/>
      </c>
      <c r="J20" s="57" t="str">
        <f>Calcu!D115</f>
        <v/>
      </c>
      <c r="K20" s="57" t="str">
        <f>Calcu!E115</f>
        <v/>
      </c>
      <c r="L20" s="57" t="str">
        <f>LEFT(Calcu!K115)</f>
        <v/>
      </c>
      <c r="M20" s="57" t="str">
        <f>Calcu_ADJ!D115</f>
        <v>-</v>
      </c>
      <c r="N20" s="57" t="str">
        <f>Calcu_ADJ!E115</f>
        <v>-</v>
      </c>
      <c r="O20" s="57" t="str">
        <f>LEFT(Calcu_ADJ!K115)</f>
        <v>-</v>
      </c>
      <c r="Q20" s="57" t="str">
        <f>IF(Calcu_ADJ!N14=FALSE,Calcu!F115,Calcu_ADJ!F115)</f>
        <v/>
      </c>
    </row>
    <row r="21" spans="1:17" ht="15" customHeight="1">
      <c r="A21" s="346" t="str">
        <f>IF(Calcu!N15=TRUE,"","삭제")</f>
        <v>삭제</v>
      </c>
      <c r="B21" s="349"/>
      <c r="C21" s="349"/>
      <c r="D21" s="349"/>
      <c r="F21" s="204" t="str">
        <f>IF(Calcu_ADJ!N15=FALSE,Calcu!C116,Calcu_ADJ!C116)</f>
        <v/>
      </c>
      <c r="G21" s="204">
        <f ca="1">Calcu!C$109</f>
        <v>0</v>
      </c>
      <c r="H21" s="204" t="str">
        <f>IF(Calcu_ADJ!N15=FALSE,Calcu!J116,Calcu_ADJ!J116)</f>
        <v/>
      </c>
      <c r="J21" s="57" t="str">
        <f>Calcu!D116</f>
        <v/>
      </c>
      <c r="K21" s="57" t="str">
        <f>Calcu!E116</f>
        <v/>
      </c>
      <c r="L21" s="57" t="str">
        <f>LEFT(Calcu!K116)</f>
        <v/>
      </c>
      <c r="M21" s="57" t="str">
        <f>Calcu_ADJ!D116</f>
        <v>-</v>
      </c>
      <c r="N21" s="57" t="str">
        <f>Calcu_ADJ!E116</f>
        <v>-</v>
      </c>
      <c r="O21" s="57" t="str">
        <f>LEFT(Calcu_ADJ!K116)</f>
        <v>-</v>
      </c>
      <c r="Q21" s="57" t="str">
        <f>IF(Calcu_ADJ!N15=FALSE,Calcu!F116,Calcu_ADJ!F116)</f>
        <v/>
      </c>
    </row>
    <row r="22" spans="1:17" ht="15" customHeight="1">
      <c r="A22" s="346" t="str">
        <f>IF(Calcu!N16=TRUE,"","삭제")</f>
        <v>삭제</v>
      </c>
      <c r="B22" s="349"/>
      <c r="C22" s="349"/>
      <c r="D22" s="349"/>
      <c r="F22" s="204" t="str">
        <f>IF(Calcu_ADJ!N16=FALSE,Calcu!C117,Calcu_ADJ!C117)</f>
        <v/>
      </c>
      <c r="G22" s="204">
        <f ca="1">Calcu!C$109</f>
        <v>0</v>
      </c>
      <c r="H22" s="204" t="str">
        <f>IF(Calcu_ADJ!N16=FALSE,Calcu!J117,Calcu_ADJ!J117)</f>
        <v/>
      </c>
      <c r="J22" s="57" t="str">
        <f>Calcu!D117</f>
        <v/>
      </c>
      <c r="K22" s="57" t="str">
        <f>Calcu!E117</f>
        <v/>
      </c>
      <c r="L22" s="57" t="str">
        <f>LEFT(Calcu!K117)</f>
        <v/>
      </c>
      <c r="M22" s="57" t="str">
        <f>Calcu_ADJ!D117</f>
        <v>-</v>
      </c>
      <c r="N22" s="57" t="str">
        <f>Calcu_ADJ!E117</f>
        <v>-</v>
      </c>
      <c r="O22" s="57" t="str">
        <f>LEFT(Calcu_ADJ!K117)</f>
        <v>-</v>
      </c>
      <c r="Q22" s="57" t="str">
        <f>IF(Calcu_ADJ!N16=FALSE,Calcu!F117,Calcu_ADJ!F117)</f>
        <v/>
      </c>
    </row>
    <row r="23" spans="1:17" ht="15" customHeight="1">
      <c r="A23" s="346" t="str">
        <f>IF(Calcu!N17=TRUE,"","삭제")</f>
        <v>삭제</v>
      </c>
      <c r="B23" s="349"/>
      <c r="C23" s="349"/>
      <c r="D23" s="349"/>
      <c r="F23" s="204" t="str">
        <f>IF(Calcu_ADJ!N17=FALSE,Calcu!C118,Calcu_ADJ!C118)</f>
        <v/>
      </c>
      <c r="G23" s="204">
        <f ca="1">Calcu!C$109</f>
        <v>0</v>
      </c>
      <c r="H23" s="204" t="str">
        <f>IF(Calcu_ADJ!N17=FALSE,Calcu!J118,Calcu_ADJ!J118)</f>
        <v/>
      </c>
      <c r="J23" s="57" t="str">
        <f>Calcu!D118</f>
        <v/>
      </c>
      <c r="K23" s="57" t="str">
        <f>Calcu!E118</f>
        <v/>
      </c>
      <c r="L23" s="57" t="str">
        <f>LEFT(Calcu!K118)</f>
        <v/>
      </c>
      <c r="M23" s="57" t="str">
        <f>Calcu_ADJ!D118</f>
        <v>-</v>
      </c>
      <c r="N23" s="57" t="str">
        <f>Calcu_ADJ!E118</f>
        <v>-</v>
      </c>
      <c r="O23" s="57" t="str">
        <f>LEFT(Calcu_ADJ!K118)</f>
        <v>-</v>
      </c>
      <c r="Q23" s="57" t="str">
        <f>IF(Calcu_ADJ!N17=FALSE,Calcu!F118,Calcu_ADJ!F118)</f>
        <v/>
      </c>
    </row>
    <row r="24" spans="1:17" ht="15" customHeight="1">
      <c r="A24" s="346" t="str">
        <f>IF(Calcu!N18=TRUE,"","삭제")</f>
        <v>삭제</v>
      </c>
      <c r="B24" s="349"/>
      <c r="C24" s="349"/>
      <c r="D24" s="349"/>
      <c r="F24" s="204" t="str">
        <f>IF(Calcu_ADJ!N18=FALSE,Calcu!C119,Calcu_ADJ!C119)</f>
        <v/>
      </c>
      <c r="G24" s="204">
        <f ca="1">Calcu!C$109</f>
        <v>0</v>
      </c>
      <c r="H24" s="204" t="str">
        <f>IF(Calcu_ADJ!N18=FALSE,Calcu!J119,Calcu_ADJ!J119)</f>
        <v/>
      </c>
      <c r="J24" s="57" t="str">
        <f>Calcu!D119</f>
        <v/>
      </c>
      <c r="K24" s="57" t="str">
        <f>Calcu!E119</f>
        <v/>
      </c>
      <c r="L24" s="57" t="str">
        <f>LEFT(Calcu!K119)</f>
        <v/>
      </c>
      <c r="M24" s="57" t="str">
        <f>Calcu_ADJ!D119</f>
        <v>-</v>
      </c>
      <c r="N24" s="57" t="str">
        <f>Calcu_ADJ!E119</f>
        <v>-</v>
      </c>
      <c r="O24" s="57" t="str">
        <f>LEFT(Calcu_ADJ!K119)</f>
        <v>-</v>
      </c>
      <c r="Q24" s="57" t="str">
        <f>IF(Calcu_ADJ!N18=FALSE,Calcu!F119,Calcu_ADJ!F119)</f>
        <v/>
      </c>
    </row>
    <row r="25" spans="1:17" ht="15" customHeight="1">
      <c r="A25" s="346" t="str">
        <f>IF(Calcu!N19=TRUE,"","삭제")</f>
        <v>삭제</v>
      </c>
      <c r="B25" s="349"/>
      <c r="C25" s="349"/>
      <c r="D25" s="349"/>
      <c r="F25" s="204" t="str">
        <f>IF(Calcu_ADJ!N19=FALSE,Calcu!C120,Calcu_ADJ!C120)</f>
        <v/>
      </c>
      <c r="G25" s="204">
        <f ca="1">Calcu!C$109</f>
        <v>0</v>
      </c>
      <c r="H25" s="204" t="str">
        <f>IF(Calcu_ADJ!N19=FALSE,Calcu!J120,Calcu_ADJ!J120)</f>
        <v/>
      </c>
      <c r="J25" s="57" t="str">
        <f>Calcu!D120</f>
        <v/>
      </c>
      <c r="K25" s="57" t="str">
        <f>Calcu!E120</f>
        <v/>
      </c>
      <c r="L25" s="57" t="str">
        <f>LEFT(Calcu!K120)</f>
        <v/>
      </c>
      <c r="M25" s="57" t="str">
        <f>Calcu_ADJ!D120</f>
        <v>-</v>
      </c>
      <c r="N25" s="57" t="str">
        <f>Calcu_ADJ!E120</f>
        <v>-</v>
      </c>
      <c r="O25" s="57" t="str">
        <f>LEFT(Calcu_ADJ!K120)</f>
        <v>-</v>
      </c>
      <c r="Q25" s="57" t="str">
        <f>IF(Calcu_ADJ!N19=FALSE,Calcu!F120,Calcu_ADJ!F120)</f>
        <v/>
      </c>
    </row>
    <row r="26" spans="1:17" ht="15" customHeight="1">
      <c r="A26" s="346" t="str">
        <f>IF(Calcu!N20=TRUE,"","삭제")</f>
        <v>삭제</v>
      </c>
      <c r="B26" s="349"/>
      <c r="C26" s="349"/>
      <c r="D26" s="349"/>
      <c r="F26" s="204" t="str">
        <f>IF(Calcu_ADJ!N20=FALSE,Calcu!C121,Calcu_ADJ!C121)</f>
        <v/>
      </c>
      <c r="G26" s="204">
        <f ca="1">Calcu!C$109</f>
        <v>0</v>
      </c>
      <c r="H26" s="204" t="str">
        <f>IF(Calcu_ADJ!N20=FALSE,Calcu!J121,Calcu_ADJ!J121)</f>
        <v/>
      </c>
      <c r="J26" s="57" t="str">
        <f>Calcu!D121</f>
        <v/>
      </c>
      <c r="K26" s="57" t="str">
        <f>Calcu!E121</f>
        <v/>
      </c>
      <c r="L26" s="57" t="str">
        <f>LEFT(Calcu!K121)</f>
        <v/>
      </c>
      <c r="M26" s="57" t="str">
        <f>Calcu_ADJ!D121</f>
        <v>-</v>
      </c>
      <c r="N26" s="57" t="str">
        <f>Calcu_ADJ!E121</f>
        <v>-</v>
      </c>
      <c r="O26" s="57" t="str">
        <f>LEFT(Calcu_ADJ!K121)</f>
        <v>-</v>
      </c>
      <c r="Q26" s="57" t="str">
        <f>IF(Calcu_ADJ!N20=FALSE,Calcu!F121,Calcu_ADJ!F121)</f>
        <v/>
      </c>
    </row>
    <row r="27" spans="1:17" ht="15" customHeight="1">
      <c r="A27" s="346" t="str">
        <f>IF(Calcu!N21=TRUE,"","삭제")</f>
        <v>삭제</v>
      </c>
      <c r="B27" s="349"/>
      <c r="C27" s="349"/>
      <c r="D27" s="349"/>
      <c r="F27" s="204" t="str">
        <f>IF(Calcu_ADJ!N21=FALSE,Calcu!C122,Calcu_ADJ!C122)</f>
        <v/>
      </c>
      <c r="G27" s="204">
        <f ca="1">Calcu!C$109</f>
        <v>0</v>
      </c>
      <c r="H27" s="204" t="str">
        <f>IF(Calcu_ADJ!N21=FALSE,Calcu!J122,Calcu_ADJ!J122)</f>
        <v/>
      </c>
      <c r="J27" s="57" t="str">
        <f>Calcu!D122</f>
        <v/>
      </c>
      <c r="K27" s="57" t="str">
        <f>Calcu!E122</f>
        <v/>
      </c>
      <c r="L27" s="57" t="str">
        <f>LEFT(Calcu!K122)</f>
        <v/>
      </c>
      <c r="M27" s="57" t="str">
        <f>Calcu_ADJ!D122</f>
        <v>-</v>
      </c>
      <c r="N27" s="57" t="str">
        <f>Calcu_ADJ!E122</f>
        <v>-</v>
      </c>
      <c r="O27" s="57" t="str">
        <f>LEFT(Calcu_ADJ!K122)</f>
        <v>-</v>
      </c>
      <c r="Q27" s="57" t="str">
        <f>IF(Calcu_ADJ!N21=FALSE,Calcu!F122,Calcu_ADJ!F122)</f>
        <v/>
      </c>
    </row>
    <row r="28" spans="1:17" ht="15" customHeight="1">
      <c r="A28" s="346" t="str">
        <f>IF(Calcu!N22=TRUE,"","삭제")</f>
        <v>삭제</v>
      </c>
      <c r="B28" s="349"/>
      <c r="C28" s="349"/>
      <c r="D28" s="349"/>
      <c r="F28" s="204" t="str">
        <f>IF(Calcu_ADJ!N22=FALSE,Calcu!C123,Calcu_ADJ!C123)</f>
        <v/>
      </c>
      <c r="G28" s="204">
        <f ca="1">Calcu!C$109</f>
        <v>0</v>
      </c>
      <c r="H28" s="204" t="str">
        <f>IF(Calcu_ADJ!N22=FALSE,Calcu!J123,Calcu_ADJ!J123)</f>
        <v/>
      </c>
      <c r="J28" s="57" t="str">
        <f>Calcu!D123</f>
        <v/>
      </c>
      <c r="K28" s="57" t="str">
        <f>Calcu!E123</f>
        <v/>
      </c>
      <c r="L28" s="57" t="str">
        <f>LEFT(Calcu!K123)</f>
        <v/>
      </c>
      <c r="M28" s="57" t="str">
        <f>Calcu_ADJ!D123</f>
        <v>-</v>
      </c>
      <c r="N28" s="57" t="str">
        <f>Calcu_ADJ!E123</f>
        <v>-</v>
      </c>
      <c r="O28" s="57" t="str">
        <f>LEFT(Calcu_ADJ!K123)</f>
        <v>-</v>
      </c>
      <c r="Q28" s="57" t="str">
        <f>IF(Calcu_ADJ!N22=FALSE,Calcu!F123,Calcu_ADJ!F123)</f>
        <v/>
      </c>
    </row>
    <row r="29" spans="1:17" ht="15" customHeight="1">
      <c r="A29" s="346" t="str">
        <f>IF(Calcu!N23=TRUE,"","삭제")</f>
        <v>삭제</v>
      </c>
      <c r="B29" s="349"/>
      <c r="C29" s="349"/>
      <c r="D29" s="349"/>
      <c r="F29" s="204" t="str">
        <f>IF(Calcu_ADJ!N23=FALSE,Calcu!C124,Calcu_ADJ!C124)</f>
        <v/>
      </c>
      <c r="G29" s="204">
        <f ca="1">Calcu!C$109</f>
        <v>0</v>
      </c>
      <c r="H29" s="204" t="str">
        <f>IF(Calcu_ADJ!N23=FALSE,Calcu!J124,Calcu_ADJ!J124)</f>
        <v/>
      </c>
      <c r="J29" s="57" t="str">
        <f>Calcu!D124</f>
        <v/>
      </c>
      <c r="K29" s="57" t="str">
        <f>Calcu!E124</f>
        <v/>
      </c>
      <c r="L29" s="57" t="str">
        <f>LEFT(Calcu!K124)</f>
        <v/>
      </c>
      <c r="M29" s="57" t="str">
        <f>Calcu_ADJ!D124</f>
        <v>-</v>
      </c>
      <c r="N29" s="57" t="str">
        <f>Calcu_ADJ!E124</f>
        <v>-</v>
      </c>
      <c r="O29" s="57" t="str">
        <f>LEFT(Calcu_ADJ!K124)</f>
        <v>-</v>
      </c>
      <c r="Q29" s="57" t="str">
        <f>IF(Calcu_ADJ!N23=FALSE,Calcu!F124,Calcu_ADJ!F124)</f>
        <v/>
      </c>
    </row>
    <row r="30" spans="1:17" ht="15" customHeight="1">
      <c r="A30" s="346" t="str">
        <f>IF(Calcu!N24=TRUE,"","삭제")</f>
        <v>삭제</v>
      </c>
      <c r="B30" s="349"/>
      <c r="C30" s="349"/>
      <c r="D30" s="349"/>
      <c r="F30" s="204" t="str">
        <f>IF(Calcu_ADJ!N24=FALSE,Calcu!C125,Calcu_ADJ!C125)</f>
        <v/>
      </c>
      <c r="G30" s="204">
        <f ca="1">Calcu!C$109</f>
        <v>0</v>
      </c>
      <c r="H30" s="204" t="str">
        <f>IF(Calcu_ADJ!N24=FALSE,Calcu!J125,Calcu_ADJ!J125)</f>
        <v/>
      </c>
      <c r="J30" s="57" t="str">
        <f>Calcu!D125</f>
        <v/>
      </c>
      <c r="K30" s="57" t="str">
        <f>Calcu!E125</f>
        <v/>
      </c>
      <c r="L30" s="57" t="str">
        <f>LEFT(Calcu!K125)</f>
        <v/>
      </c>
      <c r="M30" s="57" t="str">
        <f>Calcu_ADJ!D125</f>
        <v>-</v>
      </c>
      <c r="N30" s="57" t="str">
        <f>Calcu_ADJ!E125</f>
        <v>-</v>
      </c>
      <c r="O30" s="57" t="str">
        <f>LEFT(Calcu_ADJ!K125)</f>
        <v>-</v>
      </c>
      <c r="Q30" s="57" t="str">
        <f>IF(Calcu_ADJ!N24=FALSE,Calcu!F125,Calcu_ADJ!F125)</f>
        <v/>
      </c>
    </row>
    <row r="31" spans="1:17" ht="15" customHeight="1">
      <c r="A31" s="346" t="str">
        <f>IF(Calcu!N25=TRUE,"","삭제")</f>
        <v>삭제</v>
      </c>
      <c r="B31" s="349"/>
      <c r="C31" s="349"/>
      <c r="D31" s="349"/>
      <c r="F31" s="204" t="str">
        <f>IF(Calcu_ADJ!N25=FALSE,Calcu!C126,Calcu_ADJ!C126)</f>
        <v/>
      </c>
      <c r="G31" s="204">
        <f ca="1">Calcu!C$109</f>
        <v>0</v>
      </c>
      <c r="H31" s="204" t="str">
        <f>IF(Calcu_ADJ!N25=FALSE,Calcu!J126,Calcu_ADJ!J126)</f>
        <v/>
      </c>
      <c r="J31" s="57" t="str">
        <f>Calcu!D126</f>
        <v/>
      </c>
      <c r="K31" s="57" t="str">
        <f>Calcu!E126</f>
        <v/>
      </c>
      <c r="L31" s="57" t="str">
        <f>LEFT(Calcu!K126)</f>
        <v/>
      </c>
      <c r="M31" s="57" t="str">
        <f>Calcu_ADJ!D126</f>
        <v>-</v>
      </c>
      <c r="N31" s="57" t="str">
        <f>Calcu_ADJ!E126</f>
        <v>-</v>
      </c>
      <c r="O31" s="57" t="str">
        <f>LEFT(Calcu_ADJ!K126)</f>
        <v>-</v>
      </c>
      <c r="Q31" s="57" t="str">
        <f>IF(Calcu_ADJ!N25=FALSE,Calcu!F126,Calcu_ADJ!F126)</f>
        <v/>
      </c>
    </row>
    <row r="32" spans="1:17" ht="15" customHeight="1">
      <c r="A32" s="346" t="str">
        <f>IF(Calcu!N26=TRUE,"","삭제")</f>
        <v>삭제</v>
      </c>
      <c r="B32" s="349"/>
      <c r="C32" s="349"/>
      <c r="D32" s="349"/>
      <c r="F32" s="204" t="str">
        <f>IF(Calcu_ADJ!N26=FALSE,Calcu!C127,Calcu_ADJ!C127)</f>
        <v/>
      </c>
      <c r="G32" s="204">
        <f ca="1">Calcu!C$109</f>
        <v>0</v>
      </c>
      <c r="H32" s="204" t="str">
        <f>IF(Calcu_ADJ!N26=FALSE,Calcu!J127,Calcu_ADJ!J127)</f>
        <v/>
      </c>
      <c r="J32" s="57" t="str">
        <f>Calcu!D127</f>
        <v/>
      </c>
      <c r="K32" s="57" t="str">
        <f>Calcu!E127</f>
        <v/>
      </c>
      <c r="L32" s="57" t="str">
        <f>LEFT(Calcu!K127)</f>
        <v/>
      </c>
      <c r="M32" s="57" t="str">
        <f>Calcu_ADJ!D127</f>
        <v>-</v>
      </c>
      <c r="N32" s="57" t="str">
        <f>Calcu_ADJ!E127</f>
        <v>-</v>
      </c>
      <c r="O32" s="57" t="str">
        <f>LEFT(Calcu_ADJ!K127)</f>
        <v>-</v>
      </c>
      <c r="Q32" s="57" t="str">
        <f>IF(Calcu_ADJ!N26=FALSE,Calcu!F127,Calcu_ADJ!F127)</f>
        <v/>
      </c>
    </row>
    <row r="33" spans="1:17" ht="15" customHeight="1">
      <c r="A33" s="346" t="str">
        <f>IF(Calcu!N27=TRUE,"","삭제")</f>
        <v>삭제</v>
      </c>
      <c r="B33" s="349"/>
      <c r="C33" s="349"/>
      <c r="D33" s="349"/>
      <c r="F33" s="204" t="str">
        <f>IF(Calcu_ADJ!N27=FALSE,Calcu!C128,Calcu_ADJ!C128)</f>
        <v/>
      </c>
      <c r="G33" s="204">
        <f ca="1">Calcu!C$109</f>
        <v>0</v>
      </c>
      <c r="H33" s="204" t="str">
        <f>IF(Calcu_ADJ!N27=FALSE,Calcu!J128,Calcu_ADJ!J128)</f>
        <v/>
      </c>
      <c r="J33" s="57" t="str">
        <f>Calcu!D128</f>
        <v/>
      </c>
      <c r="K33" s="57" t="str">
        <f>Calcu!E128</f>
        <v/>
      </c>
      <c r="L33" s="57" t="str">
        <f>LEFT(Calcu!K128)</f>
        <v/>
      </c>
      <c r="M33" s="57" t="str">
        <f>Calcu_ADJ!D128</f>
        <v>-</v>
      </c>
      <c r="N33" s="57" t="str">
        <f>Calcu_ADJ!E128</f>
        <v>-</v>
      </c>
      <c r="O33" s="57" t="str">
        <f>LEFT(Calcu_ADJ!K128)</f>
        <v>-</v>
      </c>
      <c r="Q33" s="57" t="str">
        <f>IF(Calcu_ADJ!N27=FALSE,Calcu!F128,Calcu_ADJ!F128)</f>
        <v/>
      </c>
    </row>
    <row r="34" spans="1:17" ht="15" customHeight="1">
      <c r="A34" s="346" t="str">
        <f>IF(Calcu!N28=TRUE,"","삭제")</f>
        <v>삭제</v>
      </c>
      <c r="B34" s="349"/>
      <c r="C34" s="349"/>
      <c r="D34" s="349"/>
      <c r="F34" s="204" t="str">
        <f>IF(Calcu_ADJ!N28=FALSE,Calcu!C129,Calcu_ADJ!C129)</f>
        <v/>
      </c>
      <c r="G34" s="204">
        <f ca="1">Calcu!C$109</f>
        <v>0</v>
      </c>
      <c r="H34" s="204" t="str">
        <f>IF(Calcu_ADJ!N28=FALSE,Calcu!J129,Calcu_ADJ!J129)</f>
        <v/>
      </c>
      <c r="J34" s="57" t="str">
        <f>Calcu!D129</f>
        <v/>
      </c>
      <c r="K34" s="57" t="str">
        <f>Calcu!E129</f>
        <v/>
      </c>
      <c r="L34" s="57" t="str">
        <f>LEFT(Calcu!K129)</f>
        <v/>
      </c>
      <c r="M34" s="57" t="str">
        <f>Calcu_ADJ!D129</f>
        <v>-</v>
      </c>
      <c r="N34" s="57" t="str">
        <f>Calcu_ADJ!E129</f>
        <v>-</v>
      </c>
      <c r="O34" s="57" t="str">
        <f>LEFT(Calcu_ADJ!K129)</f>
        <v>-</v>
      </c>
      <c r="Q34" s="57" t="str">
        <f>IF(Calcu_ADJ!N28=FALSE,Calcu!F129,Calcu_ADJ!F129)</f>
        <v/>
      </c>
    </row>
    <row r="35" spans="1:17" ht="15" customHeight="1">
      <c r="A35" s="346" t="str">
        <f>IF(Calcu!N29=TRUE,"","삭제")</f>
        <v>삭제</v>
      </c>
      <c r="B35" s="349"/>
      <c r="C35" s="349"/>
      <c r="D35" s="349"/>
      <c r="F35" s="204" t="str">
        <f>IF(Calcu_ADJ!N29=FALSE,Calcu!C130,Calcu_ADJ!C130)</f>
        <v/>
      </c>
      <c r="G35" s="204">
        <f ca="1">Calcu!C$109</f>
        <v>0</v>
      </c>
      <c r="H35" s="204" t="str">
        <f>IF(Calcu_ADJ!N29=FALSE,Calcu!J130,Calcu_ADJ!J130)</f>
        <v/>
      </c>
      <c r="J35" s="57" t="str">
        <f>Calcu!D130</f>
        <v/>
      </c>
      <c r="K35" s="57" t="str">
        <f>Calcu!E130</f>
        <v/>
      </c>
      <c r="L35" s="57" t="str">
        <f>LEFT(Calcu!K130)</f>
        <v/>
      </c>
      <c r="M35" s="57" t="str">
        <f>Calcu_ADJ!D130</f>
        <v>-</v>
      </c>
      <c r="N35" s="57" t="str">
        <f>Calcu_ADJ!E130</f>
        <v>-</v>
      </c>
      <c r="O35" s="57" t="str">
        <f>LEFT(Calcu_ADJ!K130)</f>
        <v>-</v>
      </c>
      <c r="Q35" s="57" t="str">
        <f>IF(Calcu_ADJ!N29=FALSE,Calcu!F130,Calcu_ADJ!F130)</f>
        <v/>
      </c>
    </row>
    <row r="36" spans="1:17" ht="15" customHeight="1">
      <c r="A36" s="346" t="str">
        <f>IF(Calcu!N30=TRUE,"","삭제")</f>
        <v>삭제</v>
      </c>
      <c r="B36" s="349"/>
      <c r="C36" s="349"/>
      <c r="D36" s="349"/>
      <c r="F36" s="204" t="str">
        <f>IF(Calcu_ADJ!N30=FALSE,Calcu!C131,Calcu_ADJ!C131)</f>
        <v/>
      </c>
      <c r="G36" s="204">
        <f ca="1">Calcu!C$109</f>
        <v>0</v>
      </c>
      <c r="H36" s="204" t="str">
        <f>IF(Calcu_ADJ!N30=FALSE,Calcu!J131,Calcu_ADJ!J131)</f>
        <v/>
      </c>
      <c r="J36" s="57" t="str">
        <f>Calcu!D131</f>
        <v/>
      </c>
      <c r="K36" s="57" t="str">
        <f>Calcu!E131</f>
        <v/>
      </c>
      <c r="L36" s="57" t="str">
        <f>LEFT(Calcu!K131)</f>
        <v/>
      </c>
      <c r="M36" s="57" t="str">
        <f>Calcu_ADJ!D131</f>
        <v>-</v>
      </c>
      <c r="N36" s="57" t="str">
        <f>Calcu_ADJ!E131</f>
        <v>-</v>
      </c>
      <c r="O36" s="57" t="str">
        <f>LEFT(Calcu_ADJ!K131)</f>
        <v>-</v>
      </c>
      <c r="Q36" s="57" t="str">
        <f>IF(Calcu_ADJ!N30=FALSE,Calcu!F131,Calcu_ADJ!F131)</f>
        <v/>
      </c>
    </row>
    <row r="37" spans="1:17" ht="15" customHeight="1">
      <c r="A37" s="346" t="str">
        <f>IF(Calcu!N31=TRUE,"","삭제")</f>
        <v>삭제</v>
      </c>
      <c r="B37" s="349"/>
      <c r="C37" s="349"/>
      <c r="D37" s="349"/>
      <c r="F37" s="204" t="str">
        <f>IF(Calcu_ADJ!N31=FALSE,Calcu!C132,Calcu_ADJ!C132)</f>
        <v/>
      </c>
      <c r="G37" s="204">
        <f ca="1">Calcu!C$109</f>
        <v>0</v>
      </c>
      <c r="H37" s="204" t="str">
        <f>IF(Calcu_ADJ!N31=FALSE,Calcu!J132,Calcu_ADJ!J132)</f>
        <v/>
      </c>
      <c r="J37" s="57" t="str">
        <f>Calcu!D132</f>
        <v/>
      </c>
      <c r="K37" s="57" t="str">
        <f>Calcu!E132</f>
        <v/>
      </c>
      <c r="L37" s="57" t="str">
        <f>LEFT(Calcu!K132)</f>
        <v/>
      </c>
      <c r="M37" s="57" t="str">
        <f>Calcu_ADJ!D132</f>
        <v>-</v>
      </c>
      <c r="N37" s="57" t="str">
        <f>Calcu_ADJ!E132</f>
        <v>-</v>
      </c>
      <c r="O37" s="57" t="str">
        <f>LEFT(Calcu_ADJ!K132)</f>
        <v>-</v>
      </c>
      <c r="Q37" s="57" t="str">
        <f>IF(Calcu_ADJ!N31=FALSE,Calcu!F132,Calcu_ADJ!F132)</f>
        <v/>
      </c>
    </row>
    <row r="38" spans="1:17" ht="15" customHeight="1">
      <c r="A38" s="346" t="str">
        <f>IF(Calcu!N32=TRUE,"","삭제")</f>
        <v>삭제</v>
      </c>
      <c r="B38" s="349"/>
      <c r="C38" s="349"/>
      <c r="D38" s="349"/>
      <c r="F38" s="204" t="str">
        <f>IF(Calcu_ADJ!N32=FALSE,Calcu!C133,Calcu_ADJ!C133)</f>
        <v/>
      </c>
      <c r="G38" s="204">
        <f ca="1">Calcu!C$109</f>
        <v>0</v>
      </c>
      <c r="H38" s="204" t="str">
        <f>IF(Calcu_ADJ!N32=FALSE,Calcu!J133,Calcu_ADJ!J133)</f>
        <v/>
      </c>
      <c r="J38" s="57" t="str">
        <f>Calcu!D133</f>
        <v/>
      </c>
      <c r="K38" s="57" t="str">
        <f>Calcu!E133</f>
        <v/>
      </c>
      <c r="L38" s="57" t="str">
        <f>LEFT(Calcu!K133)</f>
        <v/>
      </c>
      <c r="M38" s="57" t="str">
        <f>Calcu_ADJ!D133</f>
        <v>-</v>
      </c>
      <c r="N38" s="57" t="str">
        <f>Calcu_ADJ!E133</f>
        <v>-</v>
      </c>
      <c r="O38" s="57" t="str">
        <f>LEFT(Calcu_ADJ!K133)</f>
        <v>-</v>
      </c>
      <c r="Q38" s="57" t="str">
        <f>IF(Calcu_ADJ!N32=FALSE,Calcu!F133,Calcu_ADJ!F133)</f>
        <v/>
      </c>
    </row>
    <row r="39" spans="1:17" ht="15" customHeight="1">
      <c r="A39" s="346" t="str">
        <f>IF(Calcu!N33=TRUE,"","삭제")</f>
        <v>삭제</v>
      </c>
      <c r="B39" s="349"/>
      <c r="C39" s="349"/>
      <c r="D39" s="349"/>
      <c r="F39" s="204" t="str">
        <f>IF(Calcu_ADJ!N33=FALSE,Calcu!C134,Calcu_ADJ!C134)</f>
        <v/>
      </c>
      <c r="G39" s="204">
        <f ca="1">Calcu!C$109</f>
        <v>0</v>
      </c>
      <c r="H39" s="204" t="str">
        <f>IF(Calcu_ADJ!N33=FALSE,Calcu!J134,Calcu_ADJ!J134)</f>
        <v/>
      </c>
      <c r="J39" s="57" t="str">
        <f>Calcu!D134</f>
        <v/>
      </c>
      <c r="K39" s="57" t="str">
        <f>Calcu!E134</f>
        <v/>
      </c>
      <c r="L39" s="57" t="str">
        <f>LEFT(Calcu!K134)</f>
        <v/>
      </c>
      <c r="M39" s="57" t="str">
        <f>Calcu_ADJ!D134</f>
        <v>-</v>
      </c>
      <c r="N39" s="57" t="str">
        <f>Calcu_ADJ!E134</f>
        <v>-</v>
      </c>
      <c r="O39" s="57" t="str">
        <f>LEFT(Calcu_ADJ!K134)</f>
        <v>-</v>
      </c>
      <c r="Q39" s="57" t="str">
        <f>IF(Calcu_ADJ!N33=FALSE,Calcu!F134,Calcu_ADJ!F134)</f>
        <v/>
      </c>
    </row>
    <row r="40" spans="1:17" ht="15" customHeight="1">
      <c r="A40" s="346" t="str">
        <f>IF(Calcu!N34=TRUE,"","삭제")</f>
        <v>삭제</v>
      </c>
      <c r="B40" s="349"/>
      <c r="C40" s="349"/>
      <c r="D40" s="349"/>
      <c r="F40" s="204" t="str">
        <f>IF(Calcu_ADJ!N34=FALSE,Calcu!C135,Calcu_ADJ!C135)</f>
        <v/>
      </c>
      <c r="G40" s="204">
        <f ca="1">Calcu!C$109</f>
        <v>0</v>
      </c>
      <c r="H40" s="204" t="str">
        <f>IF(Calcu_ADJ!N34=FALSE,Calcu!J135,Calcu_ADJ!J135)</f>
        <v/>
      </c>
      <c r="J40" s="57" t="str">
        <f>Calcu!D135</f>
        <v/>
      </c>
      <c r="K40" s="57" t="str">
        <f>Calcu!E135</f>
        <v/>
      </c>
      <c r="L40" s="57" t="str">
        <f>LEFT(Calcu!K135)</f>
        <v/>
      </c>
      <c r="M40" s="57" t="str">
        <f>Calcu_ADJ!D135</f>
        <v>-</v>
      </c>
      <c r="N40" s="57" t="str">
        <f>Calcu_ADJ!E135</f>
        <v>-</v>
      </c>
      <c r="O40" s="57" t="str">
        <f>LEFT(Calcu_ADJ!K135)</f>
        <v>-</v>
      </c>
      <c r="Q40" s="57" t="str">
        <f>IF(Calcu_ADJ!N34=FALSE,Calcu!F135,Calcu_ADJ!F135)</f>
        <v/>
      </c>
    </row>
    <row r="41" spans="1:17" ht="15" customHeight="1">
      <c r="A41" s="346" t="str">
        <f>IF(Calcu!N35=TRUE,"","삭제")</f>
        <v>삭제</v>
      </c>
      <c r="B41" s="349"/>
      <c r="C41" s="349"/>
      <c r="D41" s="349"/>
      <c r="F41" s="204" t="str">
        <f>IF(Calcu_ADJ!N35=FALSE,Calcu!C136,Calcu_ADJ!C136)</f>
        <v/>
      </c>
      <c r="G41" s="204">
        <f ca="1">Calcu!C$109</f>
        <v>0</v>
      </c>
      <c r="H41" s="204" t="str">
        <f>IF(Calcu_ADJ!N35=FALSE,Calcu!J136,Calcu_ADJ!J136)</f>
        <v/>
      </c>
      <c r="J41" s="57" t="str">
        <f>Calcu!D136</f>
        <v/>
      </c>
      <c r="K41" s="57" t="str">
        <f>Calcu!E136</f>
        <v/>
      </c>
      <c r="L41" s="57" t="str">
        <f>LEFT(Calcu!K136)</f>
        <v/>
      </c>
      <c r="M41" s="57" t="str">
        <f>Calcu_ADJ!D136</f>
        <v>-</v>
      </c>
      <c r="N41" s="57" t="str">
        <f>Calcu_ADJ!E136</f>
        <v>-</v>
      </c>
      <c r="O41" s="57" t="str">
        <f>LEFT(Calcu_ADJ!K136)</f>
        <v>-</v>
      </c>
      <c r="Q41" s="57" t="str">
        <f>IF(Calcu_ADJ!N35=FALSE,Calcu!F136,Calcu_ADJ!F136)</f>
        <v/>
      </c>
    </row>
    <row r="42" spans="1:17" ht="15" customHeight="1">
      <c r="A42" s="346" t="str">
        <f>IF(Calcu!N36=TRUE,"","삭제")</f>
        <v>삭제</v>
      </c>
      <c r="B42" s="349"/>
      <c r="C42" s="349"/>
      <c r="D42" s="349"/>
      <c r="F42" s="204" t="str">
        <f>IF(Calcu_ADJ!N36=FALSE,Calcu!C137,Calcu_ADJ!C137)</f>
        <v/>
      </c>
      <c r="G42" s="204">
        <f ca="1">Calcu!C$109</f>
        <v>0</v>
      </c>
      <c r="H42" s="204" t="str">
        <f>IF(Calcu_ADJ!N36=FALSE,Calcu!J137,Calcu_ADJ!J137)</f>
        <v/>
      </c>
      <c r="J42" s="57" t="str">
        <f>Calcu!D137</f>
        <v/>
      </c>
      <c r="K42" s="57" t="str">
        <f>Calcu!E137</f>
        <v/>
      </c>
      <c r="L42" s="57" t="str">
        <f>LEFT(Calcu!K137)</f>
        <v/>
      </c>
      <c r="M42" s="57" t="str">
        <f>Calcu_ADJ!D137</f>
        <v>-</v>
      </c>
      <c r="N42" s="57" t="str">
        <f>Calcu_ADJ!E137</f>
        <v>-</v>
      </c>
      <c r="O42" s="57" t="str">
        <f>LEFT(Calcu_ADJ!K137)</f>
        <v>-</v>
      </c>
      <c r="Q42" s="57" t="str">
        <f>IF(Calcu_ADJ!N36=FALSE,Calcu!F137,Calcu_ADJ!F137)</f>
        <v/>
      </c>
    </row>
    <row r="43" spans="1:17" ht="15" customHeight="1">
      <c r="A43" s="346" t="str">
        <f>IF(Calcu!N37=TRUE,"","삭제")</f>
        <v>삭제</v>
      </c>
      <c r="B43" s="349"/>
      <c r="C43" s="349"/>
      <c r="D43" s="349"/>
      <c r="F43" s="204" t="str">
        <f>IF(Calcu_ADJ!N37=FALSE,Calcu!C138,Calcu_ADJ!C138)</f>
        <v/>
      </c>
      <c r="G43" s="204">
        <f ca="1">Calcu!C$109</f>
        <v>0</v>
      </c>
      <c r="H43" s="204" t="str">
        <f>IF(Calcu_ADJ!N37=FALSE,Calcu!J138,Calcu_ADJ!J138)</f>
        <v/>
      </c>
      <c r="J43" s="57" t="str">
        <f>Calcu!D138</f>
        <v/>
      </c>
      <c r="K43" s="57" t="str">
        <f>Calcu!E138</f>
        <v/>
      </c>
      <c r="L43" s="57" t="str">
        <f>LEFT(Calcu!K138)</f>
        <v/>
      </c>
      <c r="M43" s="57" t="str">
        <f>Calcu_ADJ!D138</f>
        <v>-</v>
      </c>
      <c r="N43" s="57" t="str">
        <f>Calcu_ADJ!E138</f>
        <v>-</v>
      </c>
      <c r="O43" s="57" t="str">
        <f>LEFT(Calcu_ADJ!K138)</f>
        <v>-</v>
      </c>
      <c r="Q43" s="57" t="str">
        <f>IF(Calcu_ADJ!N37=FALSE,Calcu!F138,Calcu_ADJ!F138)</f>
        <v/>
      </c>
    </row>
    <row r="44" spans="1:17" ht="15" customHeight="1">
      <c r="A44" s="346" t="str">
        <f>IF(Calcu!N38=TRUE,"","삭제")</f>
        <v>삭제</v>
      </c>
      <c r="B44" s="349"/>
      <c r="C44" s="349"/>
      <c r="D44" s="349"/>
      <c r="F44" s="204" t="str">
        <f>IF(Calcu_ADJ!N38=FALSE,Calcu!C139,Calcu_ADJ!C139)</f>
        <v/>
      </c>
      <c r="G44" s="204">
        <f ca="1">Calcu!C$109</f>
        <v>0</v>
      </c>
      <c r="H44" s="204" t="str">
        <f>IF(Calcu_ADJ!N38=FALSE,Calcu!J139,Calcu_ADJ!J139)</f>
        <v/>
      </c>
      <c r="J44" s="57" t="str">
        <f>Calcu!D139</f>
        <v/>
      </c>
      <c r="K44" s="57" t="str">
        <f>Calcu!E139</f>
        <v/>
      </c>
      <c r="L44" s="57" t="str">
        <f>LEFT(Calcu!K139)</f>
        <v/>
      </c>
      <c r="M44" s="57" t="str">
        <f>Calcu_ADJ!D139</f>
        <v>-</v>
      </c>
      <c r="N44" s="57" t="str">
        <f>Calcu_ADJ!E139</f>
        <v>-</v>
      </c>
      <c r="O44" s="57" t="str">
        <f>LEFT(Calcu_ADJ!K139)</f>
        <v>-</v>
      </c>
      <c r="Q44" s="57" t="str">
        <f>IF(Calcu_ADJ!N38=FALSE,Calcu!F139,Calcu_ADJ!F139)</f>
        <v/>
      </c>
    </row>
    <row r="45" spans="1:17" ht="15" customHeight="1">
      <c r="A45" s="346" t="str">
        <f>A46</f>
        <v>삭제</v>
      </c>
      <c r="B45" s="349"/>
      <c r="C45" s="349"/>
      <c r="D45" s="349"/>
      <c r="F45" s="204"/>
      <c r="G45" s="204"/>
      <c r="H45" s="204"/>
    </row>
    <row r="46" spans="1:17" ht="15" customHeight="1">
      <c r="A46" s="346" t="str">
        <f>IF(Calcu!N151=TRUE,"","삭제")</f>
        <v>삭제</v>
      </c>
      <c r="B46" s="349"/>
      <c r="C46" s="349"/>
      <c r="D46" s="349"/>
      <c r="F46" s="204" t="str">
        <f>IF(Calcu_ADJ!N151=FALSE,Calcu!C252,Calcu_ADJ!C252)</f>
        <v/>
      </c>
      <c r="G46" s="204">
        <f ca="1">Calcu!C$251</f>
        <v>0</v>
      </c>
      <c r="H46" s="204" t="str">
        <f>IF(Calcu_ADJ!N151=FALSE,Calcu!J252,Calcu_ADJ!J252)</f>
        <v/>
      </c>
      <c r="J46" s="57" t="str">
        <f>Calcu!D252</f>
        <v/>
      </c>
      <c r="K46" s="57" t="str">
        <f>Calcu!E252</f>
        <v/>
      </c>
      <c r="L46" s="57" t="str">
        <f>LEFT(Calcu!K252)</f>
        <v/>
      </c>
      <c r="M46" s="57" t="str">
        <f>Calcu_ADJ!D252</f>
        <v>-</v>
      </c>
      <c r="N46" s="57" t="str">
        <f>Calcu_ADJ!E252</f>
        <v>-</v>
      </c>
      <c r="O46" s="57" t="str">
        <f>LEFT(Calcu_ADJ!K252)</f>
        <v>-</v>
      </c>
      <c r="Q46" s="57" t="str">
        <f>IF(Calcu_ADJ!N151=FALSE,Calcu!F252,Calcu_ADJ!F252)</f>
        <v/>
      </c>
    </row>
    <row r="47" spans="1:17" ht="15" customHeight="1">
      <c r="A47" s="346" t="str">
        <f>IF(Calcu!N152=TRUE,"","삭제")</f>
        <v>삭제</v>
      </c>
      <c r="B47" s="349"/>
      <c r="C47" s="349"/>
      <c r="D47" s="349"/>
      <c r="F47" s="204" t="str">
        <f>IF(Calcu_ADJ!N152=FALSE,Calcu!C253,Calcu_ADJ!C253)</f>
        <v/>
      </c>
      <c r="G47" s="204">
        <f ca="1">Calcu!C$251</f>
        <v>0</v>
      </c>
      <c r="H47" s="204" t="str">
        <f>IF(Calcu_ADJ!N152=FALSE,Calcu!J253,Calcu_ADJ!J253)</f>
        <v/>
      </c>
      <c r="J47" s="57" t="str">
        <f>Calcu!D253</f>
        <v/>
      </c>
      <c r="K47" s="57" t="str">
        <f>Calcu!E253</f>
        <v/>
      </c>
      <c r="L47" s="57" t="str">
        <f>LEFT(Calcu!K253)</f>
        <v/>
      </c>
      <c r="M47" s="57" t="str">
        <f>Calcu_ADJ!D253</f>
        <v>-</v>
      </c>
      <c r="N47" s="57" t="str">
        <f>Calcu_ADJ!E253</f>
        <v>-</v>
      </c>
      <c r="O47" s="57" t="str">
        <f>LEFT(Calcu_ADJ!K253)</f>
        <v>-</v>
      </c>
      <c r="Q47" s="57" t="str">
        <f>IF(Calcu_ADJ!N152=FALSE,Calcu!F253,Calcu_ADJ!F253)</f>
        <v/>
      </c>
    </row>
    <row r="48" spans="1:17" ht="15" customHeight="1">
      <c r="A48" s="346" t="str">
        <f>IF(Calcu!N153=TRUE,"","삭제")</f>
        <v>삭제</v>
      </c>
      <c r="B48" s="349"/>
      <c r="C48" s="349"/>
      <c r="D48" s="349"/>
      <c r="F48" s="204" t="str">
        <f>IF(Calcu_ADJ!N153=FALSE,Calcu!C254,Calcu_ADJ!C254)</f>
        <v/>
      </c>
      <c r="G48" s="204">
        <f ca="1">Calcu!C$251</f>
        <v>0</v>
      </c>
      <c r="H48" s="204" t="str">
        <f>IF(Calcu_ADJ!N153=FALSE,Calcu!J254,Calcu_ADJ!J254)</f>
        <v/>
      </c>
      <c r="J48" s="57" t="str">
        <f>Calcu!D254</f>
        <v/>
      </c>
      <c r="K48" s="57" t="str">
        <f>Calcu!E254</f>
        <v/>
      </c>
      <c r="L48" s="57" t="str">
        <f>LEFT(Calcu!K254)</f>
        <v/>
      </c>
      <c r="M48" s="57" t="str">
        <f>Calcu_ADJ!D254</f>
        <v>-</v>
      </c>
      <c r="N48" s="57" t="str">
        <f>Calcu_ADJ!E254</f>
        <v>-</v>
      </c>
      <c r="O48" s="57" t="str">
        <f>LEFT(Calcu_ADJ!K254)</f>
        <v>-</v>
      </c>
      <c r="Q48" s="57" t="str">
        <f>IF(Calcu_ADJ!N153=FALSE,Calcu!F254,Calcu_ADJ!F254)</f>
        <v/>
      </c>
    </row>
    <row r="49" spans="1:17" ht="15" customHeight="1">
      <c r="A49" s="346" t="str">
        <f>IF(Calcu!N154=TRUE,"","삭제")</f>
        <v>삭제</v>
      </c>
      <c r="B49" s="349"/>
      <c r="C49" s="349"/>
      <c r="D49" s="349"/>
      <c r="F49" s="204" t="str">
        <f>IF(Calcu_ADJ!N154=FALSE,Calcu!C255,Calcu_ADJ!C255)</f>
        <v/>
      </c>
      <c r="G49" s="204">
        <f ca="1">Calcu!C$251</f>
        <v>0</v>
      </c>
      <c r="H49" s="204" t="str">
        <f>IF(Calcu_ADJ!N154=FALSE,Calcu!J255,Calcu_ADJ!J255)</f>
        <v/>
      </c>
      <c r="J49" s="57" t="str">
        <f>Calcu!D255</f>
        <v/>
      </c>
      <c r="K49" s="57" t="str">
        <f>Calcu!E255</f>
        <v/>
      </c>
      <c r="L49" s="57" t="str">
        <f>LEFT(Calcu!K255)</f>
        <v/>
      </c>
      <c r="M49" s="57" t="str">
        <f>Calcu_ADJ!D255</f>
        <v>-</v>
      </c>
      <c r="N49" s="57" t="str">
        <f>Calcu_ADJ!E255</f>
        <v>-</v>
      </c>
      <c r="O49" s="57" t="str">
        <f>LEFT(Calcu_ADJ!K255)</f>
        <v>-</v>
      </c>
      <c r="Q49" s="57" t="str">
        <f>IF(Calcu_ADJ!N154=FALSE,Calcu!F255,Calcu_ADJ!F255)</f>
        <v/>
      </c>
    </row>
    <row r="50" spans="1:17" ht="15" customHeight="1">
      <c r="A50" s="346" t="str">
        <f>IF(Calcu!N155=TRUE,"","삭제")</f>
        <v>삭제</v>
      </c>
      <c r="B50" s="349"/>
      <c r="C50" s="349"/>
      <c r="D50" s="349"/>
      <c r="F50" s="204" t="str">
        <f>IF(Calcu_ADJ!N155=FALSE,Calcu!C256,Calcu_ADJ!C256)</f>
        <v/>
      </c>
      <c r="G50" s="204">
        <f ca="1">Calcu!C$251</f>
        <v>0</v>
      </c>
      <c r="H50" s="204" t="str">
        <f>IF(Calcu_ADJ!N155=FALSE,Calcu!J256,Calcu_ADJ!J256)</f>
        <v/>
      </c>
      <c r="J50" s="57" t="str">
        <f>Calcu!D256</f>
        <v/>
      </c>
      <c r="K50" s="57" t="str">
        <f>Calcu!E256</f>
        <v/>
      </c>
      <c r="L50" s="57" t="str">
        <f>LEFT(Calcu!K256)</f>
        <v/>
      </c>
      <c r="M50" s="57" t="str">
        <f>Calcu_ADJ!D256</f>
        <v>-</v>
      </c>
      <c r="N50" s="57" t="str">
        <f>Calcu_ADJ!E256</f>
        <v>-</v>
      </c>
      <c r="O50" s="57" t="str">
        <f>LEFT(Calcu_ADJ!K256)</f>
        <v>-</v>
      </c>
      <c r="Q50" s="57" t="str">
        <f>IF(Calcu_ADJ!N155=FALSE,Calcu!F256,Calcu_ADJ!F256)</f>
        <v/>
      </c>
    </row>
    <row r="51" spans="1:17" ht="15" customHeight="1">
      <c r="A51" s="346" t="str">
        <f>IF(Calcu!N156=TRUE,"","삭제")</f>
        <v>삭제</v>
      </c>
      <c r="B51" s="349"/>
      <c r="C51" s="349"/>
      <c r="D51" s="349"/>
      <c r="F51" s="204" t="str">
        <f>IF(Calcu_ADJ!N156=FALSE,Calcu!C257,Calcu_ADJ!C257)</f>
        <v/>
      </c>
      <c r="G51" s="204">
        <f ca="1">Calcu!C$251</f>
        <v>0</v>
      </c>
      <c r="H51" s="204" t="str">
        <f>IF(Calcu_ADJ!N156=FALSE,Calcu!J257,Calcu_ADJ!J257)</f>
        <v/>
      </c>
      <c r="J51" s="57" t="str">
        <f>Calcu!D257</f>
        <v/>
      </c>
      <c r="K51" s="57" t="str">
        <f>Calcu!E257</f>
        <v/>
      </c>
      <c r="L51" s="57" t="str">
        <f>LEFT(Calcu!K257)</f>
        <v/>
      </c>
      <c r="M51" s="57" t="str">
        <f>Calcu_ADJ!D257</f>
        <v>-</v>
      </c>
      <c r="N51" s="57" t="str">
        <f>Calcu_ADJ!E257</f>
        <v>-</v>
      </c>
      <c r="O51" s="57" t="str">
        <f>LEFT(Calcu_ADJ!K257)</f>
        <v>-</v>
      </c>
      <c r="Q51" s="57" t="str">
        <f>IF(Calcu_ADJ!N156=FALSE,Calcu!F257,Calcu_ADJ!F257)</f>
        <v/>
      </c>
    </row>
    <row r="52" spans="1:17" ht="15" customHeight="1">
      <c r="A52" s="346" t="str">
        <f>IF(Calcu!N157=TRUE,"","삭제")</f>
        <v>삭제</v>
      </c>
      <c r="B52" s="349"/>
      <c r="C52" s="349"/>
      <c r="D52" s="349"/>
      <c r="F52" s="204" t="str">
        <f>IF(Calcu_ADJ!N157=FALSE,Calcu!C258,Calcu_ADJ!C258)</f>
        <v/>
      </c>
      <c r="G52" s="204">
        <f ca="1">Calcu!C$251</f>
        <v>0</v>
      </c>
      <c r="H52" s="204" t="str">
        <f>IF(Calcu_ADJ!N157=FALSE,Calcu!J258,Calcu_ADJ!J258)</f>
        <v/>
      </c>
      <c r="J52" s="57" t="str">
        <f>Calcu!D258</f>
        <v/>
      </c>
      <c r="K52" s="57" t="str">
        <f>Calcu!E258</f>
        <v/>
      </c>
      <c r="L52" s="57" t="str">
        <f>LEFT(Calcu!K258)</f>
        <v/>
      </c>
      <c r="M52" s="57" t="str">
        <f>Calcu_ADJ!D258</f>
        <v>-</v>
      </c>
      <c r="N52" s="57" t="str">
        <f>Calcu_ADJ!E258</f>
        <v>-</v>
      </c>
      <c r="O52" s="57" t="str">
        <f>LEFT(Calcu_ADJ!K258)</f>
        <v>-</v>
      </c>
      <c r="Q52" s="57" t="str">
        <f>IF(Calcu_ADJ!N157=FALSE,Calcu!F258,Calcu_ADJ!F258)</f>
        <v/>
      </c>
    </row>
    <row r="53" spans="1:17" ht="15" customHeight="1">
      <c r="A53" s="346" t="str">
        <f>IF(Calcu!N158=TRUE,"","삭제")</f>
        <v>삭제</v>
      </c>
      <c r="B53" s="349"/>
      <c r="C53" s="349"/>
      <c r="D53" s="349"/>
      <c r="F53" s="204" t="str">
        <f>IF(Calcu_ADJ!N158=FALSE,Calcu!C259,Calcu_ADJ!C259)</f>
        <v/>
      </c>
      <c r="G53" s="204">
        <f ca="1">Calcu!C$251</f>
        <v>0</v>
      </c>
      <c r="H53" s="204" t="str">
        <f>IF(Calcu_ADJ!N158=FALSE,Calcu!J259,Calcu_ADJ!J259)</f>
        <v/>
      </c>
      <c r="J53" s="57" t="str">
        <f>Calcu!D259</f>
        <v/>
      </c>
      <c r="K53" s="57" t="str">
        <f>Calcu!E259</f>
        <v/>
      </c>
      <c r="L53" s="57" t="str">
        <f>LEFT(Calcu!K259)</f>
        <v/>
      </c>
      <c r="M53" s="57" t="str">
        <f>Calcu_ADJ!D259</f>
        <v>-</v>
      </c>
      <c r="N53" s="57" t="str">
        <f>Calcu_ADJ!E259</f>
        <v>-</v>
      </c>
      <c r="O53" s="57" t="str">
        <f>LEFT(Calcu_ADJ!K259)</f>
        <v>-</v>
      </c>
      <c r="Q53" s="57" t="str">
        <f>IF(Calcu_ADJ!N158=FALSE,Calcu!F259,Calcu_ADJ!F259)</f>
        <v/>
      </c>
    </row>
    <row r="54" spans="1:17" ht="15" customHeight="1">
      <c r="A54" s="346" t="str">
        <f>IF(Calcu!N159=TRUE,"","삭제")</f>
        <v>삭제</v>
      </c>
      <c r="B54" s="349"/>
      <c r="C54" s="349"/>
      <c r="D54" s="349"/>
      <c r="F54" s="204" t="str">
        <f>IF(Calcu_ADJ!N159=FALSE,Calcu!C260,Calcu_ADJ!C260)</f>
        <v/>
      </c>
      <c r="G54" s="204">
        <f ca="1">Calcu!C$251</f>
        <v>0</v>
      </c>
      <c r="H54" s="204" t="str">
        <f>IF(Calcu_ADJ!N159=FALSE,Calcu!J260,Calcu_ADJ!J260)</f>
        <v/>
      </c>
      <c r="J54" s="57" t="str">
        <f>Calcu!D260</f>
        <v/>
      </c>
      <c r="K54" s="57" t="str">
        <f>Calcu!E260</f>
        <v/>
      </c>
      <c r="L54" s="57" t="str">
        <f>LEFT(Calcu!K260)</f>
        <v/>
      </c>
      <c r="M54" s="57" t="str">
        <f>Calcu_ADJ!D260</f>
        <v>-</v>
      </c>
      <c r="N54" s="57" t="str">
        <f>Calcu_ADJ!E260</f>
        <v>-</v>
      </c>
      <c r="O54" s="57" t="str">
        <f>LEFT(Calcu_ADJ!K260)</f>
        <v>-</v>
      </c>
      <c r="Q54" s="57" t="str">
        <f>IF(Calcu_ADJ!N159=FALSE,Calcu!F260,Calcu_ADJ!F260)</f>
        <v/>
      </c>
    </row>
    <row r="55" spans="1:17" ht="15" customHeight="1">
      <c r="A55" s="346" t="str">
        <f>IF(Calcu!N160=TRUE,"","삭제")</f>
        <v>삭제</v>
      </c>
      <c r="B55" s="349"/>
      <c r="C55" s="349"/>
      <c r="D55" s="349"/>
      <c r="F55" s="204" t="str">
        <f>IF(Calcu_ADJ!N160=FALSE,Calcu!C261,Calcu_ADJ!C261)</f>
        <v/>
      </c>
      <c r="G55" s="204">
        <f ca="1">Calcu!C$251</f>
        <v>0</v>
      </c>
      <c r="H55" s="204" t="str">
        <f>IF(Calcu_ADJ!N160=FALSE,Calcu!J261,Calcu_ADJ!J261)</f>
        <v/>
      </c>
      <c r="J55" s="57" t="str">
        <f>Calcu!D261</f>
        <v/>
      </c>
      <c r="K55" s="57" t="str">
        <f>Calcu!E261</f>
        <v/>
      </c>
      <c r="L55" s="57" t="str">
        <f>LEFT(Calcu!K261)</f>
        <v/>
      </c>
      <c r="M55" s="57" t="str">
        <f>Calcu_ADJ!D261</f>
        <v>-</v>
      </c>
      <c r="N55" s="57" t="str">
        <f>Calcu_ADJ!E261</f>
        <v>-</v>
      </c>
      <c r="O55" s="57" t="str">
        <f>LEFT(Calcu_ADJ!K261)</f>
        <v>-</v>
      </c>
      <c r="Q55" s="57" t="str">
        <f>IF(Calcu_ADJ!N160=FALSE,Calcu!F261,Calcu_ADJ!F261)</f>
        <v/>
      </c>
    </row>
    <row r="56" spans="1:17" ht="15" customHeight="1">
      <c r="A56" s="346" t="str">
        <f>IF(Calcu!N161=TRUE,"","삭제")</f>
        <v>삭제</v>
      </c>
      <c r="B56" s="349"/>
      <c r="C56" s="349"/>
      <c r="D56" s="349"/>
      <c r="F56" s="204" t="str">
        <f>IF(Calcu_ADJ!N161=FALSE,Calcu!C262,Calcu_ADJ!C262)</f>
        <v/>
      </c>
      <c r="G56" s="204">
        <f ca="1">Calcu!C$251</f>
        <v>0</v>
      </c>
      <c r="H56" s="204" t="str">
        <f>IF(Calcu_ADJ!N161=FALSE,Calcu!J262,Calcu_ADJ!J262)</f>
        <v/>
      </c>
      <c r="J56" s="57" t="str">
        <f>Calcu!D262</f>
        <v/>
      </c>
      <c r="K56" s="57" t="str">
        <f>Calcu!E262</f>
        <v/>
      </c>
      <c r="L56" s="57" t="str">
        <f>LEFT(Calcu!K262)</f>
        <v/>
      </c>
      <c r="M56" s="57" t="str">
        <f>Calcu_ADJ!D262</f>
        <v>-</v>
      </c>
      <c r="N56" s="57" t="str">
        <f>Calcu_ADJ!E262</f>
        <v>-</v>
      </c>
      <c r="O56" s="57" t="str">
        <f>LEFT(Calcu_ADJ!K262)</f>
        <v>-</v>
      </c>
      <c r="Q56" s="57" t="str">
        <f>IF(Calcu_ADJ!N161=FALSE,Calcu!F262,Calcu_ADJ!F262)</f>
        <v/>
      </c>
    </row>
    <row r="57" spans="1:17" ht="15" customHeight="1">
      <c r="A57" s="346" t="str">
        <f>IF(Calcu!N162=TRUE,"","삭제")</f>
        <v>삭제</v>
      </c>
      <c r="B57" s="349"/>
      <c r="C57" s="349"/>
      <c r="D57" s="349"/>
      <c r="F57" s="204" t="str">
        <f>IF(Calcu_ADJ!N162=FALSE,Calcu!C263,Calcu_ADJ!C263)</f>
        <v/>
      </c>
      <c r="G57" s="204">
        <f ca="1">Calcu!C$251</f>
        <v>0</v>
      </c>
      <c r="H57" s="204" t="str">
        <f>IF(Calcu_ADJ!N162=FALSE,Calcu!J263,Calcu_ADJ!J263)</f>
        <v/>
      </c>
      <c r="J57" s="57" t="str">
        <f>Calcu!D263</f>
        <v/>
      </c>
      <c r="K57" s="57" t="str">
        <f>Calcu!E263</f>
        <v/>
      </c>
      <c r="L57" s="57" t="str">
        <f>LEFT(Calcu!K263)</f>
        <v/>
      </c>
      <c r="M57" s="57" t="str">
        <f>Calcu_ADJ!D263</f>
        <v>-</v>
      </c>
      <c r="N57" s="57" t="str">
        <f>Calcu_ADJ!E263</f>
        <v>-</v>
      </c>
      <c r="O57" s="57" t="str">
        <f>LEFT(Calcu_ADJ!K263)</f>
        <v>-</v>
      </c>
      <c r="Q57" s="57" t="str">
        <f>IF(Calcu_ADJ!N162=FALSE,Calcu!F263,Calcu_ADJ!F263)</f>
        <v/>
      </c>
    </row>
    <row r="58" spans="1:17" ht="15" customHeight="1">
      <c r="A58" s="346" t="str">
        <f>IF(Calcu!N163=TRUE,"","삭제")</f>
        <v>삭제</v>
      </c>
      <c r="B58" s="349"/>
      <c r="C58" s="349"/>
      <c r="D58" s="349"/>
      <c r="F58" s="204" t="str">
        <f>IF(Calcu_ADJ!N163=FALSE,Calcu!C264,Calcu_ADJ!C264)</f>
        <v/>
      </c>
      <c r="G58" s="204">
        <f ca="1">Calcu!C$251</f>
        <v>0</v>
      </c>
      <c r="H58" s="204" t="str">
        <f>IF(Calcu_ADJ!N163=FALSE,Calcu!J264,Calcu_ADJ!J264)</f>
        <v/>
      </c>
      <c r="J58" s="57" t="str">
        <f>Calcu!D264</f>
        <v/>
      </c>
      <c r="K58" s="57" t="str">
        <f>Calcu!E264</f>
        <v/>
      </c>
      <c r="L58" s="57" t="str">
        <f>LEFT(Calcu!K264)</f>
        <v/>
      </c>
      <c r="M58" s="57" t="str">
        <f>Calcu_ADJ!D264</f>
        <v>-</v>
      </c>
      <c r="N58" s="57" t="str">
        <f>Calcu_ADJ!E264</f>
        <v>-</v>
      </c>
      <c r="O58" s="57" t="str">
        <f>LEFT(Calcu_ADJ!K264)</f>
        <v>-</v>
      </c>
      <c r="Q58" s="57" t="str">
        <f>IF(Calcu_ADJ!N163=FALSE,Calcu!F264,Calcu_ADJ!F264)</f>
        <v/>
      </c>
    </row>
    <row r="59" spans="1:17" ht="15" customHeight="1">
      <c r="A59" s="346" t="str">
        <f>IF(Calcu!N164=TRUE,"","삭제")</f>
        <v>삭제</v>
      </c>
      <c r="B59" s="349"/>
      <c r="C59" s="349"/>
      <c r="D59" s="349"/>
      <c r="F59" s="204" t="str">
        <f>IF(Calcu_ADJ!N164=FALSE,Calcu!C265,Calcu_ADJ!C265)</f>
        <v/>
      </c>
      <c r="G59" s="204">
        <f ca="1">Calcu!C$251</f>
        <v>0</v>
      </c>
      <c r="H59" s="204" t="str">
        <f>IF(Calcu_ADJ!N164=FALSE,Calcu!J265,Calcu_ADJ!J265)</f>
        <v/>
      </c>
      <c r="J59" s="57" t="str">
        <f>Calcu!D265</f>
        <v/>
      </c>
      <c r="K59" s="57" t="str">
        <f>Calcu!E265</f>
        <v/>
      </c>
      <c r="L59" s="57" t="str">
        <f>LEFT(Calcu!K265)</f>
        <v/>
      </c>
      <c r="M59" s="57" t="str">
        <f>Calcu_ADJ!D265</f>
        <v>-</v>
      </c>
      <c r="N59" s="57" t="str">
        <f>Calcu_ADJ!E265</f>
        <v>-</v>
      </c>
      <c r="O59" s="57" t="str">
        <f>LEFT(Calcu_ADJ!K265)</f>
        <v>-</v>
      </c>
      <c r="Q59" s="57" t="str">
        <f>IF(Calcu_ADJ!N164=FALSE,Calcu!F265,Calcu_ADJ!F265)</f>
        <v/>
      </c>
    </row>
    <row r="60" spans="1:17" ht="15" customHeight="1">
      <c r="A60" s="346" t="str">
        <f>IF(Calcu!N165=TRUE,"","삭제")</f>
        <v>삭제</v>
      </c>
      <c r="B60" s="349"/>
      <c r="C60" s="349"/>
      <c r="D60" s="349"/>
      <c r="F60" s="204" t="str">
        <f>IF(Calcu_ADJ!N165=FALSE,Calcu!C266,Calcu_ADJ!C266)</f>
        <v/>
      </c>
      <c r="G60" s="204">
        <f ca="1">Calcu!C$251</f>
        <v>0</v>
      </c>
      <c r="H60" s="204" t="str">
        <f>IF(Calcu_ADJ!N165=FALSE,Calcu!J266,Calcu_ADJ!J266)</f>
        <v/>
      </c>
      <c r="J60" s="57" t="str">
        <f>Calcu!D266</f>
        <v/>
      </c>
      <c r="K60" s="57" t="str">
        <f>Calcu!E266</f>
        <v/>
      </c>
      <c r="L60" s="57" t="str">
        <f>LEFT(Calcu!K266)</f>
        <v/>
      </c>
      <c r="M60" s="57" t="str">
        <f>Calcu_ADJ!D266</f>
        <v>-</v>
      </c>
      <c r="N60" s="57" t="str">
        <f>Calcu_ADJ!E266</f>
        <v>-</v>
      </c>
      <c r="O60" s="57" t="str">
        <f>LEFT(Calcu_ADJ!K266)</f>
        <v>-</v>
      </c>
      <c r="Q60" s="57" t="str">
        <f>IF(Calcu_ADJ!N165=FALSE,Calcu!F266,Calcu_ADJ!F266)</f>
        <v/>
      </c>
    </row>
    <row r="61" spans="1:17" ht="15" customHeight="1">
      <c r="A61" s="346" t="str">
        <f>IF(Calcu!N166=TRUE,"","삭제")</f>
        <v>삭제</v>
      </c>
      <c r="B61" s="349"/>
      <c r="C61" s="349"/>
      <c r="D61" s="349"/>
      <c r="F61" s="204" t="str">
        <f>IF(Calcu_ADJ!N166=FALSE,Calcu!C267,Calcu_ADJ!C267)</f>
        <v/>
      </c>
      <c r="G61" s="204">
        <f ca="1">Calcu!C$251</f>
        <v>0</v>
      </c>
      <c r="H61" s="204" t="str">
        <f>IF(Calcu_ADJ!N166=FALSE,Calcu!J267,Calcu_ADJ!J267)</f>
        <v/>
      </c>
      <c r="J61" s="57" t="str">
        <f>Calcu!D267</f>
        <v/>
      </c>
      <c r="K61" s="57" t="str">
        <f>Calcu!E267</f>
        <v/>
      </c>
      <c r="L61" s="57" t="str">
        <f>LEFT(Calcu!K267)</f>
        <v/>
      </c>
      <c r="M61" s="57" t="str">
        <f>Calcu_ADJ!D267</f>
        <v>-</v>
      </c>
      <c r="N61" s="57" t="str">
        <f>Calcu_ADJ!E267</f>
        <v>-</v>
      </c>
      <c r="O61" s="57" t="str">
        <f>LEFT(Calcu_ADJ!K267)</f>
        <v>-</v>
      </c>
      <c r="Q61" s="57" t="str">
        <f>IF(Calcu_ADJ!N166=FALSE,Calcu!F267,Calcu_ADJ!F267)</f>
        <v/>
      </c>
    </row>
    <row r="62" spans="1:17" ht="15" customHeight="1">
      <c r="A62" s="346" t="str">
        <f>IF(Calcu!N167=TRUE,"","삭제")</f>
        <v>삭제</v>
      </c>
      <c r="B62" s="349"/>
      <c r="C62" s="349"/>
      <c r="D62" s="349"/>
      <c r="F62" s="204" t="str">
        <f>IF(Calcu_ADJ!N167=FALSE,Calcu!C268,Calcu_ADJ!C268)</f>
        <v/>
      </c>
      <c r="G62" s="204">
        <f ca="1">Calcu!C$251</f>
        <v>0</v>
      </c>
      <c r="H62" s="204" t="str">
        <f>IF(Calcu_ADJ!N167=FALSE,Calcu!J268,Calcu_ADJ!J268)</f>
        <v/>
      </c>
      <c r="J62" s="57" t="str">
        <f>Calcu!D268</f>
        <v/>
      </c>
      <c r="K62" s="57" t="str">
        <f>Calcu!E268</f>
        <v/>
      </c>
      <c r="L62" s="57" t="str">
        <f>LEFT(Calcu!K268)</f>
        <v/>
      </c>
      <c r="M62" s="57" t="str">
        <f>Calcu_ADJ!D268</f>
        <v>-</v>
      </c>
      <c r="N62" s="57" t="str">
        <f>Calcu_ADJ!E268</f>
        <v>-</v>
      </c>
      <c r="O62" s="57" t="str">
        <f>LEFT(Calcu_ADJ!K268)</f>
        <v>-</v>
      </c>
      <c r="Q62" s="57" t="str">
        <f>IF(Calcu_ADJ!N167=FALSE,Calcu!F268,Calcu_ADJ!F268)</f>
        <v/>
      </c>
    </row>
    <row r="63" spans="1:17" ht="15" customHeight="1">
      <c r="A63" s="346" t="str">
        <f>IF(Calcu!N168=TRUE,"","삭제")</f>
        <v>삭제</v>
      </c>
      <c r="B63" s="349"/>
      <c r="C63" s="349"/>
      <c r="D63" s="349"/>
      <c r="F63" s="204" t="str">
        <f>IF(Calcu_ADJ!N168=FALSE,Calcu!C269,Calcu_ADJ!C269)</f>
        <v/>
      </c>
      <c r="G63" s="204">
        <f ca="1">Calcu!C$251</f>
        <v>0</v>
      </c>
      <c r="H63" s="204" t="str">
        <f>IF(Calcu_ADJ!N168=FALSE,Calcu!J269,Calcu_ADJ!J269)</f>
        <v/>
      </c>
      <c r="J63" s="57" t="str">
        <f>Calcu!D269</f>
        <v/>
      </c>
      <c r="K63" s="57" t="str">
        <f>Calcu!E269</f>
        <v/>
      </c>
      <c r="L63" s="57" t="str">
        <f>LEFT(Calcu!K269)</f>
        <v/>
      </c>
      <c r="M63" s="57" t="str">
        <f>Calcu_ADJ!D269</f>
        <v>-</v>
      </c>
      <c r="N63" s="57" t="str">
        <f>Calcu_ADJ!E269</f>
        <v>-</v>
      </c>
      <c r="O63" s="57" t="str">
        <f>LEFT(Calcu_ADJ!K269)</f>
        <v>-</v>
      </c>
      <c r="Q63" s="57" t="str">
        <f>IF(Calcu_ADJ!N168=FALSE,Calcu!F269,Calcu_ADJ!F269)</f>
        <v/>
      </c>
    </row>
    <row r="64" spans="1:17" ht="15" customHeight="1">
      <c r="A64" s="346" t="str">
        <f>IF(Calcu!N169=TRUE,"","삭제")</f>
        <v>삭제</v>
      </c>
      <c r="B64" s="349"/>
      <c r="C64" s="349"/>
      <c r="D64" s="349"/>
      <c r="F64" s="204" t="str">
        <f>IF(Calcu_ADJ!N169=FALSE,Calcu!C270,Calcu_ADJ!C270)</f>
        <v/>
      </c>
      <c r="G64" s="204">
        <f ca="1">Calcu!C$251</f>
        <v>0</v>
      </c>
      <c r="H64" s="204" t="str">
        <f>IF(Calcu_ADJ!N169=FALSE,Calcu!J270,Calcu_ADJ!J270)</f>
        <v/>
      </c>
      <c r="J64" s="57" t="str">
        <f>Calcu!D270</f>
        <v/>
      </c>
      <c r="K64" s="57" t="str">
        <f>Calcu!E270</f>
        <v/>
      </c>
      <c r="L64" s="57" t="str">
        <f>LEFT(Calcu!K270)</f>
        <v/>
      </c>
      <c r="M64" s="57" t="str">
        <f>Calcu_ADJ!D270</f>
        <v>-</v>
      </c>
      <c r="N64" s="57" t="str">
        <f>Calcu_ADJ!E270</f>
        <v>-</v>
      </c>
      <c r="O64" s="57" t="str">
        <f>LEFT(Calcu_ADJ!K270)</f>
        <v>-</v>
      </c>
      <c r="Q64" s="57" t="str">
        <f>IF(Calcu_ADJ!N169=FALSE,Calcu!F270,Calcu_ADJ!F270)</f>
        <v/>
      </c>
    </row>
    <row r="65" spans="1:17" ht="15" customHeight="1">
      <c r="A65" s="346" t="str">
        <f>IF(Calcu!N170=TRUE,"","삭제")</f>
        <v>삭제</v>
      </c>
      <c r="B65" s="349"/>
      <c r="C65" s="349"/>
      <c r="D65" s="349"/>
      <c r="F65" s="204" t="str">
        <f>IF(Calcu_ADJ!N170=FALSE,Calcu!C271,Calcu_ADJ!C271)</f>
        <v/>
      </c>
      <c r="G65" s="204">
        <f ca="1">Calcu!C$251</f>
        <v>0</v>
      </c>
      <c r="H65" s="204" t="str">
        <f>IF(Calcu_ADJ!N170=FALSE,Calcu!J271,Calcu_ADJ!J271)</f>
        <v/>
      </c>
      <c r="J65" s="57" t="str">
        <f>Calcu!D271</f>
        <v/>
      </c>
      <c r="K65" s="57" t="str">
        <f>Calcu!E271</f>
        <v/>
      </c>
      <c r="L65" s="57" t="str">
        <f>LEFT(Calcu!K271)</f>
        <v/>
      </c>
      <c r="M65" s="57" t="str">
        <f>Calcu_ADJ!D271</f>
        <v>-</v>
      </c>
      <c r="N65" s="57" t="str">
        <f>Calcu_ADJ!E271</f>
        <v>-</v>
      </c>
      <c r="O65" s="57" t="str">
        <f>LEFT(Calcu_ADJ!K271)</f>
        <v>-</v>
      </c>
      <c r="Q65" s="57" t="str">
        <f>IF(Calcu_ADJ!N170=FALSE,Calcu!F271,Calcu_ADJ!F271)</f>
        <v/>
      </c>
    </row>
    <row r="66" spans="1:17" ht="15" customHeight="1">
      <c r="A66" s="346" t="str">
        <f>IF(Calcu!N171=TRUE,"","삭제")</f>
        <v>삭제</v>
      </c>
      <c r="B66" s="349"/>
      <c r="C66" s="349"/>
      <c r="D66" s="349"/>
      <c r="F66" s="204" t="str">
        <f>IF(Calcu_ADJ!N171=FALSE,Calcu!C272,Calcu_ADJ!C272)</f>
        <v/>
      </c>
      <c r="G66" s="204">
        <f ca="1">Calcu!C$251</f>
        <v>0</v>
      </c>
      <c r="H66" s="204" t="str">
        <f>IF(Calcu_ADJ!N171=FALSE,Calcu!J272,Calcu_ADJ!J272)</f>
        <v/>
      </c>
      <c r="J66" s="57" t="str">
        <f>Calcu!D272</f>
        <v/>
      </c>
      <c r="K66" s="57" t="str">
        <f>Calcu!E272</f>
        <v/>
      </c>
      <c r="L66" s="57" t="str">
        <f>LEFT(Calcu!K272)</f>
        <v/>
      </c>
      <c r="M66" s="57" t="str">
        <f>Calcu_ADJ!D272</f>
        <v>-</v>
      </c>
      <c r="N66" s="57" t="str">
        <f>Calcu_ADJ!E272</f>
        <v>-</v>
      </c>
      <c r="O66" s="57" t="str">
        <f>LEFT(Calcu_ADJ!K272)</f>
        <v>-</v>
      </c>
      <c r="Q66" s="57" t="str">
        <f>IF(Calcu_ADJ!N171=FALSE,Calcu!F272,Calcu_ADJ!F272)</f>
        <v/>
      </c>
    </row>
    <row r="67" spans="1:17" ht="15" customHeight="1">
      <c r="A67" s="346" t="str">
        <f>IF(Calcu!N172=TRUE,"","삭제")</f>
        <v>삭제</v>
      </c>
      <c r="B67" s="349"/>
      <c r="C67" s="349"/>
      <c r="D67" s="349"/>
      <c r="F67" s="204" t="str">
        <f>IF(Calcu_ADJ!N172=FALSE,Calcu!C273,Calcu_ADJ!C273)</f>
        <v/>
      </c>
      <c r="G67" s="204">
        <f ca="1">Calcu!C$251</f>
        <v>0</v>
      </c>
      <c r="H67" s="204" t="str">
        <f>IF(Calcu_ADJ!N172=FALSE,Calcu!J273,Calcu_ADJ!J273)</f>
        <v/>
      </c>
      <c r="J67" s="57" t="str">
        <f>Calcu!D273</f>
        <v/>
      </c>
      <c r="K67" s="57" t="str">
        <f>Calcu!E273</f>
        <v/>
      </c>
      <c r="L67" s="57" t="str">
        <f>LEFT(Calcu!K273)</f>
        <v/>
      </c>
      <c r="M67" s="57" t="str">
        <f>Calcu_ADJ!D273</f>
        <v>-</v>
      </c>
      <c r="N67" s="57" t="str">
        <f>Calcu_ADJ!E273</f>
        <v>-</v>
      </c>
      <c r="O67" s="57" t="str">
        <f>LEFT(Calcu_ADJ!K273)</f>
        <v>-</v>
      </c>
      <c r="Q67" s="57" t="str">
        <f>IF(Calcu_ADJ!N172=FALSE,Calcu!F273,Calcu_ADJ!F273)</f>
        <v/>
      </c>
    </row>
    <row r="68" spans="1:17" ht="15" customHeight="1">
      <c r="A68" s="346" t="str">
        <f>IF(Calcu!N173=TRUE,"","삭제")</f>
        <v>삭제</v>
      </c>
      <c r="B68" s="349"/>
      <c r="C68" s="349"/>
      <c r="D68" s="349"/>
      <c r="F68" s="204" t="str">
        <f>IF(Calcu_ADJ!N173=FALSE,Calcu!C274,Calcu_ADJ!C274)</f>
        <v/>
      </c>
      <c r="G68" s="204">
        <f ca="1">Calcu!C$251</f>
        <v>0</v>
      </c>
      <c r="H68" s="204" t="str">
        <f>IF(Calcu_ADJ!N173=FALSE,Calcu!J274,Calcu_ADJ!J274)</f>
        <v/>
      </c>
      <c r="J68" s="57" t="str">
        <f>Calcu!D274</f>
        <v/>
      </c>
      <c r="K68" s="57" t="str">
        <f>Calcu!E274</f>
        <v/>
      </c>
      <c r="L68" s="57" t="str">
        <f>LEFT(Calcu!K274)</f>
        <v/>
      </c>
      <c r="M68" s="57" t="str">
        <f>Calcu_ADJ!D274</f>
        <v>-</v>
      </c>
      <c r="N68" s="57" t="str">
        <f>Calcu_ADJ!E274</f>
        <v>-</v>
      </c>
      <c r="O68" s="57" t="str">
        <f>LEFT(Calcu_ADJ!K274)</f>
        <v>-</v>
      </c>
      <c r="Q68" s="57" t="str">
        <f>IF(Calcu_ADJ!N173=FALSE,Calcu!F274,Calcu_ADJ!F274)</f>
        <v/>
      </c>
    </row>
    <row r="69" spans="1:17" ht="15" customHeight="1">
      <c r="A69" s="346" t="str">
        <f>IF(Calcu!N174=TRUE,"","삭제")</f>
        <v>삭제</v>
      </c>
      <c r="B69" s="349"/>
      <c r="C69" s="349"/>
      <c r="D69" s="349"/>
      <c r="F69" s="204" t="str">
        <f>IF(Calcu_ADJ!N174=FALSE,Calcu!C275,Calcu_ADJ!C275)</f>
        <v/>
      </c>
      <c r="G69" s="204">
        <f ca="1">Calcu!C$251</f>
        <v>0</v>
      </c>
      <c r="H69" s="204" t="str">
        <f>IF(Calcu_ADJ!N174=FALSE,Calcu!J275,Calcu_ADJ!J275)</f>
        <v/>
      </c>
      <c r="J69" s="57" t="str">
        <f>Calcu!D275</f>
        <v/>
      </c>
      <c r="K69" s="57" t="str">
        <f>Calcu!E275</f>
        <v/>
      </c>
      <c r="L69" s="57" t="str">
        <f>LEFT(Calcu!K275)</f>
        <v/>
      </c>
      <c r="M69" s="57" t="str">
        <f>Calcu_ADJ!D275</f>
        <v>-</v>
      </c>
      <c r="N69" s="57" t="str">
        <f>Calcu_ADJ!E275</f>
        <v>-</v>
      </c>
      <c r="O69" s="57" t="str">
        <f>LEFT(Calcu_ADJ!K275)</f>
        <v>-</v>
      </c>
      <c r="Q69" s="57" t="str">
        <f>IF(Calcu_ADJ!N174=FALSE,Calcu!F275,Calcu_ADJ!F275)</f>
        <v/>
      </c>
    </row>
    <row r="70" spans="1:17" ht="15" customHeight="1">
      <c r="A70" s="346" t="str">
        <f>IF(Calcu!N175=TRUE,"","삭제")</f>
        <v>삭제</v>
      </c>
      <c r="B70" s="349"/>
      <c r="C70" s="349"/>
      <c r="D70" s="349"/>
      <c r="F70" s="204" t="str">
        <f>IF(Calcu_ADJ!N175=FALSE,Calcu!C276,Calcu_ADJ!C276)</f>
        <v/>
      </c>
      <c r="G70" s="204">
        <f ca="1">Calcu!C$251</f>
        <v>0</v>
      </c>
      <c r="H70" s="204" t="str">
        <f>IF(Calcu_ADJ!N175=FALSE,Calcu!J276,Calcu_ADJ!J276)</f>
        <v/>
      </c>
      <c r="J70" s="57" t="str">
        <f>Calcu!D276</f>
        <v/>
      </c>
      <c r="K70" s="57" t="str">
        <f>Calcu!E276</f>
        <v/>
      </c>
      <c r="L70" s="57" t="str">
        <f>LEFT(Calcu!K276)</f>
        <v/>
      </c>
      <c r="M70" s="57" t="str">
        <f>Calcu_ADJ!D276</f>
        <v>-</v>
      </c>
      <c r="N70" s="57" t="str">
        <f>Calcu_ADJ!E276</f>
        <v>-</v>
      </c>
      <c r="O70" s="57" t="str">
        <f>LEFT(Calcu_ADJ!K276)</f>
        <v>-</v>
      </c>
      <c r="Q70" s="57" t="str">
        <f>IF(Calcu_ADJ!N175=FALSE,Calcu!F276,Calcu_ADJ!F276)</f>
        <v/>
      </c>
    </row>
    <row r="71" spans="1:17" ht="15" customHeight="1">
      <c r="A71" s="346" t="str">
        <f>IF(Calcu!N176=TRUE,"","삭제")</f>
        <v>삭제</v>
      </c>
      <c r="B71" s="349"/>
      <c r="C71" s="349"/>
      <c r="D71" s="349"/>
      <c r="F71" s="204" t="str">
        <f>IF(Calcu_ADJ!N176=FALSE,Calcu!C277,Calcu_ADJ!C277)</f>
        <v/>
      </c>
      <c r="G71" s="204">
        <f ca="1">Calcu!C$251</f>
        <v>0</v>
      </c>
      <c r="H71" s="204" t="str">
        <f>IF(Calcu_ADJ!N176=FALSE,Calcu!J277,Calcu_ADJ!J277)</f>
        <v/>
      </c>
      <c r="J71" s="57" t="str">
        <f>Calcu!D277</f>
        <v/>
      </c>
      <c r="K71" s="57" t="str">
        <f>Calcu!E277</f>
        <v/>
      </c>
      <c r="L71" s="57" t="str">
        <f>LEFT(Calcu!K277)</f>
        <v/>
      </c>
      <c r="M71" s="57" t="str">
        <f>Calcu_ADJ!D277</f>
        <v>-</v>
      </c>
      <c r="N71" s="57" t="str">
        <f>Calcu_ADJ!E277</f>
        <v>-</v>
      </c>
      <c r="O71" s="57" t="str">
        <f>LEFT(Calcu_ADJ!K277)</f>
        <v>-</v>
      </c>
      <c r="Q71" s="57" t="str">
        <f>IF(Calcu_ADJ!N176=FALSE,Calcu!F277,Calcu_ADJ!F277)</f>
        <v/>
      </c>
    </row>
    <row r="72" spans="1:17" ht="15" customHeight="1">
      <c r="A72" s="346" t="str">
        <f>IF(Calcu!N177=TRUE,"","삭제")</f>
        <v>삭제</v>
      </c>
      <c r="B72" s="349"/>
      <c r="C72" s="349"/>
      <c r="D72" s="349"/>
      <c r="F72" s="204" t="str">
        <f>IF(Calcu_ADJ!N177=FALSE,Calcu!C278,Calcu_ADJ!C278)</f>
        <v/>
      </c>
      <c r="G72" s="204">
        <f ca="1">Calcu!C$251</f>
        <v>0</v>
      </c>
      <c r="H72" s="204" t="str">
        <f>IF(Calcu_ADJ!N177=FALSE,Calcu!J278,Calcu_ADJ!J278)</f>
        <v/>
      </c>
      <c r="J72" s="57" t="str">
        <f>Calcu!D278</f>
        <v/>
      </c>
      <c r="K72" s="57" t="str">
        <f>Calcu!E278</f>
        <v/>
      </c>
      <c r="L72" s="57" t="str">
        <f>LEFT(Calcu!K278)</f>
        <v/>
      </c>
      <c r="M72" s="57" t="str">
        <f>Calcu_ADJ!D278</f>
        <v>-</v>
      </c>
      <c r="N72" s="57" t="str">
        <f>Calcu_ADJ!E278</f>
        <v>-</v>
      </c>
      <c r="O72" s="57" t="str">
        <f>LEFT(Calcu_ADJ!K278)</f>
        <v>-</v>
      </c>
      <c r="Q72" s="57" t="str">
        <f>IF(Calcu_ADJ!N177=FALSE,Calcu!F278,Calcu_ADJ!F278)</f>
        <v/>
      </c>
    </row>
    <row r="73" spans="1:17" ht="15" customHeight="1">
      <c r="A73" s="346" t="str">
        <f>IF(Calcu!N178=TRUE,"","삭제")</f>
        <v>삭제</v>
      </c>
      <c r="B73" s="349"/>
      <c r="C73" s="349"/>
      <c r="D73" s="349"/>
      <c r="F73" s="204" t="str">
        <f>IF(Calcu_ADJ!N178=FALSE,Calcu!C279,Calcu_ADJ!C279)</f>
        <v/>
      </c>
      <c r="G73" s="204">
        <f ca="1">Calcu!C$251</f>
        <v>0</v>
      </c>
      <c r="H73" s="204" t="str">
        <f>IF(Calcu_ADJ!N178=FALSE,Calcu!J279,Calcu_ADJ!J279)</f>
        <v/>
      </c>
      <c r="J73" s="57" t="str">
        <f>Calcu!D279</f>
        <v/>
      </c>
      <c r="K73" s="57" t="str">
        <f>Calcu!E279</f>
        <v/>
      </c>
      <c r="L73" s="57" t="str">
        <f>LEFT(Calcu!K279)</f>
        <v/>
      </c>
      <c r="M73" s="57" t="str">
        <f>Calcu_ADJ!D279</f>
        <v>-</v>
      </c>
      <c r="N73" s="57" t="str">
        <f>Calcu_ADJ!E279</f>
        <v>-</v>
      </c>
      <c r="O73" s="57" t="str">
        <f>LEFT(Calcu_ADJ!K279)</f>
        <v>-</v>
      </c>
      <c r="Q73" s="57" t="str">
        <f>IF(Calcu_ADJ!N178=FALSE,Calcu!F279,Calcu_ADJ!F279)</f>
        <v/>
      </c>
    </row>
    <row r="74" spans="1:17" ht="15" customHeight="1">
      <c r="A74" s="346" t="str">
        <f>IF(Calcu!N179=TRUE,"","삭제")</f>
        <v>삭제</v>
      </c>
      <c r="B74" s="349"/>
      <c r="C74" s="349"/>
      <c r="D74" s="349"/>
      <c r="F74" s="204" t="str">
        <f>IF(Calcu_ADJ!N179=FALSE,Calcu!C280,Calcu_ADJ!C280)</f>
        <v/>
      </c>
      <c r="G74" s="204">
        <f ca="1">Calcu!C$251</f>
        <v>0</v>
      </c>
      <c r="H74" s="204" t="str">
        <f>IF(Calcu_ADJ!N179=FALSE,Calcu!J280,Calcu_ADJ!J280)</f>
        <v/>
      </c>
      <c r="J74" s="57" t="str">
        <f>Calcu!D280</f>
        <v/>
      </c>
      <c r="K74" s="57" t="str">
        <f>Calcu!E280</f>
        <v/>
      </c>
      <c r="L74" s="57" t="str">
        <f>LEFT(Calcu!K280)</f>
        <v/>
      </c>
      <c r="M74" s="57" t="str">
        <f>Calcu_ADJ!D280</f>
        <v>-</v>
      </c>
      <c r="N74" s="57" t="str">
        <f>Calcu_ADJ!E280</f>
        <v>-</v>
      </c>
      <c r="O74" s="57" t="str">
        <f>LEFT(Calcu_ADJ!K280)</f>
        <v>-</v>
      </c>
      <c r="Q74" s="57" t="str">
        <f>IF(Calcu_ADJ!N179=FALSE,Calcu!F280,Calcu_ADJ!F280)</f>
        <v/>
      </c>
    </row>
    <row r="75" spans="1:17" ht="15" customHeight="1">
      <c r="A75" s="346" t="str">
        <f>IF(Calcu!N180=TRUE,"","삭제")</f>
        <v>삭제</v>
      </c>
      <c r="B75" s="349"/>
      <c r="C75" s="349"/>
      <c r="D75" s="349"/>
      <c r="F75" s="204" t="str">
        <f>IF(Calcu_ADJ!N180=FALSE,Calcu!C281,Calcu_ADJ!C281)</f>
        <v/>
      </c>
      <c r="G75" s="204">
        <f ca="1">Calcu!C$251</f>
        <v>0</v>
      </c>
      <c r="H75" s="204" t="str">
        <f>IF(Calcu_ADJ!N180=FALSE,Calcu!J281,Calcu_ADJ!J281)</f>
        <v/>
      </c>
      <c r="J75" s="57" t="str">
        <f>Calcu!D281</f>
        <v/>
      </c>
      <c r="K75" s="57" t="str">
        <f>Calcu!E281</f>
        <v/>
      </c>
      <c r="L75" s="57" t="str">
        <f>LEFT(Calcu!K281)</f>
        <v/>
      </c>
      <c r="M75" s="57" t="str">
        <f>Calcu_ADJ!D281</f>
        <v>-</v>
      </c>
      <c r="N75" s="57" t="str">
        <f>Calcu_ADJ!E281</f>
        <v>-</v>
      </c>
      <c r="O75" s="57" t="str">
        <f>LEFT(Calcu_ADJ!K281)</f>
        <v>-</v>
      </c>
      <c r="Q75" s="57" t="str">
        <f>IF(Calcu_ADJ!N180=FALSE,Calcu!F281,Calcu_ADJ!F281)</f>
        <v/>
      </c>
    </row>
    <row r="76" spans="1:17" ht="15" customHeight="1">
      <c r="A76" s="346" t="str">
        <f>A77</f>
        <v>삭제</v>
      </c>
      <c r="B76" s="349"/>
      <c r="C76" s="349"/>
      <c r="D76" s="349"/>
      <c r="F76" s="204"/>
      <c r="G76" s="204"/>
      <c r="H76" s="204"/>
    </row>
    <row r="77" spans="1:17" ht="15" customHeight="1">
      <c r="A77" s="346" t="str">
        <f>IF(Calcu!N293=TRUE,"","삭제")</f>
        <v>삭제</v>
      </c>
      <c r="B77" s="349"/>
      <c r="C77" s="349"/>
      <c r="D77" s="349"/>
      <c r="F77" s="204" t="str">
        <f>IF(Calcu_ADJ!N293=FALSE,Calcu!C394,Calcu_ADJ!C394)</f>
        <v/>
      </c>
      <c r="G77" s="204">
        <f ca="1">Calcu!C$393</f>
        <v>0</v>
      </c>
      <c r="H77" s="204" t="str">
        <f>IF(Calcu_ADJ!N293=FALSE,Calcu!J394,Calcu_ADJ!J394)</f>
        <v/>
      </c>
      <c r="J77" s="57" t="str">
        <f>Calcu!D394</f>
        <v/>
      </c>
      <c r="K77" s="57" t="str">
        <f>Calcu!E394</f>
        <v/>
      </c>
      <c r="L77" s="57" t="str">
        <f>LEFT(Calcu!K394)</f>
        <v/>
      </c>
      <c r="M77" s="57" t="str">
        <f>Calcu_ADJ!D394</f>
        <v>-</v>
      </c>
      <c r="N77" s="57" t="str">
        <f>Calcu_ADJ!E394</f>
        <v>-</v>
      </c>
      <c r="O77" s="57" t="str">
        <f>LEFT(Calcu_ADJ!K394)</f>
        <v>-</v>
      </c>
      <c r="Q77" s="57" t="str">
        <f>IF(Calcu_ADJ!N293=FALSE,Calcu!F394,Calcu_ADJ!F394)</f>
        <v/>
      </c>
    </row>
    <row r="78" spans="1:17" ht="15" customHeight="1">
      <c r="A78" s="346" t="str">
        <f>IF(Calcu!N294=TRUE,"","삭제")</f>
        <v>삭제</v>
      </c>
      <c r="B78" s="349"/>
      <c r="C78" s="349"/>
      <c r="D78" s="349"/>
      <c r="F78" s="204" t="str">
        <f>IF(Calcu_ADJ!N294=FALSE,Calcu!C395,Calcu_ADJ!C395)</f>
        <v/>
      </c>
      <c r="G78" s="204">
        <f ca="1">Calcu!C$393</f>
        <v>0</v>
      </c>
      <c r="H78" s="204" t="str">
        <f>IF(Calcu_ADJ!N294=FALSE,Calcu!J395,Calcu_ADJ!J395)</f>
        <v/>
      </c>
      <c r="J78" s="57" t="str">
        <f>Calcu!D395</f>
        <v/>
      </c>
      <c r="K78" s="57" t="str">
        <f>Calcu!E395</f>
        <v/>
      </c>
      <c r="L78" s="57" t="str">
        <f>LEFT(Calcu!K395)</f>
        <v/>
      </c>
      <c r="M78" s="57" t="str">
        <f>Calcu_ADJ!D395</f>
        <v>-</v>
      </c>
      <c r="N78" s="57" t="str">
        <f>Calcu_ADJ!E395</f>
        <v>-</v>
      </c>
      <c r="O78" s="57" t="str">
        <f>LEFT(Calcu_ADJ!K395)</f>
        <v>-</v>
      </c>
      <c r="Q78" s="57" t="str">
        <f>IF(Calcu_ADJ!N294=FALSE,Calcu!F395,Calcu_ADJ!F395)</f>
        <v/>
      </c>
    </row>
    <row r="79" spans="1:17" ht="15" customHeight="1">
      <c r="A79" s="346" t="str">
        <f>IF(Calcu!N295=TRUE,"","삭제")</f>
        <v>삭제</v>
      </c>
      <c r="B79" s="349"/>
      <c r="C79" s="349"/>
      <c r="D79" s="349"/>
      <c r="F79" s="204" t="str">
        <f>IF(Calcu_ADJ!N295=FALSE,Calcu!C396,Calcu_ADJ!C396)</f>
        <v/>
      </c>
      <c r="G79" s="204">
        <f ca="1">Calcu!C$393</f>
        <v>0</v>
      </c>
      <c r="H79" s="204" t="str">
        <f>IF(Calcu_ADJ!N295=FALSE,Calcu!J396,Calcu_ADJ!J396)</f>
        <v/>
      </c>
      <c r="J79" s="57" t="str">
        <f>Calcu!D396</f>
        <v/>
      </c>
      <c r="K79" s="57" t="str">
        <f>Calcu!E396</f>
        <v/>
      </c>
      <c r="L79" s="57" t="str">
        <f>LEFT(Calcu!K396)</f>
        <v/>
      </c>
      <c r="M79" s="57" t="str">
        <f>Calcu_ADJ!D396</f>
        <v>-</v>
      </c>
      <c r="N79" s="57" t="str">
        <f>Calcu_ADJ!E396</f>
        <v>-</v>
      </c>
      <c r="O79" s="57" t="str">
        <f>LEFT(Calcu_ADJ!K396)</f>
        <v>-</v>
      </c>
      <c r="Q79" s="57" t="str">
        <f>IF(Calcu_ADJ!N295=FALSE,Calcu!F396,Calcu_ADJ!F396)</f>
        <v/>
      </c>
    </row>
    <row r="80" spans="1:17" ht="15" customHeight="1">
      <c r="A80" s="346" t="str">
        <f>IF(Calcu!N296=TRUE,"","삭제")</f>
        <v>삭제</v>
      </c>
      <c r="B80" s="349"/>
      <c r="C80" s="349"/>
      <c r="D80" s="349"/>
      <c r="F80" s="204" t="str">
        <f>IF(Calcu_ADJ!N296=FALSE,Calcu!C397,Calcu_ADJ!C397)</f>
        <v/>
      </c>
      <c r="G80" s="204">
        <f ca="1">Calcu!C$393</f>
        <v>0</v>
      </c>
      <c r="H80" s="204" t="str">
        <f>IF(Calcu_ADJ!N296=FALSE,Calcu!J397,Calcu_ADJ!J397)</f>
        <v/>
      </c>
      <c r="J80" s="57" t="str">
        <f>Calcu!D397</f>
        <v/>
      </c>
      <c r="K80" s="57" t="str">
        <f>Calcu!E397</f>
        <v/>
      </c>
      <c r="L80" s="57" t="str">
        <f>LEFT(Calcu!K397)</f>
        <v/>
      </c>
      <c r="M80" s="57" t="str">
        <f>Calcu_ADJ!D397</f>
        <v>-</v>
      </c>
      <c r="N80" s="57" t="str">
        <f>Calcu_ADJ!E397</f>
        <v>-</v>
      </c>
      <c r="O80" s="57" t="str">
        <f>LEFT(Calcu_ADJ!K397)</f>
        <v>-</v>
      </c>
      <c r="Q80" s="57" t="str">
        <f>IF(Calcu_ADJ!N296=FALSE,Calcu!F397,Calcu_ADJ!F397)</f>
        <v/>
      </c>
    </row>
    <row r="81" spans="1:17" ht="15" customHeight="1">
      <c r="A81" s="346" t="str">
        <f>IF(Calcu!N297=TRUE,"","삭제")</f>
        <v>삭제</v>
      </c>
      <c r="B81" s="349"/>
      <c r="C81" s="349"/>
      <c r="D81" s="349"/>
      <c r="F81" s="204" t="str">
        <f>IF(Calcu_ADJ!N297=FALSE,Calcu!C398,Calcu_ADJ!C398)</f>
        <v/>
      </c>
      <c r="G81" s="204">
        <f ca="1">Calcu!C$393</f>
        <v>0</v>
      </c>
      <c r="H81" s="204" t="str">
        <f>IF(Calcu_ADJ!N297=FALSE,Calcu!J398,Calcu_ADJ!J398)</f>
        <v/>
      </c>
      <c r="J81" s="57" t="str">
        <f>Calcu!D398</f>
        <v/>
      </c>
      <c r="K81" s="57" t="str">
        <f>Calcu!E398</f>
        <v/>
      </c>
      <c r="L81" s="57" t="str">
        <f>LEFT(Calcu!K398)</f>
        <v/>
      </c>
      <c r="M81" s="57" t="str">
        <f>Calcu_ADJ!D398</f>
        <v>-</v>
      </c>
      <c r="N81" s="57" t="str">
        <f>Calcu_ADJ!E398</f>
        <v>-</v>
      </c>
      <c r="O81" s="57" t="str">
        <f>LEFT(Calcu_ADJ!K398)</f>
        <v>-</v>
      </c>
      <c r="Q81" s="57" t="str">
        <f>IF(Calcu_ADJ!N297=FALSE,Calcu!F398,Calcu_ADJ!F398)</f>
        <v/>
      </c>
    </row>
    <row r="82" spans="1:17" ht="15" customHeight="1">
      <c r="A82" s="346" t="str">
        <f>IF(Calcu!N298=TRUE,"","삭제")</f>
        <v>삭제</v>
      </c>
      <c r="B82" s="349"/>
      <c r="C82" s="349"/>
      <c r="D82" s="349"/>
      <c r="F82" s="204" t="str">
        <f>IF(Calcu_ADJ!N298=FALSE,Calcu!C399,Calcu_ADJ!C399)</f>
        <v/>
      </c>
      <c r="G82" s="204">
        <f ca="1">Calcu!C$393</f>
        <v>0</v>
      </c>
      <c r="H82" s="204" t="str">
        <f>IF(Calcu_ADJ!N298=FALSE,Calcu!J399,Calcu_ADJ!J399)</f>
        <v/>
      </c>
      <c r="J82" s="57" t="str">
        <f>Calcu!D399</f>
        <v/>
      </c>
      <c r="K82" s="57" t="str">
        <f>Calcu!E399</f>
        <v/>
      </c>
      <c r="L82" s="57" t="str">
        <f>LEFT(Calcu!K399)</f>
        <v/>
      </c>
      <c r="M82" s="57" t="str">
        <f>Calcu_ADJ!D399</f>
        <v>-</v>
      </c>
      <c r="N82" s="57" t="str">
        <f>Calcu_ADJ!E399</f>
        <v>-</v>
      </c>
      <c r="O82" s="57" t="str">
        <f>LEFT(Calcu_ADJ!K399)</f>
        <v>-</v>
      </c>
      <c r="Q82" s="57" t="str">
        <f>IF(Calcu_ADJ!N298=FALSE,Calcu!F399,Calcu_ADJ!F399)</f>
        <v/>
      </c>
    </row>
    <row r="83" spans="1:17" ht="15" customHeight="1">
      <c r="A83" s="346" t="str">
        <f>IF(Calcu!N299=TRUE,"","삭제")</f>
        <v>삭제</v>
      </c>
      <c r="B83" s="349"/>
      <c r="C83" s="349"/>
      <c r="D83" s="349"/>
      <c r="F83" s="204" t="str">
        <f>IF(Calcu_ADJ!N299=FALSE,Calcu!C400,Calcu_ADJ!C400)</f>
        <v/>
      </c>
      <c r="G83" s="204">
        <f ca="1">Calcu!C$393</f>
        <v>0</v>
      </c>
      <c r="H83" s="204" t="str">
        <f>IF(Calcu_ADJ!N299=FALSE,Calcu!J400,Calcu_ADJ!J400)</f>
        <v/>
      </c>
      <c r="J83" s="57" t="str">
        <f>Calcu!D400</f>
        <v/>
      </c>
      <c r="K83" s="57" t="str">
        <f>Calcu!E400</f>
        <v/>
      </c>
      <c r="L83" s="57" t="str">
        <f>LEFT(Calcu!K400)</f>
        <v/>
      </c>
      <c r="M83" s="57" t="str">
        <f>Calcu_ADJ!D400</f>
        <v>-</v>
      </c>
      <c r="N83" s="57" t="str">
        <f>Calcu_ADJ!E400</f>
        <v>-</v>
      </c>
      <c r="O83" s="57" t="str">
        <f>LEFT(Calcu_ADJ!K400)</f>
        <v>-</v>
      </c>
      <c r="Q83" s="57" t="str">
        <f>IF(Calcu_ADJ!N299=FALSE,Calcu!F400,Calcu_ADJ!F400)</f>
        <v/>
      </c>
    </row>
    <row r="84" spans="1:17" ht="15" customHeight="1">
      <c r="A84" s="346" t="str">
        <f>IF(Calcu!N300=TRUE,"","삭제")</f>
        <v>삭제</v>
      </c>
      <c r="B84" s="349"/>
      <c r="C84" s="349"/>
      <c r="D84" s="349"/>
      <c r="F84" s="204" t="str">
        <f>IF(Calcu_ADJ!N300=FALSE,Calcu!C401,Calcu_ADJ!C401)</f>
        <v/>
      </c>
      <c r="G84" s="204">
        <f ca="1">Calcu!C$393</f>
        <v>0</v>
      </c>
      <c r="H84" s="204" t="str">
        <f>IF(Calcu_ADJ!N300=FALSE,Calcu!J401,Calcu_ADJ!J401)</f>
        <v/>
      </c>
      <c r="J84" s="57" t="str">
        <f>Calcu!D401</f>
        <v/>
      </c>
      <c r="K84" s="57" t="str">
        <f>Calcu!E401</f>
        <v/>
      </c>
      <c r="L84" s="57" t="str">
        <f>LEFT(Calcu!K401)</f>
        <v/>
      </c>
      <c r="M84" s="57" t="str">
        <f>Calcu_ADJ!D401</f>
        <v>-</v>
      </c>
      <c r="N84" s="57" t="str">
        <f>Calcu_ADJ!E401</f>
        <v>-</v>
      </c>
      <c r="O84" s="57" t="str">
        <f>LEFT(Calcu_ADJ!K401)</f>
        <v>-</v>
      </c>
      <c r="Q84" s="57" t="str">
        <f>IF(Calcu_ADJ!N300=FALSE,Calcu!F401,Calcu_ADJ!F401)</f>
        <v/>
      </c>
    </row>
    <row r="85" spans="1:17" ht="15" customHeight="1">
      <c r="A85" s="346" t="str">
        <f>IF(Calcu!N301=TRUE,"","삭제")</f>
        <v>삭제</v>
      </c>
      <c r="B85" s="349"/>
      <c r="C85" s="349"/>
      <c r="D85" s="349"/>
      <c r="F85" s="204" t="str">
        <f>IF(Calcu_ADJ!N301=FALSE,Calcu!C402,Calcu_ADJ!C402)</f>
        <v/>
      </c>
      <c r="G85" s="204">
        <f ca="1">Calcu!C$393</f>
        <v>0</v>
      </c>
      <c r="H85" s="204" t="str">
        <f>IF(Calcu_ADJ!N301=FALSE,Calcu!J402,Calcu_ADJ!J402)</f>
        <v/>
      </c>
      <c r="J85" s="57" t="str">
        <f>Calcu!D402</f>
        <v/>
      </c>
      <c r="K85" s="57" t="str">
        <f>Calcu!E402</f>
        <v/>
      </c>
      <c r="L85" s="57" t="str">
        <f>LEFT(Calcu!K402)</f>
        <v/>
      </c>
      <c r="M85" s="57" t="str">
        <f>Calcu_ADJ!D402</f>
        <v>-</v>
      </c>
      <c r="N85" s="57" t="str">
        <f>Calcu_ADJ!E402</f>
        <v>-</v>
      </c>
      <c r="O85" s="57" t="str">
        <f>LEFT(Calcu_ADJ!K402)</f>
        <v>-</v>
      </c>
      <c r="Q85" s="57" t="str">
        <f>IF(Calcu_ADJ!N301=FALSE,Calcu!F402,Calcu_ADJ!F402)</f>
        <v/>
      </c>
    </row>
    <row r="86" spans="1:17" ht="15" customHeight="1">
      <c r="A86" s="346" t="str">
        <f>IF(Calcu!N302=TRUE,"","삭제")</f>
        <v>삭제</v>
      </c>
      <c r="B86" s="349"/>
      <c r="C86" s="349"/>
      <c r="D86" s="349"/>
      <c r="F86" s="204" t="str">
        <f>IF(Calcu_ADJ!N302=FALSE,Calcu!C403,Calcu_ADJ!C403)</f>
        <v/>
      </c>
      <c r="G86" s="204">
        <f ca="1">Calcu!C$393</f>
        <v>0</v>
      </c>
      <c r="H86" s="204" t="str">
        <f>IF(Calcu_ADJ!N302=FALSE,Calcu!J403,Calcu_ADJ!J403)</f>
        <v/>
      </c>
      <c r="J86" s="57" t="str">
        <f>Calcu!D403</f>
        <v/>
      </c>
      <c r="K86" s="57" t="str">
        <f>Calcu!E403</f>
        <v/>
      </c>
      <c r="L86" s="57" t="str">
        <f>LEFT(Calcu!K403)</f>
        <v/>
      </c>
      <c r="M86" s="57" t="str">
        <f>Calcu_ADJ!D403</f>
        <v>-</v>
      </c>
      <c r="N86" s="57" t="str">
        <f>Calcu_ADJ!E403</f>
        <v>-</v>
      </c>
      <c r="O86" s="57" t="str">
        <f>LEFT(Calcu_ADJ!K403)</f>
        <v>-</v>
      </c>
      <c r="Q86" s="57" t="str">
        <f>IF(Calcu_ADJ!N302=FALSE,Calcu!F403,Calcu_ADJ!F403)</f>
        <v/>
      </c>
    </row>
    <row r="87" spans="1:17" ht="15" customHeight="1">
      <c r="A87" s="346" t="str">
        <f>IF(Calcu!N303=TRUE,"","삭제")</f>
        <v>삭제</v>
      </c>
      <c r="B87" s="349"/>
      <c r="C87" s="349"/>
      <c r="D87" s="349"/>
      <c r="F87" s="204" t="str">
        <f>IF(Calcu_ADJ!N303=FALSE,Calcu!C404,Calcu_ADJ!C404)</f>
        <v/>
      </c>
      <c r="G87" s="204">
        <f ca="1">Calcu!C$393</f>
        <v>0</v>
      </c>
      <c r="H87" s="204" t="str">
        <f>IF(Calcu_ADJ!N303=FALSE,Calcu!J404,Calcu_ADJ!J404)</f>
        <v/>
      </c>
      <c r="J87" s="57" t="str">
        <f>Calcu!D404</f>
        <v/>
      </c>
      <c r="K87" s="57" t="str">
        <f>Calcu!E404</f>
        <v/>
      </c>
      <c r="L87" s="57" t="str">
        <f>LEFT(Calcu!K404)</f>
        <v/>
      </c>
      <c r="M87" s="57" t="str">
        <f>Calcu_ADJ!D404</f>
        <v>-</v>
      </c>
      <c r="N87" s="57" t="str">
        <f>Calcu_ADJ!E404</f>
        <v>-</v>
      </c>
      <c r="O87" s="57" t="str">
        <f>LEFT(Calcu_ADJ!K404)</f>
        <v>-</v>
      </c>
      <c r="Q87" s="57" t="str">
        <f>IF(Calcu_ADJ!N303=FALSE,Calcu!F404,Calcu_ADJ!F404)</f>
        <v/>
      </c>
    </row>
    <row r="88" spans="1:17" ht="15" customHeight="1">
      <c r="A88" s="346" t="str">
        <f>IF(Calcu!N304=TRUE,"","삭제")</f>
        <v>삭제</v>
      </c>
      <c r="B88" s="349"/>
      <c r="C88" s="349"/>
      <c r="D88" s="349"/>
      <c r="F88" s="204" t="str">
        <f>IF(Calcu_ADJ!N304=FALSE,Calcu!C405,Calcu_ADJ!C405)</f>
        <v/>
      </c>
      <c r="G88" s="204">
        <f ca="1">Calcu!C$393</f>
        <v>0</v>
      </c>
      <c r="H88" s="204" t="str">
        <f>IF(Calcu_ADJ!N304=FALSE,Calcu!J405,Calcu_ADJ!J405)</f>
        <v/>
      </c>
      <c r="J88" s="57" t="str">
        <f>Calcu!D405</f>
        <v/>
      </c>
      <c r="K88" s="57" t="str">
        <f>Calcu!E405</f>
        <v/>
      </c>
      <c r="L88" s="57" t="str">
        <f>LEFT(Calcu!K405)</f>
        <v/>
      </c>
      <c r="M88" s="57" t="str">
        <f>Calcu_ADJ!D405</f>
        <v>-</v>
      </c>
      <c r="N88" s="57" t="str">
        <f>Calcu_ADJ!E405</f>
        <v>-</v>
      </c>
      <c r="O88" s="57" t="str">
        <f>LEFT(Calcu_ADJ!K405)</f>
        <v>-</v>
      </c>
      <c r="Q88" s="57" t="str">
        <f>IF(Calcu_ADJ!N304=FALSE,Calcu!F405,Calcu_ADJ!F405)</f>
        <v/>
      </c>
    </row>
    <row r="89" spans="1:17" ht="15" customHeight="1">
      <c r="A89" s="346" t="str">
        <f>IF(Calcu!N305=TRUE,"","삭제")</f>
        <v>삭제</v>
      </c>
      <c r="B89" s="349"/>
      <c r="C89" s="349"/>
      <c r="D89" s="349"/>
      <c r="F89" s="204" t="str">
        <f>IF(Calcu_ADJ!N305=FALSE,Calcu!C406,Calcu_ADJ!C406)</f>
        <v/>
      </c>
      <c r="G89" s="204">
        <f ca="1">Calcu!C$393</f>
        <v>0</v>
      </c>
      <c r="H89" s="204" t="str">
        <f>IF(Calcu_ADJ!N305=FALSE,Calcu!J406,Calcu_ADJ!J406)</f>
        <v/>
      </c>
      <c r="J89" s="57" t="str">
        <f>Calcu!D406</f>
        <v/>
      </c>
      <c r="K89" s="57" t="str">
        <f>Calcu!E406</f>
        <v/>
      </c>
      <c r="L89" s="57" t="str">
        <f>LEFT(Calcu!K406)</f>
        <v/>
      </c>
      <c r="M89" s="57" t="str">
        <f>Calcu_ADJ!D406</f>
        <v>-</v>
      </c>
      <c r="N89" s="57" t="str">
        <f>Calcu_ADJ!E406</f>
        <v>-</v>
      </c>
      <c r="O89" s="57" t="str">
        <f>LEFT(Calcu_ADJ!K406)</f>
        <v>-</v>
      </c>
      <c r="Q89" s="57" t="str">
        <f>IF(Calcu_ADJ!N305=FALSE,Calcu!F406,Calcu_ADJ!F406)</f>
        <v/>
      </c>
    </row>
    <row r="90" spans="1:17" ht="15" customHeight="1">
      <c r="A90" s="346" t="str">
        <f>IF(Calcu!N306=TRUE,"","삭제")</f>
        <v>삭제</v>
      </c>
      <c r="B90" s="349"/>
      <c r="C90" s="349"/>
      <c r="D90" s="349"/>
      <c r="F90" s="204" t="str">
        <f>IF(Calcu_ADJ!N306=FALSE,Calcu!C407,Calcu_ADJ!C407)</f>
        <v/>
      </c>
      <c r="G90" s="204">
        <f ca="1">Calcu!C$393</f>
        <v>0</v>
      </c>
      <c r="H90" s="204" t="str">
        <f>IF(Calcu_ADJ!N306=FALSE,Calcu!J407,Calcu_ADJ!J407)</f>
        <v/>
      </c>
      <c r="J90" s="57" t="str">
        <f>Calcu!D407</f>
        <v/>
      </c>
      <c r="K90" s="57" t="str">
        <f>Calcu!E407</f>
        <v/>
      </c>
      <c r="L90" s="57" t="str">
        <f>LEFT(Calcu!K407)</f>
        <v/>
      </c>
      <c r="M90" s="57" t="str">
        <f>Calcu_ADJ!D407</f>
        <v>-</v>
      </c>
      <c r="N90" s="57" t="str">
        <f>Calcu_ADJ!E407</f>
        <v>-</v>
      </c>
      <c r="O90" s="57" t="str">
        <f>LEFT(Calcu_ADJ!K407)</f>
        <v>-</v>
      </c>
      <c r="Q90" s="57" t="str">
        <f>IF(Calcu_ADJ!N306=FALSE,Calcu!F407,Calcu_ADJ!F407)</f>
        <v/>
      </c>
    </row>
    <row r="91" spans="1:17" ht="15" customHeight="1">
      <c r="A91" s="346" t="str">
        <f>IF(Calcu!N307=TRUE,"","삭제")</f>
        <v>삭제</v>
      </c>
      <c r="B91" s="349"/>
      <c r="C91" s="349"/>
      <c r="D91" s="349"/>
      <c r="F91" s="204" t="str">
        <f>IF(Calcu_ADJ!N307=FALSE,Calcu!C408,Calcu_ADJ!C408)</f>
        <v/>
      </c>
      <c r="G91" s="204">
        <f ca="1">Calcu!C$393</f>
        <v>0</v>
      </c>
      <c r="H91" s="204" t="str">
        <f>IF(Calcu_ADJ!N307=FALSE,Calcu!J408,Calcu_ADJ!J408)</f>
        <v/>
      </c>
      <c r="J91" s="57" t="str">
        <f>Calcu!D408</f>
        <v/>
      </c>
      <c r="K91" s="57" t="str">
        <f>Calcu!E408</f>
        <v/>
      </c>
      <c r="L91" s="57" t="str">
        <f>LEFT(Calcu!K408)</f>
        <v/>
      </c>
      <c r="M91" s="57" t="str">
        <f>Calcu_ADJ!D408</f>
        <v>-</v>
      </c>
      <c r="N91" s="57" t="str">
        <f>Calcu_ADJ!E408</f>
        <v>-</v>
      </c>
      <c r="O91" s="57" t="str">
        <f>LEFT(Calcu_ADJ!K408)</f>
        <v>-</v>
      </c>
      <c r="Q91" s="57" t="str">
        <f>IF(Calcu_ADJ!N307=FALSE,Calcu!F408,Calcu_ADJ!F408)</f>
        <v/>
      </c>
    </row>
    <row r="92" spans="1:17" ht="15" customHeight="1">
      <c r="A92" s="346" t="str">
        <f>IF(Calcu!N308=TRUE,"","삭제")</f>
        <v>삭제</v>
      </c>
      <c r="B92" s="349"/>
      <c r="C92" s="349"/>
      <c r="D92" s="349"/>
      <c r="F92" s="204" t="str">
        <f>IF(Calcu_ADJ!N308=FALSE,Calcu!C409,Calcu_ADJ!C409)</f>
        <v/>
      </c>
      <c r="G92" s="204">
        <f ca="1">Calcu!C$393</f>
        <v>0</v>
      </c>
      <c r="H92" s="204" t="str">
        <f>IF(Calcu_ADJ!N308=FALSE,Calcu!J409,Calcu_ADJ!J409)</f>
        <v/>
      </c>
      <c r="J92" s="57" t="str">
        <f>Calcu!D409</f>
        <v/>
      </c>
      <c r="K92" s="57" t="str">
        <f>Calcu!E409</f>
        <v/>
      </c>
      <c r="L92" s="57" t="str">
        <f>LEFT(Calcu!K409)</f>
        <v/>
      </c>
      <c r="M92" s="57" t="str">
        <f>Calcu_ADJ!D409</f>
        <v>-</v>
      </c>
      <c r="N92" s="57" t="str">
        <f>Calcu_ADJ!E409</f>
        <v>-</v>
      </c>
      <c r="O92" s="57" t="str">
        <f>LEFT(Calcu_ADJ!K409)</f>
        <v>-</v>
      </c>
      <c r="Q92" s="57" t="str">
        <f>IF(Calcu_ADJ!N308=FALSE,Calcu!F409,Calcu_ADJ!F409)</f>
        <v/>
      </c>
    </row>
    <row r="93" spans="1:17" ht="15" customHeight="1">
      <c r="A93" s="346" t="str">
        <f>IF(Calcu!N309=TRUE,"","삭제")</f>
        <v>삭제</v>
      </c>
      <c r="B93" s="349"/>
      <c r="C93" s="349"/>
      <c r="D93" s="349"/>
      <c r="F93" s="204" t="str">
        <f>IF(Calcu_ADJ!N309=FALSE,Calcu!C410,Calcu_ADJ!C410)</f>
        <v/>
      </c>
      <c r="G93" s="204">
        <f ca="1">Calcu!C$393</f>
        <v>0</v>
      </c>
      <c r="H93" s="204" t="str">
        <f>IF(Calcu_ADJ!N309=FALSE,Calcu!J410,Calcu_ADJ!J410)</f>
        <v/>
      </c>
      <c r="J93" s="57" t="str">
        <f>Calcu!D410</f>
        <v/>
      </c>
      <c r="K93" s="57" t="str">
        <f>Calcu!E410</f>
        <v/>
      </c>
      <c r="L93" s="57" t="str">
        <f>LEFT(Calcu!K410)</f>
        <v/>
      </c>
      <c r="M93" s="57" t="str">
        <f>Calcu_ADJ!D410</f>
        <v>-</v>
      </c>
      <c r="N93" s="57" t="str">
        <f>Calcu_ADJ!E410</f>
        <v>-</v>
      </c>
      <c r="O93" s="57" t="str">
        <f>LEFT(Calcu_ADJ!K410)</f>
        <v>-</v>
      </c>
      <c r="Q93" s="57" t="str">
        <f>IF(Calcu_ADJ!N309=FALSE,Calcu!F410,Calcu_ADJ!F410)</f>
        <v/>
      </c>
    </row>
    <row r="94" spans="1:17" ht="15" customHeight="1">
      <c r="A94" s="346" t="str">
        <f>IF(Calcu!N310=TRUE,"","삭제")</f>
        <v>삭제</v>
      </c>
      <c r="B94" s="349"/>
      <c r="C94" s="349"/>
      <c r="D94" s="349"/>
      <c r="F94" s="204" t="str">
        <f>IF(Calcu_ADJ!N310=FALSE,Calcu!C411,Calcu_ADJ!C411)</f>
        <v/>
      </c>
      <c r="G94" s="204">
        <f ca="1">Calcu!C$393</f>
        <v>0</v>
      </c>
      <c r="H94" s="204" t="str">
        <f>IF(Calcu_ADJ!N310=FALSE,Calcu!J411,Calcu_ADJ!J411)</f>
        <v/>
      </c>
      <c r="J94" s="57" t="str">
        <f>Calcu!D411</f>
        <v/>
      </c>
      <c r="K94" s="57" t="str">
        <f>Calcu!E411</f>
        <v/>
      </c>
      <c r="L94" s="57" t="str">
        <f>LEFT(Calcu!K411)</f>
        <v/>
      </c>
      <c r="M94" s="57" t="str">
        <f>Calcu_ADJ!D411</f>
        <v>-</v>
      </c>
      <c r="N94" s="57" t="str">
        <f>Calcu_ADJ!E411</f>
        <v>-</v>
      </c>
      <c r="O94" s="57" t="str">
        <f>LEFT(Calcu_ADJ!K411)</f>
        <v>-</v>
      </c>
      <c r="Q94" s="57" t="str">
        <f>IF(Calcu_ADJ!N310=FALSE,Calcu!F411,Calcu_ADJ!F411)</f>
        <v/>
      </c>
    </row>
    <row r="95" spans="1:17" ht="15" customHeight="1">
      <c r="A95" s="346" t="str">
        <f>IF(Calcu!N311=TRUE,"","삭제")</f>
        <v>삭제</v>
      </c>
      <c r="B95" s="349"/>
      <c r="C95" s="349"/>
      <c r="D95" s="349"/>
      <c r="F95" s="204" t="str">
        <f>IF(Calcu_ADJ!N311=FALSE,Calcu!C412,Calcu_ADJ!C412)</f>
        <v/>
      </c>
      <c r="G95" s="204">
        <f ca="1">Calcu!C$393</f>
        <v>0</v>
      </c>
      <c r="H95" s="204" t="str">
        <f>IF(Calcu_ADJ!N311=FALSE,Calcu!J412,Calcu_ADJ!J412)</f>
        <v/>
      </c>
      <c r="J95" s="57" t="str">
        <f>Calcu!D412</f>
        <v/>
      </c>
      <c r="K95" s="57" t="str">
        <f>Calcu!E412</f>
        <v/>
      </c>
      <c r="L95" s="57" t="str">
        <f>LEFT(Calcu!K412)</f>
        <v/>
      </c>
      <c r="M95" s="57" t="str">
        <f>Calcu_ADJ!D412</f>
        <v>-</v>
      </c>
      <c r="N95" s="57" t="str">
        <f>Calcu_ADJ!E412</f>
        <v>-</v>
      </c>
      <c r="O95" s="57" t="str">
        <f>LEFT(Calcu_ADJ!K412)</f>
        <v>-</v>
      </c>
      <c r="Q95" s="57" t="str">
        <f>IF(Calcu_ADJ!N311=FALSE,Calcu!F412,Calcu_ADJ!F412)</f>
        <v/>
      </c>
    </row>
    <row r="96" spans="1:17" ht="15" customHeight="1">
      <c r="A96" s="346" t="str">
        <f>IF(Calcu!N312=TRUE,"","삭제")</f>
        <v>삭제</v>
      </c>
      <c r="B96" s="349"/>
      <c r="C96" s="349"/>
      <c r="D96" s="349"/>
      <c r="F96" s="204" t="str">
        <f>IF(Calcu_ADJ!N312=FALSE,Calcu!C413,Calcu_ADJ!C413)</f>
        <v/>
      </c>
      <c r="G96" s="204">
        <f ca="1">Calcu!C$393</f>
        <v>0</v>
      </c>
      <c r="H96" s="204" t="str">
        <f>IF(Calcu_ADJ!N312=FALSE,Calcu!J413,Calcu_ADJ!J413)</f>
        <v/>
      </c>
      <c r="J96" s="57" t="str">
        <f>Calcu!D413</f>
        <v/>
      </c>
      <c r="K96" s="57" t="str">
        <f>Calcu!E413</f>
        <v/>
      </c>
      <c r="L96" s="57" t="str">
        <f>LEFT(Calcu!K413)</f>
        <v/>
      </c>
      <c r="M96" s="57" t="str">
        <f>Calcu_ADJ!D413</f>
        <v>-</v>
      </c>
      <c r="N96" s="57" t="str">
        <f>Calcu_ADJ!E413</f>
        <v>-</v>
      </c>
      <c r="O96" s="57" t="str">
        <f>LEFT(Calcu_ADJ!K413)</f>
        <v>-</v>
      </c>
      <c r="Q96" s="57" t="str">
        <f>IF(Calcu_ADJ!N312=FALSE,Calcu!F413,Calcu_ADJ!F413)</f>
        <v/>
      </c>
    </row>
    <row r="97" spans="1:17" ht="15" customHeight="1">
      <c r="A97" s="346" t="str">
        <f>IF(Calcu!N313=TRUE,"","삭제")</f>
        <v>삭제</v>
      </c>
      <c r="B97" s="349"/>
      <c r="C97" s="349"/>
      <c r="D97" s="349"/>
      <c r="F97" s="204" t="str">
        <f>IF(Calcu_ADJ!N313=FALSE,Calcu!C414,Calcu_ADJ!C414)</f>
        <v/>
      </c>
      <c r="G97" s="204">
        <f ca="1">Calcu!C$393</f>
        <v>0</v>
      </c>
      <c r="H97" s="204" t="str">
        <f>IF(Calcu_ADJ!N313=FALSE,Calcu!J414,Calcu_ADJ!J414)</f>
        <v/>
      </c>
      <c r="J97" s="57" t="str">
        <f>Calcu!D414</f>
        <v/>
      </c>
      <c r="K97" s="57" t="str">
        <f>Calcu!E414</f>
        <v/>
      </c>
      <c r="L97" s="57" t="str">
        <f>LEFT(Calcu!K414)</f>
        <v/>
      </c>
      <c r="M97" s="57" t="str">
        <f>Calcu_ADJ!D414</f>
        <v>-</v>
      </c>
      <c r="N97" s="57" t="str">
        <f>Calcu_ADJ!E414</f>
        <v>-</v>
      </c>
      <c r="O97" s="57" t="str">
        <f>LEFT(Calcu_ADJ!K414)</f>
        <v>-</v>
      </c>
      <c r="Q97" s="57" t="str">
        <f>IF(Calcu_ADJ!N313=FALSE,Calcu!F414,Calcu_ADJ!F414)</f>
        <v/>
      </c>
    </row>
    <row r="98" spans="1:17" ht="15" customHeight="1">
      <c r="A98" s="346" t="str">
        <f>IF(Calcu!N314=TRUE,"","삭제")</f>
        <v>삭제</v>
      </c>
      <c r="B98" s="349"/>
      <c r="C98" s="349"/>
      <c r="D98" s="349"/>
      <c r="F98" s="204" t="str">
        <f>IF(Calcu_ADJ!N314=FALSE,Calcu!C415,Calcu_ADJ!C415)</f>
        <v/>
      </c>
      <c r="G98" s="204">
        <f ca="1">Calcu!C$393</f>
        <v>0</v>
      </c>
      <c r="H98" s="204" t="str">
        <f>IF(Calcu_ADJ!N314=FALSE,Calcu!J415,Calcu_ADJ!J415)</f>
        <v/>
      </c>
      <c r="J98" s="57" t="str">
        <f>Calcu!D415</f>
        <v/>
      </c>
      <c r="K98" s="57" t="str">
        <f>Calcu!E415</f>
        <v/>
      </c>
      <c r="L98" s="57" t="str">
        <f>LEFT(Calcu!K415)</f>
        <v/>
      </c>
      <c r="M98" s="57" t="str">
        <f>Calcu_ADJ!D415</f>
        <v>-</v>
      </c>
      <c r="N98" s="57" t="str">
        <f>Calcu_ADJ!E415</f>
        <v>-</v>
      </c>
      <c r="O98" s="57" t="str">
        <f>LEFT(Calcu_ADJ!K415)</f>
        <v>-</v>
      </c>
      <c r="Q98" s="57" t="str">
        <f>IF(Calcu_ADJ!N314=FALSE,Calcu!F415,Calcu_ADJ!F415)</f>
        <v/>
      </c>
    </row>
    <row r="99" spans="1:17" ht="15" customHeight="1">
      <c r="A99" s="346" t="str">
        <f>IF(Calcu!N315=TRUE,"","삭제")</f>
        <v>삭제</v>
      </c>
      <c r="B99" s="349"/>
      <c r="C99" s="349"/>
      <c r="D99" s="349"/>
      <c r="F99" s="204" t="str">
        <f>IF(Calcu_ADJ!N315=FALSE,Calcu!C416,Calcu_ADJ!C416)</f>
        <v/>
      </c>
      <c r="G99" s="204">
        <f ca="1">Calcu!C$393</f>
        <v>0</v>
      </c>
      <c r="H99" s="204" t="str">
        <f>IF(Calcu_ADJ!N315=FALSE,Calcu!J416,Calcu_ADJ!J416)</f>
        <v/>
      </c>
      <c r="J99" s="57" t="str">
        <f>Calcu!D416</f>
        <v/>
      </c>
      <c r="K99" s="57" t="str">
        <f>Calcu!E416</f>
        <v/>
      </c>
      <c r="L99" s="57" t="str">
        <f>LEFT(Calcu!K416)</f>
        <v/>
      </c>
      <c r="M99" s="57" t="str">
        <f>Calcu_ADJ!D416</f>
        <v>-</v>
      </c>
      <c r="N99" s="57" t="str">
        <f>Calcu_ADJ!E416</f>
        <v>-</v>
      </c>
      <c r="O99" s="57" t="str">
        <f>LEFT(Calcu_ADJ!K416)</f>
        <v>-</v>
      </c>
      <c r="Q99" s="57" t="str">
        <f>IF(Calcu_ADJ!N315=FALSE,Calcu!F416,Calcu_ADJ!F416)</f>
        <v/>
      </c>
    </row>
    <row r="100" spans="1:17" ht="15" customHeight="1">
      <c r="A100" s="346" t="str">
        <f>IF(Calcu!N316=TRUE,"","삭제")</f>
        <v>삭제</v>
      </c>
      <c r="B100" s="349"/>
      <c r="C100" s="349"/>
      <c r="D100" s="349"/>
      <c r="F100" s="204" t="str">
        <f>IF(Calcu_ADJ!N316=FALSE,Calcu!C417,Calcu_ADJ!C417)</f>
        <v/>
      </c>
      <c r="G100" s="204">
        <f ca="1">Calcu!C$393</f>
        <v>0</v>
      </c>
      <c r="H100" s="204" t="str">
        <f>IF(Calcu_ADJ!N316=FALSE,Calcu!J417,Calcu_ADJ!J417)</f>
        <v/>
      </c>
      <c r="J100" s="57" t="str">
        <f>Calcu!D417</f>
        <v/>
      </c>
      <c r="K100" s="57" t="str">
        <f>Calcu!E417</f>
        <v/>
      </c>
      <c r="L100" s="57" t="str">
        <f>LEFT(Calcu!K417)</f>
        <v/>
      </c>
      <c r="M100" s="57" t="str">
        <f>Calcu_ADJ!D417</f>
        <v>-</v>
      </c>
      <c r="N100" s="57" t="str">
        <f>Calcu_ADJ!E417</f>
        <v>-</v>
      </c>
      <c r="O100" s="57" t="str">
        <f>LEFT(Calcu_ADJ!K417)</f>
        <v>-</v>
      </c>
      <c r="Q100" s="57" t="str">
        <f>IF(Calcu_ADJ!N316=FALSE,Calcu!F417,Calcu_ADJ!F417)</f>
        <v/>
      </c>
    </row>
    <row r="101" spans="1:17" ht="15" customHeight="1">
      <c r="A101" s="346" t="str">
        <f>IF(Calcu!N317=TRUE,"","삭제")</f>
        <v>삭제</v>
      </c>
      <c r="B101" s="349"/>
      <c r="C101" s="349"/>
      <c r="D101" s="349"/>
      <c r="F101" s="204" t="str">
        <f>IF(Calcu_ADJ!N317=FALSE,Calcu!C418,Calcu_ADJ!C418)</f>
        <v/>
      </c>
      <c r="G101" s="204">
        <f ca="1">Calcu!C$393</f>
        <v>0</v>
      </c>
      <c r="H101" s="204" t="str">
        <f>IF(Calcu_ADJ!N317=FALSE,Calcu!J418,Calcu_ADJ!J418)</f>
        <v/>
      </c>
      <c r="J101" s="57" t="str">
        <f>Calcu!D418</f>
        <v/>
      </c>
      <c r="K101" s="57" t="str">
        <f>Calcu!E418</f>
        <v/>
      </c>
      <c r="L101" s="57" t="str">
        <f>LEFT(Calcu!K418)</f>
        <v/>
      </c>
      <c r="M101" s="57" t="str">
        <f>Calcu_ADJ!D418</f>
        <v>-</v>
      </c>
      <c r="N101" s="57" t="str">
        <f>Calcu_ADJ!E418</f>
        <v>-</v>
      </c>
      <c r="O101" s="57" t="str">
        <f>LEFT(Calcu_ADJ!K418)</f>
        <v>-</v>
      </c>
      <c r="Q101" s="57" t="str">
        <f>IF(Calcu_ADJ!N317=FALSE,Calcu!F418,Calcu_ADJ!F418)</f>
        <v/>
      </c>
    </row>
    <row r="102" spans="1:17" ht="15" customHeight="1">
      <c r="A102" s="346" t="str">
        <f>IF(Calcu!N318=TRUE,"","삭제")</f>
        <v>삭제</v>
      </c>
      <c r="B102" s="349"/>
      <c r="C102" s="349"/>
      <c r="D102" s="349"/>
      <c r="F102" s="204" t="str">
        <f>IF(Calcu_ADJ!N318=FALSE,Calcu!C419,Calcu_ADJ!C419)</f>
        <v/>
      </c>
      <c r="G102" s="204">
        <f ca="1">Calcu!C$393</f>
        <v>0</v>
      </c>
      <c r="H102" s="204" t="str">
        <f>IF(Calcu_ADJ!N318=FALSE,Calcu!J419,Calcu_ADJ!J419)</f>
        <v/>
      </c>
      <c r="J102" s="57" t="str">
        <f>Calcu!D419</f>
        <v/>
      </c>
      <c r="K102" s="57" t="str">
        <f>Calcu!E419</f>
        <v/>
      </c>
      <c r="L102" s="57" t="str">
        <f>LEFT(Calcu!K419)</f>
        <v/>
      </c>
      <c r="M102" s="57" t="str">
        <f>Calcu_ADJ!D419</f>
        <v>-</v>
      </c>
      <c r="N102" s="57" t="str">
        <f>Calcu_ADJ!E419</f>
        <v>-</v>
      </c>
      <c r="O102" s="57" t="str">
        <f>LEFT(Calcu_ADJ!K419)</f>
        <v>-</v>
      </c>
      <c r="Q102" s="57" t="str">
        <f>IF(Calcu_ADJ!N318=FALSE,Calcu!F419,Calcu_ADJ!F419)</f>
        <v/>
      </c>
    </row>
    <row r="103" spans="1:17" ht="15" customHeight="1">
      <c r="A103" s="346" t="str">
        <f>IF(Calcu!N319=TRUE,"","삭제")</f>
        <v>삭제</v>
      </c>
      <c r="B103" s="349"/>
      <c r="C103" s="349"/>
      <c r="D103" s="349"/>
      <c r="F103" s="204" t="str">
        <f>IF(Calcu_ADJ!N319=FALSE,Calcu!C420,Calcu_ADJ!C420)</f>
        <v/>
      </c>
      <c r="G103" s="204">
        <f ca="1">Calcu!C$393</f>
        <v>0</v>
      </c>
      <c r="H103" s="204" t="str">
        <f>IF(Calcu_ADJ!N319=FALSE,Calcu!J420,Calcu_ADJ!J420)</f>
        <v/>
      </c>
      <c r="J103" s="57" t="str">
        <f>Calcu!D420</f>
        <v/>
      </c>
      <c r="K103" s="57" t="str">
        <f>Calcu!E420</f>
        <v/>
      </c>
      <c r="L103" s="57" t="str">
        <f>LEFT(Calcu!K420)</f>
        <v/>
      </c>
      <c r="M103" s="57" t="str">
        <f>Calcu_ADJ!D420</f>
        <v>-</v>
      </c>
      <c r="N103" s="57" t="str">
        <f>Calcu_ADJ!E420</f>
        <v>-</v>
      </c>
      <c r="O103" s="57" t="str">
        <f>LEFT(Calcu_ADJ!K420)</f>
        <v>-</v>
      </c>
      <c r="Q103" s="57" t="str">
        <f>IF(Calcu_ADJ!N319=FALSE,Calcu!F420,Calcu_ADJ!F420)</f>
        <v/>
      </c>
    </row>
    <row r="104" spans="1:17" ht="15" customHeight="1">
      <c r="A104" s="346" t="str">
        <f>IF(Calcu!N320=TRUE,"","삭제")</f>
        <v>삭제</v>
      </c>
      <c r="B104" s="349"/>
      <c r="C104" s="349"/>
      <c r="D104" s="349"/>
      <c r="F104" s="204" t="str">
        <f>IF(Calcu_ADJ!N320=FALSE,Calcu!C421,Calcu_ADJ!C421)</f>
        <v/>
      </c>
      <c r="G104" s="204">
        <f ca="1">Calcu!C$393</f>
        <v>0</v>
      </c>
      <c r="H104" s="204" t="str">
        <f>IF(Calcu_ADJ!N320=FALSE,Calcu!J421,Calcu_ADJ!J421)</f>
        <v/>
      </c>
      <c r="J104" s="57" t="str">
        <f>Calcu!D421</f>
        <v/>
      </c>
      <c r="K104" s="57" t="str">
        <f>Calcu!E421</f>
        <v/>
      </c>
      <c r="L104" s="57" t="str">
        <f>LEFT(Calcu!K421)</f>
        <v/>
      </c>
      <c r="M104" s="57" t="str">
        <f>Calcu_ADJ!D421</f>
        <v>-</v>
      </c>
      <c r="N104" s="57" t="str">
        <f>Calcu_ADJ!E421</f>
        <v>-</v>
      </c>
      <c r="O104" s="57" t="str">
        <f>LEFT(Calcu_ADJ!K421)</f>
        <v>-</v>
      </c>
      <c r="Q104" s="57" t="str">
        <f>IF(Calcu_ADJ!N320=FALSE,Calcu!F421,Calcu_ADJ!F421)</f>
        <v/>
      </c>
    </row>
    <row r="105" spans="1:17" ht="15" customHeight="1">
      <c r="A105" s="346" t="str">
        <f>IF(Calcu!N321=TRUE,"","삭제")</f>
        <v>삭제</v>
      </c>
      <c r="B105" s="349"/>
      <c r="C105" s="349"/>
      <c r="D105" s="349"/>
      <c r="F105" s="204" t="str">
        <f>IF(Calcu_ADJ!N321=FALSE,Calcu!C422,Calcu_ADJ!C422)</f>
        <v/>
      </c>
      <c r="G105" s="204">
        <f ca="1">Calcu!C$393</f>
        <v>0</v>
      </c>
      <c r="H105" s="204" t="str">
        <f>IF(Calcu_ADJ!N321=FALSE,Calcu!J422,Calcu_ADJ!J422)</f>
        <v/>
      </c>
      <c r="J105" s="57" t="str">
        <f>Calcu!D422</f>
        <v/>
      </c>
      <c r="K105" s="57" t="str">
        <f>Calcu!E422</f>
        <v/>
      </c>
      <c r="L105" s="57" t="str">
        <f>LEFT(Calcu!K422)</f>
        <v/>
      </c>
      <c r="M105" s="57" t="str">
        <f>Calcu_ADJ!D422</f>
        <v>-</v>
      </c>
      <c r="N105" s="57" t="str">
        <f>Calcu_ADJ!E422</f>
        <v>-</v>
      </c>
      <c r="O105" s="57" t="str">
        <f>LEFT(Calcu_ADJ!K422)</f>
        <v>-</v>
      </c>
      <c r="Q105" s="57" t="str">
        <f>IF(Calcu_ADJ!N321=FALSE,Calcu!F422,Calcu_ADJ!F422)</f>
        <v/>
      </c>
    </row>
    <row r="106" spans="1:17" ht="15" customHeight="1">
      <c r="A106" s="346" t="str">
        <f>IF(Calcu!N322=TRUE,"","삭제")</f>
        <v>삭제</v>
      </c>
      <c r="B106" s="349"/>
      <c r="C106" s="349"/>
      <c r="D106" s="349"/>
      <c r="F106" s="204" t="str">
        <f>IF(Calcu_ADJ!N322=FALSE,Calcu!C423,Calcu_ADJ!C423)</f>
        <v/>
      </c>
      <c r="G106" s="204">
        <f ca="1">Calcu!C$393</f>
        <v>0</v>
      </c>
      <c r="H106" s="204" t="str">
        <f>IF(Calcu_ADJ!N322=FALSE,Calcu!J423,Calcu_ADJ!J423)</f>
        <v/>
      </c>
      <c r="J106" s="57" t="str">
        <f>Calcu!D423</f>
        <v/>
      </c>
      <c r="K106" s="57" t="str">
        <f>Calcu!E423</f>
        <v/>
      </c>
      <c r="L106" s="57" t="str">
        <f>LEFT(Calcu!K423)</f>
        <v/>
      </c>
      <c r="M106" s="57" t="str">
        <f>Calcu_ADJ!D423</f>
        <v>-</v>
      </c>
      <c r="N106" s="57" t="str">
        <f>Calcu_ADJ!E423</f>
        <v>-</v>
      </c>
      <c r="O106" s="57" t="str">
        <f>LEFT(Calcu_ADJ!K423)</f>
        <v>-</v>
      </c>
      <c r="Q106" s="57" t="str">
        <f>IF(Calcu_ADJ!N322=FALSE,Calcu!F423,Calcu_ADJ!F423)</f>
        <v/>
      </c>
    </row>
    <row r="107" spans="1:17" ht="15" customHeight="1">
      <c r="A107" s="346" t="str">
        <f>A108</f>
        <v>삭제</v>
      </c>
      <c r="B107" s="349"/>
      <c r="C107" s="349"/>
      <c r="D107" s="349"/>
      <c r="F107" s="204"/>
      <c r="G107" s="204"/>
      <c r="H107" s="204"/>
    </row>
    <row r="108" spans="1:17" ht="15" customHeight="1">
      <c r="A108" s="346" t="str">
        <f>IF(Calcu!N435=TRUE,"","삭제")</f>
        <v>삭제</v>
      </c>
      <c r="B108" s="349"/>
      <c r="C108" s="349"/>
      <c r="D108" s="349"/>
      <c r="F108" s="204" t="str">
        <f>IF(Calcu_ADJ!N435=FALSE,Calcu!C536,Calcu_ADJ!C536)</f>
        <v/>
      </c>
      <c r="G108" s="204">
        <f ca="1">Calcu!C$535</f>
        <v>0</v>
      </c>
      <c r="H108" s="204" t="str">
        <f>IF(Calcu_ADJ!N435=FALSE,Calcu!J536,Calcu_ADJ!J536)</f>
        <v/>
      </c>
      <c r="J108" s="57" t="str">
        <f>Calcu!D536</f>
        <v/>
      </c>
      <c r="K108" s="57" t="str">
        <f>Calcu!E536</f>
        <v/>
      </c>
      <c r="L108" s="57" t="str">
        <f>LEFT(Calcu!K536)</f>
        <v/>
      </c>
      <c r="M108" s="57" t="str">
        <f>Calcu_ADJ!D536</f>
        <v>-</v>
      </c>
      <c r="N108" s="57" t="str">
        <f>Calcu_ADJ!E536</f>
        <v>-</v>
      </c>
      <c r="O108" s="57" t="str">
        <f>LEFT(Calcu_ADJ!K536)</f>
        <v>-</v>
      </c>
      <c r="Q108" s="57" t="str">
        <f>IF(Calcu_ADJ!N435=FALSE,Calcu!F536,Calcu_ADJ!F536)</f>
        <v/>
      </c>
    </row>
    <row r="109" spans="1:17" ht="15" customHeight="1">
      <c r="A109" s="346" t="str">
        <f>IF(Calcu!N436=TRUE,"","삭제")</f>
        <v>삭제</v>
      </c>
      <c r="B109" s="349"/>
      <c r="C109" s="349"/>
      <c r="D109" s="349"/>
      <c r="F109" s="204" t="str">
        <f>IF(Calcu_ADJ!N436=FALSE,Calcu!C537,Calcu_ADJ!C537)</f>
        <v/>
      </c>
      <c r="G109" s="204">
        <f ca="1">Calcu!C$535</f>
        <v>0</v>
      </c>
      <c r="H109" s="204" t="str">
        <f>IF(Calcu_ADJ!N436=FALSE,Calcu!J537,Calcu_ADJ!J537)</f>
        <v/>
      </c>
      <c r="J109" s="57" t="str">
        <f>Calcu!D537</f>
        <v/>
      </c>
      <c r="K109" s="57" t="str">
        <f>Calcu!E537</f>
        <v/>
      </c>
      <c r="L109" s="57" t="str">
        <f>LEFT(Calcu!K537)</f>
        <v/>
      </c>
      <c r="M109" s="57" t="str">
        <f>Calcu_ADJ!D537</f>
        <v>-</v>
      </c>
      <c r="N109" s="57" t="str">
        <f>Calcu_ADJ!E537</f>
        <v>-</v>
      </c>
      <c r="O109" s="57" t="str">
        <f>LEFT(Calcu_ADJ!K537)</f>
        <v>-</v>
      </c>
      <c r="Q109" s="57" t="str">
        <f>IF(Calcu_ADJ!N436=FALSE,Calcu!F537,Calcu_ADJ!F537)</f>
        <v/>
      </c>
    </row>
    <row r="110" spans="1:17" ht="15" customHeight="1">
      <c r="A110" s="346" t="str">
        <f>IF(Calcu!N437=TRUE,"","삭제")</f>
        <v>삭제</v>
      </c>
      <c r="B110" s="349"/>
      <c r="C110" s="349"/>
      <c r="D110" s="349"/>
      <c r="F110" s="204" t="str">
        <f>IF(Calcu_ADJ!N437=FALSE,Calcu!C538,Calcu_ADJ!C538)</f>
        <v/>
      </c>
      <c r="G110" s="204">
        <f ca="1">Calcu!C$535</f>
        <v>0</v>
      </c>
      <c r="H110" s="204" t="str">
        <f>IF(Calcu_ADJ!N437=FALSE,Calcu!J538,Calcu_ADJ!J538)</f>
        <v/>
      </c>
      <c r="J110" s="57" t="str">
        <f>Calcu!D538</f>
        <v/>
      </c>
      <c r="K110" s="57" t="str">
        <f>Calcu!E538</f>
        <v/>
      </c>
      <c r="L110" s="57" t="str">
        <f>LEFT(Calcu!K538)</f>
        <v/>
      </c>
      <c r="M110" s="57" t="str">
        <f>Calcu_ADJ!D538</f>
        <v>-</v>
      </c>
      <c r="N110" s="57" t="str">
        <f>Calcu_ADJ!E538</f>
        <v>-</v>
      </c>
      <c r="O110" s="57" t="str">
        <f>LEFT(Calcu_ADJ!K538)</f>
        <v>-</v>
      </c>
      <c r="Q110" s="57" t="str">
        <f>IF(Calcu_ADJ!N437=FALSE,Calcu!F538,Calcu_ADJ!F538)</f>
        <v/>
      </c>
    </row>
    <row r="111" spans="1:17" ht="15" customHeight="1">
      <c r="A111" s="346" t="str">
        <f>IF(Calcu!N438=TRUE,"","삭제")</f>
        <v>삭제</v>
      </c>
      <c r="B111" s="349"/>
      <c r="C111" s="349"/>
      <c r="D111" s="349"/>
      <c r="F111" s="204" t="str">
        <f>IF(Calcu_ADJ!N438=FALSE,Calcu!C539,Calcu_ADJ!C539)</f>
        <v/>
      </c>
      <c r="G111" s="204">
        <f ca="1">Calcu!C$535</f>
        <v>0</v>
      </c>
      <c r="H111" s="204" t="str">
        <f>IF(Calcu_ADJ!N438=FALSE,Calcu!J539,Calcu_ADJ!J539)</f>
        <v/>
      </c>
      <c r="J111" s="57" t="str">
        <f>Calcu!D539</f>
        <v/>
      </c>
      <c r="K111" s="57" t="str">
        <f>Calcu!E539</f>
        <v/>
      </c>
      <c r="L111" s="57" t="str">
        <f>LEFT(Calcu!K539)</f>
        <v/>
      </c>
      <c r="M111" s="57" t="str">
        <f>Calcu_ADJ!D539</f>
        <v>-</v>
      </c>
      <c r="N111" s="57" t="str">
        <f>Calcu_ADJ!E539</f>
        <v>-</v>
      </c>
      <c r="O111" s="57" t="str">
        <f>LEFT(Calcu_ADJ!K539)</f>
        <v>-</v>
      </c>
      <c r="Q111" s="57" t="str">
        <f>IF(Calcu_ADJ!N438=FALSE,Calcu!F539,Calcu_ADJ!F539)</f>
        <v/>
      </c>
    </row>
    <row r="112" spans="1:17" ht="15" customHeight="1">
      <c r="A112" s="346" t="str">
        <f>IF(Calcu!N439=TRUE,"","삭제")</f>
        <v>삭제</v>
      </c>
      <c r="B112" s="349"/>
      <c r="C112" s="349"/>
      <c r="D112" s="349"/>
      <c r="F112" s="204" t="str">
        <f>IF(Calcu_ADJ!N439=FALSE,Calcu!C540,Calcu_ADJ!C540)</f>
        <v/>
      </c>
      <c r="G112" s="204">
        <f ca="1">Calcu!C$535</f>
        <v>0</v>
      </c>
      <c r="H112" s="204" t="str">
        <f>IF(Calcu_ADJ!N439=FALSE,Calcu!J540,Calcu_ADJ!J540)</f>
        <v/>
      </c>
      <c r="J112" s="57" t="str">
        <f>Calcu!D540</f>
        <v/>
      </c>
      <c r="K112" s="57" t="str">
        <f>Calcu!E540</f>
        <v/>
      </c>
      <c r="L112" s="57" t="str">
        <f>LEFT(Calcu!K540)</f>
        <v/>
      </c>
      <c r="M112" s="57" t="str">
        <f>Calcu_ADJ!D540</f>
        <v>-</v>
      </c>
      <c r="N112" s="57" t="str">
        <f>Calcu_ADJ!E540</f>
        <v>-</v>
      </c>
      <c r="O112" s="57" t="str">
        <f>LEFT(Calcu_ADJ!K540)</f>
        <v>-</v>
      </c>
      <c r="Q112" s="57" t="str">
        <f>IF(Calcu_ADJ!N439=FALSE,Calcu!F540,Calcu_ADJ!F540)</f>
        <v/>
      </c>
    </row>
    <row r="113" spans="1:17" ht="15" customHeight="1">
      <c r="A113" s="346" t="str">
        <f>IF(Calcu!N440=TRUE,"","삭제")</f>
        <v>삭제</v>
      </c>
      <c r="B113" s="349"/>
      <c r="C113" s="349"/>
      <c r="D113" s="349"/>
      <c r="F113" s="204" t="str">
        <f>IF(Calcu_ADJ!N440=FALSE,Calcu!C541,Calcu_ADJ!C541)</f>
        <v/>
      </c>
      <c r="G113" s="204">
        <f ca="1">Calcu!C$535</f>
        <v>0</v>
      </c>
      <c r="H113" s="204" t="str">
        <f>IF(Calcu_ADJ!N440=FALSE,Calcu!J541,Calcu_ADJ!J541)</f>
        <v/>
      </c>
      <c r="J113" s="57" t="str">
        <f>Calcu!D541</f>
        <v/>
      </c>
      <c r="K113" s="57" t="str">
        <f>Calcu!E541</f>
        <v/>
      </c>
      <c r="L113" s="57" t="str">
        <f>LEFT(Calcu!K541)</f>
        <v/>
      </c>
      <c r="M113" s="57" t="str">
        <f>Calcu_ADJ!D541</f>
        <v>-</v>
      </c>
      <c r="N113" s="57" t="str">
        <f>Calcu_ADJ!E541</f>
        <v>-</v>
      </c>
      <c r="O113" s="57" t="str">
        <f>LEFT(Calcu_ADJ!K541)</f>
        <v>-</v>
      </c>
      <c r="Q113" s="57" t="str">
        <f>IF(Calcu_ADJ!N440=FALSE,Calcu!F541,Calcu_ADJ!F541)</f>
        <v/>
      </c>
    </row>
    <row r="114" spans="1:17" ht="15" customHeight="1">
      <c r="A114" s="346" t="str">
        <f>IF(Calcu!N441=TRUE,"","삭제")</f>
        <v>삭제</v>
      </c>
      <c r="B114" s="349"/>
      <c r="C114" s="349"/>
      <c r="D114" s="349"/>
      <c r="F114" s="204" t="str">
        <f>IF(Calcu_ADJ!N441=FALSE,Calcu!C542,Calcu_ADJ!C542)</f>
        <v/>
      </c>
      <c r="G114" s="204">
        <f ca="1">Calcu!C$535</f>
        <v>0</v>
      </c>
      <c r="H114" s="204" t="str">
        <f>IF(Calcu_ADJ!N441=FALSE,Calcu!J542,Calcu_ADJ!J542)</f>
        <v/>
      </c>
      <c r="J114" s="57" t="str">
        <f>Calcu!D542</f>
        <v/>
      </c>
      <c r="K114" s="57" t="str">
        <f>Calcu!E542</f>
        <v/>
      </c>
      <c r="L114" s="57" t="str">
        <f>LEFT(Calcu!K542)</f>
        <v/>
      </c>
      <c r="M114" s="57" t="str">
        <f>Calcu_ADJ!D542</f>
        <v>-</v>
      </c>
      <c r="N114" s="57" t="str">
        <f>Calcu_ADJ!E542</f>
        <v>-</v>
      </c>
      <c r="O114" s="57" t="str">
        <f>LEFT(Calcu_ADJ!K542)</f>
        <v>-</v>
      </c>
      <c r="Q114" s="57" t="str">
        <f>IF(Calcu_ADJ!N441=FALSE,Calcu!F542,Calcu_ADJ!F542)</f>
        <v/>
      </c>
    </row>
    <row r="115" spans="1:17" ht="15" customHeight="1">
      <c r="A115" s="346" t="str">
        <f>IF(Calcu!N442=TRUE,"","삭제")</f>
        <v>삭제</v>
      </c>
      <c r="B115" s="349"/>
      <c r="C115" s="349"/>
      <c r="D115" s="349"/>
      <c r="F115" s="204" t="str">
        <f>IF(Calcu_ADJ!N442=FALSE,Calcu!C543,Calcu_ADJ!C543)</f>
        <v/>
      </c>
      <c r="G115" s="204">
        <f ca="1">Calcu!C$535</f>
        <v>0</v>
      </c>
      <c r="H115" s="204" t="str">
        <f>IF(Calcu_ADJ!N442=FALSE,Calcu!J543,Calcu_ADJ!J543)</f>
        <v/>
      </c>
      <c r="J115" s="57" t="str">
        <f>Calcu!D543</f>
        <v/>
      </c>
      <c r="K115" s="57" t="str">
        <f>Calcu!E543</f>
        <v/>
      </c>
      <c r="L115" s="57" t="str">
        <f>LEFT(Calcu!K543)</f>
        <v/>
      </c>
      <c r="M115" s="57" t="str">
        <f>Calcu_ADJ!D543</f>
        <v>-</v>
      </c>
      <c r="N115" s="57" t="str">
        <f>Calcu_ADJ!E543</f>
        <v>-</v>
      </c>
      <c r="O115" s="57" t="str">
        <f>LEFT(Calcu_ADJ!K543)</f>
        <v>-</v>
      </c>
      <c r="Q115" s="57" t="str">
        <f>IF(Calcu_ADJ!N442=FALSE,Calcu!F543,Calcu_ADJ!F543)</f>
        <v/>
      </c>
    </row>
    <row r="116" spans="1:17" ht="15" customHeight="1">
      <c r="A116" s="346" t="str">
        <f>IF(Calcu!N443=TRUE,"","삭제")</f>
        <v>삭제</v>
      </c>
      <c r="B116" s="349"/>
      <c r="C116" s="349"/>
      <c r="D116" s="349"/>
      <c r="F116" s="204" t="str">
        <f>IF(Calcu_ADJ!N443=FALSE,Calcu!C544,Calcu_ADJ!C544)</f>
        <v/>
      </c>
      <c r="G116" s="204">
        <f ca="1">Calcu!C$535</f>
        <v>0</v>
      </c>
      <c r="H116" s="204" t="str">
        <f>IF(Calcu_ADJ!N443=FALSE,Calcu!J544,Calcu_ADJ!J544)</f>
        <v/>
      </c>
      <c r="J116" s="57" t="str">
        <f>Calcu!D544</f>
        <v/>
      </c>
      <c r="K116" s="57" t="str">
        <f>Calcu!E544</f>
        <v/>
      </c>
      <c r="L116" s="57" t="str">
        <f>LEFT(Calcu!K544)</f>
        <v/>
      </c>
      <c r="M116" s="57" t="str">
        <f>Calcu_ADJ!D544</f>
        <v>-</v>
      </c>
      <c r="N116" s="57" t="str">
        <f>Calcu_ADJ!E544</f>
        <v>-</v>
      </c>
      <c r="O116" s="57" t="str">
        <f>LEFT(Calcu_ADJ!K544)</f>
        <v>-</v>
      </c>
      <c r="Q116" s="57" t="str">
        <f>IF(Calcu_ADJ!N443=FALSE,Calcu!F544,Calcu_ADJ!F544)</f>
        <v/>
      </c>
    </row>
    <row r="117" spans="1:17" ht="15" customHeight="1">
      <c r="A117" s="346" t="str">
        <f>IF(Calcu!N444=TRUE,"","삭제")</f>
        <v>삭제</v>
      </c>
      <c r="B117" s="349"/>
      <c r="C117" s="349"/>
      <c r="D117" s="349"/>
      <c r="F117" s="204" t="str">
        <f>IF(Calcu_ADJ!N444=FALSE,Calcu!C545,Calcu_ADJ!C545)</f>
        <v/>
      </c>
      <c r="G117" s="204">
        <f ca="1">Calcu!C$535</f>
        <v>0</v>
      </c>
      <c r="H117" s="204" t="str">
        <f>IF(Calcu_ADJ!N444=FALSE,Calcu!J545,Calcu_ADJ!J545)</f>
        <v/>
      </c>
      <c r="J117" s="57" t="str">
        <f>Calcu!D545</f>
        <v/>
      </c>
      <c r="K117" s="57" t="str">
        <f>Calcu!E545</f>
        <v/>
      </c>
      <c r="L117" s="57" t="str">
        <f>LEFT(Calcu!K545)</f>
        <v/>
      </c>
      <c r="M117" s="57" t="str">
        <f>Calcu_ADJ!D545</f>
        <v>-</v>
      </c>
      <c r="N117" s="57" t="str">
        <f>Calcu_ADJ!E545</f>
        <v>-</v>
      </c>
      <c r="O117" s="57" t="str">
        <f>LEFT(Calcu_ADJ!K545)</f>
        <v>-</v>
      </c>
      <c r="Q117" s="57" t="str">
        <f>IF(Calcu_ADJ!N444=FALSE,Calcu!F545,Calcu_ADJ!F545)</f>
        <v/>
      </c>
    </row>
    <row r="118" spans="1:17" ht="15" customHeight="1">
      <c r="A118" s="346" t="str">
        <f>IF(Calcu!N445=TRUE,"","삭제")</f>
        <v>삭제</v>
      </c>
      <c r="B118" s="349"/>
      <c r="C118" s="349"/>
      <c r="D118" s="349"/>
      <c r="F118" s="204" t="str">
        <f>IF(Calcu_ADJ!N445=FALSE,Calcu!C546,Calcu_ADJ!C546)</f>
        <v/>
      </c>
      <c r="G118" s="204">
        <f ca="1">Calcu!C$535</f>
        <v>0</v>
      </c>
      <c r="H118" s="204" t="str">
        <f>IF(Calcu_ADJ!N445=FALSE,Calcu!J546,Calcu_ADJ!J546)</f>
        <v/>
      </c>
      <c r="J118" s="57" t="str">
        <f>Calcu!D546</f>
        <v/>
      </c>
      <c r="K118" s="57" t="str">
        <f>Calcu!E546</f>
        <v/>
      </c>
      <c r="L118" s="57" t="str">
        <f>LEFT(Calcu!K546)</f>
        <v/>
      </c>
      <c r="M118" s="57" t="str">
        <f>Calcu_ADJ!D546</f>
        <v>-</v>
      </c>
      <c r="N118" s="57" t="str">
        <f>Calcu_ADJ!E546</f>
        <v>-</v>
      </c>
      <c r="O118" s="57" t="str">
        <f>LEFT(Calcu_ADJ!K546)</f>
        <v>-</v>
      </c>
      <c r="Q118" s="57" t="str">
        <f>IF(Calcu_ADJ!N445=FALSE,Calcu!F546,Calcu_ADJ!F546)</f>
        <v/>
      </c>
    </row>
    <row r="119" spans="1:17" ht="15" customHeight="1">
      <c r="A119" s="346" t="str">
        <f>IF(Calcu!N446=TRUE,"","삭제")</f>
        <v>삭제</v>
      </c>
      <c r="B119" s="349"/>
      <c r="C119" s="349"/>
      <c r="D119" s="349"/>
      <c r="F119" s="204" t="str">
        <f>IF(Calcu_ADJ!N446=FALSE,Calcu!C547,Calcu_ADJ!C547)</f>
        <v/>
      </c>
      <c r="G119" s="204">
        <f ca="1">Calcu!C$535</f>
        <v>0</v>
      </c>
      <c r="H119" s="204" t="str">
        <f>IF(Calcu_ADJ!N446=FALSE,Calcu!J547,Calcu_ADJ!J547)</f>
        <v/>
      </c>
      <c r="J119" s="57" t="str">
        <f>Calcu!D547</f>
        <v/>
      </c>
      <c r="K119" s="57" t="str">
        <f>Calcu!E547</f>
        <v/>
      </c>
      <c r="L119" s="57" t="str">
        <f>LEFT(Calcu!K547)</f>
        <v/>
      </c>
      <c r="M119" s="57" t="str">
        <f>Calcu_ADJ!D547</f>
        <v>-</v>
      </c>
      <c r="N119" s="57" t="str">
        <f>Calcu_ADJ!E547</f>
        <v>-</v>
      </c>
      <c r="O119" s="57" t="str">
        <f>LEFT(Calcu_ADJ!K547)</f>
        <v>-</v>
      </c>
      <c r="Q119" s="57" t="str">
        <f>IF(Calcu_ADJ!N446=FALSE,Calcu!F547,Calcu_ADJ!F547)</f>
        <v/>
      </c>
    </row>
    <row r="120" spans="1:17" ht="15" customHeight="1">
      <c r="A120" s="346" t="str">
        <f>IF(Calcu!N447=TRUE,"","삭제")</f>
        <v>삭제</v>
      </c>
      <c r="B120" s="349"/>
      <c r="C120" s="349"/>
      <c r="D120" s="349"/>
      <c r="F120" s="204" t="str">
        <f>IF(Calcu_ADJ!N447=FALSE,Calcu!C548,Calcu_ADJ!C548)</f>
        <v/>
      </c>
      <c r="G120" s="204">
        <f ca="1">Calcu!C$535</f>
        <v>0</v>
      </c>
      <c r="H120" s="204" t="str">
        <f>IF(Calcu_ADJ!N447=FALSE,Calcu!J548,Calcu_ADJ!J548)</f>
        <v/>
      </c>
      <c r="J120" s="57" t="str">
        <f>Calcu!D548</f>
        <v/>
      </c>
      <c r="K120" s="57" t="str">
        <f>Calcu!E548</f>
        <v/>
      </c>
      <c r="L120" s="57" t="str">
        <f>LEFT(Calcu!K548)</f>
        <v/>
      </c>
      <c r="M120" s="57" t="str">
        <f>Calcu_ADJ!D548</f>
        <v>-</v>
      </c>
      <c r="N120" s="57" t="str">
        <f>Calcu_ADJ!E548</f>
        <v>-</v>
      </c>
      <c r="O120" s="57" t="str">
        <f>LEFT(Calcu_ADJ!K548)</f>
        <v>-</v>
      </c>
      <c r="Q120" s="57" t="str">
        <f>IF(Calcu_ADJ!N447=FALSE,Calcu!F548,Calcu_ADJ!F548)</f>
        <v/>
      </c>
    </row>
    <row r="121" spans="1:17" ht="15" customHeight="1">
      <c r="A121" s="346" t="str">
        <f>IF(Calcu!N448=TRUE,"","삭제")</f>
        <v>삭제</v>
      </c>
      <c r="B121" s="349"/>
      <c r="C121" s="349"/>
      <c r="D121" s="349"/>
      <c r="F121" s="204" t="str">
        <f>IF(Calcu_ADJ!N448=FALSE,Calcu!C549,Calcu_ADJ!C549)</f>
        <v/>
      </c>
      <c r="G121" s="204">
        <f ca="1">Calcu!C$535</f>
        <v>0</v>
      </c>
      <c r="H121" s="204" t="str">
        <f>IF(Calcu_ADJ!N448=FALSE,Calcu!J549,Calcu_ADJ!J549)</f>
        <v/>
      </c>
      <c r="J121" s="57" t="str">
        <f>Calcu!D549</f>
        <v/>
      </c>
      <c r="K121" s="57" t="str">
        <f>Calcu!E549</f>
        <v/>
      </c>
      <c r="L121" s="57" t="str">
        <f>LEFT(Calcu!K549)</f>
        <v/>
      </c>
      <c r="M121" s="57" t="str">
        <f>Calcu_ADJ!D549</f>
        <v>-</v>
      </c>
      <c r="N121" s="57" t="str">
        <f>Calcu_ADJ!E549</f>
        <v>-</v>
      </c>
      <c r="O121" s="57" t="str">
        <f>LEFT(Calcu_ADJ!K549)</f>
        <v>-</v>
      </c>
      <c r="Q121" s="57" t="str">
        <f>IF(Calcu_ADJ!N448=FALSE,Calcu!F549,Calcu_ADJ!F549)</f>
        <v/>
      </c>
    </row>
    <row r="122" spans="1:17" ht="15" customHeight="1">
      <c r="A122" s="346" t="str">
        <f>IF(Calcu!N449=TRUE,"","삭제")</f>
        <v>삭제</v>
      </c>
      <c r="B122" s="349"/>
      <c r="C122" s="349"/>
      <c r="D122" s="349"/>
      <c r="F122" s="204" t="str">
        <f>IF(Calcu_ADJ!N449=FALSE,Calcu!C550,Calcu_ADJ!C550)</f>
        <v/>
      </c>
      <c r="G122" s="204">
        <f ca="1">Calcu!C$535</f>
        <v>0</v>
      </c>
      <c r="H122" s="204" t="str">
        <f>IF(Calcu_ADJ!N449=FALSE,Calcu!J550,Calcu_ADJ!J550)</f>
        <v/>
      </c>
      <c r="J122" s="57" t="str">
        <f>Calcu!D550</f>
        <v/>
      </c>
      <c r="K122" s="57" t="str">
        <f>Calcu!E550</f>
        <v/>
      </c>
      <c r="L122" s="57" t="str">
        <f>LEFT(Calcu!K550)</f>
        <v/>
      </c>
      <c r="M122" s="57" t="str">
        <f>Calcu_ADJ!D550</f>
        <v>-</v>
      </c>
      <c r="N122" s="57" t="str">
        <f>Calcu_ADJ!E550</f>
        <v>-</v>
      </c>
      <c r="O122" s="57" t="str">
        <f>LEFT(Calcu_ADJ!K550)</f>
        <v>-</v>
      </c>
      <c r="Q122" s="57" t="str">
        <f>IF(Calcu_ADJ!N449=FALSE,Calcu!F550,Calcu_ADJ!F550)</f>
        <v/>
      </c>
    </row>
    <row r="123" spans="1:17" ht="15" customHeight="1">
      <c r="A123" s="346" t="str">
        <f>IF(Calcu!N450=TRUE,"","삭제")</f>
        <v>삭제</v>
      </c>
      <c r="B123" s="349"/>
      <c r="C123" s="349"/>
      <c r="D123" s="349"/>
      <c r="F123" s="204" t="str">
        <f>IF(Calcu_ADJ!N450=FALSE,Calcu!C551,Calcu_ADJ!C551)</f>
        <v/>
      </c>
      <c r="G123" s="204">
        <f ca="1">Calcu!C$535</f>
        <v>0</v>
      </c>
      <c r="H123" s="204" t="str">
        <f>IF(Calcu_ADJ!N450=FALSE,Calcu!J551,Calcu_ADJ!J551)</f>
        <v/>
      </c>
      <c r="J123" s="57" t="str">
        <f>Calcu!D551</f>
        <v/>
      </c>
      <c r="K123" s="57" t="str">
        <f>Calcu!E551</f>
        <v/>
      </c>
      <c r="L123" s="57" t="str">
        <f>LEFT(Calcu!K551)</f>
        <v/>
      </c>
      <c r="M123" s="57" t="str">
        <f>Calcu_ADJ!D551</f>
        <v>-</v>
      </c>
      <c r="N123" s="57" t="str">
        <f>Calcu_ADJ!E551</f>
        <v>-</v>
      </c>
      <c r="O123" s="57" t="str">
        <f>LEFT(Calcu_ADJ!K551)</f>
        <v>-</v>
      </c>
      <c r="Q123" s="57" t="str">
        <f>IF(Calcu_ADJ!N450=FALSE,Calcu!F551,Calcu_ADJ!F551)</f>
        <v/>
      </c>
    </row>
    <row r="124" spans="1:17" ht="15" customHeight="1">
      <c r="A124" s="346" t="str">
        <f>IF(Calcu!N451=TRUE,"","삭제")</f>
        <v>삭제</v>
      </c>
      <c r="B124" s="349"/>
      <c r="C124" s="349"/>
      <c r="D124" s="349"/>
      <c r="F124" s="204" t="str">
        <f>IF(Calcu_ADJ!N451=FALSE,Calcu!C552,Calcu_ADJ!C552)</f>
        <v/>
      </c>
      <c r="G124" s="204">
        <f ca="1">Calcu!C$535</f>
        <v>0</v>
      </c>
      <c r="H124" s="204" t="str">
        <f>IF(Calcu_ADJ!N451=FALSE,Calcu!J552,Calcu_ADJ!J552)</f>
        <v/>
      </c>
      <c r="J124" s="57" t="str">
        <f>Calcu!D552</f>
        <v/>
      </c>
      <c r="K124" s="57" t="str">
        <f>Calcu!E552</f>
        <v/>
      </c>
      <c r="L124" s="57" t="str">
        <f>LEFT(Calcu!K552)</f>
        <v/>
      </c>
      <c r="M124" s="57" t="str">
        <f>Calcu_ADJ!D552</f>
        <v>-</v>
      </c>
      <c r="N124" s="57" t="str">
        <f>Calcu_ADJ!E552</f>
        <v>-</v>
      </c>
      <c r="O124" s="57" t="str">
        <f>LEFT(Calcu_ADJ!K552)</f>
        <v>-</v>
      </c>
      <c r="Q124" s="57" t="str">
        <f>IF(Calcu_ADJ!N451=FALSE,Calcu!F552,Calcu_ADJ!F552)</f>
        <v/>
      </c>
    </row>
    <row r="125" spans="1:17" ht="15" customHeight="1">
      <c r="A125" s="346" t="str">
        <f>IF(Calcu!N452=TRUE,"","삭제")</f>
        <v>삭제</v>
      </c>
      <c r="B125" s="349"/>
      <c r="C125" s="349"/>
      <c r="D125" s="349"/>
      <c r="F125" s="204" t="str">
        <f>IF(Calcu_ADJ!N452=FALSE,Calcu!C553,Calcu_ADJ!C553)</f>
        <v/>
      </c>
      <c r="G125" s="204">
        <f ca="1">Calcu!C$535</f>
        <v>0</v>
      </c>
      <c r="H125" s="204" t="str">
        <f>IF(Calcu_ADJ!N452=FALSE,Calcu!J553,Calcu_ADJ!J553)</f>
        <v/>
      </c>
      <c r="J125" s="57" t="str">
        <f>Calcu!D553</f>
        <v/>
      </c>
      <c r="K125" s="57" t="str">
        <f>Calcu!E553</f>
        <v/>
      </c>
      <c r="L125" s="57" t="str">
        <f>LEFT(Calcu!K553)</f>
        <v/>
      </c>
      <c r="M125" s="57" t="str">
        <f>Calcu_ADJ!D553</f>
        <v>-</v>
      </c>
      <c r="N125" s="57" t="str">
        <f>Calcu_ADJ!E553</f>
        <v>-</v>
      </c>
      <c r="O125" s="57" t="str">
        <f>LEFT(Calcu_ADJ!K553)</f>
        <v>-</v>
      </c>
      <c r="Q125" s="57" t="str">
        <f>IF(Calcu_ADJ!N452=FALSE,Calcu!F553,Calcu_ADJ!F553)</f>
        <v/>
      </c>
    </row>
    <row r="126" spans="1:17" ht="15" customHeight="1">
      <c r="A126" s="346" t="str">
        <f>IF(Calcu!N453=TRUE,"","삭제")</f>
        <v>삭제</v>
      </c>
      <c r="B126" s="349"/>
      <c r="C126" s="349"/>
      <c r="D126" s="349"/>
      <c r="F126" s="204" t="str">
        <f>IF(Calcu_ADJ!N453=FALSE,Calcu!C554,Calcu_ADJ!C554)</f>
        <v/>
      </c>
      <c r="G126" s="204">
        <f ca="1">Calcu!C$535</f>
        <v>0</v>
      </c>
      <c r="H126" s="204" t="str">
        <f>IF(Calcu_ADJ!N453=FALSE,Calcu!J554,Calcu_ADJ!J554)</f>
        <v/>
      </c>
      <c r="J126" s="57" t="str">
        <f>Calcu!D554</f>
        <v/>
      </c>
      <c r="K126" s="57" t="str">
        <f>Calcu!E554</f>
        <v/>
      </c>
      <c r="L126" s="57" t="str">
        <f>LEFT(Calcu!K554)</f>
        <v/>
      </c>
      <c r="M126" s="57" t="str">
        <f>Calcu_ADJ!D554</f>
        <v>-</v>
      </c>
      <c r="N126" s="57" t="str">
        <f>Calcu_ADJ!E554</f>
        <v>-</v>
      </c>
      <c r="O126" s="57" t="str">
        <f>LEFT(Calcu_ADJ!K554)</f>
        <v>-</v>
      </c>
      <c r="Q126" s="57" t="str">
        <f>IF(Calcu_ADJ!N453=FALSE,Calcu!F554,Calcu_ADJ!F554)</f>
        <v/>
      </c>
    </row>
    <row r="127" spans="1:17" ht="15" customHeight="1">
      <c r="A127" s="346" t="str">
        <f>IF(Calcu!N454=TRUE,"","삭제")</f>
        <v>삭제</v>
      </c>
      <c r="B127" s="349"/>
      <c r="C127" s="349"/>
      <c r="D127" s="349"/>
      <c r="F127" s="204" t="str">
        <f>IF(Calcu_ADJ!N454=FALSE,Calcu!C555,Calcu_ADJ!C555)</f>
        <v/>
      </c>
      <c r="G127" s="204">
        <f ca="1">Calcu!C$535</f>
        <v>0</v>
      </c>
      <c r="H127" s="204" t="str">
        <f>IF(Calcu_ADJ!N454=FALSE,Calcu!J555,Calcu_ADJ!J555)</f>
        <v/>
      </c>
      <c r="J127" s="57" t="str">
        <f>Calcu!D555</f>
        <v/>
      </c>
      <c r="K127" s="57" t="str">
        <f>Calcu!E555</f>
        <v/>
      </c>
      <c r="L127" s="57" t="str">
        <f>LEFT(Calcu!K555)</f>
        <v/>
      </c>
      <c r="M127" s="57" t="str">
        <f>Calcu_ADJ!D555</f>
        <v>-</v>
      </c>
      <c r="N127" s="57" t="str">
        <f>Calcu_ADJ!E555</f>
        <v>-</v>
      </c>
      <c r="O127" s="57" t="str">
        <f>LEFT(Calcu_ADJ!K555)</f>
        <v>-</v>
      </c>
      <c r="Q127" s="57" t="str">
        <f>IF(Calcu_ADJ!N454=FALSE,Calcu!F555,Calcu_ADJ!F555)</f>
        <v/>
      </c>
    </row>
    <row r="128" spans="1:17" ht="15" customHeight="1">
      <c r="A128" s="346" t="str">
        <f>IF(Calcu!N455=TRUE,"","삭제")</f>
        <v>삭제</v>
      </c>
      <c r="B128" s="349"/>
      <c r="C128" s="349"/>
      <c r="D128" s="349"/>
      <c r="F128" s="204" t="str">
        <f>IF(Calcu_ADJ!N455=FALSE,Calcu!C556,Calcu_ADJ!C556)</f>
        <v/>
      </c>
      <c r="G128" s="204">
        <f ca="1">Calcu!C$535</f>
        <v>0</v>
      </c>
      <c r="H128" s="204" t="str">
        <f>IF(Calcu_ADJ!N455=FALSE,Calcu!J556,Calcu_ADJ!J556)</f>
        <v/>
      </c>
      <c r="J128" s="57" t="str">
        <f>Calcu!D556</f>
        <v/>
      </c>
      <c r="K128" s="57" t="str">
        <f>Calcu!E556</f>
        <v/>
      </c>
      <c r="L128" s="57" t="str">
        <f>LEFT(Calcu!K556)</f>
        <v/>
      </c>
      <c r="M128" s="57" t="str">
        <f>Calcu_ADJ!D556</f>
        <v>-</v>
      </c>
      <c r="N128" s="57" t="str">
        <f>Calcu_ADJ!E556</f>
        <v>-</v>
      </c>
      <c r="O128" s="57" t="str">
        <f>LEFT(Calcu_ADJ!K556)</f>
        <v>-</v>
      </c>
      <c r="Q128" s="57" t="str">
        <f>IF(Calcu_ADJ!N455=FALSE,Calcu!F556,Calcu_ADJ!F556)</f>
        <v/>
      </c>
    </row>
    <row r="129" spans="1:17" ht="15" customHeight="1">
      <c r="A129" s="346" t="str">
        <f>IF(Calcu!N456=TRUE,"","삭제")</f>
        <v>삭제</v>
      </c>
      <c r="B129" s="349"/>
      <c r="C129" s="349"/>
      <c r="D129" s="349"/>
      <c r="F129" s="204" t="str">
        <f>IF(Calcu_ADJ!N456=FALSE,Calcu!C557,Calcu_ADJ!C557)</f>
        <v/>
      </c>
      <c r="G129" s="204">
        <f ca="1">Calcu!C$535</f>
        <v>0</v>
      </c>
      <c r="H129" s="204" t="str">
        <f>IF(Calcu_ADJ!N456=FALSE,Calcu!J557,Calcu_ADJ!J557)</f>
        <v/>
      </c>
      <c r="J129" s="57" t="str">
        <f>Calcu!D557</f>
        <v/>
      </c>
      <c r="K129" s="57" t="str">
        <f>Calcu!E557</f>
        <v/>
      </c>
      <c r="L129" s="57" t="str">
        <f>LEFT(Calcu!K557)</f>
        <v/>
      </c>
      <c r="M129" s="57" t="str">
        <f>Calcu_ADJ!D557</f>
        <v>-</v>
      </c>
      <c r="N129" s="57" t="str">
        <f>Calcu_ADJ!E557</f>
        <v>-</v>
      </c>
      <c r="O129" s="57" t="str">
        <f>LEFT(Calcu_ADJ!K557)</f>
        <v>-</v>
      </c>
      <c r="Q129" s="57" t="str">
        <f>IF(Calcu_ADJ!N456=FALSE,Calcu!F557,Calcu_ADJ!F557)</f>
        <v/>
      </c>
    </row>
    <row r="130" spans="1:17" ht="15" customHeight="1">
      <c r="A130" s="346" t="str">
        <f>IF(Calcu!N457=TRUE,"","삭제")</f>
        <v>삭제</v>
      </c>
      <c r="B130" s="349"/>
      <c r="C130" s="349"/>
      <c r="D130" s="349"/>
      <c r="F130" s="204" t="str">
        <f>IF(Calcu_ADJ!N457=FALSE,Calcu!C558,Calcu_ADJ!C558)</f>
        <v/>
      </c>
      <c r="G130" s="204">
        <f ca="1">Calcu!C$535</f>
        <v>0</v>
      </c>
      <c r="H130" s="204" t="str">
        <f>IF(Calcu_ADJ!N457=FALSE,Calcu!J558,Calcu_ADJ!J558)</f>
        <v/>
      </c>
      <c r="J130" s="57" t="str">
        <f>Calcu!D558</f>
        <v/>
      </c>
      <c r="K130" s="57" t="str">
        <f>Calcu!E558</f>
        <v/>
      </c>
      <c r="L130" s="57" t="str">
        <f>LEFT(Calcu!K558)</f>
        <v/>
      </c>
      <c r="M130" s="57" t="str">
        <f>Calcu_ADJ!D558</f>
        <v>-</v>
      </c>
      <c r="N130" s="57" t="str">
        <f>Calcu_ADJ!E558</f>
        <v>-</v>
      </c>
      <c r="O130" s="57" t="str">
        <f>LEFT(Calcu_ADJ!K558)</f>
        <v>-</v>
      </c>
      <c r="Q130" s="57" t="str">
        <f>IF(Calcu_ADJ!N457=FALSE,Calcu!F558,Calcu_ADJ!F558)</f>
        <v/>
      </c>
    </row>
    <row r="131" spans="1:17" ht="15" customHeight="1">
      <c r="A131" s="346" t="str">
        <f>IF(Calcu!N458=TRUE,"","삭제")</f>
        <v>삭제</v>
      </c>
      <c r="B131" s="349"/>
      <c r="C131" s="349"/>
      <c r="D131" s="349"/>
      <c r="F131" s="204" t="str">
        <f>IF(Calcu_ADJ!N458=FALSE,Calcu!C559,Calcu_ADJ!C559)</f>
        <v/>
      </c>
      <c r="G131" s="204">
        <f ca="1">Calcu!C$535</f>
        <v>0</v>
      </c>
      <c r="H131" s="204" t="str">
        <f>IF(Calcu_ADJ!N458=FALSE,Calcu!J559,Calcu_ADJ!J559)</f>
        <v/>
      </c>
      <c r="J131" s="57" t="str">
        <f>Calcu!D559</f>
        <v/>
      </c>
      <c r="K131" s="57" t="str">
        <f>Calcu!E559</f>
        <v/>
      </c>
      <c r="L131" s="57" t="str">
        <f>LEFT(Calcu!K559)</f>
        <v/>
      </c>
      <c r="M131" s="57" t="str">
        <f>Calcu_ADJ!D559</f>
        <v>-</v>
      </c>
      <c r="N131" s="57" t="str">
        <f>Calcu_ADJ!E559</f>
        <v>-</v>
      </c>
      <c r="O131" s="57" t="str">
        <f>LEFT(Calcu_ADJ!K559)</f>
        <v>-</v>
      </c>
      <c r="Q131" s="57" t="str">
        <f>IF(Calcu_ADJ!N458=FALSE,Calcu!F559,Calcu_ADJ!F559)</f>
        <v/>
      </c>
    </row>
    <row r="132" spans="1:17" ht="15" customHeight="1">
      <c r="A132" s="346" t="str">
        <f>IF(Calcu!N459=TRUE,"","삭제")</f>
        <v>삭제</v>
      </c>
      <c r="B132" s="349"/>
      <c r="C132" s="349"/>
      <c r="D132" s="349"/>
      <c r="F132" s="204" t="str">
        <f>IF(Calcu_ADJ!N459=FALSE,Calcu!C560,Calcu_ADJ!C560)</f>
        <v/>
      </c>
      <c r="G132" s="204">
        <f ca="1">Calcu!C$535</f>
        <v>0</v>
      </c>
      <c r="H132" s="204" t="str">
        <f>IF(Calcu_ADJ!N459=FALSE,Calcu!J560,Calcu_ADJ!J560)</f>
        <v/>
      </c>
      <c r="J132" s="57" t="str">
        <f>Calcu!D560</f>
        <v/>
      </c>
      <c r="K132" s="57" t="str">
        <f>Calcu!E560</f>
        <v/>
      </c>
      <c r="L132" s="57" t="str">
        <f>LEFT(Calcu!K560)</f>
        <v/>
      </c>
      <c r="M132" s="57" t="str">
        <f>Calcu_ADJ!D560</f>
        <v>-</v>
      </c>
      <c r="N132" s="57" t="str">
        <f>Calcu_ADJ!E560</f>
        <v>-</v>
      </c>
      <c r="O132" s="57" t="str">
        <f>LEFT(Calcu_ADJ!K560)</f>
        <v>-</v>
      </c>
      <c r="Q132" s="57" t="str">
        <f>IF(Calcu_ADJ!N459=FALSE,Calcu!F560,Calcu_ADJ!F560)</f>
        <v/>
      </c>
    </row>
    <row r="133" spans="1:17" ht="15" customHeight="1">
      <c r="A133" s="346" t="str">
        <f>IF(Calcu!N460=TRUE,"","삭제")</f>
        <v>삭제</v>
      </c>
      <c r="B133" s="349"/>
      <c r="C133" s="349"/>
      <c r="D133" s="349"/>
      <c r="F133" s="204" t="str">
        <f>IF(Calcu_ADJ!N460=FALSE,Calcu!C561,Calcu_ADJ!C561)</f>
        <v/>
      </c>
      <c r="G133" s="204">
        <f ca="1">Calcu!C$535</f>
        <v>0</v>
      </c>
      <c r="H133" s="204" t="str">
        <f>IF(Calcu_ADJ!N460=FALSE,Calcu!J561,Calcu_ADJ!J561)</f>
        <v/>
      </c>
      <c r="J133" s="57" t="str">
        <f>Calcu!D561</f>
        <v/>
      </c>
      <c r="K133" s="57" t="str">
        <f>Calcu!E561</f>
        <v/>
      </c>
      <c r="L133" s="57" t="str">
        <f>LEFT(Calcu!K561)</f>
        <v/>
      </c>
      <c r="M133" s="57" t="str">
        <f>Calcu_ADJ!D561</f>
        <v>-</v>
      </c>
      <c r="N133" s="57" t="str">
        <f>Calcu_ADJ!E561</f>
        <v>-</v>
      </c>
      <c r="O133" s="57" t="str">
        <f>LEFT(Calcu_ADJ!K561)</f>
        <v>-</v>
      </c>
      <c r="Q133" s="57" t="str">
        <f>IF(Calcu_ADJ!N460=FALSE,Calcu!F561,Calcu_ADJ!F561)</f>
        <v/>
      </c>
    </row>
    <row r="134" spans="1:17" ht="15" customHeight="1">
      <c r="A134" s="346" t="str">
        <f>IF(Calcu!N461=TRUE,"","삭제")</f>
        <v>삭제</v>
      </c>
      <c r="B134" s="349"/>
      <c r="C134" s="349"/>
      <c r="D134" s="349"/>
      <c r="F134" s="204" t="str">
        <f>IF(Calcu_ADJ!N461=FALSE,Calcu!C562,Calcu_ADJ!C562)</f>
        <v/>
      </c>
      <c r="G134" s="204">
        <f ca="1">Calcu!C$535</f>
        <v>0</v>
      </c>
      <c r="H134" s="204" t="str">
        <f>IF(Calcu_ADJ!N461=FALSE,Calcu!J562,Calcu_ADJ!J562)</f>
        <v/>
      </c>
      <c r="J134" s="57" t="str">
        <f>Calcu!D562</f>
        <v/>
      </c>
      <c r="K134" s="57" t="str">
        <f>Calcu!E562</f>
        <v/>
      </c>
      <c r="L134" s="57" t="str">
        <f>LEFT(Calcu!K562)</f>
        <v/>
      </c>
      <c r="M134" s="57" t="str">
        <f>Calcu_ADJ!D562</f>
        <v>-</v>
      </c>
      <c r="N134" s="57" t="str">
        <f>Calcu_ADJ!E562</f>
        <v>-</v>
      </c>
      <c r="O134" s="57" t="str">
        <f>LEFT(Calcu_ADJ!K562)</f>
        <v>-</v>
      </c>
      <c r="Q134" s="57" t="str">
        <f>IF(Calcu_ADJ!N461=FALSE,Calcu!F562,Calcu_ADJ!F562)</f>
        <v/>
      </c>
    </row>
    <row r="135" spans="1:17" ht="15" customHeight="1">
      <c r="A135" s="346" t="str">
        <f>IF(Calcu!N462=TRUE,"","삭제")</f>
        <v>삭제</v>
      </c>
      <c r="B135" s="349"/>
      <c r="C135" s="349"/>
      <c r="D135" s="349"/>
      <c r="F135" s="204" t="str">
        <f>IF(Calcu_ADJ!N462=FALSE,Calcu!C563,Calcu_ADJ!C563)</f>
        <v/>
      </c>
      <c r="G135" s="204">
        <f ca="1">Calcu!C$535</f>
        <v>0</v>
      </c>
      <c r="H135" s="204" t="str">
        <f>IF(Calcu_ADJ!N462=FALSE,Calcu!J563,Calcu_ADJ!J563)</f>
        <v/>
      </c>
      <c r="J135" s="57" t="str">
        <f>Calcu!D563</f>
        <v/>
      </c>
      <c r="K135" s="57" t="str">
        <f>Calcu!E563</f>
        <v/>
      </c>
      <c r="L135" s="57" t="str">
        <f>LEFT(Calcu!K563)</f>
        <v/>
      </c>
      <c r="M135" s="57" t="str">
        <f>Calcu_ADJ!D563</f>
        <v>-</v>
      </c>
      <c r="N135" s="57" t="str">
        <f>Calcu_ADJ!E563</f>
        <v>-</v>
      </c>
      <c r="O135" s="57" t="str">
        <f>LEFT(Calcu_ADJ!K563)</f>
        <v>-</v>
      </c>
      <c r="Q135" s="57" t="str">
        <f>IF(Calcu_ADJ!N462=FALSE,Calcu!F563,Calcu_ADJ!F563)</f>
        <v/>
      </c>
    </row>
    <row r="136" spans="1:17" ht="15" customHeight="1">
      <c r="A136" s="346" t="str">
        <f>IF(Calcu!N463=TRUE,"","삭제")</f>
        <v>삭제</v>
      </c>
      <c r="B136" s="349"/>
      <c r="C136" s="349"/>
      <c r="D136" s="349"/>
      <c r="F136" s="204" t="str">
        <f>IF(Calcu_ADJ!N463=FALSE,Calcu!C564,Calcu_ADJ!C564)</f>
        <v/>
      </c>
      <c r="G136" s="204">
        <f ca="1">Calcu!C$535</f>
        <v>0</v>
      </c>
      <c r="H136" s="204" t="str">
        <f>IF(Calcu_ADJ!N463=FALSE,Calcu!J564,Calcu_ADJ!J564)</f>
        <v/>
      </c>
      <c r="J136" s="57" t="str">
        <f>Calcu!D564</f>
        <v/>
      </c>
      <c r="K136" s="57" t="str">
        <f>Calcu!E564</f>
        <v/>
      </c>
      <c r="L136" s="57" t="str">
        <f>LEFT(Calcu!K564)</f>
        <v/>
      </c>
      <c r="M136" s="57" t="str">
        <f>Calcu_ADJ!D564</f>
        <v>-</v>
      </c>
      <c r="N136" s="57" t="str">
        <f>Calcu_ADJ!E564</f>
        <v>-</v>
      </c>
      <c r="O136" s="57" t="str">
        <f>LEFT(Calcu_ADJ!K564)</f>
        <v>-</v>
      </c>
      <c r="Q136" s="57" t="str">
        <f>IF(Calcu_ADJ!N463=FALSE,Calcu!F564,Calcu_ADJ!F564)</f>
        <v/>
      </c>
    </row>
    <row r="137" spans="1:17" ht="15" customHeight="1">
      <c r="A137" s="346" t="str">
        <f>IF(Calcu!N464=TRUE,"","삭제")</f>
        <v>삭제</v>
      </c>
      <c r="B137" s="349"/>
      <c r="C137" s="349"/>
      <c r="D137" s="349"/>
      <c r="F137" s="204" t="str">
        <f>IF(Calcu_ADJ!N464=FALSE,Calcu!C565,Calcu_ADJ!C565)</f>
        <v/>
      </c>
      <c r="G137" s="204">
        <f ca="1">Calcu!C$535</f>
        <v>0</v>
      </c>
      <c r="H137" s="204" t="str">
        <f>IF(Calcu_ADJ!N464=FALSE,Calcu!J565,Calcu_ADJ!J565)</f>
        <v/>
      </c>
      <c r="J137" s="57" t="str">
        <f>Calcu!D565</f>
        <v/>
      </c>
      <c r="K137" s="57" t="str">
        <f>Calcu!E565</f>
        <v/>
      </c>
      <c r="L137" s="57" t="str">
        <f>LEFT(Calcu!K565)</f>
        <v/>
      </c>
      <c r="M137" s="57" t="str">
        <f>Calcu_ADJ!D565</f>
        <v>-</v>
      </c>
      <c r="N137" s="57" t="str">
        <f>Calcu_ADJ!E565</f>
        <v>-</v>
      </c>
      <c r="O137" s="57" t="str">
        <f>LEFT(Calcu_ADJ!K565)</f>
        <v>-</v>
      </c>
      <c r="Q137" s="57" t="str">
        <f>IF(Calcu_ADJ!N464=FALSE,Calcu!F565,Calcu_ADJ!F565)</f>
        <v/>
      </c>
    </row>
    <row r="138" spans="1:17" ht="15" customHeight="1">
      <c r="A138" s="346"/>
      <c r="F138" s="204"/>
      <c r="G138" s="204"/>
      <c r="H138" s="204"/>
    </row>
    <row r="139" spans="1:17" ht="15" customHeight="1">
      <c r="A139" s="346"/>
      <c r="G139" s="350" t="s">
        <v>844</v>
      </c>
      <c r="H139" s="394">
        <v>2</v>
      </c>
      <c r="K139" s="351"/>
      <c r="Q139" s="350"/>
    </row>
    <row r="140" spans="1:17" ht="15" customHeight="1">
      <c r="B140" s="193"/>
      <c r="C140" s="193"/>
      <c r="D140" s="193"/>
      <c r="E140" s="193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  <c r="P140" s="193"/>
      <c r="Q140" s="352"/>
    </row>
  </sheetData>
  <mergeCells count="13">
    <mergeCell ref="M13:O13"/>
    <mergeCell ref="P13:P14"/>
    <mergeCell ref="Q13:Q14"/>
    <mergeCell ref="A1:Q2"/>
    <mergeCell ref="B13:B14"/>
    <mergeCell ref="C13:C14"/>
    <mergeCell ref="D13:D14"/>
    <mergeCell ref="E13:E14"/>
    <mergeCell ref="F13:F14"/>
    <mergeCell ref="G13:G14"/>
    <mergeCell ref="H13:H14"/>
    <mergeCell ref="I13:I14"/>
    <mergeCell ref="J13:L13"/>
  </mergeCells>
  <phoneticPr fontId="5" type="noConversion"/>
  <printOptions horizontalCentered="1"/>
  <pageMargins left="0" right="0" top="0.35433070866141736" bottom="0.59055118110236227" header="0" footer="0"/>
  <pageSetup paperSize="9" fitToHeight="0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75"/>
  <sheetViews>
    <sheetView showGridLines="0" showWhiteSpace="0" zoomScaleNormal="100" zoomScaleSheetLayoutView="100" workbookViewId="0">
      <selection sqref="A1:K2"/>
    </sheetView>
  </sheetViews>
  <sheetFormatPr defaultColWidth="10.77734375" defaultRowHeight="15" customHeight="1"/>
  <cols>
    <col min="1" max="3" width="3.33203125" style="55" customWidth="1"/>
    <col min="4" max="4" width="6.77734375" style="55" customWidth="1"/>
    <col min="5" max="5" width="12.77734375" style="55" customWidth="1"/>
    <col min="6" max="6" width="12.77734375" style="57" customWidth="1"/>
    <col min="7" max="7" width="11.77734375" style="55" customWidth="1"/>
    <col min="8" max="8" width="14.77734375" style="55" customWidth="1"/>
    <col min="9" max="11" width="3.33203125" style="55" customWidth="1"/>
    <col min="12" max="16384" width="10.77734375" style="55"/>
  </cols>
  <sheetData>
    <row r="1" spans="1:11" s="2" customFormat="1" ht="33" customHeight="1">
      <c r="A1" s="564" t="s">
        <v>136</v>
      </c>
      <c r="B1" s="564"/>
      <c r="C1" s="564"/>
      <c r="D1" s="564"/>
      <c r="E1" s="564"/>
      <c r="F1" s="564"/>
      <c r="G1" s="564"/>
      <c r="H1" s="564"/>
      <c r="I1" s="564"/>
      <c r="J1" s="564"/>
      <c r="K1" s="564"/>
    </row>
    <row r="2" spans="1:11" s="2" customFormat="1" ht="33" customHeight="1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</row>
    <row r="3" spans="1:11" s="2" customFormat="1" ht="12.75" customHeight="1">
      <c r="A3" s="17"/>
      <c r="B3" s="17"/>
      <c r="C3" s="17"/>
      <c r="D3" s="16"/>
      <c r="E3" s="16"/>
      <c r="F3" s="34"/>
      <c r="G3" s="16"/>
      <c r="H3" s="16"/>
      <c r="I3" s="16"/>
      <c r="J3" s="16"/>
      <c r="K3" s="16"/>
    </row>
    <row r="4" spans="1:11" s="1" customFormat="1" ht="13.5" customHeight="1">
      <c r="A4" s="33"/>
      <c r="B4" s="33"/>
      <c r="C4" s="33"/>
      <c r="D4" s="18"/>
      <c r="E4" s="18"/>
      <c r="F4" s="35"/>
      <c r="G4" s="19"/>
      <c r="H4" s="18"/>
      <c r="I4" s="18"/>
      <c r="J4" s="20"/>
      <c r="K4" s="19"/>
    </row>
    <row r="5" spans="1:11" s="52" customFormat="1" ht="15" customHeight="1">
      <c r="F5" s="53"/>
    </row>
    <row r="6" spans="1:11" ht="15" customHeight="1">
      <c r="A6" s="275" t="str">
        <f>IF(Calcu!B9=TRUE,"","삭제")</f>
        <v>삭제</v>
      </c>
      <c r="D6" s="93" t="str">
        <f>"○ 품명 : "&amp;기본정보!C$5</f>
        <v xml:space="preserve">○ 품명 : </v>
      </c>
      <c r="F6" s="55"/>
      <c r="G6" s="57"/>
    </row>
    <row r="7" spans="1:11" ht="15" customHeight="1">
      <c r="A7" s="206" t="str">
        <f>A6</f>
        <v>삭제</v>
      </c>
      <c r="D7" s="93" t="str">
        <f>"○ 제작회사 : "&amp;기본정보!C$6</f>
        <v xml:space="preserve">○ 제작회사 : </v>
      </c>
      <c r="F7" s="55"/>
      <c r="G7" s="57"/>
    </row>
    <row r="8" spans="1:11" ht="15" customHeight="1">
      <c r="A8" s="206" t="str">
        <f>A6</f>
        <v>삭제</v>
      </c>
      <c r="D8" s="93" t="str">
        <f>"○ 형식 : "&amp;기본정보!C$7</f>
        <v xml:space="preserve">○ 형식 : </v>
      </c>
      <c r="F8" s="55"/>
      <c r="G8" s="57"/>
    </row>
    <row r="9" spans="1:11" ht="15" customHeight="1">
      <c r="A9" s="206" t="str">
        <f>A6</f>
        <v>삭제</v>
      </c>
      <c r="D9" s="93" t="str">
        <f>"○ 기기번호 : "&amp;기본정보!C$8</f>
        <v xml:space="preserve">○ 기기번호 : </v>
      </c>
      <c r="F9" s="55"/>
      <c r="G9" s="57"/>
    </row>
    <row r="10" spans="1:11" ht="15" customHeight="1">
      <c r="A10" s="206" t="str">
        <f>A6</f>
        <v>삭제</v>
      </c>
      <c r="D10" s="93"/>
      <c r="F10" s="55"/>
      <c r="G10" s="57"/>
    </row>
    <row r="11" spans="1:11" s="57" customFormat="1" ht="15" customHeight="1">
      <c r="A11" s="206" t="str">
        <f>A6</f>
        <v>삭제</v>
      </c>
      <c r="B11" s="55"/>
      <c r="C11" s="55"/>
      <c r="D11" s="59" t="s">
        <v>102</v>
      </c>
      <c r="E11" s="55"/>
      <c r="F11" s="55"/>
      <c r="H11" s="55"/>
      <c r="I11" s="55"/>
      <c r="J11" s="55"/>
      <c r="K11" s="55"/>
    </row>
    <row r="12" spans="1:11" s="195" customFormat="1" ht="15" customHeight="1">
      <c r="A12" s="206" t="str">
        <f>A6</f>
        <v>삭제</v>
      </c>
      <c r="B12" s="55"/>
      <c r="C12" s="55"/>
      <c r="D12" s="551" t="s">
        <v>60</v>
      </c>
      <c r="E12" s="213" t="s">
        <v>88</v>
      </c>
      <c r="F12" s="554" t="e">
        <f>Calcu!$J$568</f>
        <v>#N/A</v>
      </c>
      <c r="G12" s="555"/>
      <c r="H12" s="556"/>
      <c r="I12" s="55"/>
      <c r="J12" s="55"/>
      <c r="K12" s="55"/>
    </row>
    <row r="13" spans="1:11" s="195" customFormat="1" ht="15" customHeight="1">
      <c r="A13" s="206" t="str">
        <f>A6</f>
        <v>삭제</v>
      </c>
      <c r="B13" s="55"/>
      <c r="C13" s="55"/>
      <c r="D13" s="552"/>
      <c r="E13" s="557" t="s">
        <v>66</v>
      </c>
      <c r="F13" s="559" t="s">
        <v>57</v>
      </c>
      <c r="G13" s="561" t="s">
        <v>101</v>
      </c>
      <c r="H13" s="562" t="s">
        <v>773</v>
      </c>
      <c r="I13" s="55"/>
      <c r="J13" s="55"/>
      <c r="K13" s="55"/>
    </row>
    <row r="14" spans="1:11" s="195" customFormat="1" ht="15" customHeight="1">
      <c r="A14" s="206" t="str">
        <f>A6</f>
        <v>삭제</v>
      </c>
      <c r="B14" s="55"/>
      <c r="C14" s="55"/>
      <c r="D14" s="552"/>
      <c r="E14" s="558"/>
      <c r="F14" s="560"/>
      <c r="G14" s="561"/>
      <c r="H14" s="563"/>
      <c r="I14" s="55"/>
      <c r="J14" s="55"/>
      <c r="K14" s="55"/>
    </row>
    <row r="15" spans="1:11" s="195" customFormat="1" ht="15" customHeight="1">
      <c r="A15" s="206" t="str">
        <f>A6</f>
        <v>삭제</v>
      </c>
      <c r="B15" s="57"/>
      <c r="C15" s="57"/>
      <c r="D15" s="553"/>
      <c r="E15" s="89">
        <f ca="1">Calcu!C109</f>
        <v>0</v>
      </c>
      <c r="F15" s="88">
        <f ca="1">Calcu!D109</f>
        <v>0</v>
      </c>
      <c r="G15" s="86">
        <f ca="1">Calcu!J109</f>
        <v>0</v>
      </c>
      <c r="H15" s="87"/>
      <c r="I15" s="55"/>
      <c r="J15" s="55"/>
      <c r="K15" s="55"/>
    </row>
    <row r="16" spans="1:11" s="195" customFormat="1" ht="15" customHeight="1">
      <c r="A16" s="275" t="str">
        <f>IF(Calcu!N9=TRUE,"","삭제")</f>
        <v>삭제</v>
      </c>
      <c r="B16" s="57"/>
      <c r="C16" s="57"/>
      <c r="D16" s="215">
        <f>Calcu!B110</f>
        <v>1</v>
      </c>
      <c r="E16" s="217" t="str">
        <f>Calcu!C110</f>
        <v/>
      </c>
      <c r="F16" s="218" t="str">
        <f>Calcu!D110</f>
        <v/>
      </c>
      <c r="G16" s="219" t="str">
        <f>Calcu!J110</f>
        <v/>
      </c>
      <c r="H16" s="220" t="str">
        <f>Calcu!K110</f>
        <v/>
      </c>
      <c r="I16" s="55"/>
      <c r="J16" s="55"/>
      <c r="K16" s="55"/>
    </row>
    <row r="17" spans="1:11" s="195" customFormat="1" ht="15" customHeight="1">
      <c r="A17" s="275" t="str">
        <f>IF(Calcu!N10=TRUE,"","삭제")</f>
        <v>삭제</v>
      </c>
      <c r="B17" s="57"/>
      <c r="C17" s="57"/>
      <c r="D17" s="214">
        <f>Calcu!B111</f>
        <v>2</v>
      </c>
      <c r="E17" s="221" t="str">
        <f>Calcu!C111</f>
        <v/>
      </c>
      <c r="F17" s="222" t="str">
        <f>Calcu!D111</f>
        <v/>
      </c>
      <c r="G17" s="223" t="str">
        <f>Calcu!J111</f>
        <v/>
      </c>
      <c r="H17" s="224" t="str">
        <f>Calcu!K111</f>
        <v/>
      </c>
      <c r="I17" s="55"/>
      <c r="J17" s="55"/>
      <c r="K17" s="55"/>
    </row>
    <row r="18" spans="1:11" s="195" customFormat="1" ht="15" customHeight="1">
      <c r="A18" s="275" t="str">
        <f>IF(Calcu!N11=TRUE,"","삭제")</f>
        <v>삭제</v>
      </c>
      <c r="B18" s="57"/>
      <c r="C18" s="57"/>
      <c r="D18" s="214">
        <f>Calcu!B112</f>
        <v>3</v>
      </c>
      <c r="E18" s="221" t="str">
        <f>Calcu!C112</f>
        <v/>
      </c>
      <c r="F18" s="222" t="str">
        <f>Calcu!D112</f>
        <v/>
      </c>
      <c r="G18" s="223" t="str">
        <f>Calcu!J112</f>
        <v/>
      </c>
      <c r="H18" s="224" t="str">
        <f>Calcu!K112</f>
        <v/>
      </c>
      <c r="I18" s="55"/>
      <c r="J18" s="55"/>
      <c r="K18" s="55"/>
    </row>
    <row r="19" spans="1:11" s="195" customFormat="1" ht="15" customHeight="1">
      <c r="A19" s="275" t="str">
        <f>IF(Calcu!N12=TRUE,"","삭제")</f>
        <v>삭제</v>
      </c>
      <c r="B19" s="57"/>
      <c r="C19" s="57"/>
      <c r="D19" s="214">
        <f>Calcu!B113</f>
        <v>4</v>
      </c>
      <c r="E19" s="221" t="str">
        <f>Calcu!C113</f>
        <v/>
      </c>
      <c r="F19" s="222" t="str">
        <f>Calcu!D113</f>
        <v/>
      </c>
      <c r="G19" s="223" t="str">
        <f>Calcu!J113</f>
        <v/>
      </c>
      <c r="H19" s="224" t="str">
        <f>Calcu!K113</f>
        <v/>
      </c>
      <c r="I19" s="55"/>
      <c r="J19" s="55"/>
      <c r="K19" s="55"/>
    </row>
    <row r="20" spans="1:11" s="195" customFormat="1" ht="15" customHeight="1">
      <c r="A20" s="275" t="str">
        <f>IF(Calcu!N13=TRUE,"","삭제")</f>
        <v>삭제</v>
      </c>
      <c r="B20" s="57"/>
      <c r="C20" s="57"/>
      <c r="D20" s="214">
        <f>Calcu!B114</f>
        <v>5</v>
      </c>
      <c r="E20" s="221" t="str">
        <f>Calcu!C114</f>
        <v/>
      </c>
      <c r="F20" s="222" t="str">
        <f>Calcu!D114</f>
        <v/>
      </c>
      <c r="G20" s="223" t="str">
        <f>Calcu!J114</f>
        <v/>
      </c>
      <c r="H20" s="224" t="str">
        <f>Calcu!K114</f>
        <v/>
      </c>
      <c r="I20" s="55"/>
      <c r="J20" s="55"/>
      <c r="K20" s="55"/>
    </row>
    <row r="21" spans="1:11" s="195" customFormat="1" ht="15" customHeight="1">
      <c r="A21" s="275" t="str">
        <f>IF(Calcu!N14=TRUE,"","삭제")</f>
        <v>삭제</v>
      </c>
      <c r="B21" s="57"/>
      <c r="C21" s="57"/>
      <c r="D21" s="214">
        <f>Calcu!B115</f>
        <v>6</v>
      </c>
      <c r="E21" s="221" t="str">
        <f>Calcu!C115</f>
        <v/>
      </c>
      <c r="F21" s="222" t="str">
        <f>Calcu!D115</f>
        <v/>
      </c>
      <c r="G21" s="223" t="str">
        <f>Calcu!J115</f>
        <v/>
      </c>
      <c r="H21" s="224" t="str">
        <f>Calcu!K115</f>
        <v/>
      </c>
      <c r="I21" s="55"/>
      <c r="J21" s="55"/>
      <c r="K21" s="55"/>
    </row>
    <row r="22" spans="1:11" s="195" customFormat="1" ht="15" customHeight="1">
      <c r="A22" s="275" t="str">
        <f>IF(Calcu!N15=TRUE,"","삭제")</f>
        <v>삭제</v>
      </c>
      <c r="B22" s="57"/>
      <c r="C22" s="57"/>
      <c r="D22" s="214">
        <f>Calcu!B116</f>
        <v>7</v>
      </c>
      <c r="E22" s="221" t="str">
        <f>Calcu!C116</f>
        <v/>
      </c>
      <c r="F22" s="222" t="str">
        <f>Calcu!D116</f>
        <v/>
      </c>
      <c r="G22" s="223" t="str">
        <f>Calcu!J116</f>
        <v/>
      </c>
      <c r="H22" s="224" t="str">
        <f>Calcu!K116</f>
        <v/>
      </c>
      <c r="I22" s="55"/>
      <c r="J22" s="55"/>
      <c r="K22" s="55"/>
    </row>
    <row r="23" spans="1:11" s="195" customFormat="1" ht="15" customHeight="1">
      <c r="A23" s="275" t="str">
        <f>IF(Calcu!N16=TRUE,"","삭제")</f>
        <v>삭제</v>
      </c>
      <c r="B23" s="57"/>
      <c r="C23" s="57"/>
      <c r="D23" s="214">
        <f>Calcu!B117</f>
        <v>8</v>
      </c>
      <c r="E23" s="221" t="str">
        <f>Calcu!C117</f>
        <v/>
      </c>
      <c r="F23" s="222" t="str">
        <f>Calcu!D117</f>
        <v/>
      </c>
      <c r="G23" s="223" t="str">
        <f>Calcu!J117</f>
        <v/>
      </c>
      <c r="H23" s="224" t="str">
        <f>Calcu!K117</f>
        <v/>
      </c>
      <c r="I23" s="55"/>
      <c r="J23" s="55"/>
      <c r="K23" s="55"/>
    </row>
    <row r="24" spans="1:11" s="195" customFormat="1" ht="15" customHeight="1">
      <c r="A24" s="275" t="str">
        <f>IF(Calcu!N17=TRUE,"","삭제")</f>
        <v>삭제</v>
      </c>
      <c r="B24" s="57"/>
      <c r="C24" s="57"/>
      <c r="D24" s="214">
        <f>Calcu!B118</f>
        <v>9</v>
      </c>
      <c r="E24" s="221" t="str">
        <f>Calcu!C118</f>
        <v/>
      </c>
      <c r="F24" s="222" t="str">
        <f>Calcu!D118</f>
        <v/>
      </c>
      <c r="G24" s="223" t="str">
        <f>Calcu!J118</f>
        <v/>
      </c>
      <c r="H24" s="224" t="str">
        <f>Calcu!K118</f>
        <v/>
      </c>
      <c r="I24" s="55"/>
      <c r="J24" s="55"/>
      <c r="K24" s="55"/>
    </row>
    <row r="25" spans="1:11" s="195" customFormat="1" ht="15" customHeight="1">
      <c r="A25" s="275" t="str">
        <f>IF(Calcu!N18=TRUE,"","삭제")</f>
        <v>삭제</v>
      </c>
      <c r="B25" s="55"/>
      <c r="C25" s="55"/>
      <c r="D25" s="214">
        <f>Calcu!B119</f>
        <v>10</v>
      </c>
      <c r="E25" s="221" t="str">
        <f>Calcu!C119</f>
        <v/>
      </c>
      <c r="F25" s="222" t="str">
        <f>Calcu!D119</f>
        <v/>
      </c>
      <c r="G25" s="223" t="str">
        <f>Calcu!J119</f>
        <v/>
      </c>
      <c r="H25" s="224" t="str">
        <f>Calcu!K119</f>
        <v/>
      </c>
      <c r="I25" s="55"/>
      <c r="J25" s="55"/>
      <c r="K25" s="55"/>
    </row>
    <row r="26" spans="1:11" s="195" customFormat="1" ht="15" customHeight="1">
      <c r="A26" s="275" t="str">
        <f>IF(Calcu!N19=TRUE,"","삭제")</f>
        <v>삭제</v>
      </c>
      <c r="B26" s="55"/>
      <c r="C26" s="55"/>
      <c r="D26" s="214">
        <f>Calcu!B120</f>
        <v>11</v>
      </c>
      <c r="E26" s="221" t="str">
        <f>Calcu!C120</f>
        <v/>
      </c>
      <c r="F26" s="222" t="str">
        <f>Calcu!D120</f>
        <v/>
      </c>
      <c r="G26" s="223" t="str">
        <f>Calcu!J120</f>
        <v/>
      </c>
      <c r="H26" s="224" t="str">
        <f>Calcu!K120</f>
        <v/>
      </c>
      <c r="I26" s="55"/>
      <c r="J26" s="55"/>
      <c r="K26" s="55"/>
    </row>
    <row r="27" spans="1:11" s="195" customFormat="1" ht="15" customHeight="1">
      <c r="A27" s="275" t="str">
        <f>IF(Calcu!N20=TRUE,"","삭제")</f>
        <v>삭제</v>
      </c>
      <c r="B27" s="55"/>
      <c r="C27" s="55"/>
      <c r="D27" s="214">
        <f>Calcu!B121</f>
        <v>12</v>
      </c>
      <c r="E27" s="221" t="str">
        <f>Calcu!C121</f>
        <v/>
      </c>
      <c r="F27" s="222" t="str">
        <f>Calcu!D121</f>
        <v/>
      </c>
      <c r="G27" s="223" t="str">
        <f>Calcu!J121</f>
        <v/>
      </c>
      <c r="H27" s="224" t="str">
        <f>Calcu!K121</f>
        <v/>
      </c>
      <c r="I27" s="55"/>
      <c r="J27" s="55"/>
      <c r="K27" s="55"/>
    </row>
    <row r="28" spans="1:11" s="195" customFormat="1" ht="15" customHeight="1">
      <c r="A28" s="275" t="str">
        <f>IF(Calcu!N21=TRUE,"","삭제")</f>
        <v>삭제</v>
      </c>
      <c r="B28" s="55"/>
      <c r="C28" s="55"/>
      <c r="D28" s="214">
        <f>Calcu!B122</f>
        <v>13</v>
      </c>
      <c r="E28" s="221" t="str">
        <f>Calcu!C122</f>
        <v/>
      </c>
      <c r="F28" s="222" t="str">
        <f>Calcu!D122</f>
        <v/>
      </c>
      <c r="G28" s="223" t="str">
        <f>Calcu!J122</f>
        <v/>
      </c>
      <c r="H28" s="224" t="str">
        <f>Calcu!K122</f>
        <v/>
      </c>
      <c r="I28" s="55"/>
      <c r="J28" s="55"/>
      <c r="K28" s="55"/>
    </row>
    <row r="29" spans="1:11" s="195" customFormat="1" ht="15" customHeight="1">
      <c r="A29" s="275" t="str">
        <f>IF(Calcu!N22=TRUE,"","삭제")</f>
        <v>삭제</v>
      </c>
      <c r="B29" s="55"/>
      <c r="C29" s="55"/>
      <c r="D29" s="214">
        <f>Calcu!B123</f>
        <v>14</v>
      </c>
      <c r="E29" s="221" t="str">
        <f>Calcu!C123</f>
        <v/>
      </c>
      <c r="F29" s="222" t="str">
        <f>Calcu!D123</f>
        <v/>
      </c>
      <c r="G29" s="223" t="str">
        <f>Calcu!J123</f>
        <v/>
      </c>
      <c r="H29" s="224" t="str">
        <f>Calcu!K123</f>
        <v/>
      </c>
      <c r="I29" s="55"/>
      <c r="J29" s="55"/>
      <c r="K29" s="55"/>
    </row>
    <row r="30" spans="1:11" s="195" customFormat="1" ht="15" customHeight="1">
      <c r="A30" s="275" t="str">
        <f>IF(Calcu!N23=TRUE,"","삭제")</f>
        <v>삭제</v>
      </c>
      <c r="B30" s="55"/>
      <c r="C30" s="55"/>
      <c r="D30" s="214">
        <f>Calcu!B124</f>
        <v>15</v>
      </c>
      <c r="E30" s="221" t="str">
        <f>Calcu!C124</f>
        <v/>
      </c>
      <c r="F30" s="222" t="str">
        <f>Calcu!D124</f>
        <v/>
      </c>
      <c r="G30" s="223" t="str">
        <f>Calcu!J124</f>
        <v/>
      </c>
      <c r="H30" s="224" t="str">
        <f>Calcu!K124</f>
        <v/>
      </c>
      <c r="I30" s="55"/>
      <c r="J30" s="55"/>
      <c r="K30" s="55"/>
    </row>
    <row r="31" spans="1:11" s="195" customFormat="1" ht="15" customHeight="1">
      <c r="A31" s="275" t="str">
        <f>IF(Calcu!N24=TRUE,"","삭제")</f>
        <v>삭제</v>
      </c>
      <c r="B31" s="55"/>
      <c r="C31" s="55"/>
      <c r="D31" s="214">
        <f>Calcu!B125</f>
        <v>16</v>
      </c>
      <c r="E31" s="221" t="str">
        <f>Calcu!C125</f>
        <v/>
      </c>
      <c r="F31" s="222" t="str">
        <f>Calcu!D125</f>
        <v/>
      </c>
      <c r="G31" s="223" t="str">
        <f>Calcu!J125</f>
        <v/>
      </c>
      <c r="H31" s="224" t="str">
        <f>Calcu!K125</f>
        <v/>
      </c>
      <c r="I31" s="55"/>
      <c r="J31" s="55"/>
      <c r="K31" s="55"/>
    </row>
    <row r="32" spans="1:11" s="195" customFormat="1" ht="15" customHeight="1">
      <c r="A32" s="275" t="str">
        <f>IF(Calcu!N25=TRUE,"","삭제")</f>
        <v>삭제</v>
      </c>
      <c r="B32" s="55"/>
      <c r="C32" s="55"/>
      <c r="D32" s="214">
        <f>Calcu!B126</f>
        <v>17</v>
      </c>
      <c r="E32" s="221" t="str">
        <f>Calcu!C126</f>
        <v/>
      </c>
      <c r="F32" s="222" t="str">
        <f>Calcu!D126</f>
        <v/>
      </c>
      <c r="G32" s="223" t="str">
        <f>Calcu!J126</f>
        <v/>
      </c>
      <c r="H32" s="224" t="str">
        <f>Calcu!K126</f>
        <v/>
      </c>
      <c r="I32" s="55"/>
      <c r="J32" s="55"/>
      <c r="K32" s="55"/>
    </row>
    <row r="33" spans="1:11" s="195" customFormat="1" ht="15" customHeight="1">
      <c r="A33" s="275" t="str">
        <f>IF(Calcu!N26=TRUE,"","삭제")</f>
        <v>삭제</v>
      </c>
      <c r="B33" s="55"/>
      <c r="C33" s="55"/>
      <c r="D33" s="214">
        <f>Calcu!B127</f>
        <v>18</v>
      </c>
      <c r="E33" s="221" t="str">
        <f>Calcu!C127</f>
        <v/>
      </c>
      <c r="F33" s="222" t="str">
        <f>Calcu!D127</f>
        <v/>
      </c>
      <c r="G33" s="223" t="str">
        <f>Calcu!J127</f>
        <v/>
      </c>
      <c r="H33" s="224" t="str">
        <f>Calcu!K127</f>
        <v/>
      </c>
      <c r="I33" s="55"/>
      <c r="J33" s="55"/>
      <c r="K33" s="55"/>
    </row>
    <row r="34" spans="1:11" s="195" customFormat="1" ht="15" customHeight="1">
      <c r="A34" s="275" t="str">
        <f>IF(Calcu!N27=TRUE,"","삭제")</f>
        <v>삭제</v>
      </c>
      <c r="B34" s="55"/>
      <c r="C34" s="55"/>
      <c r="D34" s="214">
        <f>Calcu!B128</f>
        <v>19</v>
      </c>
      <c r="E34" s="221" t="str">
        <f>Calcu!C128</f>
        <v/>
      </c>
      <c r="F34" s="222" t="str">
        <f>Calcu!D128</f>
        <v/>
      </c>
      <c r="G34" s="223" t="str">
        <f>Calcu!J128</f>
        <v/>
      </c>
      <c r="H34" s="224" t="str">
        <f>Calcu!K128</f>
        <v/>
      </c>
      <c r="I34" s="55"/>
      <c r="J34" s="55"/>
      <c r="K34" s="55"/>
    </row>
    <row r="35" spans="1:11" s="195" customFormat="1" ht="15" customHeight="1">
      <c r="A35" s="275" t="str">
        <f>IF(Calcu!N28=TRUE,"","삭제")</f>
        <v>삭제</v>
      </c>
      <c r="B35" s="55"/>
      <c r="C35" s="55"/>
      <c r="D35" s="214">
        <f>Calcu!B129</f>
        <v>20</v>
      </c>
      <c r="E35" s="221" t="str">
        <f>Calcu!C129</f>
        <v/>
      </c>
      <c r="F35" s="222" t="str">
        <f>Calcu!D129</f>
        <v/>
      </c>
      <c r="G35" s="223" t="str">
        <f>Calcu!J129</f>
        <v/>
      </c>
      <c r="H35" s="224" t="str">
        <f>Calcu!K129</f>
        <v/>
      </c>
      <c r="I35" s="55"/>
      <c r="J35" s="55"/>
      <c r="K35" s="55"/>
    </row>
    <row r="36" spans="1:11" s="195" customFormat="1" ht="15" customHeight="1">
      <c r="A36" s="275" t="str">
        <f>IF(Calcu!N29=TRUE,"","삭제")</f>
        <v>삭제</v>
      </c>
      <c r="B36" s="55"/>
      <c r="C36" s="55"/>
      <c r="D36" s="214">
        <f>Calcu!B130</f>
        <v>21</v>
      </c>
      <c r="E36" s="221" t="str">
        <f>Calcu!C130</f>
        <v/>
      </c>
      <c r="F36" s="222" t="str">
        <f>Calcu!D130</f>
        <v/>
      </c>
      <c r="G36" s="223" t="str">
        <f>Calcu!J130</f>
        <v/>
      </c>
      <c r="H36" s="224" t="str">
        <f>Calcu!K130</f>
        <v/>
      </c>
      <c r="I36" s="55"/>
      <c r="J36" s="55"/>
      <c r="K36" s="55"/>
    </row>
    <row r="37" spans="1:11" s="195" customFormat="1" ht="15" customHeight="1">
      <c r="A37" s="275" t="str">
        <f>IF(Calcu!N30=TRUE,"","삭제")</f>
        <v>삭제</v>
      </c>
      <c r="B37" s="55"/>
      <c r="C37" s="55"/>
      <c r="D37" s="214">
        <f>Calcu!B131</f>
        <v>22</v>
      </c>
      <c r="E37" s="221" t="str">
        <f>Calcu!C131</f>
        <v/>
      </c>
      <c r="F37" s="222" t="str">
        <f>Calcu!D131</f>
        <v/>
      </c>
      <c r="G37" s="223" t="str">
        <f>Calcu!J131</f>
        <v/>
      </c>
      <c r="H37" s="224" t="str">
        <f>Calcu!K131</f>
        <v/>
      </c>
      <c r="I37" s="55"/>
      <c r="J37" s="55"/>
      <c r="K37" s="55"/>
    </row>
    <row r="38" spans="1:11" s="195" customFormat="1" ht="15" customHeight="1">
      <c r="A38" s="275" t="str">
        <f>IF(Calcu!N31=TRUE,"","삭제")</f>
        <v>삭제</v>
      </c>
      <c r="B38" s="55"/>
      <c r="C38" s="55"/>
      <c r="D38" s="214">
        <f>Calcu!B132</f>
        <v>23</v>
      </c>
      <c r="E38" s="221" t="str">
        <f>Calcu!C132</f>
        <v/>
      </c>
      <c r="F38" s="222" t="str">
        <f>Calcu!D132</f>
        <v/>
      </c>
      <c r="G38" s="223" t="str">
        <f>Calcu!J132</f>
        <v/>
      </c>
      <c r="H38" s="224" t="str">
        <f>Calcu!K132</f>
        <v/>
      </c>
      <c r="I38" s="55"/>
      <c r="J38" s="55"/>
      <c r="K38" s="55"/>
    </row>
    <row r="39" spans="1:11" s="195" customFormat="1" ht="15" customHeight="1">
      <c r="A39" s="275" t="str">
        <f>IF(Calcu!N32=TRUE,"","삭제")</f>
        <v>삭제</v>
      </c>
      <c r="B39" s="55"/>
      <c r="C39" s="55"/>
      <c r="D39" s="214">
        <f>Calcu!B133</f>
        <v>24</v>
      </c>
      <c r="E39" s="221" t="str">
        <f>Calcu!C133</f>
        <v/>
      </c>
      <c r="F39" s="222" t="str">
        <f>Calcu!D133</f>
        <v/>
      </c>
      <c r="G39" s="223" t="str">
        <f>Calcu!J133</f>
        <v/>
      </c>
      <c r="H39" s="224" t="str">
        <f>Calcu!K133</f>
        <v/>
      </c>
      <c r="I39" s="55"/>
      <c r="J39" s="55"/>
      <c r="K39" s="55"/>
    </row>
    <row r="40" spans="1:11" s="195" customFormat="1" ht="15" customHeight="1">
      <c r="A40" s="275" t="str">
        <f>IF(Calcu!N33=TRUE,"","삭제")</f>
        <v>삭제</v>
      </c>
      <c r="B40" s="55"/>
      <c r="C40" s="55"/>
      <c r="D40" s="214">
        <f>Calcu!B134</f>
        <v>25</v>
      </c>
      <c r="E40" s="221" t="str">
        <f>Calcu!C134</f>
        <v/>
      </c>
      <c r="F40" s="222" t="str">
        <f>Calcu!D134</f>
        <v/>
      </c>
      <c r="G40" s="223" t="str">
        <f>Calcu!J134</f>
        <v/>
      </c>
      <c r="H40" s="224" t="str">
        <f>Calcu!K134</f>
        <v/>
      </c>
      <c r="I40" s="55"/>
      <c r="J40" s="55"/>
      <c r="K40" s="55"/>
    </row>
    <row r="41" spans="1:11" s="195" customFormat="1" ht="15" customHeight="1">
      <c r="A41" s="275" t="str">
        <f>IF(Calcu!N34=TRUE,"","삭제")</f>
        <v>삭제</v>
      </c>
      <c r="B41" s="55"/>
      <c r="C41" s="55"/>
      <c r="D41" s="214">
        <f>Calcu!B135</f>
        <v>26</v>
      </c>
      <c r="E41" s="221" t="str">
        <f>Calcu!C135</f>
        <v/>
      </c>
      <c r="F41" s="222" t="str">
        <f>Calcu!D135</f>
        <v/>
      </c>
      <c r="G41" s="223" t="str">
        <f>Calcu!J135</f>
        <v/>
      </c>
      <c r="H41" s="224" t="str">
        <f>Calcu!K135</f>
        <v/>
      </c>
      <c r="I41" s="55"/>
      <c r="J41" s="55"/>
      <c r="K41" s="55"/>
    </row>
    <row r="42" spans="1:11" s="195" customFormat="1" ht="15" customHeight="1">
      <c r="A42" s="275" t="str">
        <f>IF(Calcu!N35=TRUE,"","삭제")</f>
        <v>삭제</v>
      </c>
      <c r="B42" s="55"/>
      <c r="C42" s="55"/>
      <c r="D42" s="214">
        <f>Calcu!B136</f>
        <v>27</v>
      </c>
      <c r="E42" s="221" t="str">
        <f>Calcu!C136</f>
        <v/>
      </c>
      <c r="F42" s="222" t="str">
        <f>Calcu!D136</f>
        <v/>
      </c>
      <c r="G42" s="223" t="str">
        <f>Calcu!J136</f>
        <v/>
      </c>
      <c r="H42" s="224" t="str">
        <f>Calcu!K136</f>
        <v/>
      </c>
      <c r="I42" s="55"/>
      <c r="J42" s="55"/>
      <c r="K42" s="55"/>
    </row>
    <row r="43" spans="1:11" s="195" customFormat="1" ht="15" customHeight="1">
      <c r="A43" s="275" t="str">
        <f>IF(Calcu!N36=TRUE,"","삭제")</f>
        <v>삭제</v>
      </c>
      <c r="B43" s="55"/>
      <c r="C43" s="55"/>
      <c r="D43" s="214">
        <f>Calcu!B137</f>
        <v>28</v>
      </c>
      <c r="E43" s="221" t="str">
        <f>Calcu!C137</f>
        <v/>
      </c>
      <c r="F43" s="222" t="str">
        <f>Calcu!D137</f>
        <v/>
      </c>
      <c r="G43" s="223" t="str">
        <f>Calcu!J137</f>
        <v/>
      </c>
      <c r="H43" s="224" t="str">
        <f>Calcu!K137</f>
        <v/>
      </c>
      <c r="I43" s="55"/>
      <c r="J43" s="55"/>
      <c r="K43" s="55"/>
    </row>
    <row r="44" spans="1:11" s="195" customFormat="1" ht="15" customHeight="1">
      <c r="A44" s="275" t="str">
        <f>IF(Calcu!N37=TRUE,"","삭제")</f>
        <v>삭제</v>
      </c>
      <c r="B44" s="55"/>
      <c r="C44" s="55"/>
      <c r="D44" s="214">
        <f>Calcu!B138</f>
        <v>29</v>
      </c>
      <c r="E44" s="221" t="str">
        <f>Calcu!C138</f>
        <v/>
      </c>
      <c r="F44" s="222" t="str">
        <f>Calcu!D138</f>
        <v/>
      </c>
      <c r="G44" s="223" t="str">
        <f>Calcu!J138</f>
        <v/>
      </c>
      <c r="H44" s="224" t="str">
        <f>Calcu!K138</f>
        <v/>
      </c>
      <c r="I44" s="55"/>
      <c r="J44" s="55"/>
      <c r="K44" s="55"/>
    </row>
    <row r="45" spans="1:11" s="195" customFormat="1" ht="15" customHeight="1">
      <c r="A45" s="275" t="str">
        <f>IF(Calcu!N23=TRUE,"","삭제")</f>
        <v>삭제</v>
      </c>
      <c r="B45" s="55"/>
      <c r="C45" s="55"/>
      <c r="D45" s="216">
        <f>Calcu!B139</f>
        <v>30</v>
      </c>
      <c r="E45" s="225" t="str">
        <f>Calcu!C139</f>
        <v/>
      </c>
      <c r="F45" s="226" t="str">
        <f>Calcu!D139</f>
        <v/>
      </c>
      <c r="G45" s="227" t="str">
        <f>Calcu!J139</f>
        <v/>
      </c>
      <c r="H45" s="228" t="str">
        <f>Calcu!K139</f>
        <v/>
      </c>
      <c r="I45" s="55"/>
      <c r="J45" s="55"/>
      <c r="K45" s="55"/>
    </row>
    <row r="46" spans="1:11" s="195" customFormat="1" ht="15" customHeight="1">
      <c r="A46" s="275" t="str">
        <f>A49</f>
        <v>삭제</v>
      </c>
      <c r="B46" s="205"/>
      <c r="C46" s="205"/>
      <c r="D46" s="229"/>
      <c r="E46" s="230"/>
      <c r="F46" s="229"/>
      <c r="G46" s="229"/>
      <c r="H46" s="229"/>
      <c r="I46" s="205"/>
      <c r="J46" s="55"/>
      <c r="K46" s="55"/>
    </row>
    <row r="47" spans="1:11" s="195" customFormat="1" ht="15" customHeight="1">
      <c r="A47" s="206" t="str">
        <f>A46</f>
        <v>삭제</v>
      </c>
      <c r="B47" s="54"/>
      <c r="C47" s="54"/>
      <c r="D47" s="56"/>
      <c r="E47" s="54"/>
      <c r="F47" s="550" t="s">
        <v>97</v>
      </c>
      <c r="G47" s="550"/>
      <c r="H47" s="54"/>
      <c r="I47" s="56"/>
      <c r="J47" s="55"/>
      <c r="K47" s="55"/>
    </row>
    <row r="48" spans="1:11" s="195" customFormat="1" ht="15" customHeight="1">
      <c r="A48" s="275" t="str">
        <f>IF(A47="삭제","삭제","삽입")</f>
        <v>삭제</v>
      </c>
      <c r="B48" s="55"/>
      <c r="C48" s="55"/>
      <c r="D48" s="204"/>
      <c r="E48" s="204"/>
      <c r="F48" s="204"/>
      <c r="G48" s="204"/>
      <c r="H48" s="204"/>
      <c r="I48" s="204"/>
      <c r="J48" s="55"/>
      <c r="K48" s="55"/>
    </row>
    <row r="49" spans="1:11" s="195" customFormat="1" ht="15" customHeight="1">
      <c r="A49" s="275" t="str">
        <f>IF(Calcu!B151=TRUE,"","삭제")</f>
        <v>삭제</v>
      </c>
      <c r="B49" s="55"/>
      <c r="C49" s="55"/>
      <c r="D49" s="93" t="str">
        <f>"○ 품명 : "&amp;기본정보!C$5</f>
        <v xml:space="preserve">○ 품명 : </v>
      </c>
      <c r="E49" s="55"/>
      <c r="F49" s="55"/>
      <c r="G49" s="57"/>
      <c r="H49" s="55"/>
      <c r="I49" s="55"/>
      <c r="J49" s="55"/>
      <c r="K49" s="55"/>
    </row>
    <row r="50" spans="1:11" s="195" customFormat="1" ht="15" customHeight="1">
      <c r="A50" s="206" t="str">
        <f>A49</f>
        <v>삭제</v>
      </c>
      <c r="B50" s="55"/>
      <c r="C50" s="55"/>
      <c r="D50" s="93" t="str">
        <f>"○ 제작회사 : "&amp;기본정보!C$6</f>
        <v xml:space="preserve">○ 제작회사 : </v>
      </c>
      <c r="E50" s="55"/>
      <c r="F50" s="55"/>
      <c r="G50" s="57"/>
      <c r="H50" s="55"/>
      <c r="I50" s="55"/>
      <c r="J50" s="55"/>
      <c r="K50" s="55"/>
    </row>
    <row r="51" spans="1:11" s="195" customFormat="1" ht="15" customHeight="1">
      <c r="A51" s="206" t="str">
        <f>A49</f>
        <v>삭제</v>
      </c>
      <c r="B51" s="55"/>
      <c r="C51" s="55"/>
      <c r="D51" s="93" t="str">
        <f>"○ 형식 : "&amp;기본정보!C$7</f>
        <v xml:space="preserve">○ 형식 : </v>
      </c>
      <c r="E51" s="55"/>
      <c r="F51" s="55"/>
      <c r="G51" s="57"/>
      <c r="H51" s="55"/>
      <c r="I51" s="55"/>
      <c r="J51" s="55"/>
      <c r="K51" s="55"/>
    </row>
    <row r="52" spans="1:11" s="195" customFormat="1" ht="15" customHeight="1">
      <c r="A52" s="206" t="str">
        <f>A49</f>
        <v>삭제</v>
      </c>
      <c r="B52" s="55"/>
      <c r="C52" s="55"/>
      <c r="D52" s="93" t="str">
        <f>"○ 기기번호 : "&amp;기본정보!C$8</f>
        <v xml:space="preserve">○ 기기번호 : </v>
      </c>
      <c r="E52" s="55"/>
      <c r="F52" s="55"/>
      <c r="G52" s="57"/>
      <c r="H52" s="55"/>
      <c r="I52" s="55"/>
      <c r="J52" s="55"/>
      <c r="K52" s="55"/>
    </row>
    <row r="53" spans="1:11" s="195" customFormat="1" ht="15" customHeight="1">
      <c r="A53" s="206" t="str">
        <f>A49</f>
        <v>삭제</v>
      </c>
      <c r="B53" s="55"/>
      <c r="C53" s="55"/>
      <c r="D53" s="93"/>
      <c r="E53" s="55"/>
      <c r="F53" s="55"/>
      <c r="G53" s="57"/>
      <c r="H53" s="55"/>
      <c r="I53" s="55"/>
      <c r="J53" s="55"/>
      <c r="K53" s="55"/>
    </row>
    <row r="54" spans="1:11" s="195" customFormat="1" ht="15" customHeight="1">
      <c r="A54" s="206" t="str">
        <f>A49</f>
        <v>삭제</v>
      </c>
      <c r="B54" s="55"/>
      <c r="C54" s="55"/>
      <c r="D54" s="59" t="s">
        <v>102</v>
      </c>
      <c r="E54" s="55"/>
      <c r="F54" s="55"/>
      <c r="G54" s="57"/>
      <c r="H54" s="55"/>
      <c r="I54" s="55"/>
      <c r="J54" s="55"/>
      <c r="K54" s="55"/>
    </row>
    <row r="55" spans="1:11" s="195" customFormat="1" ht="15" customHeight="1">
      <c r="A55" s="206" t="str">
        <f>A49</f>
        <v>삭제</v>
      </c>
      <c r="B55" s="55"/>
      <c r="C55" s="55"/>
      <c r="D55" s="551" t="s">
        <v>60</v>
      </c>
      <c r="E55" s="213" t="s">
        <v>88</v>
      </c>
      <c r="F55" s="554" t="e">
        <f>Calcu!$J$568</f>
        <v>#N/A</v>
      </c>
      <c r="G55" s="555"/>
      <c r="H55" s="556"/>
      <c r="I55" s="55"/>
      <c r="J55" s="55"/>
      <c r="K55" s="55"/>
    </row>
    <row r="56" spans="1:11" s="195" customFormat="1" ht="15" customHeight="1">
      <c r="A56" s="206" t="str">
        <f>A49</f>
        <v>삭제</v>
      </c>
      <c r="B56" s="55"/>
      <c r="C56" s="55"/>
      <c r="D56" s="552"/>
      <c r="E56" s="557" t="s">
        <v>66</v>
      </c>
      <c r="F56" s="559" t="s">
        <v>57</v>
      </c>
      <c r="G56" s="561" t="s">
        <v>101</v>
      </c>
      <c r="H56" s="562" t="s">
        <v>773</v>
      </c>
      <c r="I56" s="55"/>
      <c r="J56" s="55"/>
      <c r="K56" s="55"/>
    </row>
    <row r="57" spans="1:11" s="195" customFormat="1" ht="15" customHeight="1">
      <c r="A57" s="206" t="str">
        <f>A49</f>
        <v>삭제</v>
      </c>
      <c r="B57" s="55"/>
      <c r="C57" s="55"/>
      <c r="D57" s="552"/>
      <c r="E57" s="558"/>
      <c r="F57" s="560"/>
      <c r="G57" s="561"/>
      <c r="H57" s="563"/>
      <c r="I57" s="55"/>
      <c r="J57" s="55"/>
      <c r="K57" s="55"/>
    </row>
    <row r="58" spans="1:11" s="195" customFormat="1" ht="15" customHeight="1">
      <c r="A58" s="206" t="str">
        <f>A49</f>
        <v>삭제</v>
      </c>
      <c r="B58" s="57"/>
      <c r="C58" s="57"/>
      <c r="D58" s="553"/>
      <c r="E58" s="89">
        <f ca="1">Calcu!C251</f>
        <v>0</v>
      </c>
      <c r="F58" s="88">
        <f ca="1">Calcu!D251</f>
        <v>0</v>
      </c>
      <c r="G58" s="86">
        <f ca="1">Calcu!J251</f>
        <v>0</v>
      </c>
      <c r="H58" s="87"/>
      <c r="I58" s="55"/>
      <c r="J58" s="55"/>
      <c r="K58" s="55"/>
    </row>
    <row r="59" spans="1:11" s="195" customFormat="1" ht="15" customHeight="1">
      <c r="A59" s="275" t="str">
        <f>IF(Calcu!N151=TRUE,"","삭제")</f>
        <v>삭제</v>
      </c>
      <c r="B59" s="57"/>
      <c r="C59" s="57"/>
      <c r="D59" s="215">
        <f>Calcu!B252</f>
        <v>1</v>
      </c>
      <c r="E59" s="217" t="str">
        <f>Calcu!C252</f>
        <v/>
      </c>
      <c r="F59" s="218" t="str">
        <f>Calcu!D252</f>
        <v/>
      </c>
      <c r="G59" s="219" t="str">
        <f>Calcu!J252</f>
        <v/>
      </c>
      <c r="H59" s="220" t="str">
        <f>Calcu!K252</f>
        <v/>
      </c>
      <c r="I59" s="55"/>
      <c r="J59" s="55"/>
      <c r="K59" s="55"/>
    </row>
    <row r="60" spans="1:11" s="195" customFormat="1" ht="15" customHeight="1">
      <c r="A60" s="275" t="str">
        <f>IF(Calcu!N152=TRUE,"","삭제")</f>
        <v>삭제</v>
      </c>
      <c r="B60" s="57"/>
      <c r="C60" s="57"/>
      <c r="D60" s="214">
        <f>Calcu!B253</f>
        <v>2</v>
      </c>
      <c r="E60" s="221" t="str">
        <f>Calcu!C253</f>
        <v/>
      </c>
      <c r="F60" s="222" t="str">
        <f>Calcu!D253</f>
        <v/>
      </c>
      <c r="G60" s="223" t="str">
        <f>Calcu!J253</f>
        <v/>
      </c>
      <c r="H60" s="224" t="str">
        <f>Calcu!K253</f>
        <v/>
      </c>
      <c r="I60" s="55"/>
      <c r="J60" s="55"/>
      <c r="K60" s="55"/>
    </row>
    <row r="61" spans="1:11" s="195" customFormat="1" ht="15" customHeight="1">
      <c r="A61" s="275" t="str">
        <f>IF(Calcu!N153=TRUE,"","삭제")</f>
        <v>삭제</v>
      </c>
      <c r="B61" s="57"/>
      <c r="C61" s="57"/>
      <c r="D61" s="214">
        <f>Calcu!B254</f>
        <v>3</v>
      </c>
      <c r="E61" s="221" t="str">
        <f>Calcu!C254</f>
        <v/>
      </c>
      <c r="F61" s="222" t="str">
        <f>Calcu!D254</f>
        <v/>
      </c>
      <c r="G61" s="223" t="str">
        <f>Calcu!J254</f>
        <v/>
      </c>
      <c r="H61" s="224" t="str">
        <f>Calcu!K254</f>
        <v/>
      </c>
      <c r="I61" s="55"/>
      <c r="J61" s="55"/>
      <c r="K61" s="55"/>
    </row>
    <row r="62" spans="1:11" s="195" customFormat="1" ht="15" customHeight="1">
      <c r="A62" s="275" t="str">
        <f>IF(Calcu!N154=TRUE,"","삭제")</f>
        <v>삭제</v>
      </c>
      <c r="B62" s="57"/>
      <c r="C62" s="57"/>
      <c r="D62" s="214">
        <f>Calcu!B255</f>
        <v>4</v>
      </c>
      <c r="E62" s="221" t="str">
        <f>Calcu!C255</f>
        <v/>
      </c>
      <c r="F62" s="222" t="str">
        <f>Calcu!D255</f>
        <v/>
      </c>
      <c r="G62" s="223" t="str">
        <f>Calcu!J255</f>
        <v/>
      </c>
      <c r="H62" s="224" t="str">
        <f>Calcu!K255</f>
        <v/>
      </c>
      <c r="I62" s="55"/>
      <c r="J62" s="55"/>
      <c r="K62" s="55"/>
    </row>
    <row r="63" spans="1:11" s="195" customFormat="1" ht="15" customHeight="1">
      <c r="A63" s="275" t="str">
        <f>IF(Calcu!N155=TRUE,"","삭제")</f>
        <v>삭제</v>
      </c>
      <c r="B63" s="57"/>
      <c r="C63" s="57"/>
      <c r="D63" s="214">
        <f>Calcu!B256</f>
        <v>5</v>
      </c>
      <c r="E63" s="221" t="str">
        <f>Calcu!C256</f>
        <v/>
      </c>
      <c r="F63" s="222" t="str">
        <f>Calcu!D256</f>
        <v/>
      </c>
      <c r="G63" s="223" t="str">
        <f>Calcu!J256</f>
        <v/>
      </c>
      <c r="H63" s="224" t="str">
        <f>Calcu!K256</f>
        <v/>
      </c>
      <c r="I63" s="55"/>
      <c r="J63" s="55"/>
      <c r="K63" s="55"/>
    </row>
    <row r="64" spans="1:11" s="195" customFormat="1" ht="15" customHeight="1">
      <c r="A64" s="275" t="str">
        <f>IF(Calcu!N156=TRUE,"","삭제")</f>
        <v>삭제</v>
      </c>
      <c r="B64" s="57"/>
      <c r="C64" s="57"/>
      <c r="D64" s="214">
        <f>Calcu!B257</f>
        <v>6</v>
      </c>
      <c r="E64" s="221" t="str">
        <f>Calcu!C257</f>
        <v/>
      </c>
      <c r="F64" s="222" t="str">
        <f>Calcu!D257</f>
        <v/>
      </c>
      <c r="G64" s="223" t="str">
        <f>Calcu!J257</f>
        <v/>
      </c>
      <c r="H64" s="224" t="str">
        <f>Calcu!K257</f>
        <v/>
      </c>
      <c r="I64" s="55"/>
      <c r="J64" s="55"/>
      <c r="K64" s="55"/>
    </row>
    <row r="65" spans="1:11" s="195" customFormat="1" ht="15" customHeight="1">
      <c r="A65" s="275" t="str">
        <f>IF(Calcu!N157=TRUE,"","삭제")</f>
        <v>삭제</v>
      </c>
      <c r="B65" s="57"/>
      <c r="C65" s="57"/>
      <c r="D65" s="214">
        <f>Calcu!B258</f>
        <v>7</v>
      </c>
      <c r="E65" s="221" t="str">
        <f>Calcu!C258</f>
        <v/>
      </c>
      <c r="F65" s="222" t="str">
        <f>Calcu!D258</f>
        <v/>
      </c>
      <c r="G65" s="223" t="str">
        <f>Calcu!J258</f>
        <v/>
      </c>
      <c r="H65" s="224" t="str">
        <f>Calcu!K258</f>
        <v/>
      </c>
      <c r="I65" s="55"/>
      <c r="J65" s="55"/>
      <c r="K65" s="55"/>
    </row>
    <row r="66" spans="1:11" s="195" customFormat="1" ht="15" customHeight="1">
      <c r="A66" s="275" t="str">
        <f>IF(Calcu!N158=TRUE,"","삭제")</f>
        <v>삭제</v>
      </c>
      <c r="B66" s="57"/>
      <c r="C66" s="57"/>
      <c r="D66" s="214">
        <f>Calcu!B259</f>
        <v>8</v>
      </c>
      <c r="E66" s="221" t="str">
        <f>Calcu!C259</f>
        <v/>
      </c>
      <c r="F66" s="222" t="str">
        <f>Calcu!D259</f>
        <v/>
      </c>
      <c r="G66" s="223" t="str">
        <f>Calcu!J259</f>
        <v/>
      </c>
      <c r="H66" s="224" t="str">
        <f>Calcu!K259</f>
        <v/>
      </c>
      <c r="I66" s="55"/>
      <c r="J66" s="55"/>
      <c r="K66" s="55"/>
    </row>
    <row r="67" spans="1:11" s="195" customFormat="1" ht="15" customHeight="1">
      <c r="A67" s="275" t="str">
        <f>IF(Calcu!N159=TRUE,"","삭제")</f>
        <v>삭제</v>
      </c>
      <c r="B67" s="57"/>
      <c r="C67" s="57"/>
      <c r="D67" s="214">
        <f>Calcu!B260</f>
        <v>9</v>
      </c>
      <c r="E67" s="221" t="str">
        <f>Calcu!C260</f>
        <v/>
      </c>
      <c r="F67" s="222" t="str">
        <f>Calcu!D260</f>
        <v/>
      </c>
      <c r="G67" s="223" t="str">
        <f>Calcu!J260</f>
        <v/>
      </c>
      <c r="H67" s="224" t="str">
        <f>Calcu!K260</f>
        <v/>
      </c>
      <c r="I67" s="55"/>
      <c r="J67" s="55"/>
      <c r="K67" s="55"/>
    </row>
    <row r="68" spans="1:11" s="195" customFormat="1" ht="15" customHeight="1">
      <c r="A68" s="275" t="str">
        <f>IF(Calcu!N160=TRUE,"","삭제")</f>
        <v>삭제</v>
      </c>
      <c r="B68" s="57"/>
      <c r="C68" s="57"/>
      <c r="D68" s="214">
        <f>Calcu!B261</f>
        <v>10</v>
      </c>
      <c r="E68" s="221" t="str">
        <f>Calcu!C261</f>
        <v/>
      </c>
      <c r="F68" s="222" t="str">
        <f>Calcu!D261</f>
        <v/>
      </c>
      <c r="G68" s="223" t="str">
        <f>Calcu!J261</f>
        <v/>
      </c>
      <c r="H68" s="224" t="str">
        <f>Calcu!K261</f>
        <v/>
      </c>
      <c r="I68" s="55"/>
      <c r="J68" s="55"/>
      <c r="K68" s="55"/>
    </row>
    <row r="69" spans="1:11" s="195" customFormat="1" ht="15" customHeight="1">
      <c r="A69" s="275" t="str">
        <f>IF(Calcu!N161=TRUE,"","삭제")</f>
        <v>삭제</v>
      </c>
      <c r="B69" s="57"/>
      <c r="C69" s="57"/>
      <c r="D69" s="214">
        <f>Calcu!B262</f>
        <v>11</v>
      </c>
      <c r="E69" s="221" t="str">
        <f>Calcu!C262</f>
        <v/>
      </c>
      <c r="F69" s="222" t="str">
        <f>Calcu!D262</f>
        <v/>
      </c>
      <c r="G69" s="223" t="str">
        <f>Calcu!J262</f>
        <v/>
      </c>
      <c r="H69" s="224" t="str">
        <f>Calcu!K262</f>
        <v/>
      </c>
      <c r="I69" s="55"/>
      <c r="J69" s="55"/>
      <c r="K69" s="55"/>
    </row>
    <row r="70" spans="1:11" s="195" customFormat="1" ht="15" customHeight="1">
      <c r="A70" s="275" t="str">
        <f>IF(Calcu!N162=TRUE,"","삭제")</f>
        <v>삭제</v>
      </c>
      <c r="B70" s="57"/>
      <c r="C70" s="57"/>
      <c r="D70" s="214">
        <f>Calcu!B263</f>
        <v>12</v>
      </c>
      <c r="E70" s="221" t="str">
        <f>Calcu!C263</f>
        <v/>
      </c>
      <c r="F70" s="222" t="str">
        <f>Calcu!D263</f>
        <v/>
      </c>
      <c r="G70" s="223" t="str">
        <f>Calcu!J263</f>
        <v/>
      </c>
      <c r="H70" s="224" t="str">
        <f>Calcu!K263</f>
        <v/>
      </c>
      <c r="I70" s="55"/>
      <c r="J70" s="55"/>
      <c r="K70" s="55"/>
    </row>
    <row r="71" spans="1:11" s="195" customFormat="1" ht="15" customHeight="1">
      <c r="A71" s="275" t="str">
        <f>IF(Calcu!N163=TRUE,"","삭제")</f>
        <v>삭제</v>
      </c>
      <c r="B71" s="57"/>
      <c r="C71" s="57"/>
      <c r="D71" s="214">
        <f>Calcu!B264</f>
        <v>13</v>
      </c>
      <c r="E71" s="221" t="str">
        <f>Calcu!C264</f>
        <v/>
      </c>
      <c r="F71" s="222" t="str">
        <f>Calcu!D264</f>
        <v/>
      </c>
      <c r="G71" s="223" t="str">
        <f>Calcu!J264</f>
        <v/>
      </c>
      <c r="H71" s="224" t="str">
        <f>Calcu!K264</f>
        <v/>
      </c>
      <c r="I71" s="55"/>
      <c r="J71" s="55"/>
      <c r="K71" s="55"/>
    </row>
    <row r="72" spans="1:11" s="195" customFormat="1" ht="15" customHeight="1">
      <c r="A72" s="275" t="str">
        <f>IF(Calcu!N164=TRUE,"","삭제")</f>
        <v>삭제</v>
      </c>
      <c r="B72" s="55"/>
      <c r="C72" s="55"/>
      <c r="D72" s="214">
        <f>Calcu!B265</f>
        <v>14</v>
      </c>
      <c r="E72" s="221" t="str">
        <f>Calcu!C265</f>
        <v/>
      </c>
      <c r="F72" s="222" t="str">
        <f>Calcu!D265</f>
        <v/>
      </c>
      <c r="G72" s="223" t="str">
        <f>Calcu!J265</f>
        <v/>
      </c>
      <c r="H72" s="224" t="str">
        <f>Calcu!K265</f>
        <v/>
      </c>
      <c r="I72" s="55"/>
      <c r="J72" s="55"/>
      <c r="K72" s="55"/>
    </row>
    <row r="73" spans="1:11" s="195" customFormat="1" ht="15" customHeight="1">
      <c r="A73" s="275" t="str">
        <f>IF(Calcu!N165=TRUE,"","삭제")</f>
        <v>삭제</v>
      </c>
      <c r="B73" s="55"/>
      <c r="C73" s="55"/>
      <c r="D73" s="214">
        <f>Calcu!B266</f>
        <v>15</v>
      </c>
      <c r="E73" s="221" t="str">
        <f>Calcu!C266</f>
        <v/>
      </c>
      <c r="F73" s="222" t="str">
        <f>Calcu!D266</f>
        <v/>
      </c>
      <c r="G73" s="223" t="str">
        <f>Calcu!J266</f>
        <v/>
      </c>
      <c r="H73" s="224" t="str">
        <f>Calcu!K266</f>
        <v/>
      </c>
      <c r="I73" s="55"/>
      <c r="J73" s="55"/>
      <c r="K73" s="55"/>
    </row>
    <row r="74" spans="1:11" s="195" customFormat="1" ht="15" customHeight="1">
      <c r="A74" s="275" t="str">
        <f>IF(Calcu!N166=TRUE,"","삭제")</f>
        <v>삭제</v>
      </c>
      <c r="B74" s="55"/>
      <c r="C74" s="55"/>
      <c r="D74" s="214">
        <f>Calcu!B267</f>
        <v>16</v>
      </c>
      <c r="E74" s="221" t="str">
        <f>Calcu!C267</f>
        <v/>
      </c>
      <c r="F74" s="222" t="str">
        <f>Calcu!D267</f>
        <v/>
      </c>
      <c r="G74" s="223" t="str">
        <f>Calcu!J267</f>
        <v/>
      </c>
      <c r="H74" s="224" t="str">
        <f>Calcu!K267</f>
        <v/>
      </c>
      <c r="I74" s="55"/>
      <c r="J74" s="55"/>
      <c r="K74" s="55"/>
    </row>
    <row r="75" spans="1:11" s="195" customFormat="1" ht="15" customHeight="1">
      <c r="A75" s="275" t="str">
        <f>IF(Calcu!N167=TRUE,"","삭제")</f>
        <v>삭제</v>
      </c>
      <c r="B75" s="55"/>
      <c r="C75" s="55"/>
      <c r="D75" s="214">
        <f>Calcu!B268</f>
        <v>17</v>
      </c>
      <c r="E75" s="221" t="str">
        <f>Calcu!C268</f>
        <v/>
      </c>
      <c r="F75" s="222" t="str">
        <f>Calcu!D268</f>
        <v/>
      </c>
      <c r="G75" s="223" t="str">
        <f>Calcu!J268</f>
        <v/>
      </c>
      <c r="H75" s="224" t="str">
        <f>Calcu!K268</f>
        <v/>
      </c>
      <c r="I75" s="55"/>
      <c r="J75" s="55"/>
      <c r="K75" s="55"/>
    </row>
    <row r="76" spans="1:11" s="195" customFormat="1" ht="15" customHeight="1">
      <c r="A76" s="275" t="str">
        <f>IF(Calcu!N168=TRUE,"","삭제")</f>
        <v>삭제</v>
      </c>
      <c r="B76" s="55"/>
      <c r="C76" s="55"/>
      <c r="D76" s="214">
        <f>Calcu!B269</f>
        <v>18</v>
      </c>
      <c r="E76" s="221" t="str">
        <f>Calcu!C269</f>
        <v/>
      </c>
      <c r="F76" s="222" t="str">
        <f>Calcu!D269</f>
        <v/>
      </c>
      <c r="G76" s="223" t="str">
        <f>Calcu!J269</f>
        <v/>
      </c>
      <c r="H76" s="224" t="str">
        <f>Calcu!K269</f>
        <v/>
      </c>
      <c r="I76" s="55"/>
      <c r="J76" s="55"/>
      <c r="K76" s="55"/>
    </row>
    <row r="77" spans="1:11" s="195" customFormat="1" ht="15" customHeight="1">
      <c r="A77" s="275" t="str">
        <f>IF(Calcu!N169=TRUE,"","삭제")</f>
        <v>삭제</v>
      </c>
      <c r="B77" s="55"/>
      <c r="C77" s="55"/>
      <c r="D77" s="214">
        <f>Calcu!B270</f>
        <v>19</v>
      </c>
      <c r="E77" s="221" t="str">
        <f>Calcu!C270</f>
        <v/>
      </c>
      <c r="F77" s="222" t="str">
        <f>Calcu!D270</f>
        <v/>
      </c>
      <c r="G77" s="223" t="str">
        <f>Calcu!J270</f>
        <v/>
      </c>
      <c r="H77" s="224" t="str">
        <f>Calcu!K270</f>
        <v/>
      </c>
      <c r="I77" s="55"/>
      <c r="J77" s="55"/>
      <c r="K77" s="55"/>
    </row>
    <row r="78" spans="1:11" s="195" customFormat="1" ht="15" customHeight="1">
      <c r="A78" s="275" t="str">
        <f>IF(Calcu!N170=TRUE,"","삭제")</f>
        <v>삭제</v>
      </c>
      <c r="B78" s="55"/>
      <c r="C78" s="55"/>
      <c r="D78" s="214">
        <f>Calcu!B271</f>
        <v>20</v>
      </c>
      <c r="E78" s="221" t="str">
        <f>Calcu!C271</f>
        <v/>
      </c>
      <c r="F78" s="222" t="str">
        <f>Calcu!D271</f>
        <v/>
      </c>
      <c r="G78" s="223" t="str">
        <f>Calcu!J271</f>
        <v/>
      </c>
      <c r="H78" s="224" t="str">
        <f>Calcu!K271</f>
        <v/>
      </c>
      <c r="I78" s="55"/>
      <c r="J78" s="55"/>
      <c r="K78" s="55"/>
    </row>
    <row r="79" spans="1:11" s="195" customFormat="1" ht="15" customHeight="1">
      <c r="A79" s="275" t="str">
        <f>IF(Calcu!N171=TRUE,"","삭제")</f>
        <v>삭제</v>
      </c>
      <c r="B79" s="55"/>
      <c r="C79" s="55"/>
      <c r="D79" s="214">
        <f>Calcu!B272</f>
        <v>21</v>
      </c>
      <c r="E79" s="221" t="str">
        <f>Calcu!C272</f>
        <v/>
      </c>
      <c r="F79" s="222" t="str">
        <f>Calcu!D272</f>
        <v/>
      </c>
      <c r="G79" s="223" t="str">
        <f>Calcu!J272</f>
        <v/>
      </c>
      <c r="H79" s="224" t="str">
        <f>Calcu!K272</f>
        <v/>
      </c>
      <c r="I79" s="55"/>
      <c r="J79" s="55"/>
      <c r="K79" s="55"/>
    </row>
    <row r="80" spans="1:11" s="195" customFormat="1" ht="15" customHeight="1">
      <c r="A80" s="275" t="str">
        <f>IF(Calcu!N172=TRUE,"","삭제")</f>
        <v>삭제</v>
      </c>
      <c r="B80" s="55"/>
      <c r="C80" s="55"/>
      <c r="D80" s="214">
        <f>Calcu!B273</f>
        <v>22</v>
      </c>
      <c r="E80" s="221" t="str">
        <f>Calcu!C273</f>
        <v/>
      </c>
      <c r="F80" s="222" t="str">
        <f>Calcu!D273</f>
        <v/>
      </c>
      <c r="G80" s="223" t="str">
        <f>Calcu!J273</f>
        <v/>
      </c>
      <c r="H80" s="224" t="str">
        <f>Calcu!K273</f>
        <v/>
      </c>
      <c r="I80" s="55"/>
      <c r="J80" s="55"/>
      <c r="K80" s="55"/>
    </row>
    <row r="81" spans="1:11" s="195" customFormat="1" ht="15" customHeight="1">
      <c r="A81" s="275" t="str">
        <f>IF(Calcu!N173=TRUE,"","삭제")</f>
        <v>삭제</v>
      </c>
      <c r="B81" s="55"/>
      <c r="C81" s="55"/>
      <c r="D81" s="214">
        <f>Calcu!B274</f>
        <v>23</v>
      </c>
      <c r="E81" s="221" t="str">
        <f>Calcu!C274</f>
        <v/>
      </c>
      <c r="F81" s="222" t="str">
        <f>Calcu!D274</f>
        <v/>
      </c>
      <c r="G81" s="223" t="str">
        <f>Calcu!J274</f>
        <v/>
      </c>
      <c r="H81" s="224" t="str">
        <f>Calcu!K274</f>
        <v/>
      </c>
      <c r="I81" s="55"/>
      <c r="J81" s="55"/>
      <c r="K81" s="55"/>
    </row>
    <row r="82" spans="1:11" s="195" customFormat="1" ht="15" customHeight="1">
      <c r="A82" s="275" t="str">
        <f>IF(Calcu!N174=TRUE,"","삭제")</f>
        <v>삭제</v>
      </c>
      <c r="B82" s="55"/>
      <c r="C82" s="55"/>
      <c r="D82" s="214">
        <f>Calcu!B275</f>
        <v>24</v>
      </c>
      <c r="E82" s="221" t="str">
        <f>Calcu!C275</f>
        <v/>
      </c>
      <c r="F82" s="222" t="str">
        <f>Calcu!D275</f>
        <v/>
      </c>
      <c r="G82" s="223" t="str">
        <f>Calcu!J275</f>
        <v/>
      </c>
      <c r="H82" s="224" t="str">
        <f>Calcu!K275</f>
        <v/>
      </c>
      <c r="I82" s="55"/>
      <c r="J82" s="55"/>
      <c r="K82" s="55"/>
    </row>
    <row r="83" spans="1:11" s="195" customFormat="1" ht="15" customHeight="1">
      <c r="A83" s="275" t="str">
        <f>IF(Calcu!N175=TRUE,"","삭제")</f>
        <v>삭제</v>
      </c>
      <c r="B83" s="55"/>
      <c r="C83" s="55"/>
      <c r="D83" s="214">
        <f>Calcu!B276</f>
        <v>25</v>
      </c>
      <c r="E83" s="221" t="str">
        <f>Calcu!C276</f>
        <v/>
      </c>
      <c r="F83" s="222" t="str">
        <f>Calcu!D276</f>
        <v/>
      </c>
      <c r="G83" s="223" t="str">
        <f>Calcu!J276</f>
        <v/>
      </c>
      <c r="H83" s="224" t="str">
        <f>Calcu!K276</f>
        <v/>
      </c>
      <c r="I83" s="55"/>
      <c r="J83" s="55"/>
      <c r="K83" s="55"/>
    </row>
    <row r="84" spans="1:11" s="195" customFormat="1" ht="15" customHeight="1">
      <c r="A84" s="275" t="str">
        <f>IF(Calcu!N176=TRUE,"","삭제")</f>
        <v>삭제</v>
      </c>
      <c r="B84" s="55"/>
      <c r="C84" s="55"/>
      <c r="D84" s="214">
        <f>Calcu!B277</f>
        <v>26</v>
      </c>
      <c r="E84" s="221" t="str">
        <f>Calcu!C277</f>
        <v/>
      </c>
      <c r="F84" s="222" t="str">
        <f>Calcu!D277</f>
        <v/>
      </c>
      <c r="G84" s="223" t="str">
        <f>Calcu!J277</f>
        <v/>
      </c>
      <c r="H84" s="224" t="str">
        <f>Calcu!K277</f>
        <v/>
      </c>
      <c r="I84" s="55"/>
      <c r="J84" s="55"/>
      <c r="K84" s="55"/>
    </row>
    <row r="85" spans="1:11" s="195" customFormat="1" ht="15" customHeight="1">
      <c r="A85" s="275" t="str">
        <f>IF(Calcu!N177=TRUE,"","삭제")</f>
        <v>삭제</v>
      </c>
      <c r="B85" s="55"/>
      <c r="C85" s="55"/>
      <c r="D85" s="214">
        <f>Calcu!B278</f>
        <v>27</v>
      </c>
      <c r="E85" s="221" t="str">
        <f>Calcu!C278</f>
        <v/>
      </c>
      <c r="F85" s="222" t="str">
        <f>Calcu!D278</f>
        <v/>
      </c>
      <c r="G85" s="223" t="str">
        <f>Calcu!J278</f>
        <v/>
      </c>
      <c r="H85" s="224" t="str">
        <f>Calcu!K278</f>
        <v/>
      </c>
      <c r="I85" s="55"/>
      <c r="J85" s="55"/>
      <c r="K85" s="55"/>
    </row>
    <row r="86" spans="1:11" s="195" customFormat="1" ht="15" customHeight="1">
      <c r="A86" s="275" t="str">
        <f>IF(Calcu!N178=TRUE,"","삭제")</f>
        <v>삭제</v>
      </c>
      <c r="B86" s="55"/>
      <c r="C86" s="55"/>
      <c r="D86" s="214">
        <f>Calcu!B279</f>
        <v>28</v>
      </c>
      <c r="E86" s="221" t="str">
        <f>Calcu!C279</f>
        <v/>
      </c>
      <c r="F86" s="222" t="str">
        <f>Calcu!D279</f>
        <v/>
      </c>
      <c r="G86" s="223" t="str">
        <f>Calcu!J279</f>
        <v/>
      </c>
      <c r="H86" s="224" t="str">
        <f>Calcu!K279</f>
        <v/>
      </c>
      <c r="I86" s="55"/>
      <c r="J86" s="55"/>
      <c r="K86" s="55"/>
    </row>
    <row r="87" spans="1:11" s="195" customFormat="1" ht="15" customHeight="1">
      <c r="A87" s="275" t="str">
        <f>IF(Calcu!N179=TRUE,"","삭제")</f>
        <v>삭제</v>
      </c>
      <c r="B87" s="55"/>
      <c r="C87" s="55"/>
      <c r="D87" s="214">
        <f>Calcu!B280</f>
        <v>29</v>
      </c>
      <c r="E87" s="221" t="str">
        <f>Calcu!C280</f>
        <v/>
      </c>
      <c r="F87" s="222" t="str">
        <f>Calcu!D280</f>
        <v/>
      </c>
      <c r="G87" s="223" t="str">
        <f>Calcu!J280</f>
        <v/>
      </c>
      <c r="H87" s="224" t="str">
        <f>Calcu!K280</f>
        <v/>
      </c>
      <c r="I87" s="55"/>
      <c r="J87" s="55"/>
      <c r="K87" s="55"/>
    </row>
    <row r="88" spans="1:11" s="195" customFormat="1" ht="15" customHeight="1">
      <c r="A88" s="275" t="str">
        <f>IF(Calcu!N165=TRUE,"","삭제")</f>
        <v>삭제</v>
      </c>
      <c r="B88" s="55"/>
      <c r="C88" s="55"/>
      <c r="D88" s="214">
        <f>Calcu!B281</f>
        <v>30</v>
      </c>
      <c r="E88" s="221" t="str">
        <f>Calcu!C281</f>
        <v/>
      </c>
      <c r="F88" s="222" t="str">
        <f>Calcu!D281</f>
        <v/>
      </c>
      <c r="G88" s="223" t="str">
        <f>Calcu!J281</f>
        <v/>
      </c>
      <c r="H88" s="224" t="str">
        <f>Calcu!K281</f>
        <v/>
      </c>
      <c r="I88" s="55"/>
      <c r="J88" s="55"/>
      <c r="K88" s="55"/>
    </row>
    <row r="89" spans="1:11" s="195" customFormat="1" ht="15" customHeight="1">
      <c r="A89" s="275" t="str">
        <f>A92</f>
        <v>삭제</v>
      </c>
      <c r="B89" s="205"/>
      <c r="C89" s="205"/>
      <c r="D89" s="229"/>
      <c r="E89" s="230"/>
      <c r="F89" s="229"/>
      <c r="G89" s="229"/>
      <c r="H89" s="229"/>
      <c r="I89" s="205"/>
      <c r="J89" s="55"/>
      <c r="K89" s="55"/>
    </row>
    <row r="90" spans="1:11" s="195" customFormat="1" ht="15" customHeight="1">
      <c r="A90" s="206" t="str">
        <f>A89</f>
        <v>삭제</v>
      </c>
      <c r="B90" s="54"/>
      <c r="C90" s="54"/>
      <c r="D90" s="56"/>
      <c r="E90" s="54"/>
      <c r="F90" s="550" t="s">
        <v>97</v>
      </c>
      <c r="G90" s="550"/>
      <c r="H90" s="54"/>
      <c r="I90" s="56"/>
      <c r="J90" s="55"/>
      <c r="K90" s="55"/>
    </row>
    <row r="91" spans="1:11" s="195" customFormat="1" ht="15" customHeight="1">
      <c r="A91" s="275" t="str">
        <f>IF(A90="삭제","삭제","삽입")</f>
        <v>삭제</v>
      </c>
      <c r="B91" s="54"/>
      <c r="C91" s="54"/>
      <c r="D91" s="56"/>
      <c r="E91" s="54"/>
      <c r="F91" s="212"/>
      <c r="G91" s="212"/>
      <c r="H91" s="54"/>
      <c r="I91" s="56"/>
      <c r="J91" s="55"/>
      <c r="K91" s="55"/>
    </row>
    <row r="92" spans="1:11" s="195" customFormat="1" ht="15" customHeight="1">
      <c r="A92" s="275" t="str">
        <f>IF(Calcu!B293=TRUE,"","삭제")</f>
        <v>삭제</v>
      </c>
      <c r="B92" s="55"/>
      <c r="C92" s="55"/>
      <c r="D92" s="93" t="str">
        <f>"○ 품명 : "&amp;기본정보!C$5</f>
        <v xml:space="preserve">○ 품명 : </v>
      </c>
      <c r="E92" s="55"/>
      <c r="F92" s="55"/>
      <c r="G92" s="57"/>
      <c r="H92" s="55"/>
      <c r="I92" s="55"/>
      <c r="J92" s="55"/>
      <c r="K92" s="55"/>
    </row>
    <row r="93" spans="1:11" s="195" customFormat="1" ht="15" customHeight="1">
      <c r="A93" s="206" t="str">
        <f>A92</f>
        <v>삭제</v>
      </c>
      <c r="B93" s="55"/>
      <c r="C93" s="55"/>
      <c r="D93" s="93" t="str">
        <f>"○ 제작회사 : "&amp;기본정보!C$6</f>
        <v xml:space="preserve">○ 제작회사 : </v>
      </c>
      <c r="E93" s="55"/>
      <c r="F93" s="55"/>
      <c r="G93" s="57"/>
      <c r="H93" s="55"/>
      <c r="I93" s="55"/>
      <c r="J93" s="55"/>
      <c r="K93" s="55"/>
    </row>
    <row r="94" spans="1:11" s="195" customFormat="1" ht="15" customHeight="1">
      <c r="A94" s="206" t="str">
        <f>A92</f>
        <v>삭제</v>
      </c>
      <c r="B94" s="55"/>
      <c r="C94" s="55"/>
      <c r="D94" s="93" t="str">
        <f>"○ 형식 : "&amp;기본정보!C$7</f>
        <v xml:space="preserve">○ 형식 : </v>
      </c>
      <c r="E94" s="55"/>
      <c r="F94" s="55"/>
      <c r="G94" s="57"/>
      <c r="H94" s="55"/>
      <c r="I94" s="55"/>
      <c r="J94" s="55"/>
      <c r="K94" s="55"/>
    </row>
    <row r="95" spans="1:11" s="195" customFormat="1" ht="15" customHeight="1">
      <c r="A95" s="206" t="str">
        <f>A92</f>
        <v>삭제</v>
      </c>
      <c r="B95" s="55"/>
      <c r="C95" s="55"/>
      <c r="D95" s="93" t="str">
        <f>"○ 기기번호 : "&amp;기본정보!C$8</f>
        <v xml:space="preserve">○ 기기번호 : </v>
      </c>
      <c r="E95" s="55"/>
      <c r="F95" s="55"/>
      <c r="G95" s="57"/>
      <c r="H95" s="55"/>
      <c r="I95" s="55"/>
      <c r="J95" s="55"/>
      <c r="K95" s="55"/>
    </row>
    <row r="96" spans="1:11" s="195" customFormat="1" ht="15" customHeight="1">
      <c r="A96" s="206" t="str">
        <f>A92</f>
        <v>삭제</v>
      </c>
      <c r="B96" s="55"/>
      <c r="C96" s="55"/>
      <c r="D96" s="93"/>
      <c r="E96" s="55"/>
      <c r="F96" s="55"/>
      <c r="G96" s="57"/>
      <c r="H96" s="55"/>
      <c r="I96" s="55"/>
      <c r="J96" s="55"/>
      <c r="K96" s="55"/>
    </row>
    <row r="97" spans="1:11" s="195" customFormat="1" ht="15" customHeight="1">
      <c r="A97" s="206" t="str">
        <f>A92</f>
        <v>삭제</v>
      </c>
      <c r="B97" s="55"/>
      <c r="C97" s="55"/>
      <c r="D97" s="59" t="s">
        <v>102</v>
      </c>
      <c r="E97" s="55"/>
      <c r="F97" s="55"/>
      <c r="G97" s="57"/>
      <c r="H97" s="55"/>
      <c r="I97" s="55"/>
      <c r="J97" s="55"/>
      <c r="K97" s="55"/>
    </row>
    <row r="98" spans="1:11" s="195" customFormat="1" ht="15" customHeight="1">
      <c r="A98" s="206" t="str">
        <f>A92</f>
        <v>삭제</v>
      </c>
      <c r="B98" s="55"/>
      <c r="C98" s="55"/>
      <c r="D98" s="551" t="s">
        <v>60</v>
      </c>
      <c r="E98" s="213" t="s">
        <v>88</v>
      </c>
      <c r="F98" s="554" t="e">
        <f>Calcu!$J$568</f>
        <v>#N/A</v>
      </c>
      <c r="G98" s="555"/>
      <c r="H98" s="556"/>
      <c r="I98" s="55"/>
      <c r="J98" s="55"/>
      <c r="K98" s="55"/>
    </row>
    <row r="99" spans="1:11" s="195" customFormat="1" ht="15" customHeight="1">
      <c r="A99" s="206" t="str">
        <f>A92</f>
        <v>삭제</v>
      </c>
      <c r="B99" s="55"/>
      <c r="C99" s="55"/>
      <c r="D99" s="552"/>
      <c r="E99" s="557" t="s">
        <v>66</v>
      </c>
      <c r="F99" s="559" t="s">
        <v>57</v>
      </c>
      <c r="G99" s="561" t="s">
        <v>101</v>
      </c>
      <c r="H99" s="562" t="s">
        <v>773</v>
      </c>
      <c r="I99" s="55"/>
      <c r="J99" s="55"/>
      <c r="K99" s="55"/>
    </row>
    <row r="100" spans="1:11" s="195" customFormat="1" ht="15" customHeight="1">
      <c r="A100" s="206" t="str">
        <f>A92</f>
        <v>삭제</v>
      </c>
      <c r="B100" s="55"/>
      <c r="C100" s="55"/>
      <c r="D100" s="552"/>
      <c r="E100" s="558"/>
      <c r="F100" s="560"/>
      <c r="G100" s="561"/>
      <c r="H100" s="563"/>
      <c r="I100" s="55"/>
      <c r="J100" s="55"/>
      <c r="K100" s="55"/>
    </row>
    <row r="101" spans="1:11" s="195" customFormat="1" ht="15" customHeight="1">
      <c r="A101" s="206" t="str">
        <f>A92</f>
        <v>삭제</v>
      </c>
      <c r="B101" s="57"/>
      <c r="C101" s="57"/>
      <c r="D101" s="553"/>
      <c r="E101" s="89">
        <f ca="1">Calcu!C393</f>
        <v>0</v>
      </c>
      <c r="F101" s="88">
        <f ca="1">Calcu!D393</f>
        <v>0</v>
      </c>
      <c r="G101" s="86">
        <f ca="1">Calcu!J393</f>
        <v>0</v>
      </c>
      <c r="H101" s="87"/>
      <c r="I101" s="55"/>
      <c r="J101" s="55"/>
      <c r="K101" s="55"/>
    </row>
    <row r="102" spans="1:11" s="195" customFormat="1" ht="15" customHeight="1">
      <c r="A102" s="275" t="str">
        <f>IF(Calcu!N293=TRUE,"","삭제")</f>
        <v>삭제</v>
      </c>
      <c r="B102" s="57"/>
      <c r="C102" s="57"/>
      <c r="D102" s="215">
        <f>Calcu!B394</f>
        <v>1</v>
      </c>
      <c r="E102" s="217" t="str">
        <f>Calcu!C394</f>
        <v/>
      </c>
      <c r="F102" s="218" t="str">
        <f>Calcu!D394</f>
        <v/>
      </c>
      <c r="G102" s="219" t="str">
        <f>Calcu!J394</f>
        <v/>
      </c>
      <c r="H102" s="220" t="str">
        <f>Calcu!K394</f>
        <v/>
      </c>
      <c r="I102" s="55"/>
      <c r="J102" s="55"/>
      <c r="K102" s="55"/>
    </row>
    <row r="103" spans="1:11" s="195" customFormat="1" ht="15" customHeight="1">
      <c r="A103" s="275" t="str">
        <f>IF(Calcu!N294=TRUE,"","삭제")</f>
        <v>삭제</v>
      </c>
      <c r="B103" s="57"/>
      <c r="C103" s="57"/>
      <c r="D103" s="214">
        <f>Calcu!B395</f>
        <v>2</v>
      </c>
      <c r="E103" s="221" t="str">
        <f>Calcu!C395</f>
        <v/>
      </c>
      <c r="F103" s="222" t="str">
        <f>Calcu!D395</f>
        <v/>
      </c>
      <c r="G103" s="223" t="str">
        <f>Calcu!J395</f>
        <v/>
      </c>
      <c r="H103" s="224" t="str">
        <f>Calcu!K395</f>
        <v/>
      </c>
      <c r="I103" s="55"/>
      <c r="J103" s="55"/>
      <c r="K103" s="55"/>
    </row>
    <row r="104" spans="1:11" s="195" customFormat="1" ht="15" customHeight="1">
      <c r="A104" s="275" t="str">
        <f>IF(Calcu!N295=TRUE,"","삭제")</f>
        <v>삭제</v>
      </c>
      <c r="B104" s="57"/>
      <c r="C104" s="57"/>
      <c r="D104" s="214">
        <f>Calcu!B396</f>
        <v>3</v>
      </c>
      <c r="E104" s="221" t="str">
        <f>Calcu!C396</f>
        <v/>
      </c>
      <c r="F104" s="222" t="str">
        <f>Calcu!D396</f>
        <v/>
      </c>
      <c r="G104" s="223" t="str">
        <f>Calcu!J396</f>
        <v/>
      </c>
      <c r="H104" s="224" t="str">
        <f>Calcu!K396</f>
        <v/>
      </c>
      <c r="I104" s="55"/>
      <c r="J104" s="55"/>
      <c r="K104" s="55"/>
    </row>
    <row r="105" spans="1:11" s="195" customFormat="1" ht="15" customHeight="1">
      <c r="A105" s="275" t="str">
        <f>IF(Calcu!N296=TRUE,"","삭제")</f>
        <v>삭제</v>
      </c>
      <c r="B105" s="57"/>
      <c r="C105" s="57"/>
      <c r="D105" s="214">
        <f>Calcu!B397</f>
        <v>4</v>
      </c>
      <c r="E105" s="221" t="str">
        <f>Calcu!C397</f>
        <v/>
      </c>
      <c r="F105" s="222" t="str">
        <f>Calcu!D397</f>
        <v/>
      </c>
      <c r="G105" s="223" t="str">
        <f>Calcu!J397</f>
        <v/>
      </c>
      <c r="H105" s="224" t="str">
        <f>Calcu!K397</f>
        <v/>
      </c>
      <c r="I105" s="55"/>
      <c r="J105" s="55"/>
      <c r="K105" s="55"/>
    </row>
    <row r="106" spans="1:11" s="195" customFormat="1" ht="15" customHeight="1">
      <c r="A106" s="275" t="str">
        <f>IF(Calcu!N297=TRUE,"","삭제")</f>
        <v>삭제</v>
      </c>
      <c r="B106" s="57"/>
      <c r="C106" s="57"/>
      <c r="D106" s="214">
        <f>Calcu!B398</f>
        <v>5</v>
      </c>
      <c r="E106" s="221" t="str">
        <f>Calcu!C398</f>
        <v/>
      </c>
      <c r="F106" s="222" t="str">
        <f>Calcu!D398</f>
        <v/>
      </c>
      <c r="G106" s="223" t="str">
        <f>Calcu!J398</f>
        <v/>
      </c>
      <c r="H106" s="224" t="str">
        <f>Calcu!K398</f>
        <v/>
      </c>
      <c r="I106" s="55"/>
      <c r="J106" s="55"/>
      <c r="K106" s="55"/>
    </row>
    <row r="107" spans="1:11" s="195" customFormat="1" ht="15" customHeight="1">
      <c r="A107" s="275" t="str">
        <f>IF(Calcu!N298=TRUE,"","삭제")</f>
        <v>삭제</v>
      </c>
      <c r="B107" s="57"/>
      <c r="C107" s="57"/>
      <c r="D107" s="214">
        <f>Calcu!B399</f>
        <v>6</v>
      </c>
      <c r="E107" s="221" t="str">
        <f>Calcu!C399</f>
        <v/>
      </c>
      <c r="F107" s="222" t="str">
        <f>Calcu!D399</f>
        <v/>
      </c>
      <c r="G107" s="223" t="str">
        <f>Calcu!J399</f>
        <v/>
      </c>
      <c r="H107" s="224" t="str">
        <f>Calcu!K399</f>
        <v/>
      </c>
      <c r="I107" s="55"/>
      <c r="J107" s="55"/>
      <c r="K107" s="55"/>
    </row>
    <row r="108" spans="1:11" s="195" customFormat="1" ht="15" customHeight="1">
      <c r="A108" s="275" t="str">
        <f>IF(Calcu!N299=TRUE,"","삭제")</f>
        <v>삭제</v>
      </c>
      <c r="B108" s="57"/>
      <c r="C108" s="57"/>
      <c r="D108" s="214">
        <f>Calcu!B400</f>
        <v>7</v>
      </c>
      <c r="E108" s="221" t="str">
        <f>Calcu!C400</f>
        <v/>
      </c>
      <c r="F108" s="222" t="str">
        <f>Calcu!D400</f>
        <v/>
      </c>
      <c r="G108" s="223" t="str">
        <f>Calcu!J400</f>
        <v/>
      </c>
      <c r="H108" s="224" t="str">
        <f>Calcu!K400</f>
        <v/>
      </c>
      <c r="I108" s="55"/>
      <c r="J108" s="55"/>
      <c r="K108" s="55"/>
    </row>
    <row r="109" spans="1:11" s="195" customFormat="1" ht="15" customHeight="1">
      <c r="A109" s="275" t="str">
        <f>IF(Calcu!N300=TRUE,"","삭제")</f>
        <v>삭제</v>
      </c>
      <c r="B109" s="57"/>
      <c r="C109" s="57"/>
      <c r="D109" s="214">
        <f>Calcu!B401</f>
        <v>8</v>
      </c>
      <c r="E109" s="221" t="str">
        <f>Calcu!C401</f>
        <v/>
      </c>
      <c r="F109" s="222" t="str">
        <f>Calcu!D401</f>
        <v/>
      </c>
      <c r="G109" s="223" t="str">
        <f>Calcu!J401</f>
        <v/>
      </c>
      <c r="H109" s="224" t="str">
        <f>Calcu!K401</f>
        <v/>
      </c>
      <c r="I109" s="55"/>
      <c r="J109" s="55"/>
      <c r="K109" s="55"/>
    </row>
    <row r="110" spans="1:11" s="195" customFormat="1" ht="15" customHeight="1">
      <c r="A110" s="275" t="str">
        <f>IF(Calcu!N301=TRUE,"","삭제")</f>
        <v>삭제</v>
      </c>
      <c r="B110" s="57"/>
      <c r="C110" s="57"/>
      <c r="D110" s="214">
        <f>Calcu!B402</f>
        <v>9</v>
      </c>
      <c r="E110" s="221" t="str">
        <f>Calcu!C402</f>
        <v/>
      </c>
      <c r="F110" s="222" t="str">
        <f>Calcu!D402</f>
        <v/>
      </c>
      <c r="G110" s="223" t="str">
        <f>Calcu!J402</f>
        <v/>
      </c>
      <c r="H110" s="224" t="str">
        <f>Calcu!K402</f>
        <v/>
      </c>
      <c r="I110" s="55"/>
      <c r="J110" s="55"/>
      <c r="K110" s="55"/>
    </row>
    <row r="111" spans="1:11" s="195" customFormat="1" ht="15" customHeight="1">
      <c r="A111" s="275" t="str">
        <f>IF(Calcu!N302=TRUE,"","삭제")</f>
        <v>삭제</v>
      </c>
      <c r="B111" s="57"/>
      <c r="C111" s="57"/>
      <c r="D111" s="214">
        <f>Calcu!B403</f>
        <v>10</v>
      </c>
      <c r="E111" s="221" t="str">
        <f>Calcu!C403</f>
        <v/>
      </c>
      <c r="F111" s="222" t="str">
        <f>Calcu!D403</f>
        <v/>
      </c>
      <c r="G111" s="223" t="str">
        <f>Calcu!J403</f>
        <v/>
      </c>
      <c r="H111" s="224" t="str">
        <f>Calcu!K403</f>
        <v/>
      </c>
      <c r="I111" s="55"/>
      <c r="J111" s="55"/>
      <c r="K111" s="55"/>
    </row>
    <row r="112" spans="1:11" s="195" customFormat="1" ht="15" customHeight="1">
      <c r="A112" s="275" t="str">
        <f>IF(Calcu!N303=TRUE,"","삭제")</f>
        <v>삭제</v>
      </c>
      <c r="B112" s="57"/>
      <c r="C112" s="57"/>
      <c r="D112" s="214">
        <f>Calcu!B404</f>
        <v>11</v>
      </c>
      <c r="E112" s="221" t="str">
        <f>Calcu!C404</f>
        <v/>
      </c>
      <c r="F112" s="222" t="str">
        <f>Calcu!D404</f>
        <v/>
      </c>
      <c r="G112" s="223" t="str">
        <f>Calcu!J404</f>
        <v/>
      </c>
      <c r="H112" s="224" t="str">
        <f>Calcu!K404</f>
        <v/>
      </c>
      <c r="I112" s="55"/>
      <c r="J112" s="55"/>
      <c r="K112" s="55"/>
    </row>
    <row r="113" spans="1:11" s="195" customFormat="1" ht="15" customHeight="1">
      <c r="A113" s="275" t="str">
        <f>IF(Calcu!N304=TRUE,"","삭제")</f>
        <v>삭제</v>
      </c>
      <c r="B113" s="57"/>
      <c r="C113" s="57"/>
      <c r="D113" s="214">
        <f>Calcu!B405</f>
        <v>12</v>
      </c>
      <c r="E113" s="221" t="str">
        <f>Calcu!C405</f>
        <v/>
      </c>
      <c r="F113" s="222" t="str">
        <f>Calcu!D405</f>
        <v/>
      </c>
      <c r="G113" s="223" t="str">
        <f>Calcu!J405</f>
        <v/>
      </c>
      <c r="H113" s="224" t="str">
        <f>Calcu!K405</f>
        <v/>
      </c>
      <c r="I113" s="55"/>
      <c r="J113" s="55"/>
      <c r="K113" s="55"/>
    </row>
    <row r="114" spans="1:11" s="195" customFormat="1" ht="15" customHeight="1">
      <c r="A114" s="275" t="str">
        <f>IF(Calcu!N305=TRUE,"","삭제")</f>
        <v>삭제</v>
      </c>
      <c r="B114" s="57"/>
      <c r="C114" s="57"/>
      <c r="D114" s="214">
        <f>Calcu!B406</f>
        <v>13</v>
      </c>
      <c r="E114" s="221" t="str">
        <f>Calcu!C406</f>
        <v/>
      </c>
      <c r="F114" s="222" t="str">
        <f>Calcu!D406</f>
        <v/>
      </c>
      <c r="G114" s="223" t="str">
        <f>Calcu!J406</f>
        <v/>
      </c>
      <c r="H114" s="224" t="str">
        <f>Calcu!K406</f>
        <v/>
      </c>
      <c r="I114" s="55"/>
      <c r="J114" s="55"/>
      <c r="K114" s="55"/>
    </row>
    <row r="115" spans="1:11" s="195" customFormat="1" ht="15" customHeight="1">
      <c r="A115" s="275" t="str">
        <f>IF(Calcu!N306=TRUE,"","삭제")</f>
        <v>삭제</v>
      </c>
      <c r="B115" s="55"/>
      <c r="C115" s="55"/>
      <c r="D115" s="214">
        <f>Calcu!B407</f>
        <v>14</v>
      </c>
      <c r="E115" s="221" t="str">
        <f>Calcu!C407</f>
        <v/>
      </c>
      <c r="F115" s="222" t="str">
        <f>Calcu!D407</f>
        <v/>
      </c>
      <c r="G115" s="223" t="str">
        <f>Calcu!J407</f>
        <v/>
      </c>
      <c r="H115" s="224" t="str">
        <f>Calcu!K407</f>
        <v/>
      </c>
      <c r="I115" s="55"/>
      <c r="J115" s="55"/>
      <c r="K115" s="55"/>
    </row>
    <row r="116" spans="1:11" s="195" customFormat="1" ht="15" customHeight="1">
      <c r="A116" s="275" t="str">
        <f>IF(Calcu!N307=TRUE,"","삭제")</f>
        <v>삭제</v>
      </c>
      <c r="B116" s="55"/>
      <c r="C116" s="55"/>
      <c r="D116" s="214">
        <f>Calcu!B408</f>
        <v>15</v>
      </c>
      <c r="E116" s="221" t="str">
        <f>Calcu!C408</f>
        <v/>
      </c>
      <c r="F116" s="222" t="str">
        <f>Calcu!D408</f>
        <v/>
      </c>
      <c r="G116" s="223" t="str">
        <f>Calcu!J408</f>
        <v/>
      </c>
      <c r="H116" s="224" t="str">
        <f>Calcu!K408</f>
        <v/>
      </c>
      <c r="I116" s="55"/>
      <c r="J116" s="55"/>
      <c r="K116" s="55"/>
    </row>
    <row r="117" spans="1:11" s="195" customFormat="1" ht="15" customHeight="1">
      <c r="A117" s="275" t="str">
        <f>IF(Calcu!N308=TRUE,"","삭제")</f>
        <v>삭제</v>
      </c>
      <c r="B117" s="55"/>
      <c r="C117" s="55"/>
      <c r="D117" s="214">
        <f>Calcu!B409</f>
        <v>16</v>
      </c>
      <c r="E117" s="221" t="str">
        <f>Calcu!C409</f>
        <v/>
      </c>
      <c r="F117" s="222" t="str">
        <f>Calcu!D409</f>
        <v/>
      </c>
      <c r="G117" s="223" t="str">
        <f>Calcu!J409</f>
        <v/>
      </c>
      <c r="H117" s="224" t="str">
        <f>Calcu!K409</f>
        <v/>
      </c>
      <c r="I117" s="55"/>
      <c r="J117" s="55"/>
      <c r="K117" s="55"/>
    </row>
    <row r="118" spans="1:11" s="195" customFormat="1" ht="15" customHeight="1">
      <c r="A118" s="275" t="str">
        <f>IF(Calcu!N309=TRUE,"","삭제")</f>
        <v>삭제</v>
      </c>
      <c r="B118" s="55"/>
      <c r="C118" s="55"/>
      <c r="D118" s="214">
        <f>Calcu!B410</f>
        <v>17</v>
      </c>
      <c r="E118" s="221" t="str">
        <f>Calcu!C410</f>
        <v/>
      </c>
      <c r="F118" s="222" t="str">
        <f>Calcu!D410</f>
        <v/>
      </c>
      <c r="G118" s="223" t="str">
        <f>Calcu!J410</f>
        <v/>
      </c>
      <c r="H118" s="224" t="str">
        <f>Calcu!K410</f>
        <v/>
      </c>
      <c r="I118" s="55"/>
      <c r="J118" s="55"/>
      <c r="K118" s="55"/>
    </row>
    <row r="119" spans="1:11" s="195" customFormat="1" ht="15" customHeight="1">
      <c r="A119" s="275" t="str">
        <f>IF(Calcu!N310=TRUE,"","삭제")</f>
        <v>삭제</v>
      </c>
      <c r="B119" s="55"/>
      <c r="C119" s="55"/>
      <c r="D119" s="214">
        <f>Calcu!B411</f>
        <v>18</v>
      </c>
      <c r="E119" s="221" t="str">
        <f>Calcu!C411</f>
        <v/>
      </c>
      <c r="F119" s="222" t="str">
        <f>Calcu!D411</f>
        <v/>
      </c>
      <c r="G119" s="223" t="str">
        <f>Calcu!J411</f>
        <v/>
      </c>
      <c r="H119" s="224" t="str">
        <f>Calcu!K411</f>
        <v/>
      </c>
      <c r="I119" s="55"/>
      <c r="J119" s="55"/>
      <c r="K119" s="55"/>
    </row>
    <row r="120" spans="1:11" s="195" customFormat="1" ht="15" customHeight="1">
      <c r="A120" s="275" t="str">
        <f>IF(Calcu!N311=TRUE,"","삭제")</f>
        <v>삭제</v>
      </c>
      <c r="B120" s="55"/>
      <c r="C120" s="55"/>
      <c r="D120" s="214">
        <f>Calcu!B412</f>
        <v>19</v>
      </c>
      <c r="E120" s="221" t="str">
        <f>Calcu!C412</f>
        <v/>
      </c>
      <c r="F120" s="222" t="str">
        <f>Calcu!D412</f>
        <v/>
      </c>
      <c r="G120" s="223" t="str">
        <f>Calcu!J412</f>
        <v/>
      </c>
      <c r="H120" s="224" t="str">
        <f>Calcu!K412</f>
        <v/>
      </c>
      <c r="I120" s="55"/>
      <c r="J120" s="55"/>
      <c r="K120" s="55"/>
    </row>
    <row r="121" spans="1:11" s="195" customFormat="1" ht="15" customHeight="1">
      <c r="A121" s="275" t="str">
        <f>IF(Calcu!N312=TRUE,"","삭제")</f>
        <v>삭제</v>
      </c>
      <c r="B121" s="55"/>
      <c r="C121" s="55"/>
      <c r="D121" s="214">
        <f>Calcu!B413</f>
        <v>20</v>
      </c>
      <c r="E121" s="221" t="str">
        <f>Calcu!C413</f>
        <v/>
      </c>
      <c r="F121" s="222" t="str">
        <f>Calcu!D413</f>
        <v/>
      </c>
      <c r="G121" s="223" t="str">
        <f>Calcu!J413</f>
        <v/>
      </c>
      <c r="H121" s="224" t="str">
        <f>Calcu!K413</f>
        <v/>
      </c>
      <c r="I121" s="55"/>
      <c r="J121" s="55"/>
      <c r="K121" s="55"/>
    </row>
    <row r="122" spans="1:11" s="195" customFormat="1" ht="15" customHeight="1">
      <c r="A122" s="275" t="str">
        <f>IF(Calcu!N313=TRUE,"","삭제")</f>
        <v>삭제</v>
      </c>
      <c r="B122" s="55"/>
      <c r="C122" s="55"/>
      <c r="D122" s="214">
        <f>Calcu!B414</f>
        <v>21</v>
      </c>
      <c r="E122" s="221" t="str">
        <f>Calcu!C414</f>
        <v/>
      </c>
      <c r="F122" s="222" t="str">
        <f>Calcu!D414</f>
        <v/>
      </c>
      <c r="G122" s="223" t="str">
        <f>Calcu!J414</f>
        <v/>
      </c>
      <c r="H122" s="224" t="str">
        <f>Calcu!K414</f>
        <v/>
      </c>
      <c r="I122" s="55"/>
      <c r="J122" s="55"/>
      <c r="K122" s="55"/>
    </row>
    <row r="123" spans="1:11" s="195" customFormat="1" ht="15" customHeight="1">
      <c r="A123" s="275" t="str">
        <f>IF(Calcu!N314=TRUE,"","삭제")</f>
        <v>삭제</v>
      </c>
      <c r="B123" s="55"/>
      <c r="C123" s="55"/>
      <c r="D123" s="214">
        <f>Calcu!B415</f>
        <v>22</v>
      </c>
      <c r="E123" s="221" t="str">
        <f>Calcu!C415</f>
        <v/>
      </c>
      <c r="F123" s="222" t="str">
        <f>Calcu!D415</f>
        <v/>
      </c>
      <c r="G123" s="223" t="str">
        <f>Calcu!J415</f>
        <v/>
      </c>
      <c r="H123" s="224" t="str">
        <f>Calcu!K415</f>
        <v/>
      </c>
      <c r="I123" s="55"/>
      <c r="J123" s="55"/>
      <c r="K123" s="55"/>
    </row>
    <row r="124" spans="1:11" s="195" customFormat="1" ht="15" customHeight="1">
      <c r="A124" s="275" t="str">
        <f>IF(Calcu!N315=TRUE,"","삭제")</f>
        <v>삭제</v>
      </c>
      <c r="B124" s="55"/>
      <c r="C124" s="55"/>
      <c r="D124" s="214">
        <f>Calcu!B416</f>
        <v>23</v>
      </c>
      <c r="E124" s="221" t="str">
        <f>Calcu!C416</f>
        <v/>
      </c>
      <c r="F124" s="222" t="str">
        <f>Calcu!D416</f>
        <v/>
      </c>
      <c r="G124" s="223" t="str">
        <f>Calcu!J416</f>
        <v/>
      </c>
      <c r="H124" s="224" t="str">
        <f>Calcu!K416</f>
        <v/>
      </c>
      <c r="I124" s="55"/>
      <c r="J124" s="55"/>
      <c r="K124" s="55"/>
    </row>
    <row r="125" spans="1:11" s="195" customFormat="1" ht="15" customHeight="1">
      <c r="A125" s="275" t="str">
        <f>IF(Calcu!N316=TRUE,"","삭제")</f>
        <v>삭제</v>
      </c>
      <c r="B125" s="55"/>
      <c r="C125" s="55"/>
      <c r="D125" s="214">
        <f>Calcu!B417</f>
        <v>24</v>
      </c>
      <c r="E125" s="221" t="str">
        <f>Calcu!C417</f>
        <v/>
      </c>
      <c r="F125" s="222" t="str">
        <f>Calcu!D417</f>
        <v/>
      </c>
      <c r="G125" s="223" t="str">
        <f>Calcu!J417</f>
        <v/>
      </c>
      <c r="H125" s="224" t="str">
        <f>Calcu!K417</f>
        <v/>
      </c>
      <c r="I125" s="55"/>
      <c r="J125" s="55"/>
      <c r="K125" s="55"/>
    </row>
    <row r="126" spans="1:11" s="195" customFormat="1" ht="15" customHeight="1">
      <c r="A126" s="275" t="str">
        <f>IF(Calcu!N317=TRUE,"","삭제")</f>
        <v>삭제</v>
      </c>
      <c r="B126" s="55"/>
      <c r="C126" s="55"/>
      <c r="D126" s="214">
        <f>Calcu!B418</f>
        <v>25</v>
      </c>
      <c r="E126" s="221" t="str">
        <f>Calcu!C418</f>
        <v/>
      </c>
      <c r="F126" s="222" t="str">
        <f>Calcu!D418</f>
        <v/>
      </c>
      <c r="G126" s="223" t="str">
        <f>Calcu!J418</f>
        <v/>
      </c>
      <c r="H126" s="224" t="str">
        <f>Calcu!K418</f>
        <v/>
      </c>
      <c r="I126" s="55"/>
      <c r="J126" s="55"/>
      <c r="K126" s="55"/>
    </row>
    <row r="127" spans="1:11" s="195" customFormat="1" ht="15" customHeight="1">
      <c r="A127" s="275" t="str">
        <f>IF(Calcu!N318=TRUE,"","삭제")</f>
        <v>삭제</v>
      </c>
      <c r="B127" s="55"/>
      <c r="C127" s="55"/>
      <c r="D127" s="214">
        <f>Calcu!B419</f>
        <v>26</v>
      </c>
      <c r="E127" s="221" t="str">
        <f>Calcu!C419</f>
        <v/>
      </c>
      <c r="F127" s="222" t="str">
        <f>Calcu!D419</f>
        <v/>
      </c>
      <c r="G127" s="223" t="str">
        <f>Calcu!J419</f>
        <v/>
      </c>
      <c r="H127" s="224" t="str">
        <f>Calcu!K419</f>
        <v/>
      </c>
      <c r="I127" s="55"/>
      <c r="J127" s="55"/>
      <c r="K127" s="55"/>
    </row>
    <row r="128" spans="1:11" s="195" customFormat="1" ht="15" customHeight="1">
      <c r="A128" s="275" t="str">
        <f>IF(Calcu!N319=TRUE,"","삭제")</f>
        <v>삭제</v>
      </c>
      <c r="B128" s="55"/>
      <c r="C128" s="55"/>
      <c r="D128" s="214">
        <f>Calcu!B420</f>
        <v>27</v>
      </c>
      <c r="E128" s="221" t="str">
        <f>Calcu!C420</f>
        <v/>
      </c>
      <c r="F128" s="222" t="str">
        <f>Calcu!D420</f>
        <v/>
      </c>
      <c r="G128" s="223" t="str">
        <f>Calcu!J420</f>
        <v/>
      </c>
      <c r="H128" s="224" t="str">
        <f>Calcu!K420</f>
        <v/>
      </c>
      <c r="I128" s="55"/>
      <c r="J128" s="55"/>
      <c r="K128" s="55"/>
    </row>
    <row r="129" spans="1:11" s="195" customFormat="1" ht="15" customHeight="1">
      <c r="A129" s="275" t="str">
        <f>IF(Calcu!N320=TRUE,"","삭제")</f>
        <v>삭제</v>
      </c>
      <c r="B129" s="55"/>
      <c r="C129" s="55"/>
      <c r="D129" s="214">
        <f>Calcu!B421</f>
        <v>28</v>
      </c>
      <c r="E129" s="221" t="str">
        <f>Calcu!C421</f>
        <v/>
      </c>
      <c r="F129" s="222" t="str">
        <f>Calcu!D421</f>
        <v/>
      </c>
      <c r="G129" s="223" t="str">
        <f>Calcu!J421</f>
        <v/>
      </c>
      <c r="H129" s="224" t="str">
        <f>Calcu!K421</f>
        <v/>
      </c>
      <c r="I129" s="55"/>
      <c r="J129" s="55"/>
      <c r="K129" s="55"/>
    </row>
    <row r="130" spans="1:11" s="195" customFormat="1" ht="15" customHeight="1">
      <c r="A130" s="275" t="str">
        <f>IF(Calcu!N321=TRUE,"","삭제")</f>
        <v>삭제</v>
      </c>
      <c r="B130" s="55"/>
      <c r="C130" s="55"/>
      <c r="D130" s="214">
        <f>Calcu!B422</f>
        <v>29</v>
      </c>
      <c r="E130" s="221" t="str">
        <f>Calcu!C422</f>
        <v/>
      </c>
      <c r="F130" s="222" t="str">
        <f>Calcu!D422</f>
        <v/>
      </c>
      <c r="G130" s="223" t="str">
        <f>Calcu!J422</f>
        <v/>
      </c>
      <c r="H130" s="224" t="str">
        <f>Calcu!K422</f>
        <v/>
      </c>
      <c r="I130" s="55"/>
      <c r="J130" s="55"/>
      <c r="K130" s="55"/>
    </row>
    <row r="131" spans="1:11" s="195" customFormat="1" ht="15" customHeight="1">
      <c r="A131" s="275" t="str">
        <f>IF(Calcu!N307=TRUE,"","삭제")</f>
        <v>삭제</v>
      </c>
      <c r="B131" s="55"/>
      <c r="C131" s="55"/>
      <c r="D131" s="216">
        <f>Calcu!B423</f>
        <v>30</v>
      </c>
      <c r="E131" s="225" t="str">
        <f>Calcu!C423</f>
        <v/>
      </c>
      <c r="F131" s="226" t="str">
        <f>Calcu!D423</f>
        <v/>
      </c>
      <c r="G131" s="227" t="str">
        <f>Calcu!J423</f>
        <v/>
      </c>
      <c r="H131" s="228" t="str">
        <f>Calcu!K423</f>
        <v/>
      </c>
      <c r="I131" s="55"/>
      <c r="J131" s="55"/>
      <c r="K131" s="55"/>
    </row>
    <row r="132" spans="1:11" ht="15" customHeight="1">
      <c r="A132" s="275" t="str">
        <f>A135</f>
        <v>삭제</v>
      </c>
      <c r="B132" s="205"/>
      <c r="C132" s="205"/>
      <c r="D132" s="229"/>
      <c r="E132" s="230"/>
      <c r="F132" s="229"/>
      <c r="G132" s="229"/>
      <c r="H132" s="229"/>
      <c r="I132" s="205"/>
    </row>
    <row r="133" spans="1:11" ht="15" customHeight="1">
      <c r="A133" s="206" t="str">
        <f>A132</f>
        <v>삭제</v>
      </c>
      <c r="B133" s="54"/>
      <c r="C133" s="54"/>
      <c r="D133" s="56"/>
      <c r="E133" s="54"/>
      <c r="F133" s="550" t="s">
        <v>97</v>
      </c>
      <c r="G133" s="550"/>
      <c r="H133" s="54"/>
      <c r="I133" s="56"/>
    </row>
    <row r="134" spans="1:11" ht="15" customHeight="1">
      <c r="A134" s="275" t="str">
        <f>IF(A133="삭제","삭제","삽입")</f>
        <v>삭제</v>
      </c>
      <c r="B134" s="54"/>
      <c r="C134" s="54"/>
      <c r="D134" s="56"/>
      <c r="E134" s="54"/>
      <c r="F134" s="212"/>
      <c r="G134" s="212"/>
      <c r="H134" s="54"/>
      <c r="I134" s="56"/>
    </row>
    <row r="135" spans="1:11" ht="15" customHeight="1">
      <c r="A135" s="275" t="str">
        <f>IF(Calcu!B435=TRUE,"","삭제")</f>
        <v>삭제</v>
      </c>
      <c r="D135" s="93" t="str">
        <f>"○ 품명 : "&amp;기본정보!C$5</f>
        <v xml:space="preserve">○ 품명 : </v>
      </c>
      <c r="F135" s="55"/>
      <c r="G135" s="57"/>
    </row>
    <row r="136" spans="1:11" ht="15" customHeight="1">
      <c r="A136" s="206" t="str">
        <f>A135</f>
        <v>삭제</v>
      </c>
      <c r="D136" s="93" t="str">
        <f>"○ 제작회사 : "&amp;기본정보!C$6</f>
        <v xml:space="preserve">○ 제작회사 : </v>
      </c>
      <c r="F136" s="55"/>
      <c r="G136" s="57"/>
    </row>
    <row r="137" spans="1:11" ht="15" customHeight="1">
      <c r="A137" s="206" t="str">
        <f>A135</f>
        <v>삭제</v>
      </c>
      <c r="D137" s="93" t="str">
        <f>"○ 형식 : "&amp;기본정보!C$7</f>
        <v xml:space="preserve">○ 형식 : </v>
      </c>
      <c r="F137" s="55"/>
      <c r="G137" s="57"/>
    </row>
    <row r="138" spans="1:11" ht="15" customHeight="1">
      <c r="A138" s="206" t="str">
        <f>A135</f>
        <v>삭제</v>
      </c>
      <c r="D138" s="93" t="str">
        <f>"○ 기기번호 : "&amp;기본정보!C$8</f>
        <v xml:space="preserve">○ 기기번호 : </v>
      </c>
      <c r="F138" s="55"/>
      <c r="G138" s="57"/>
    </row>
    <row r="139" spans="1:11" ht="15" customHeight="1">
      <c r="A139" s="206" t="str">
        <f>A135</f>
        <v>삭제</v>
      </c>
      <c r="D139" s="93"/>
      <c r="F139" s="55"/>
      <c r="G139" s="57"/>
    </row>
    <row r="140" spans="1:11" ht="15" customHeight="1">
      <c r="A140" s="206" t="str">
        <f>A135</f>
        <v>삭제</v>
      </c>
      <c r="D140" s="59" t="s">
        <v>102</v>
      </c>
      <c r="F140" s="55"/>
      <c r="G140" s="57"/>
    </row>
    <row r="141" spans="1:11" ht="15" customHeight="1">
      <c r="A141" s="206" t="str">
        <f>A135</f>
        <v>삭제</v>
      </c>
      <c r="D141" s="551" t="s">
        <v>60</v>
      </c>
      <c r="E141" s="213" t="s">
        <v>88</v>
      </c>
      <c r="F141" s="554" t="e">
        <f>Calcu!$J$568</f>
        <v>#N/A</v>
      </c>
      <c r="G141" s="555"/>
      <c r="H141" s="556"/>
    </row>
    <row r="142" spans="1:11" ht="15" customHeight="1">
      <c r="A142" s="206" t="str">
        <f>A135</f>
        <v>삭제</v>
      </c>
      <c r="D142" s="552"/>
      <c r="E142" s="557" t="s">
        <v>66</v>
      </c>
      <c r="F142" s="559" t="s">
        <v>57</v>
      </c>
      <c r="G142" s="561" t="s">
        <v>101</v>
      </c>
      <c r="H142" s="562" t="s">
        <v>773</v>
      </c>
    </row>
    <row r="143" spans="1:11" ht="15" customHeight="1">
      <c r="A143" s="206" t="str">
        <f>A135</f>
        <v>삭제</v>
      </c>
      <c r="D143" s="552"/>
      <c r="E143" s="558"/>
      <c r="F143" s="560"/>
      <c r="G143" s="561"/>
      <c r="H143" s="563"/>
    </row>
    <row r="144" spans="1:11" ht="15" customHeight="1">
      <c r="A144" s="206" t="str">
        <f>A135</f>
        <v>삭제</v>
      </c>
      <c r="B144" s="57"/>
      <c r="C144" s="57"/>
      <c r="D144" s="553"/>
      <c r="E144" s="89">
        <f ca="1">Calcu!C535</f>
        <v>0</v>
      </c>
      <c r="F144" s="88">
        <f ca="1">Calcu!D535</f>
        <v>0</v>
      </c>
      <c r="G144" s="86">
        <f ca="1">Calcu!J535</f>
        <v>0</v>
      </c>
      <c r="H144" s="87"/>
    </row>
    <row r="145" spans="1:8" ht="15" customHeight="1">
      <c r="A145" s="275" t="str">
        <f>IF(Calcu!N435=TRUE,"","삭제")</f>
        <v>삭제</v>
      </c>
      <c r="B145" s="57"/>
      <c r="C145" s="57"/>
      <c r="D145" s="215">
        <f>Calcu!B536</f>
        <v>1</v>
      </c>
      <c r="E145" s="217" t="str">
        <f>Calcu!C536</f>
        <v/>
      </c>
      <c r="F145" s="218" t="str">
        <f>Calcu!D536</f>
        <v/>
      </c>
      <c r="G145" s="219" t="str">
        <f>Calcu!J536</f>
        <v/>
      </c>
      <c r="H145" s="220" t="str">
        <f>Calcu!K536</f>
        <v/>
      </c>
    </row>
    <row r="146" spans="1:8" ht="15" customHeight="1">
      <c r="A146" s="275" t="str">
        <f>IF(Calcu!N436=TRUE,"","삭제")</f>
        <v>삭제</v>
      </c>
      <c r="B146" s="57"/>
      <c r="C146" s="57"/>
      <c r="D146" s="214">
        <f>Calcu!B537</f>
        <v>2</v>
      </c>
      <c r="E146" s="221" t="str">
        <f>Calcu!C537</f>
        <v/>
      </c>
      <c r="F146" s="222" t="str">
        <f>Calcu!D537</f>
        <v/>
      </c>
      <c r="G146" s="223" t="str">
        <f>Calcu!J537</f>
        <v/>
      </c>
      <c r="H146" s="224" t="str">
        <f>Calcu!K537</f>
        <v/>
      </c>
    </row>
    <row r="147" spans="1:8" ht="15" customHeight="1">
      <c r="A147" s="275" t="str">
        <f>IF(Calcu!N437=TRUE,"","삭제")</f>
        <v>삭제</v>
      </c>
      <c r="B147" s="57"/>
      <c r="C147" s="57"/>
      <c r="D147" s="214">
        <f>Calcu!B538</f>
        <v>3</v>
      </c>
      <c r="E147" s="221" t="str">
        <f>Calcu!C538</f>
        <v/>
      </c>
      <c r="F147" s="222" t="str">
        <f>Calcu!D538</f>
        <v/>
      </c>
      <c r="G147" s="223" t="str">
        <f>Calcu!J538</f>
        <v/>
      </c>
      <c r="H147" s="224" t="str">
        <f>Calcu!K538</f>
        <v/>
      </c>
    </row>
    <row r="148" spans="1:8" ht="15" customHeight="1">
      <c r="A148" s="275" t="str">
        <f>IF(Calcu!N438=TRUE,"","삭제")</f>
        <v>삭제</v>
      </c>
      <c r="B148" s="57"/>
      <c r="C148" s="57"/>
      <c r="D148" s="214">
        <f>Calcu!B539</f>
        <v>4</v>
      </c>
      <c r="E148" s="221" t="str">
        <f>Calcu!C539</f>
        <v/>
      </c>
      <c r="F148" s="222" t="str">
        <f>Calcu!D539</f>
        <v/>
      </c>
      <c r="G148" s="223" t="str">
        <f>Calcu!J539</f>
        <v/>
      </c>
      <c r="H148" s="224" t="str">
        <f>Calcu!K539</f>
        <v/>
      </c>
    </row>
    <row r="149" spans="1:8" ht="15" customHeight="1">
      <c r="A149" s="275" t="str">
        <f>IF(Calcu!N439=TRUE,"","삭제")</f>
        <v>삭제</v>
      </c>
      <c r="B149" s="57"/>
      <c r="C149" s="57"/>
      <c r="D149" s="214">
        <f>Calcu!B540</f>
        <v>5</v>
      </c>
      <c r="E149" s="221" t="str">
        <f>Calcu!C540</f>
        <v/>
      </c>
      <c r="F149" s="222" t="str">
        <f>Calcu!D540</f>
        <v/>
      </c>
      <c r="G149" s="223" t="str">
        <f>Calcu!J540</f>
        <v/>
      </c>
      <c r="H149" s="224" t="str">
        <f>Calcu!K540</f>
        <v/>
      </c>
    </row>
    <row r="150" spans="1:8" ht="15" customHeight="1">
      <c r="A150" s="275" t="str">
        <f>IF(Calcu!N440=TRUE,"","삭제")</f>
        <v>삭제</v>
      </c>
      <c r="B150" s="57"/>
      <c r="C150" s="57"/>
      <c r="D150" s="214">
        <f>Calcu!B541</f>
        <v>6</v>
      </c>
      <c r="E150" s="221" t="str">
        <f>Calcu!C541</f>
        <v/>
      </c>
      <c r="F150" s="222" t="str">
        <f>Calcu!D541</f>
        <v/>
      </c>
      <c r="G150" s="223" t="str">
        <f>Calcu!J541</f>
        <v/>
      </c>
      <c r="H150" s="224" t="str">
        <f>Calcu!K541</f>
        <v/>
      </c>
    </row>
    <row r="151" spans="1:8" ht="15" customHeight="1">
      <c r="A151" s="275" t="str">
        <f>IF(Calcu!N441=TRUE,"","삭제")</f>
        <v>삭제</v>
      </c>
      <c r="B151" s="57"/>
      <c r="C151" s="57"/>
      <c r="D151" s="214">
        <f>Calcu!B542</f>
        <v>7</v>
      </c>
      <c r="E151" s="221" t="str">
        <f>Calcu!C542</f>
        <v/>
      </c>
      <c r="F151" s="222" t="str">
        <f>Calcu!D542</f>
        <v/>
      </c>
      <c r="G151" s="223" t="str">
        <f>Calcu!J542</f>
        <v/>
      </c>
      <c r="H151" s="224" t="str">
        <f>Calcu!K542</f>
        <v/>
      </c>
    </row>
    <row r="152" spans="1:8" ht="15" customHeight="1">
      <c r="A152" s="275" t="str">
        <f>IF(Calcu!N442=TRUE,"","삭제")</f>
        <v>삭제</v>
      </c>
      <c r="B152" s="57"/>
      <c r="C152" s="57"/>
      <c r="D152" s="214">
        <f>Calcu!B543</f>
        <v>8</v>
      </c>
      <c r="E152" s="221" t="str">
        <f>Calcu!C543</f>
        <v/>
      </c>
      <c r="F152" s="222" t="str">
        <f>Calcu!D543</f>
        <v/>
      </c>
      <c r="G152" s="223" t="str">
        <f>Calcu!J543</f>
        <v/>
      </c>
      <c r="H152" s="224" t="str">
        <f>Calcu!K543</f>
        <v/>
      </c>
    </row>
    <row r="153" spans="1:8" ht="15" customHeight="1">
      <c r="A153" s="275" t="str">
        <f>IF(Calcu!N443=TRUE,"","삭제")</f>
        <v>삭제</v>
      </c>
      <c r="B153" s="57"/>
      <c r="C153" s="57"/>
      <c r="D153" s="214">
        <f>Calcu!B544</f>
        <v>9</v>
      </c>
      <c r="E153" s="221" t="str">
        <f>Calcu!C544</f>
        <v/>
      </c>
      <c r="F153" s="222" t="str">
        <f>Calcu!D544</f>
        <v/>
      </c>
      <c r="G153" s="223" t="str">
        <f>Calcu!J544</f>
        <v/>
      </c>
      <c r="H153" s="224" t="str">
        <f>Calcu!K544</f>
        <v/>
      </c>
    </row>
    <row r="154" spans="1:8" ht="15" customHeight="1">
      <c r="A154" s="275" t="str">
        <f>IF(Calcu!N444=TRUE,"","삭제")</f>
        <v>삭제</v>
      </c>
      <c r="D154" s="214">
        <f>Calcu!B545</f>
        <v>10</v>
      </c>
      <c r="E154" s="221" t="str">
        <f>Calcu!C545</f>
        <v/>
      </c>
      <c r="F154" s="222" t="str">
        <f>Calcu!D545</f>
        <v/>
      </c>
      <c r="G154" s="223" t="str">
        <f>Calcu!J545</f>
        <v/>
      </c>
      <c r="H154" s="224" t="str">
        <f>Calcu!K545</f>
        <v/>
      </c>
    </row>
    <row r="155" spans="1:8" ht="15" customHeight="1">
      <c r="A155" s="275" t="str">
        <f>IF(Calcu!N445=TRUE,"","삭제")</f>
        <v>삭제</v>
      </c>
      <c r="D155" s="214">
        <f>Calcu!B546</f>
        <v>11</v>
      </c>
      <c r="E155" s="221" t="str">
        <f>Calcu!C546</f>
        <v/>
      </c>
      <c r="F155" s="222" t="str">
        <f>Calcu!D546</f>
        <v/>
      </c>
      <c r="G155" s="223" t="str">
        <f>Calcu!J546</f>
        <v/>
      </c>
      <c r="H155" s="224" t="str">
        <f>Calcu!K546</f>
        <v/>
      </c>
    </row>
    <row r="156" spans="1:8" ht="15" customHeight="1">
      <c r="A156" s="275" t="str">
        <f>IF(Calcu!N446=TRUE,"","삭제")</f>
        <v>삭제</v>
      </c>
      <c r="D156" s="214">
        <f>Calcu!B547</f>
        <v>12</v>
      </c>
      <c r="E156" s="221" t="str">
        <f>Calcu!C547</f>
        <v/>
      </c>
      <c r="F156" s="222" t="str">
        <f>Calcu!D547</f>
        <v/>
      </c>
      <c r="G156" s="223" t="str">
        <f>Calcu!J547</f>
        <v/>
      </c>
      <c r="H156" s="224" t="str">
        <f>Calcu!K547</f>
        <v/>
      </c>
    </row>
    <row r="157" spans="1:8" ht="15" customHeight="1">
      <c r="A157" s="275" t="str">
        <f>IF(Calcu!N447=TRUE,"","삭제")</f>
        <v>삭제</v>
      </c>
      <c r="D157" s="214">
        <f>Calcu!B548</f>
        <v>13</v>
      </c>
      <c r="E157" s="221" t="str">
        <f>Calcu!C548</f>
        <v/>
      </c>
      <c r="F157" s="222" t="str">
        <f>Calcu!D548</f>
        <v/>
      </c>
      <c r="G157" s="223" t="str">
        <f>Calcu!J548</f>
        <v/>
      </c>
      <c r="H157" s="224" t="str">
        <f>Calcu!K548</f>
        <v/>
      </c>
    </row>
    <row r="158" spans="1:8" ht="15" customHeight="1">
      <c r="A158" s="275" t="str">
        <f>IF(Calcu!N448=TRUE,"","삭제")</f>
        <v>삭제</v>
      </c>
      <c r="D158" s="214">
        <f>Calcu!B549</f>
        <v>14</v>
      </c>
      <c r="E158" s="221" t="str">
        <f>Calcu!C549</f>
        <v/>
      </c>
      <c r="F158" s="222" t="str">
        <f>Calcu!D549</f>
        <v/>
      </c>
      <c r="G158" s="223" t="str">
        <f>Calcu!J549</f>
        <v/>
      </c>
      <c r="H158" s="224" t="str">
        <f>Calcu!K549</f>
        <v/>
      </c>
    </row>
    <row r="159" spans="1:8" ht="15" customHeight="1">
      <c r="A159" s="275" t="str">
        <f>IF(Calcu!N449=TRUE,"","삭제")</f>
        <v>삭제</v>
      </c>
      <c r="D159" s="214">
        <f>Calcu!B550</f>
        <v>15</v>
      </c>
      <c r="E159" s="221" t="str">
        <f>Calcu!C550</f>
        <v/>
      </c>
      <c r="F159" s="222" t="str">
        <f>Calcu!D550</f>
        <v/>
      </c>
      <c r="G159" s="223" t="str">
        <f>Calcu!J550</f>
        <v/>
      </c>
      <c r="H159" s="224" t="str">
        <f>Calcu!K550</f>
        <v/>
      </c>
    </row>
    <row r="160" spans="1:8" ht="15" customHeight="1">
      <c r="A160" s="275" t="str">
        <f>IF(Calcu!N450=TRUE,"","삭제")</f>
        <v>삭제</v>
      </c>
      <c r="D160" s="214">
        <f>Calcu!B551</f>
        <v>16</v>
      </c>
      <c r="E160" s="221" t="str">
        <f>Calcu!C551</f>
        <v/>
      </c>
      <c r="F160" s="222" t="str">
        <f>Calcu!D551</f>
        <v/>
      </c>
      <c r="G160" s="223" t="str">
        <f>Calcu!J551</f>
        <v/>
      </c>
      <c r="H160" s="224" t="str">
        <f>Calcu!K551</f>
        <v/>
      </c>
    </row>
    <row r="161" spans="1:11" ht="15" customHeight="1">
      <c r="A161" s="275" t="str">
        <f>IF(Calcu!N451=TRUE,"","삭제")</f>
        <v>삭제</v>
      </c>
      <c r="D161" s="214">
        <f>Calcu!B552</f>
        <v>17</v>
      </c>
      <c r="E161" s="221" t="str">
        <f>Calcu!C552</f>
        <v/>
      </c>
      <c r="F161" s="222" t="str">
        <f>Calcu!D552</f>
        <v/>
      </c>
      <c r="G161" s="223" t="str">
        <f>Calcu!J552</f>
        <v/>
      </c>
      <c r="H161" s="224" t="str">
        <f>Calcu!K552</f>
        <v/>
      </c>
    </row>
    <row r="162" spans="1:11" ht="15" customHeight="1">
      <c r="A162" s="275" t="str">
        <f>IF(Calcu!N452=TRUE,"","삭제")</f>
        <v>삭제</v>
      </c>
      <c r="D162" s="214">
        <f>Calcu!B553</f>
        <v>18</v>
      </c>
      <c r="E162" s="221" t="str">
        <f>Calcu!C553</f>
        <v/>
      </c>
      <c r="F162" s="222" t="str">
        <f>Calcu!D553</f>
        <v/>
      </c>
      <c r="G162" s="223" t="str">
        <f>Calcu!J553</f>
        <v/>
      </c>
      <c r="H162" s="224" t="str">
        <f>Calcu!K553</f>
        <v/>
      </c>
    </row>
    <row r="163" spans="1:11" ht="15" customHeight="1">
      <c r="A163" s="275" t="str">
        <f>IF(Calcu!N453=TRUE,"","삭제")</f>
        <v>삭제</v>
      </c>
      <c r="D163" s="214">
        <f>Calcu!B554</f>
        <v>19</v>
      </c>
      <c r="E163" s="221" t="str">
        <f>Calcu!C554</f>
        <v/>
      </c>
      <c r="F163" s="222" t="str">
        <f>Calcu!D554</f>
        <v/>
      </c>
      <c r="G163" s="223" t="str">
        <f>Calcu!J554</f>
        <v/>
      </c>
      <c r="H163" s="224" t="str">
        <f>Calcu!K554</f>
        <v/>
      </c>
    </row>
    <row r="164" spans="1:11" ht="15" customHeight="1">
      <c r="A164" s="275" t="str">
        <f>IF(Calcu!N454=TRUE,"","삭제")</f>
        <v>삭제</v>
      </c>
      <c r="D164" s="214">
        <f>Calcu!B555</f>
        <v>20</v>
      </c>
      <c r="E164" s="221" t="str">
        <f>Calcu!C555</f>
        <v/>
      </c>
      <c r="F164" s="222" t="str">
        <f>Calcu!D555</f>
        <v/>
      </c>
      <c r="G164" s="223" t="str">
        <f>Calcu!J555</f>
        <v/>
      </c>
      <c r="H164" s="224" t="str">
        <f>Calcu!K555</f>
        <v/>
      </c>
    </row>
    <row r="165" spans="1:11" ht="15" customHeight="1">
      <c r="A165" s="275" t="str">
        <f>IF(Calcu!N455=TRUE,"","삭제")</f>
        <v>삭제</v>
      </c>
      <c r="D165" s="214">
        <f>Calcu!B556</f>
        <v>21</v>
      </c>
      <c r="E165" s="221" t="str">
        <f>Calcu!C556</f>
        <v/>
      </c>
      <c r="F165" s="222" t="str">
        <f>Calcu!D556</f>
        <v/>
      </c>
      <c r="G165" s="223" t="str">
        <f>Calcu!J556</f>
        <v/>
      </c>
      <c r="H165" s="224" t="str">
        <f>Calcu!K556</f>
        <v/>
      </c>
    </row>
    <row r="166" spans="1:11" ht="15" customHeight="1">
      <c r="A166" s="275" t="str">
        <f>IF(Calcu!N456=TRUE,"","삭제")</f>
        <v>삭제</v>
      </c>
      <c r="D166" s="214">
        <f>Calcu!B557</f>
        <v>22</v>
      </c>
      <c r="E166" s="221" t="str">
        <f>Calcu!C557</f>
        <v/>
      </c>
      <c r="F166" s="222" t="str">
        <f>Calcu!D557</f>
        <v/>
      </c>
      <c r="G166" s="223" t="str">
        <f>Calcu!J557</f>
        <v/>
      </c>
      <c r="H166" s="224" t="str">
        <f>Calcu!K557</f>
        <v/>
      </c>
    </row>
    <row r="167" spans="1:11" ht="15" customHeight="1">
      <c r="A167" s="275" t="str">
        <f>IF(Calcu!N457=TRUE,"","삭제")</f>
        <v>삭제</v>
      </c>
      <c r="D167" s="214">
        <f>Calcu!B558</f>
        <v>23</v>
      </c>
      <c r="E167" s="221" t="str">
        <f>Calcu!C558</f>
        <v/>
      </c>
      <c r="F167" s="222" t="str">
        <f>Calcu!D558</f>
        <v/>
      </c>
      <c r="G167" s="223" t="str">
        <f>Calcu!J558</f>
        <v/>
      </c>
      <c r="H167" s="224" t="str">
        <f>Calcu!K558</f>
        <v/>
      </c>
    </row>
    <row r="168" spans="1:11" ht="15" customHeight="1">
      <c r="A168" s="275" t="str">
        <f>IF(Calcu!N458=TRUE,"","삭제")</f>
        <v>삭제</v>
      </c>
      <c r="D168" s="214">
        <f>Calcu!B559</f>
        <v>24</v>
      </c>
      <c r="E168" s="221" t="str">
        <f>Calcu!C559</f>
        <v/>
      </c>
      <c r="F168" s="222" t="str">
        <f>Calcu!D559</f>
        <v/>
      </c>
      <c r="G168" s="223" t="str">
        <f>Calcu!J559</f>
        <v/>
      </c>
      <c r="H168" s="224" t="str">
        <f>Calcu!K559</f>
        <v/>
      </c>
    </row>
    <row r="169" spans="1:11" ht="15" customHeight="1">
      <c r="A169" s="275" t="str">
        <f>IF(Calcu!N459=TRUE,"","삭제")</f>
        <v>삭제</v>
      </c>
      <c r="D169" s="214">
        <f>Calcu!B560</f>
        <v>25</v>
      </c>
      <c r="E169" s="221" t="str">
        <f>Calcu!C560</f>
        <v/>
      </c>
      <c r="F169" s="222" t="str">
        <f>Calcu!D560</f>
        <v/>
      </c>
      <c r="G169" s="223" t="str">
        <f>Calcu!J560</f>
        <v/>
      </c>
      <c r="H169" s="224" t="str">
        <f>Calcu!K560</f>
        <v/>
      </c>
    </row>
    <row r="170" spans="1:11" ht="15" customHeight="1">
      <c r="A170" s="275" t="str">
        <f>IF(Calcu!N460=TRUE,"","삭제")</f>
        <v>삭제</v>
      </c>
      <c r="D170" s="214">
        <f>Calcu!B561</f>
        <v>26</v>
      </c>
      <c r="E170" s="221" t="str">
        <f>Calcu!C561</f>
        <v/>
      </c>
      <c r="F170" s="222" t="str">
        <f>Calcu!D561</f>
        <v/>
      </c>
      <c r="G170" s="223" t="str">
        <f>Calcu!J561</f>
        <v/>
      </c>
      <c r="H170" s="224" t="str">
        <f>Calcu!K561</f>
        <v/>
      </c>
    </row>
    <row r="171" spans="1:11" ht="15" customHeight="1">
      <c r="A171" s="275" t="str">
        <f>IF(Calcu!N461=TRUE,"","삭제")</f>
        <v>삭제</v>
      </c>
      <c r="D171" s="214">
        <f>Calcu!B562</f>
        <v>27</v>
      </c>
      <c r="E171" s="221" t="str">
        <f>Calcu!C562</f>
        <v/>
      </c>
      <c r="F171" s="222" t="str">
        <f>Calcu!D562</f>
        <v/>
      </c>
      <c r="G171" s="223" t="str">
        <f>Calcu!J562</f>
        <v/>
      </c>
      <c r="H171" s="224" t="str">
        <f>Calcu!K562</f>
        <v/>
      </c>
    </row>
    <row r="172" spans="1:11" ht="15" customHeight="1">
      <c r="A172" s="275" t="str">
        <f>IF(Calcu!N462=TRUE,"","삭제")</f>
        <v>삭제</v>
      </c>
      <c r="D172" s="214">
        <f>Calcu!B563</f>
        <v>28</v>
      </c>
      <c r="E172" s="221" t="str">
        <f>Calcu!C563</f>
        <v/>
      </c>
      <c r="F172" s="222" t="str">
        <f>Calcu!D563</f>
        <v/>
      </c>
      <c r="G172" s="223" t="str">
        <f>Calcu!J563</f>
        <v/>
      </c>
      <c r="H172" s="224" t="str">
        <f>Calcu!K563</f>
        <v/>
      </c>
    </row>
    <row r="173" spans="1:11" ht="15" customHeight="1">
      <c r="A173" s="275" t="str">
        <f>IF(Calcu!N463=TRUE,"","삭제")</f>
        <v>삭제</v>
      </c>
      <c r="D173" s="214">
        <f>Calcu!B564</f>
        <v>29</v>
      </c>
      <c r="E173" s="221" t="str">
        <f>Calcu!C564</f>
        <v/>
      </c>
      <c r="F173" s="222" t="str">
        <f>Calcu!D564</f>
        <v/>
      </c>
      <c r="G173" s="223" t="str">
        <f>Calcu!J564</f>
        <v/>
      </c>
      <c r="H173" s="224" t="str">
        <f>Calcu!K564</f>
        <v/>
      </c>
    </row>
    <row r="174" spans="1:11" ht="15" customHeight="1">
      <c r="A174" s="275" t="str">
        <f>IF(Calcu!N449=TRUE,"","삭제")</f>
        <v>삭제</v>
      </c>
      <c r="D174" s="216">
        <f>Calcu!B565</f>
        <v>30</v>
      </c>
      <c r="E174" s="225" t="str">
        <f>Calcu!C565</f>
        <v/>
      </c>
      <c r="F174" s="226" t="str">
        <f>Calcu!D565</f>
        <v/>
      </c>
      <c r="G174" s="227" t="str">
        <f>Calcu!J565</f>
        <v/>
      </c>
      <c r="H174" s="228" t="str">
        <f>Calcu!K565</f>
        <v/>
      </c>
    </row>
    <row r="175" spans="1:11" ht="15" customHeight="1">
      <c r="A175" s="206"/>
      <c r="D175" s="273"/>
      <c r="E175" s="273"/>
      <c r="F175" s="273"/>
      <c r="G175" s="273"/>
      <c r="H175" s="274"/>
      <c r="I175" s="231"/>
      <c r="J175" s="57"/>
      <c r="K175" s="57"/>
    </row>
  </sheetData>
  <mergeCells count="28">
    <mergeCell ref="F90:G90"/>
    <mergeCell ref="D98:D101"/>
    <mergeCell ref="F98:H98"/>
    <mergeCell ref="E99:E100"/>
    <mergeCell ref="F99:F100"/>
    <mergeCell ref="G99:G100"/>
    <mergeCell ref="H99:H100"/>
    <mergeCell ref="F133:G133"/>
    <mergeCell ref="D141:D144"/>
    <mergeCell ref="F141:H141"/>
    <mergeCell ref="E142:E143"/>
    <mergeCell ref="F142:F143"/>
    <mergeCell ref="G142:G143"/>
    <mergeCell ref="H142:H143"/>
    <mergeCell ref="A1:K2"/>
    <mergeCell ref="D12:D15"/>
    <mergeCell ref="F12:H12"/>
    <mergeCell ref="E13:E14"/>
    <mergeCell ref="F13:F14"/>
    <mergeCell ref="G13:G14"/>
    <mergeCell ref="H13:H14"/>
    <mergeCell ref="F47:G47"/>
    <mergeCell ref="D55:D58"/>
    <mergeCell ref="F55:H55"/>
    <mergeCell ref="E56:E57"/>
    <mergeCell ref="F56:F57"/>
    <mergeCell ref="G56:G57"/>
    <mergeCell ref="H56:H57"/>
  </mergeCells>
  <phoneticPr fontId="5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"/>
  <sheetViews>
    <sheetView showGridLines="0" showWhiteSpace="0" zoomScaleSheetLayoutView="100" workbookViewId="0">
      <selection sqref="A1:J2"/>
    </sheetView>
  </sheetViews>
  <sheetFormatPr defaultColWidth="10.77734375" defaultRowHeight="15" customHeight="1"/>
  <cols>
    <col min="1" max="2" width="3.77734375" style="195" customWidth="1"/>
    <col min="3" max="3" width="11.109375" style="195" customWidth="1"/>
    <col min="4" max="4" width="11.109375" style="196" customWidth="1"/>
    <col min="5" max="8" width="11.109375" style="195" customWidth="1"/>
    <col min="9" max="10" width="3.77734375" style="195" customWidth="1"/>
    <col min="11" max="16384" width="10.77734375" style="195"/>
  </cols>
  <sheetData>
    <row r="1" spans="1:11" s="2" customFormat="1" ht="33" customHeight="1">
      <c r="A1" s="564" t="s">
        <v>96</v>
      </c>
      <c r="B1" s="564"/>
      <c r="C1" s="564"/>
      <c r="D1" s="564"/>
      <c r="E1" s="564"/>
      <c r="F1" s="564"/>
      <c r="G1" s="564"/>
      <c r="H1" s="564"/>
      <c r="I1" s="564"/>
      <c r="J1" s="564"/>
    </row>
    <row r="2" spans="1:11" s="2" customFormat="1" ht="33" customHeight="1">
      <c r="A2" s="564"/>
      <c r="B2" s="564"/>
      <c r="C2" s="564"/>
      <c r="D2" s="564"/>
      <c r="E2" s="564"/>
      <c r="F2" s="564"/>
      <c r="G2" s="564"/>
      <c r="H2" s="564"/>
      <c r="I2" s="564"/>
      <c r="J2" s="564"/>
    </row>
    <row r="3" spans="1:11" s="2" customFormat="1" ht="12.75" customHeight="1">
      <c r="A3" s="17"/>
      <c r="B3" s="17"/>
      <c r="C3" s="16"/>
      <c r="D3" s="34"/>
      <c r="E3" s="16"/>
      <c r="F3" s="16"/>
      <c r="G3" s="16"/>
      <c r="H3" s="16"/>
      <c r="I3" s="16"/>
      <c r="J3" s="16"/>
    </row>
    <row r="4" spans="1:11" s="1" customFormat="1" ht="13.5" customHeight="1">
      <c r="A4" s="33"/>
      <c r="B4" s="33"/>
      <c r="C4" s="18"/>
      <c r="D4" s="35"/>
      <c r="E4" s="19"/>
      <c r="F4" s="18"/>
      <c r="G4" s="18"/>
      <c r="H4" s="203"/>
      <c r="I4" s="20"/>
      <c r="J4" s="19"/>
    </row>
    <row r="5" spans="1:11" s="202" customFormat="1" ht="15" customHeight="1">
      <c r="A5" s="52"/>
      <c r="B5" s="52"/>
      <c r="C5" s="52"/>
      <c r="D5" s="53"/>
      <c r="E5" s="52"/>
      <c r="F5" s="52"/>
      <c r="G5" s="52"/>
      <c r="H5" s="52"/>
      <c r="I5" s="52"/>
      <c r="J5" s="52"/>
    </row>
    <row r="6" spans="1:11" s="202" customFormat="1" ht="15" customHeight="1">
      <c r="A6" s="52"/>
      <c r="B6" s="52"/>
      <c r="C6" s="52"/>
      <c r="D6" s="53"/>
      <c r="E6" s="52"/>
      <c r="F6" s="52"/>
      <c r="G6" s="52"/>
      <c r="H6" s="52"/>
      <c r="I6" s="52"/>
      <c r="J6" s="52"/>
    </row>
    <row r="7" spans="1:11" ht="15" customHeight="1">
      <c r="B7" s="200"/>
      <c r="C7" s="201"/>
      <c r="D7" s="200"/>
      <c r="E7" s="200"/>
      <c r="F7" s="200"/>
      <c r="G7" s="200"/>
      <c r="H7" s="200"/>
      <c r="I7" s="199"/>
      <c r="K7" s="198"/>
    </row>
    <row r="8" spans="1:11" ht="15" customHeight="1">
      <c r="A8" s="197"/>
    </row>
  </sheetData>
  <mergeCells count="1">
    <mergeCell ref="A1:J2"/>
  </mergeCells>
  <phoneticPr fontId="5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269"/>
  <sheetViews>
    <sheetView showGridLines="0" zoomScaleNormal="100" workbookViewId="0"/>
  </sheetViews>
  <sheetFormatPr defaultColWidth="8.77734375" defaultRowHeight="13.5" customHeight="1"/>
  <cols>
    <col min="1" max="1" width="3.77734375" style="44" customWidth="1"/>
    <col min="2" max="3" width="8.77734375" style="45"/>
    <col min="4" max="4" width="8.77734375" style="40"/>
    <col min="5" max="8" width="8.77734375" style="41"/>
    <col min="9" max="9" width="3.77734375" style="41" customWidth="1"/>
    <col min="10" max="22" width="8.77734375" style="78"/>
    <col min="23" max="16384" width="8.77734375" style="43"/>
  </cols>
  <sheetData>
    <row r="1" spans="1:31" s="190" customFormat="1" ht="25.5">
      <c r="A1" s="186" t="s">
        <v>182</v>
      </c>
      <c r="B1" s="45"/>
      <c r="C1" s="45"/>
      <c r="D1" s="45"/>
      <c r="E1" s="187"/>
      <c r="F1" s="41"/>
      <c r="G1" s="41"/>
      <c r="H1" s="41"/>
      <c r="I1" s="41"/>
      <c r="J1" s="41"/>
      <c r="K1" s="41"/>
      <c r="L1" s="188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</row>
    <row r="2" spans="1:31" s="42" customFormat="1" ht="15" customHeight="1">
      <c r="A2" s="38"/>
      <c r="B2" s="38"/>
      <c r="C2" s="38"/>
      <c r="D2" s="38"/>
      <c r="E2" s="38"/>
      <c r="F2" s="38"/>
      <c r="G2" s="38"/>
      <c r="H2" s="38"/>
      <c r="I2" s="38"/>
    </row>
    <row r="3" spans="1:31" s="42" customFormat="1" ht="15" customHeight="1">
      <c r="A3" s="232"/>
      <c r="B3" s="233" t="s">
        <v>3</v>
      </c>
      <c r="C3" s="80">
        <f>기본정보!C3</f>
        <v>0</v>
      </c>
      <c r="D3" s="233" t="s">
        <v>137</v>
      </c>
      <c r="E3" s="587">
        <f>기본정보!H3</f>
        <v>0</v>
      </c>
      <c r="F3" s="588"/>
      <c r="G3" s="233" t="s">
        <v>183</v>
      </c>
      <c r="H3" s="272">
        <f>기본정보!H8</f>
        <v>0</v>
      </c>
      <c r="I3" s="38"/>
      <c r="J3" s="38"/>
    </row>
    <row r="4" spans="1:31" s="42" customFormat="1" ht="15" customHeight="1">
      <c r="A4" s="232"/>
      <c r="B4" s="233" t="s">
        <v>184</v>
      </c>
      <c r="C4" s="271">
        <f>기본정보!C8</f>
        <v>0</v>
      </c>
      <c r="D4" s="233" t="s">
        <v>185</v>
      </c>
      <c r="E4" s="592">
        <f>기본정보!H4</f>
        <v>0</v>
      </c>
      <c r="F4" s="593"/>
      <c r="G4" s="233" t="s">
        <v>186</v>
      </c>
      <c r="H4" s="272">
        <f>기본정보!H9</f>
        <v>0</v>
      </c>
      <c r="I4" s="38"/>
      <c r="J4" s="38"/>
    </row>
    <row r="5" spans="1:31" s="42" customFormat="1" ht="15" customHeight="1">
      <c r="A5" s="232"/>
      <c r="D5" s="38"/>
      <c r="E5" s="38"/>
      <c r="F5" s="38"/>
      <c r="G5" s="38"/>
      <c r="H5" s="38"/>
      <c r="I5" s="38"/>
      <c r="J5" s="38"/>
    </row>
    <row r="6" spans="1:31" s="42" customFormat="1" ht="15" customHeight="1">
      <c r="A6" s="232"/>
      <c r="D6" s="38"/>
      <c r="E6" s="38"/>
      <c r="F6" s="38"/>
      <c r="G6" s="38"/>
      <c r="H6" s="38"/>
      <c r="I6" s="38"/>
      <c r="J6" s="38"/>
    </row>
    <row r="7" spans="1:31" ht="13.5" customHeight="1">
      <c r="A7" s="39" t="s">
        <v>187</v>
      </c>
      <c r="B7" s="40"/>
      <c r="C7" s="40"/>
      <c r="D7" s="77"/>
      <c r="E7" s="40"/>
      <c r="I7" s="39" t="s">
        <v>840</v>
      </c>
      <c r="J7" s="40"/>
      <c r="K7" s="40"/>
      <c r="L7" s="77"/>
      <c r="M7" s="40"/>
      <c r="N7" s="41"/>
    </row>
    <row r="8" spans="1:31" ht="13.5" customHeight="1">
      <c r="A8" s="39" t="s">
        <v>189</v>
      </c>
      <c r="B8" s="40"/>
      <c r="C8" s="40"/>
      <c r="D8" s="77"/>
      <c r="E8" s="40"/>
      <c r="I8" s="39" t="s">
        <v>189</v>
      </c>
      <c r="J8" s="40"/>
      <c r="K8" s="40"/>
      <c r="L8" s="77"/>
      <c r="M8" s="40"/>
      <c r="N8" s="41"/>
    </row>
    <row r="9" spans="1:31" ht="13.5" customHeight="1">
      <c r="A9" s="42"/>
      <c r="B9" s="589" t="s">
        <v>190</v>
      </c>
      <c r="C9" s="590" t="s">
        <v>191</v>
      </c>
      <c r="D9" s="589" t="e">
        <f>Calcu!$J$568&amp;" 지시값"</f>
        <v>#N/A</v>
      </c>
      <c r="E9" s="589"/>
      <c r="F9" s="589"/>
      <c r="I9" s="42"/>
      <c r="J9" s="589" t="s">
        <v>190</v>
      </c>
      <c r="K9" s="590" t="s">
        <v>191</v>
      </c>
      <c r="L9" s="589" t="e">
        <f>Calcu!$J$568&amp;" 지시값"</f>
        <v>#N/A</v>
      </c>
      <c r="M9" s="589"/>
      <c r="N9" s="589"/>
    </row>
    <row r="10" spans="1:31" ht="13.5" customHeight="1">
      <c r="A10" s="42"/>
      <c r="B10" s="589"/>
      <c r="C10" s="591"/>
      <c r="D10" s="277" t="s">
        <v>56</v>
      </c>
      <c r="E10" s="277" t="s">
        <v>192</v>
      </c>
      <c r="F10" s="277" t="s">
        <v>0</v>
      </c>
      <c r="I10" s="42"/>
      <c r="J10" s="589"/>
      <c r="K10" s="591"/>
      <c r="L10" s="354" t="s">
        <v>56</v>
      </c>
      <c r="M10" s="354" t="s">
        <v>192</v>
      </c>
      <c r="N10" s="354" t="s">
        <v>0</v>
      </c>
    </row>
    <row r="11" spans="1:31" ht="13.5" customHeight="1">
      <c r="A11" s="42"/>
      <c r="B11" s="589"/>
      <c r="C11" s="278">
        <f ca="1">Calcu!E8</f>
        <v>0</v>
      </c>
      <c r="D11" s="278">
        <f>Calcu!F8</f>
        <v>0</v>
      </c>
      <c r="E11" s="278">
        <f>Calcu!G8</f>
        <v>0</v>
      </c>
      <c r="F11" s="278">
        <f>Calcu!H8</f>
        <v>0</v>
      </c>
      <c r="I11" s="42"/>
      <c r="J11" s="589"/>
      <c r="K11" s="355">
        <f ca="1">Calcu_ADJ!E8</f>
        <v>0</v>
      </c>
      <c r="L11" s="355">
        <f>Calcu_ADJ!F8</f>
        <v>0</v>
      </c>
      <c r="M11" s="355">
        <f>Calcu_ADJ!G8</f>
        <v>0</v>
      </c>
      <c r="N11" s="355">
        <f>Calcu_ADJ!H8</f>
        <v>0</v>
      </c>
    </row>
    <row r="12" spans="1:31" ht="13.5" customHeight="1">
      <c r="A12" s="42"/>
      <c r="B12" s="80">
        <f>Calcu!C9</f>
        <v>1</v>
      </c>
      <c r="C12" s="79" t="str">
        <f>Calcu!E9</f>
        <v/>
      </c>
      <c r="D12" s="79" t="e">
        <f ca="1">TEXT(Calcu!F9,Calcu!$K$3)</f>
        <v>#N/A</v>
      </c>
      <c r="E12" s="79" t="e">
        <f ca="1">TEXT(Calcu!G9,Calcu!$K$3)</f>
        <v>#N/A</v>
      </c>
      <c r="F12" s="79" t="e">
        <f ca="1">TEXT(Calcu!H9,Calcu!$K$3)</f>
        <v>#N/A</v>
      </c>
      <c r="I12" s="42"/>
      <c r="J12" s="80">
        <f>Calcu_ADJ!C9</f>
        <v>1</v>
      </c>
      <c r="K12" s="79" t="str">
        <f>Calcu_ADJ!E9</f>
        <v/>
      </c>
      <c r="L12" s="79" t="e">
        <f ca="1">TEXT(Calcu_ADJ!F9,Calcu_ADJ!$K$3)</f>
        <v>#N/A</v>
      </c>
      <c r="M12" s="79" t="e">
        <f ca="1">TEXT(Calcu_ADJ!G9,Calcu_ADJ!$K$3)</f>
        <v>#N/A</v>
      </c>
      <c r="N12" s="79" t="e">
        <f ca="1">TEXT(Calcu_ADJ!H9,Calcu_ADJ!$K$3)</f>
        <v>#N/A</v>
      </c>
    </row>
    <row r="13" spans="1:31" ht="13.5" customHeight="1">
      <c r="A13" s="42"/>
      <c r="B13" s="80">
        <f>Calcu!C10</f>
        <v>2</v>
      </c>
      <c r="C13" s="79" t="str">
        <f>Calcu!E10</f>
        <v/>
      </c>
      <c r="D13" s="79" t="e">
        <f ca="1">TEXT(Calcu!F10,Calcu!$K$3)</f>
        <v>#N/A</v>
      </c>
      <c r="E13" s="79" t="e">
        <f ca="1">TEXT(Calcu!G10,Calcu!$K$3)</f>
        <v>#N/A</v>
      </c>
      <c r="F13" s="79" t="e">
        <f ca="1">TEXT(Calcu!H10,Calcu!$K$3)</f>
        <v>#N/A</v>
      </c>
      <c r="I13" s="42"/>
      <c r="J13" s="80">
        <f>Calcu_ADJ!C10</f>
        <v>2</v>
      </c>
      <c r="K13" s="79" t="str">
        <f>Calcu_ADJ!E10</f>
        <v/>
      </c>
      <c r="L13" s="79" t="e">
        <f ca="1">TEXT(Calcu_ADJ!F10,Calcu_ADJ!$K$3)</f>
        <v>#N/A</v>
      </c>
      <c r="M13" s="79" t="e">
        <f ca="1">TEXT(Calcu_ADJ!G10,Calcu_ADJ!$K$3)</f>
        <v>#N/A</v>
      </c>
      <c r="N13" s="79" t="e">
        <f ca="1">TEXT(Calcu_ADJ!H10,Calcu_ADJ!$K$3)</f>
        <v>#N/A</v>
      </c>
    </row>
    <row r="14" spans="1:31" ht="13.5" customHeight="1">
      <c r="A14" s="42"/>
      <c r="B14" s="80">
        <f>Calcu!C11</f>
        <v>3</v>
      </c>
      <c r="C14" s="79" t="str">
        <f>Calcu!E11</f>
        <v/>
      </c>
      <c r="D14" s="79" t="e">
        <f ca="1">TEXT(Calcu!F11,Calcu!$K$3)</f>
        <v>#N/A</v>
      </c>
      <c r="E14" s="79" t="e">
        <f ca="1">TEXT(Calcu!G11,Calcu!$K$3)</f>
        <v>#N/A</v>
      </c>
      <c r="F14" s="79" t="e">
        <f ca="1">TEXT(Calcu!H11,Calcu!$K$3)</f>
        <v>#N/A</v>
      </c>
      <c r="I14" s="42"/>
      <c r="J14" s="80">
        <f>Calcu_ADJ!C11</f>
        <v>3</v>
      </c>
      <c r="K14" s="79" t="str">
        <f>Calcu_ADJ!E11</f>
        <v/>
      </c>
      <c r="L14" s="79" t="e">
        <f ca="1">TEXT(Calcu_ADJ!F11,Calcu_ADJ!$K$3)</f>
        <v>#N/A</v>
      </c>
      <c r="M14" s="79" t="e">
        <f ca="1">TEXT(Calcu_ADJ!G11,Calcu_ADJ!$K$3)</f>
        <v>#N/A</v>
      </c>
      <c r="N14" s="79" t="e">
        <f ca="1">TEXT(Calcu_ADJ!H11,Calcu_ADJ!$K$3)</f>
        <v>#N/A</v>
      </c>
    </row>
    <row r="15" spans="1:31" ht="13.5" customHeight="1">
      <c r="A15" s="42"/>
      <c r="B15" s="80">
        <f>Calcu!C12</f>
        <v>4</v>
      </c>
      <c r="C15" s="79" t="str">
        <f>Calcu!E12</f>
        <v/>
      </c>
      <c r="D15" s="79" t="e">
        <f ca="1">TEXT(Calcu!F12,Calcu!$K$3)</f>
        <v>#N/A</v>
      </c>
      <c r="E15" s="79" t="e">
        <f ca="1">TEXT(Calcu!G12,Calcu!$K$3)</f>
        <v>#N/A</v>
      </c>
      <c r="F15" s="79" t="e">
        <f ca="1">TEXT(Calcu!H12,Calcu!$K$3)</f>
        <v>#N/A</v>
      </c>
      <c r="I15" s="42"/>
      <c r="J15" s="80">
        <f>Calcu_ADJ!C12</f>
        <v>4</v>
      </c>
      <c r="K15" s="79" t="str">
        <f>Calcu_ADJ!E12</f>
        <v/>
      </c>
      <c r="L15" s="79" t="e">
        <f ca="1">TEXT(Calcu_ADJ!F12,Calcu_ADJ!$K$3)</f>
        <v>#N/A</v>
      </c>
      <c r="M15" s="79" t="e">
        <f ca="1">TEXT(Calcu_ADJ!G12,Calcu_ADJ!$K$3)</f>
        <v>#N/A</v>
      </c>
      <c r="N15" s="79" t="e">
        <f ca="1">TEXT(Calcu_ADJ!H12,Calcu_ADJ!$K$3)</f>
        <v>#N/A</v>
      </c>
    </row>
    <row r="16" spans="1:31" ht="13.5" customHeight="1">
      <c r="A16" s="42"/>
      <c r="B16" s="80">
        <f>Calcu!C13</f>
        <v>5</v>
      </c>
      <c r="C16" s="79" t="str">
        <f>Calcu!E13</f>
        <v/>
      </c>
      <c r="D16" s="79" t="e">
        <f ca="1">TEXT(Calcu!F13,Calcu!$K$3)</f>
        <v>#N/A</v>
      </c>
      <c r="E16" s="79" t="e">
        <f ca="1">TEXT(Calcu!G13,Calcu!$K$3)</f>
        <v>#N/A</v>
      </c>
      <c r="F16" s="79" t="e">
        <f ca="1">TEXT(Calcu!H13,Calcu!$K$3)</f>
        <v>#N/A</v>
      </c>
      <c r="I16" s="42"/>
      <c r="J16" s="80">
        <f>Calcu_ADJ!C13</f>
        <v>5</v>
      </c>
      <c r="K16" s="79" t="str">
        <f>Calcu_ADJ!E13</f>
        <v/>
      </c>
      <c r="L16" s="79" t="e">
        <f ca="1">TEXT(Calcu_ADJ!F13,Calcu_ADJ!$K$3)</f>
        <v>#N/A</v>
      </c>
      <c r="M16" s="79" t="e">
        <f ca="1">TEXT(Calcu_ADJ!G13,Calcu_ADJ!$K$3)</f>
        <v>#N/A</v>
      </c>
      <c r="N16" s="79" t="e">
        <f ca="1">TEXT(Calcu_ADJ!H13,Calcu_ADJ!$K$3)</f>
        <v>#N/A</v>
      </c>
    </row>
    <row r="17" spans="1:14" ht="13.5" customHeight="1">
      <c r="A17" s="42"/>
      <c r="B17" s="80">
        <f>Calcu!C14</f>
        <v>6</v>
      </c>
      <c r="C17" s="79" t="str">
        <f>Calcu!E14</f>
        <v/>
      </c>
      <c r="D17" s="79" t="e">
        <f ca="1">TEXT(Calcu!F14,Calcu!$K$3)</f>
        <v>#N/A</v>
      </c>
      <c r="E17" s="79" t="e">
        <f ca="1">TEXT(Calcu!G14,Calcu!$K$3)</f>
        <v>#N/A</v>
      </c>
      <c r="F17" s="79" t="e">
        <f ca="1">TEXT(Calcu!H14,Calcu!$K$3)</f>
        <v>#N/A</v>
      </c>
      <c r="I17" s="42"/>
      <c r="J17" s="80">
        <f>Calcu_ADJ!C14</f>
        <v>6</v>
      </c>
      <c r="K17" s="79" t="str">
        <f>Calcu_ADJ!E14</f>
        <v/>
      </c>
      <c r="L17" s="79" t="e">
        <f ca="1">TEXT(Calcu_ADJ!F14,Calcu_ADJ!$K$3)</f>
        <v>#N/A</v>
      </c>
      <c r="M17" s="79" t="e">
        <f ca="1">TEXT(Calcu_ADJ!G14,Calcu_ADJ!$K$3)</f>
        <v>#N/A</v>
      </c>
      <c r="N17" s="79" t="e">
        <f ca="1">TEXT(Calcu_ADJ!H14,Calcu_ADJ!$K$3)</f>
        <v>#N/A</v>
      </c>
    </row>
    <row r="18" spans="1:14" ht="13.5" customHeight="1">
      <c r="A18" s="42"/>
      <c r="B18" s="80">
        <f>Calcu!C15</f>
        <v>7</v>
      </c>
      <c r="C18" s="79" t="str">
        <f>Calcu!E15</f>
        <v/>
      </c>
      <c r="D18" s="79" t="e">
        <f ca="1">TEXT(Calcu!F15,Calcu!$K$3)</f>
        <v>#N/A</v>
      </c>
      <c r="E18" s="79" t="e">
        <f ca="1">TEXT(Calcu!G15,Calcu!$K$3)</f>
        <v>#N/A</v>
      </c>
      <c r="F18" s="79" t="e">
        <f ca="1">TEXT(Calcu!H15,Calcu!$K$3)</f>
        <v>#N/A</v>
      </c>
      <c r="I18" s="42"/>
      <c r="J18" s="80">
        <f>Calcu_ADJ!C15</f>
        <v>7</v>
      </c>
      <c r="K18" s="79" t="str">
        <f>Calcu_ADJ!E15</f>
        <v/>
      </c>
      <c r="L18" s="79" t="e">
        <f ca="1">TEXT(Calcu_ADJ!F15,Calcu_ADJ!$K$3)</f>
        <v>#N/A</v>
      </c>
      <c r="M18" s="79" t="e">
        <f ca="1">TEXT(Calcu_ADJ!G15,Calcu_ADJ!$K$3)</f>
        <v>#N/A</v>
      </c>
      <c r="N18" s="79" t="e">
        <f ca="1">TEXT(Calcu_ADJ!H15,Calcu_ADJ!$K$3)</f>
        <v>#N/A</v>
      </c>
    </row>
    <row r="19" spans="1:14" ht="13.5" customHeight="1">
      <c r="A19" s="42"/>
      <c r="B19" s="80">
        <f>Calcu!C16</f>
        <v>8</v>
      </c>
      <c r="C19" s="79" t="str">
        <f>Calcu!E16</f>
        <v/>
      </c>
      <c r="D19" s="79" t="e">
        <f ca="1">TEXT(Calcu!F16,Calcu!$K$3)</f>
        <v>#N/A</v>
      </c>
      <c r="E19" s="79" t="e">
        <f ca="1">TEXT(Calcu!G16,Calcu!$K$3)</f>
        <v>#N/A</v>
      </c>
      <c r="F19" s="79" t="e">
        <f ca="1">TEXT(Calcu!H16,Calcu!$K$3)</f>
        <v>#N/A</v>
      </c>
      <c r="I19" s="42"/>
      <c r="J19" s="80">
        <f>Calcu_ADJ!C16</f>
        <v>8</v>
      </c>
      <c r="K19" s="79" t="str">
        <f>Calcu_ADJ!E16</f>
        <v/>
      </c>
      <c r="L19" s="79" t="e">
        <f ca="1">TEXT(Calcu_ADJ!F16,Calcu_ADJ!$K$3)</f>
        <v>#N/A</v>
      </c>
      <c r="M19" s="79" t="e">
        <f ca="1">TEXT(Calcu_ADJ!G16,Calcu_ADJ!$K$3)</f>
        <v>#N/A</v>
      </c>
      <c r="N19" s="79" t="e">
        <f ca="1">TEXT(Calcu_ADJ!H16,Calcu_ADJ!$K$3)</f>
        <v>#N/A</v>
      </c>
    </row>
    <row r="20" spans="1:14" ht="13.5" customHeight="1">
      <c r="A20" s="42"/>
      <c r="B20" s="80">
        <f>Calcu!C17</f>
        <v>9</v>
      </c>
      <c r="C20" s="79" t="str">
        <f>Calcu!E17</f>
        <v/>
      </c>
      <c r="D20" s="79" t="e">
        <f ca="1">TEXT(Calcu!F17,Calcu!$K$3)</f>
        <v>#N/A</v>
      </c>
      <c r="E20" s="79" t="e">
        <f ca="1">TEXT(Calcu!G17,Calcu!$K$3)</f>
        <v>#N/A</v>
      </c>
      <c r="F20" s="79" t="e">
        <f ca="1">TEXT(Calcu!H17,Calcu!$K$3)</f>
        <v>#N/A</v>
      </c>
      <c r="I20" s="42"/>
      <c r="J20" s="80">
        <f>Calcu_ADJ!C17</f>
        <v>9</v>
      </c>
      <c r="K20" s="79" t="str">
        <f>Calcu_ADJ!E17</f>
        <v/>
      </c>
      <c r="L20" s="79" t="e">
        <f ca="1">TEXT(Calcu_ADJ!F17,Calcu_ADJ!$K$3)</f>
        <v>#N/A</v>
      </c>
      <c r="M20" s="79" t="e">
        <f ca="1">TEXT(Calcu_ADJ!G17,Calcu_ADJ!$K$3)</f>
        <v>#N/A</v>
      </c>
      <c r="N20" s="79" t="e">
        <f ca="1">TEXT(Calcu_ADJ!H17,Calcu_ADJ!$K$3)</f>
        <v>#N/A</v>
      </c>
    </row>
    <row r="21" spans="1:14" ht="13.5" customHeight="1">
      <c r="A21" s="42"/>
      <c r="B21" s="80">
        <f>Calcu!C18</f>
        <v>10</v>
      </c>
      <c r="C21" s="79" t="str">
        <f>Calcu!E18</f>
        <v/>
      </c>
      <c r="D21" s="79" t="e">
        <f ca="1">TEXT(Calcu!F18,Calcu!$K$3)</f>
        <v>#N/A</v>
      </c>
      <c r="E21" s="79" t="e">
        <f ca="1">TEXT(Calcu!G18,Calcu!$K$3)</f>
        <v>#N/A</v>
      </c>
      <c r="F21" s="79" t="e">
        <f ca="1">TEXT(Calcu!H18,Calcu!$K$3)</f>
        <v>#N/A</v>
      </c>
      <c r="I21" s="42"/>
      <c r="J21" s="80">
        <f>Calcu_ADJ!C18</f>
        <v>10</v>
      </c>
      <c r="K21" s="79" t="str">
        <f>Calcu_ADJ!E18</f>
        <v/>
      </c>
      <c r="L21" s="79" t="e">
        <f ca="1">TEXT(Calcu_ADJ!F18,Calcu_ADJ!$K$3)</f>
        <v>#N/A</v>
      </c>
      <c r="M21" s="79" t="e">
        <f ca="1">TEXT(Calcu_ADJ!G18,Calcu_ADJ!$K$3)</f>
        <v>#N/A</v>
      </c>
      <c r="N21" s="79" t="e">
        <f ca="1">TEXT(Calcu_ADJ!H18,Calcu_ADJ!$K$3)</f>
        <v>#N/A</v>
      </c>
    </row>
    <row r="22" spans="1:14" ht="13.5" customHeight="1">
      <c r="A22" s="42"/>
      <c r="B22" s="80">
        <f>Calcu!C19</f>
        <v>11</v>
      </c>
      <c r="C22" s="79" t="str">
        <f>Calcu!E19</f>
        <v/>
      </c>
      <c r="D22" s="79" t="e">
        <f ca="1">TEXT(Calcu!F19,Calcu!$K$3)</f>
        <v>#N/A</v>
      </c>
      <c r="E22" s="79" t="e">
        <f ca="1">TEXT(Calcu!G19,Calcu!$K$3)</f>
        <v>#N/A</v>
      </c>
      <c r="F22" s="79" t="e">
        <f ca="1">TEXT(Calcu!H19,Calcu!$K$3)</f>
        <v>#N/A</v>
      </c>
      <c r="I22" s="42"/>
      <c r="J22" s="80">
        <f>Calcu_ADJ!C19</f>
        <v>11</v>
      </c>
      <c r="K22" s="79" t="str">
        <f>Calcu_ADJ!E19</f>
        <v/>
      </c>
      <c r="L22" s="79" t="e">
        <f ca="1">TEXT(Calcu_ADJ!F19,Calcu_ADJ!$K$3)</f>
        <v>#N/A</v>
      </c>
      <c r="M22" s="79" t="e">
        <f ca="1">TEXT(Calcu_ADJ!G19,Calcu_ADJ!$K$3)</f>
        <v>#N/A</v>
      </c>
      <c r="N22" s="79" t="e">
        <f ca="1">TEXT(Calcu_ADJ!H19,Calcu_ADJ!$K$3)</f>
        <v>#N/A</v>
      </c>
    </row>
    <row r="23" spans="1:14" ht="13.5" customHeight="1">
      <c r="A23" s="42"/>
      <c r="B23" s="80">
        <f>Calcu!C20</f>
        <v>12</v>
      </c>
      <c r="C23" s="79" t="str">
        <f>Calcu!E20</f>
        <v/>
      </c>
      <c r="D23" s="79" t="e">
        <f ca="1">TEXT(Calcu!F20,Calcu!$K$3)</f>
        <v>#N/A</v>
      </c>
      <c r="E23" s="79" t="e">
        <f ca="1">TEXT(Calcu!G20,Calcu!$K$3)</f>
        <v>#N/A</v>
      </c>
      <c r="F23" s="79" t="e">
        <f ca="1">TEXT(Calcu!H20,Calcu!$K$3)</f>
        <v>#N/A</v>
      </c>
      <c r="I23" s="42"/>
      <c r="J23" s="80">
        <f>Calcu_ADJ!C20</f>
        <v>12</v>
      </c>
      <c r="K23" s="79" t="str">
        <f>Calcu_ADJ!E20</f>
        <v/>
      </c>
      <c r="L23" s="79" t="e">
        <f ca="1">TEXT(Calcu_ADJ!F20,Calcu_ADJ!$K$3)</f>
        <v>#N/A</v>
      </c>
      <c r="M23" s="79" t="e">
        <f ca="1">TEXT(Calcu_ADJ!G20,Calcu_ADJ!$K$3)</f>
        <v>#N/A</v>
      </c>
      <c r="N23" s="79" t="e">
        <f ca="1">TEXT(Calcu_ADJ!H20,Calcu_ADJ!$K$3)</f>
        <v>#N/A</v>
      </c>
    </row>
    <row r="24" spans="1:14" ht="13.5" customHeight="1">
      <c r="A24" s="42"/>
      <c r="B24" s="80">
        <f>Calcu!C21</f>
        <v>13</v>
      </c>
      <c r="C24" s="79" t="str">
        <f>Calcu!E21</f>
        <v/>
      </c>
      <c r="D24" s="79" t="e">
        <f ca="1">TEXT(Calcu!F21,Calcu!$K$3)</f>
        <v>#N/A</v>
      </c>
      <c r="E24" s="79" t="e">
        <f ca="1">TEXT(Calcu!G21,Calcu!$K$3)</f>
        <v>#N/A</v>
      </c>
      <c r="F24" s="79" t="e">
        <f ca="1">TEXT(Calcu!H21,Calcu!$K$3)</f>
        <v>#N/A</v>
      </c>
      <c r="I24" s="42"/>
      <c r="J24" s="80">
        <f>Calcu_ADJ!C21</f>
        <v>13</v>
      </c>
      <c r="K24" s="79" t="str">
        <f>Calcu_ADJ!E21</f>
        <v/>
      </c>
      <c r="L24" s="79" t="e">
        <f ca="1">TEXT(Calcu_ADJ!F21,Calcu_ADJ!$K$3)</f>
        <v>#N/A</v>
      </c>
      <c r="M24" s="79" t="e">
        <f ca="1">TEXT(Calcu_ADJ!G21,Calcu_ADJ!$K$3)</f>
        <v>#N/A</v>
      </c>
      <c r="N24" s="79" t="e">
        <f ca="1">TEXT(Calcu_ADJ!H21,Calcu_ADJ!$K$3)</f>
        <v>#N/A</v>
      </c>
    </row>
    <row r="25" spans="1:14" ht="13.5" customHeight="1">
      <c r="A25" s="42"/>
      <c r="B25" s="80">
        <f>Calcu!C22</f>
        <v>14</v>
      </c>
      <c r="C25" s="79" t="str">
        <f>Calcu!E22</f>
        <v/>
      </c>
      <c r="D25" s="79" t="e">
        <f ca="1">TEXT(Calcu!F22,Calcu!$K$3)</f>
        <v>#N/A</v>
      </c>
      <c r="E25" s="79" t="e">
        <f ca="1">TEXT(Calcu!G22,Calcu!$K$3)</f>
        <v>#N/A</v>
      </c>
      <c r="F25" s="79" t="e">
        <f ca="1">TEXT(Calcu!H22,Calcu!$K$3)</f>
        <v>#N/A</v>
      </c>
      <c r="I25" s="42"/>
      <c r="J25" s="80">
        <f>Calcu_ADJ!C22</f>
        <v>14</v>
      </c>
      <c r="K25" s="79" t="str">
        <f>Calcu_ADJ!E22</f>
        <v/>
      </c>
      <c r="L25" s="79" t="e">
        <f ca="1">TEXT(Calcu_ADJ!F22,Calcu_ADJ!$K$3)</f>
        <v>#N/A</v>
      </c>
      <c r="M25" s="79" t="e">
        <f ca="1">TEXT(Calcu_ADJ!G22,Calcu_ADJ!$K$3)</f>
        <v>#N/A</v>
      </c>
      <c r="N25" s="79" t="e">
        <f ca="1">TEXT(Calcu_ADJ!H22,Calcu_ADJ!$K$3)</f>
        <v>#N/A</v>
      </c>
    </row>
    <row r="26" spans="1:14" ht="13.5" customHeight="1">
      <c r="A26" s="42"/>
      <c r="B26" s="80">
        <f>Calcu!C23</f>
        <v>15</v>
      </c>
      <c r="C26" s="79" t="str">
        <f>Calcu!E23</f>
        <v/>
      </c>
      <c r="D26" s="79" t="e">
        <f ca="1">TEXT(Calcu!F23,Calcu!$K$3)</f>
        <v>#N/A</v>
      </c>
      <c r="E26" s="79" t="e">
        <f ca="1">TEXT(Calcu!G23,Calcu!$K$3)</f>
        <v>#N/A</v>
      </c>
      <c r="F26" s="79" t="e">
        <f ca="1">TEXT(Calcu!H23,Calcu!$K$3)</f>
        <v>#N/A</v>
      </c>
      <c r="I26" s="42"/>
      <c r="J26" s="80">
        <f>Calcu_ADJ!C23</f>
        <v>15</v>
      </c>
      <c r="K26" s="79" t="str">
        <f>Calcu_ADJ!E23</f>
        <v/>
      </c>
      <c r="L26" s="79" t="e">
        <f ca="1">TEXT(Calcu_ADJ!F23,Calcu_ADJ!$K$3)</f>
        <v>#N/A</v>
      </c>
      <c r="M26" s="79" t="e">
        <f ca="1">TEXT(Calcu_ADJ!G23,Calcu_ADJ!$K$3)</f>
        <v>#N/A</v>
      </c>
      <c r="N26" s="79" t="e">
        <f ca="1">TEXT(Calcu_ADJ!H23,Calcu_ADJ!$K$3)</f>
        <v>#N/A</v>
      </c>
    </row>
    <row r="27" spans="1:14" ht="13.5" customHeight="1">
      <c r="A27" s="42"/>
      <c r="B27" s="80">
        <f>Calcu!C24</f>
        <v>16</v>
      </c>
      <c r="C27" s="79" t="str">
        <f>Calcu!E24</f>
        <v/>
      </c>
      <c r="D27" s="79" t="e">
        <f ca="1">TEXT(Calcu!F24,Calcu!$K$3)</f>
        <v>#N/A</v>
      </c>
      <c r="E27" s="79" t="e">
        <f ca="1">TEXT(Calcu!G24,Calcu!$K$3)</f>
        <v>#N/A</v>
      </c>
      <c r="F27" s="79" t="e">
        <f ca="1">TEXT(Calcu!H24,Calcu!$K$3)</f>
        <v>#N/A</v>
      </c>
      <c r="I27" s="42"/>
      <c r="J27" s="80">
        <f>Calcu_ADJ!C24</f>
        <v>16</v>
      </c>
      <c r="K27" s="79" t="str">
        <f>Calcu_ADJ!E24</f>
        <v/>
      </c>
      <c r="L27" s="79" t="e">
        <f ca="1">TEXT(Calcu_ADJ!F24,Calcu_ADJ!$K$3)</f>
        <v>#N/A</v>
      </c>
      <c r="M27" s="79" t="e">
        <f ca="1">TEXT(Calcu_ADJ!G24,Calcu_ADJ!$K$3)</f>
        <v>#N/A</v>
      </c>
      <c r="N27" s="79" t="e">
        <f ca="1">TEXT(Calcu_ADJ!H24,Calcu_ADJ!$K$3)</f>
        <v>#N/A</v>
      </c>
    </row>
    <row r="28" spans="1:14" ht="13.5" customHeight="1">
      <c r="A28" s="42"/>
      <c r="B28" s="80">
        <f>Calcu!C25</f>
        <v>17</v>
      </c>
      <c r="C28" s="79" t="str">
        <f>Calcu!E25</f>
        <v/>
      </c>
      <c r="D28" s="79" t="e">
        <f ca="1">TEXT(Calcu!F25,Calcu!$K$3)</f>
        <v>#N/A</v>
      </c>
      <c r="E28" s="79" t="e">
        <f ca="1">TEXT(Calcu!G25,Calcu!$K$3)</f>
        <v>#N/A</v>
      </c>
      <c r="F28" s="79" t="e">
        <f ca="1">TEXT(Calcu!H25,Calcu!$K$3)</f>
        <v>#N/A</v>
      </c>
      <c r="I28" s="42"/>
      <c r="J28" s="80">
        <f>Calcu_ADJ!C25</f>
        <v>17</v>
      </c>
      <c r="K28" s="79" t="str">
        <f>Calcu_ADJ!E25</f>
        <v/>
      </c>
      <c r="L28" s="79" t="e">
        <f ca="1">TEXT(Calcu_ADJ!F25,Calcu_ADJ!$K$3)</f>
        <v>#N/A</v>
      </c>
      <c r="M28" s="79" t="e">
        <f ca="1">TEXT(Calcu_ADJ!G25,Calcu_ADJ!$K$3)</f>
        <v>#N/A</v>
      </c>
      <c r="N28" s="79" t="e">
        <f ca="1">TEXT(Calcu_ADJ!H25,Calcu_ADJ!$K$3)</f>
        <v>#N/A</v>
      </c>
    </row>
    <row r="29" spans="1:14" ht="13.5" customHeight="1">
      <c r="A29" s="42"/>
      <c r="B29" s="80">
        <f>Calcu!C26</f>
        <v>18</v>
      </c>
      <c r="C29" s="79" t="str">
        <f>Calcu!E26</f>
        <v/>
      </c>
      <c r="D29" s="79" t="e">
        <f ca="1">TEXT(Calcu!F26,Calcu!$K$3)</f>
        <v>#N/A</v>
      </c>
      <c r="E29" s="79" t="e">
        <f ca="1">TEXT(Calcu!G26,Calcu!$K$3)</f>
        <v>#N/A</v>
      </c>
      <c r="F29" s="79" t="e">
        <f ca="1">TEXT(Calcu!H26,Calcu!$K$3)</f>
        <v>#N/A</v>
      </c>
      <c r="I29" s="42"/>
      <c r="J29" s="80">
        <f>Calcu_ADJ!C26</f>
        <v>18</v>
      </c>
      <c r="K29" s="79" t="str">
        <f>Calcu_ADJ!E26</f>
        <v/>
      </c>
      <c r="L29" s="79" t="e">
        <f ca="1">TEXT(Calcu_ADJ!F26,Calcu_ADJ!$K$3)</f>
        <v>#N/A</v>
      </c>
      <c r="M29" s="79" t="e">
        <f ca="1">TEXT(Calcu_ADJ!G26,Calcu_ADJ!$K$3)</f>
        <v>#N/A</v>
      </c>
      <c r="N29" s="79" t="e">
        <f ca="1">TEXT(Calcu_ADJ!H26,Calcu_ADJ!$K$3)</f>
        <v>#N/A</v>
      </c>
    </row>
    <row r="30" spans="1:14" ht="13.5" customHeight="1">
      <c r="A30" s="42"/>
      <c r="B30" s="80">
        <f>Calcu!C27</f>
        <v>19</v>
      </c>
      <c r="C30" s="79" t="str">
        <f>Calcu!E27</f>
        <v/>
      </c>
      <c r="D30" s="79" t="e">
        <f ca="1">TEXT(Calcu!F27,Calcu!$K$3)</f>
        <v>#N/A</v>
      </c>
      <c r="E30" s="79" t="e">
        <f ca="1">TEXT(Calcu!G27,Calcu!$K$3)</f>
        <v>#N/A</v>
      </c>
      <c r="F30" s="79" t="e">
        <f ca="1">TEXT(Calcu!H27,Calcu!$K$3)</f>
        <v>#N/A</v>
      </c>
      <c r="I30" s="42"/>
      <c r="J30" s="80">
        <f>Calcu_ADJ!C27</f>
        <v>19</v>
      </c>
      <c r="K30" s="79" t="str">
        <f>Calcu_ADJ!E27</f>
        <v/>
      </c>
      <c r="L30" s="79" t="e">
        <f ca="1">TEXT(Calcu_ADJ!F27,Calcu_ADJ!$K$3)</f>
        <v>#N/A</v>
      </c>
      <c r="M30" s="79" t="e">
        <f ca="1">TEXT(Calcu_ADJ!G27,Calcu_ADJ!$K$3)</f>
        <v>#N/A</v>
      </c>
      <c r="N30" s="79" t="e">
        <f ca="1">TEXT(Calcu_ADJ!H27,Calcu_ADJ!$K$3)</f>
        <v>#N/A</v>
      </c>
    </row>
    <row r="31" spans="1:14" ht="13.5" customHeight="1">
      <c r="A31" s="42"/>
      <c r="B31" s="80">
        <f>Calcu!C28</f>
        <v>20</v>
      </c>
      <c r="C31" s="79" t="str">
        <f>Calcu!E28</f>
        <v/>
      </c>
      <c r="D31" s="79" t="e">
        <f ca="1">TEXT(Calcu!F28,Calcu!$K$3)</f>
        <v>#N/A</v>
      </c>
      <c r="E31" s="79" t="e">
        <f ca="1">TEXT(Calcu!G28,Calcu!$K$3)</f>
        <v>#N/A</v>
      </c>
      <c r="F31" s="79" t="e">
        <f ca="1">TEXT(Calcu!H28,Calcu!$K$3)</f>
        <v>#N/A</v>
      </c>
      <c r="I31" s="42"/>
      <c r="J31" s="80">
        <f>Calcu_ADJ!C28</f>
        <v>20</v>
      </c>
      <c r="K31" s="79" t="str">
        <f>Calcu_ADJ!E28</f>
        <v/>
      </c>
      <c r="L31" s="79" t="e">
        <f ca="1">TEXT(Calcu_ADJ!F28,Calcu_ADJ!$K$3)</f>
        <v>#N/A</v>
      </c>
      <c r="M31" s="79" t="e">
        <f ca="1">TEXT(Calcu_ADJ!G28,Calcu_ADJ!$K$3)</f>
        <v>#N/A</v>
      </c>
      <c r="N31" s="79" t="e">
        <f ca="1">TEXT(Calcu_ADJ!H28,Calcu_ADJ!$K$3)</f>
        <v>#N/A</v>
      </c>
    </row>
    <row r="32" spans="1:14" ht="13.5" customHeight="1">
      <c r="A32" s="42"/>
      <c r="B32" s="80">
        <f>Calcu!C29</f>
        <v>21</v>
      </c>
      <c r="C32" s="79" t="str">
        <f>Calcu!E29</f>
        <v/>
      </c>
      <c r="D32" s="79" t="e">
        <f ca="1">TEXT(Calcu!F29,Calcu!$K$3)</f>
        <v>#N/A</v>
      </c>
      <c r="E32" s="79" t="e">
        <f ca="1">TEXT(Calcu!G29,Calcu!$K$3)</f>
        <v>#N/A</v>
      </c>
      <c r="F32" s="79" t="e">
        <f ca="1">TEXT(Calcu!H29,Calcu!$K$3)</f>
        <v>#N/A</v>
      </c>
      <c r="I32" s="42"/>
      <c r="J32" s="80">
        <f>Calcu_ADJ!C29</f>
        <v>21</v>
      </c>
      <c r="K32" s="79" t="str">
        <f>Calcu_ADJ!E29</f>
        <v/>
      </c>
      <c r="L32" s="79" t="e">
        <f ca="1">TEXT(Calcu_ADJ!F29,Calcu_ADJ!$K$3)</f>
        <v>#N/A</v>
      </c>
      <c r="M32" s="79" t="e">
        <f ca="1">TEXT(Calcu_ADJ!G29,Calcu_ADJ!$K$3)</f>
        <v>#N/A</v>
      </c>
      <c r="N32" s="79" t="e">
        <f ca="1">TEXT(Calcu_ADJ!H29,Calcu_ADJ!$K$3)</f>
        <v>#N/A</v>
      </c>
    </row>
    <row r="33" spans="1:14" ht="13.5" customHeight="1">
      <c r="A33" s="42"/>
      <c r="B33" s="80">
        <f>Calcu!C30</f>
        <v>22</v>
      </c>
      <c r="C33" s="79" t="str">
        <f>Calcu!E30</f>
        <v/>
      </c>
      <c r="D33" s="79" t="e">
        <f ca="1">TEXT(Calcu!F30,Calcu!$K$3)</f>
        <v>#N/A</v>
      </c>
      <c r="E33" s="79" t="e">
        <f ca="1">TEXT(Calcu!G30,Calcu!$K$3)</f>
        <v>#N/A</v>
      </c>
      <c r="F33" s="79" t="e">
        <f ca="1">TEXT(Calcu!H30,Calcu!$K$3)</f>
        <v>#N/A</v>
      </c>
      <c r="I33" s="42"/>
      <c r="J33" s="80">
        <f>Calcu_ADJ!C30</f>
        <v>22</v>
      </c>
      <c r="K33" s="79" t="str">
        <f>Calcu_ADJ!E30</f>
        <v/>
      </c>
      <c r="L33" s="79" t="e">
        <f ca="1">TEXT(Calcu_ADJ!F30,Calcu_ADJ!$K$3)</f>
        <v>#N/A</v>
      </c>
      <c r="M33" s="79" t="e">
        <f ca="1">TEXT(Calcu_ADJ!G30,Calcu_ADJ!$K$3)</f>
        <v>#N/A</v>
      </c>
      <c r="N33" s="79" t="e">
        <f ca="1">TEXT(Calcu_ADJ!H30,Calcu_ADJ!$K$3)</f>
        <v>#N/A</v>
      </c>
    </row>
    <row r="34" spans="1:14" ht="13.5" customHeight="1">
      <c r="A34" s="42"/>
      <c r="B34" s="80">
        <f>Calcu!C31</f>
        <v>23</v>
      </c>
      <c r="C34" s="79" t="str">
        <f>Calcu!E31</f>
        <v/>
      </c>
      <c r="D34" s="79" t="e">
        <f ca="1">TEXT(Calcu!F31,Calcu!$K$3)</f>
        <v>#N/A</v>
      </c>
      <c r="E34" s="79" t="e">
        <f ca="1">TEXT(Calcu!G31,Calcu!$K$3)</f>
        <v>#N/A</v>
      </c>
      <c r="F34" s="79" t="e">
        <f ca="1">TEXT(Calcu!H31,Calcu!$K$3)</f>
        <v>#N/A</v>
      </c>
      <c r="I34" s="42"/>
      <c r="J34" s="80">
        <f>Calcu_ADJ!C31</f>
        <v>23</v>
      </c>
      <c r="K34" s="79" t="str">
        <f>Calcu_ADJ!E31</f>
        <v/>
      </c>
      <c r="L34" s="79" t="e">
        <f ca="1">TEXT(Calcu_ADJ!F31,Calcu_ADJ!$K$3)</f>
        <v>#N/A</v>
      </c>
      <c r="M34" s="79" t="e">
        <f ca="1">TEXT(Calcu_ADJ!G31,Calcu_ADJ!$K$3)</f>
        <v>#N/A</v>
      </c>
      <c r="N34" s="79" t="e">
        <f ca="1">TEXT(Calcu_ADJ!H31,Calcu_ADJ!$K$3)</f>
        <v>#N/A</v>
      </c>
    </row>
    <row r="35" spans="1:14" ht="13.5" customHeight="1">
      <c r="A35" s="42"/>
      <c r="B35" s="80">
        <f>Calcu!C32</f>
        <v>24</v>
      </c>
      <c r="C35" s="79" t="str">
        <f>Calcu!E32</f>
        <v/>
      </c>
      <c r="D35" s="79" t="e">
        <f ca="1">TEXT(Calcu!F32,Calcu!$K$3)</f>
        <v>#N/A</v>
      </c>
      <c r="E35" s="79" t="e">
        <f ca="1">TEXT(Calcu!G32,Calcu!$K$3)</f>
        <v>#N/A</v>
      </c>
      <c r="F35" s="79" t="e">
        <f ca="1">TEXT(Calcu!H32,Calcu!$K$3)</f>
        <v>#N/A</v>
      </c>
      <c r="I35" s="42"/>
      <c r="J35" s="80">
        <f>Calcu_ADJ!C32</f>
        <v>24</v>
      </c>
      <c r="K35" s="79" t="str">
        <f>Calcu_ADJ!E32</f>
        <v/>
      </c>
      <c r="L35" s="79" t="e">
        <f ca="1">TEXT(Calcu_ADJ!F32,Calcu_ADJ!$K$3)</f>
        <v>#N/A</v>
      </c>
      <c r="M35" s="79" t="e">
        <f ca="1">TEXT(Calcu_ADJ!G32,Calcu_ADJ!$K$3)</f>
        <v>#N/A</v>
      </c>
      <c r="N35" s="79" t="e">
        <f ca="1">TEXT(Calcu_ADJ!H32,Calcu_ADJ!$K$3)</f>
        <v>#N/A</v>
      </c>
    </row>
    <row r="36" spans="1:14" ht="13.5" customHeight="1">
      <c r="A36" s="42"/>
      <c r="B36" s="80">
        <f>Calcu!C33</f>
        <v>25</v>
      </c>
      <c r="C36" s="79" t="str">
        <f>Calcu!E33</f>
        <v/>
      </c>
      <c r="D36" s="79" t="e">
        <f ca="1">TEXT(Calcu!F33,Calcu!$K$3)</f>
        <v>#N/A</v>
      </c>
      <c r="E36" s="79" t="e">
        <f ca="1">TEXT(Calcu!G33,Calcu!$K$3)</f>
        <v>#N/A</v>
      </c>
      <c r="F36" s="79" t="e">
        <f ca="1">TEXT(Calcu!H33,Calcu!$K$3)</f>
        <v>#N/A</v>
      </c>
      <c r="I36" s="42"/>
      <c r="J36" s="80">
        <f>Calcu_ADJ!C33</f>
        <v>25</v>
      </c>
      <c r="K36" s="79" t="str">
        <f>Calcu_ADJ!E33</f>
        <v/>
      </c>
      <c r="L36" s="79" t="e">
        <f ca="1">TEXT(Calcu_ADJ!F33,Calcu_ADJ!$K$3)</f>
        <v>#N/A</v>
      </c>
      <c r="M36" s="79" t="e">
        <f ca="1">TEXT(Calcu_ADJ!G33,Calcu_ADJ!$K$3)</f>
        <v>#N/A</v>
      </c>
      <c r="N36" s="79" t="e">
        <f ca="1">TEXT(Calcu_ADJ!H33,Calcu_ADJ!$K$3)</f>
        <v>#N/A</v>
      </c>
    </row>
    <row r="37" spans="1:14" ht="13.5" customHeight="1">
      <c r="A37" s="42"/>
      <c r="B37" s="80">
        <f>Calcu!C34</f>
        <v>26</v>
      </c>
      <c r="C37" s="79" t="str">
        <f>Calcu!E34</f>
        <v/>
      </c>
      <c r="D37" s="79" t="e">
        <f ca="1">TEXT(Calcu!F34,Calcu!$K$3)</f>
        <v>#N/A</v>
      </c>
      <c r="E37" s="79" t="e">
        <f ca="1">TEXT(Calcu!G34,Calcu!$K$3)</f>
        <v>#N/A</v>
      </c>
      <c r="F37" s="79" t="e">
        <f ca="1">TEXT(Calcu!H34,Calcu!$K$3)</f>
        <v>#N/A</v>
      </c>
      <c r="I37" s="42"/>
      <c r="J37" s="80">
        <f>Calcu_ADJ!C34</f>
        <v>26</v>
      </c>
      <c r="K37" s="79" t="str">
        <f>Calcu_ADJ!E34</f>
        <v/>
      </c>
      <c r="L37" s="79" t="e">
        <f ca="1">TEXT(Calcu_ADJ!F34,Calcu_ADJ!$K$3)</f>
        <v>#N/A</v>
      </c>
      <c r="M37" s="79" t="e">
        <f ca="1">TEXT(Calcu_ADJ!G34,Calcu_ADJ!$K$3)</f>
        <v>#N/A</v>
      </c>
      <c r="N37" s="79" t="e">
        <f ca="1">TEXT(Calcu_ADJ!H34,Calcu_ADJ!$K$3)</f>
        <v>#N/A</v>
      </c>
    </row>
    <row r="38" spans="1:14" ht="13.5" customHeight="1">
      <c r="A38" s="42"/>
      <c r="B38" s="80">
        <f>Calcu!C35</f>
        <v>27</v>
      </c>
      <c r="C38" s="79" t="str">
        <f>Calcu!E35</f>
        <v/>
      </c>
      <c r="D38" s="79" t="e">
        <f ca="1">TEXT(Calcu!F35,Calcu!$K$3)</f>
        <v>#N/A</v>
      </c>
      <c r="E38" s="79" t="e">
        <f ca="1">TEXT(Calcu!G35,Calcu!$K$3)</f>
        <v>#N/A</v>
      </c>
      <c r="F38" s="79" t="e">
        <f ca="1">TEXT(Calcu!H35,Calcu!$K$3)</f>
        <v>#N/A</v>
      </c>
      <c r="I38" s="42"/>
      <c r="J38" s="80">
        <f>Calcu_ADJ!C35</f>
        <v>27</v>
      </c>
      <c r="K38" s="79" t="str">
        <f>Calcu_ADJ!E35</f>
        <v/>
      </c>
      <c r="L38" s="79" t="e">
        <f ca="1">TEXT(Calcu_ADJ!F35,Calcu_ADJ!$K$3)</f>
        <v>#N/A</v>
      </c>
      <c r="M38" s="79" t="e">
        <f ca="1">TEXT(Calcu_ADJ!G35,Calcu_ADJ!$K$3)</f>
        <v>#N/A</v>
      </c>
      <c r="N38" s="79" t="e">
        <f ca="1">TEXT(Calcu_ADJ!H35,Calcu_ADJ!$K$3)</f>
        <v>#N/A</v>
      </c>
    </row>
    <row r="39" spans="1:14" ht="13.5" customHeight="1">
      <c r="A39" s="42"/>
      <c r="B39" s="80">
        <f>Calcu!C36</f>
        <v>28</v>
      </c>
      <c r="C39" s="79" t="str">
        <f>Calcu!E36</f>
        <v/>
      </c>
      <c r="D39" s="79" t="e">
        <f ca="1">TEXT(Calcu!F36,Calcu!$K$3)</f>
        <v>#N/A</v>
      </c>
      <c r="E39" s="79" t="e">
        <f ca="1">TEXT(Calcu!G36,Calcu!$K$3)</f>
        <v>#N/A</v>
      </c>
      <c r="F39" s="79" t="e">
        <f ca="1">TEXT(Calcu!H36,Calcu!$K$3)</f>
        <v>#N/A</v>
      </c>
      <c r="I39" s="42"/>
      <c r="J39" s="80">
        <f>Calcu_ADJ!C36</f>
        <v>28</v>
      </c>
      <c r="K39" s="79" t="str">
        <f>Calcu_ADJ!E36</f>
        <v/>
      </c>
      <c r="L39" s="79" t="e">
        <f ca="1">TEXT(Calcu_ADJ!F36,Calcu_ADJ!$K$3)</f>
        <v>#N/A</v>
      </c>
      <c r="M39" s="79" t="e">
        <f ca="1">TEXT(Calcu_ADJ!G36,Calcu_ADJ!$K$3)</f>
        <v>#N/A</v>
      </c>
      <c r="N39" s="79" t="e">
        <f ca="1">TEXT(Calcu_ADJ!H36,Calcu_ADJ!$K$3)</f>
        <v>#N/A</v>
      </c>
    </row>
    <row r="40" spans="1:14" ht="13.5" customHeight="1">
      <c r="A40" s="42"/>
      <c r="B40" s="80">
        <f>Calcu!C37</f>
        <v>29</v>
      </c>
      <c r="C40" s="79" t="str">
        <f>Calcu!E37</f>
        <v/>
      </c>
      <c r="D40" s="79" t="e">
        <f ca="1">TEXT(Calcu!F37,Calcu!$K$3)</f>
        <v>#N/A</v>
      </c>
      <c r="E40" s="79" t="e">
        <f ca="1">TEXT(Calcu!G37,Calcu!$K$3)</f>
        <v>#N/A</v>
      </c>
      <c r="F40" s="79" t="e">
        <f ca="1">TEXT(Calcu!H37,Calcu!$K$3)</f>
        <v>#N/A</v>
      </c>
      <c r="I40" s="42"/>
      <c r="J40" s="80">
        <f>Calcu_ADJ!C37</f>
        <v>29</v>
      </c>
      <c r="K40" s="79" t="str">
        <f>Calcu_ADJ!E37</f>
        <v/>
      </c>
      <c r="L40" s="79" t="e">
        <f ca="1">TEXT(Calcu_ADJ!F37,Calcu_ADJ!$K$3)</f>
        <v>#N/A</v>
      </c>
      <c r="M40" s="79" t="e">
        <f ca="1">TEXT(Calcu_ADJ!G37,Calcu_ADJ!$K$3)</f>
        <v>#N/A</v>
      </c>
      <c r="N40" s="79" t="e">
        <f ca="1">TEXT(Calcu_ADJ!H37,Calcu_ADJ!$K$3)</f>
        <v>#N/A</v>
      </c>
    </row>
    <row r="41" spans="1:14" ht="13.5" customHeight="1">
      <c r="A41" s="42"/>
      <c r="B41" s="80">
        <f>Calcu!C38</f>
        <v>30</v>
      </c>
      <c r="C41" s="79" t="str">
        <f>Calcu!E38</f>
        <v/>
      </c>
      <c r="D41" s="79" t="e">
        <f ca="1">TEXT(Calcu!F38,Calcu!$K$3)</f>
        <v>#N/A</v>
      </c>
      <c r="E41" s="79" t="e">
        <f ca="1">TEXT(Calcu!G38,Calcu!$K$3)</f>
        <v>#N/A</v>
      </c>
      <c r="F41" s="79" t="e">
        <f ca="1">TEXT(Calcu!H38,Calcu!$K$3)</f>
        <v>#N/A</v>
      </c>
      <c r="I41" s="42"/>
      <c r="J41" s="80">
        <f>Calcu_ADJ!C38</f>
        <v>30</v>
      </c>
      <c r="K41" s="79" t="str">
        <f>Calcu_ADJ!E38</f>
        <v/>
      </c>
      <c r="L41" s="79" t="e">
        <f ca="1">TEXT(Calcu_ADJ!F38,Calcu_ADJ!$K$3)</f>
        <v>#N/A</v>
      </c>
      <c r="M41" s="79" t="e">
        <f ca="1">TEXT(Calcu_ADJ!G38,Calcu_ADJ!$K$3)</f>
        <v>#N/A</v>
      </c>
      <c r="N41" s="79" t="e">
        <f ca="1">TEXT(Calcu_ADJ!H38,Calcu_ADJ!$K$3)</f>
        <v>#N/A</v>
      </c>
    </row>
    <row r="42" spans="1:14" ht="13.5" customHeight="1">
      <c r="A42" s="42"/>
      <c r="B42" s="80">
        <f>Calcu!C39</f>
        <v>31</v>
      </c>
      <c r="C42" s="79" t="str">
        <f>Calcu!E39</f>
        <v/>
      </c>
      <c r="D42" s="79" t="e">
        <f ca="1">TEXT(Calcu!F39,Calcu!$K$3)</f>
        <v>#N/A</v>
      </c>
      <c r="E42" s="79" t="e">
        <f ca="1">TEXT(Calcu!G39,Calcu!$K$3)</f>
        <v>#N/A</v>
      </c>
      <c r="F42" s="79" t="e">
        <f ca="1">TEXT(Calcu!H39,Calcu!$K$3)</f>
        <v>#N/A</v>
      </c>
      <c r="I42" s="42"/>
      <c r="J42" s="80">
        <f>Calcu_ADJ!C39</f>
        <v>31</v>
      </c>
      <c r="K42" s="79" t="str">
        <f>Calcu_ADJ!E39</f>
        <v/>
      </c>
      <c r="L42" s="79" t="e">
        <f ca="1">TEXT(Calcu_ADJ!F39,Calcu_ADJ!$K$3)</f>
        <v>#N/A</v>
      </c>
      <c r="M42" s="79" t="e">
        <f ca="1">TEXT(Calcu_ADJ!G39,Calcu_ADJ!$K$3)</f>
        <v>#N/A</v>
      </c>
      <c r="N42" s="79" t="e">
        <f ca="1">TEXT(Calcu_ADJ!H39,Calcu_ADJ!$K$3)</f>
        <v>#N/A</v>
      </c>
    </row>
    <row r="43" spans="1:14" ht="13.5" customHeight="1">
      <c r="A43" s="42"/>
      <c r="B43" s="80">
        <f>Calcu!C40</f>
        <v>32</v>
      </c>
      <c r="C43" s="79" t="str">
        <f>Calcu!E40</f>
        <v/>
      </c>
      <c r="D43" s="79" t="e">
        <f ca="1">TEXT(Calcu!F40,Calcu!$K$3)</f>
        <v>#N/A</v>
      </c>
      <c r="E43" s="79" t="e">
        <f ca="1">TEXT(Calcu!G40,Calcu!$K$3)</f>
        <v>#N/A</v>
      </c>
      <c r="F43" s="79" t="e">
        <f ca="1">TEXT(Calcu!H40,Calcu!$K$3)</f>
        <v>#N/A</v>
      </c>
      <c r="I43" s="42"/>
      <c r="J43" s="80">
        <f>Calcu_ADJ!C40</f>
        <v>32</v>
      </c>
      <c r="K43" s="79" t="str">
        <f>Calcu_ADJ!E40</f>
        <v/>
      </c>
      <c r="L43" s="79" t="e">
        <f ca="1">TEXT(Calcu_ADJ!F40,Calcu_ADJ!$K$3)</f>
        <v>#N/A</v>
      </c>
      <c r="M43" s="79" t="e">
        <f ca="1">TEXT(Calcu_ADJ!G40,Calcu_ADJ!$K$3)</f>
        <v>#N/A</v>
      </c>
      <c r="N43" s="79" t="e">
        <f ca="1">TEXT(Calcu_ADJ!H40,Calcu_ADJ!$K$3)</f>
        <v>#N/A</v>
      </c>
    </row>
    <row r="44" spans="1:14" ht="13.5" customHeight="1">
      <c r="A44" s="42"/>
      <c r="B44" s="80">
        <f>Calcu!C41</f>
        <v>33</v>
      </c>
      <c r="C44" s="79" t="str">
        <f>Calcu!E41</f>
        <v/>
      </c>
      <c r="D44" s="79" t="e">
        <f ca="1">TEXT(Calcu!F41,Calcu!$K$3)</f>
        <v>#N/A</v>
      </c>
      <c r="E44" s="79" t="e">
        <f ca="1">TEXT(Calcu!G41,Calcu!$K$3)</f>
        <v>#N/A</v>
      </c>
      <c r="F44" s="79" t="e">
        <f ca="1">TEXT(Calcu!H41,Calcu!$K$3)</f>
        <v>#N/A</v>
      </c>
      <c r="I44" s="42"/>
      <c r="J44" s="80">
        <f>Calcu_ADJ!C41</f>
        <v>33</v>
      </c>
      <c r="K44" s="79" t="str">
        <f>Calcu_ADJ!E41</f>
        <v/>
      </c>
      <c r="L44" s="79" t="e">
        <f ca="1">TEXT(Calcu_ADJ!F41,Calcu_ADJ!$K$3)</f>
        <v>#N/A</v>
      </c>
      <c r="M44" s="79" t="e">
        <f ca="1">TEXT(Calcu_ADJ!G41,Calcu_ADJ!$K$3)</f>
        <v>#N/A</v>
      </c>
      <c r="N44" s="79" t="e">
        <f ca="1">TEXT(Calcu_ADJ!H41,Calcu_ADJ!$K$3)</f>
        <v>#N/A</v>
      </c>
    </row>
    <row r="45" spans="1:14" ht="13.5" customHeight="1">
      <c r="A45" s="42"/>
      <c r="B45" s="80">
        <f>Calcu!C42</f>
        <v>34</v>
      </c>
      <c r="C45" s="79" t="str">
        <f>Calcu!E42</f>
        <v/>
      </c>
      <c r="D45" s="79" t="e">
        <f ca="1">TEXT(Calcu!F42,Calcu!$K$3)</f>
        <v>#N/A</v>
      </c>
      <c r="E45" s="79" t="e">
        <f ca="1">TEXT(Calcu!G42,Calcu!$K$3)</f>
        <v>#N/A</v>
      </c>
      <c r="F45" s="79" t="e">
        <f ca="1">TEXT(Calcu!H42,Calcu!$K$3)</f>
        <v>#N/A</v>
      </c>
      <c r="I45" s="42"/>
      <c r="J45" s="80">
        <f>Calcu_ADJ!C42</f>
        <v>34</v>
      </c>
      <c r="K45" s="79" t="str">
        <f>Calcu_ADJ!E42</f>
        <v/>
      </c>
      <c r="L45" s="79" t="e">
        <f ca="1">TEXT(Calcu_ADJ!F42,Calcu_ADJ!$K$3)</f>
        <v>#N/A</v>
      </c>
      <c r="M45" s="79" t="e">
        <f ca="1">TEXT(Calcu_ADJ!G42,Calcu_ADJ!$K$3)</f>
        <v>#N/A</v>
      </c>
      <c r="N45" s="79" t="e">
        <f ca="1">TEXT(Calcu_ADJ!H42,Calcu_ADJ!$K$3)</f>
        <v>#N/A</v>
      </c>
    </row>
    <row r="46" spans="1:14" ht="13.5" customHeight="1">
      <c r="A46" s="42"/>
      <c r="B46" s="80">
        <f>Calcu!C43</f>
        <v>35</v>
      </c>
      <c r="C46" s="79" t="str">
        <f>Calcu!E43</f>
        <v/>
      </c>
      <c r="D46" s="79" t="e">
        <f ca="1">TEXT(Calcu!F43,Calcu!$K$3)</f>
        <v>#N/A</v>
      </c>
      <c r="E46" s="79" t="e">
        <f ca="1">TEXT(Calcu!G43,Calcu!$K$3)</f>
        <v>#N/A</v>
      </c>
      <c r="F46" s="79" t="e">
        <f ca="1">TEXT(Calcu!H43,Calcu!$K$3)</f>
        <v>#N/A</v>
      </c>
      <c r="I46" s="42"/>
      <c r="J46" s="80">
        <f>Calcu_ADJ!C43</f>
        <v>35</v>
      </c>
      <c r="K46" s="79" t="str">
        <f>Calcu_ADJ!E43</f>
        <v/>
      </c>
      <c r="L46" s="79" t="e">
        <f ca="1">TEXT(Calcu_ADJ!F43,Calcu_ADJ!$K$3)</f>
        <v>#N/A</v>
      </c>
      <c r="M46" s="79" t="e">
        <f ca="1">TEXT(Calcu_ADJ!G43,Calcu_ADJ!$K$3)</f>
        <v>#N/A</v>
      </c>
      <c r="N46" s="79" t="e">
        <f ca="1">TEXT(Calcu_ADJ!H43,Calcu_ADJ!$K$3)</f>
        <v>#N/A</v>
      </c>
    </row>
    <row r="47" spans="1:14" ht="13.5" customHeight="1">
      <c r="A47" s="42"/>
      <c r="B47" s="80">
        <f>Calcu!C44</f>
        <v>36</v>
      </c>
      <c r="C47" s="79" t="str">
        <f>Calcu!E44</f>
        <v/>
      </c>
      <c r="D47" s="79" t="e">
        <f ca="1">TEXT(Calcu!F44,Calcu!$K$3)</f>
        <v>#N/A</v>
      </c>
      <c r="E47" s="79" t="e">
        <f ca="1">TEXT(Calcu!G44,Calcu!$K$3)</f>
        <v>#N/A</v>
      </c>
      <c r="F47" s="79" t="e">
        <f ca="1">TEXT(Calcu!H44,Calcu!$K$3)</f>
        <v>#N/A</v>
      </c>
      <c r="I47" s="42"/>
      <c r="J47" s="80">
        <f>Calcu_ADJ!C44</f>
        <v>36</v>
      </c>
      <c r="K47" s="79" t="str">
        <f>Calcu_ADJ!E44</f>
        <v/>
      </c>
      <c r="L47" s="79" t="e">
        <f ca="1">TEXT(Calcu_ADJ!F44,Calcu_ADJ!$K$3)</f>
        <v>#N/A</v>
      </c>
      <c r="M47" s="79" t="e">
        <f ca="1">TEXT(Calcu_ADJ!G44,Calcu_ADJ!$K$3)</f>
        <v>#N/A</v>
      </c>
      <c r="N47" s="79" t="e">
        <f ca="1">TEXT(Calcu_ADJ!H44,Calcu_ADJ!$K$3)</f>
        <v>#N/A</v>
      </c>
    </row>
    <row r="48" spans="1:14" ht="13.5" customHeight="1">
      <c r="A48" s="42"/>
      <c r="B48" s="80">
        <f>Calcu!C45</f>
        <v>37</v>
      </c>
      <c r="C48" s="79" t="str">
        <f>Calcu!E45</f>
        <v/>
      </c>
      <c r="D48" s="79" t="e">
        <f ca="1">TEXT(Calcu!F45,Calcu!$K$3)</f>
        <v>#N/A</v>
      </c>
      <c r="E48" s="79" t="e">
        <f ca="1">TEXT(Calcu!G45,Calcu!$K$3)</f>
        <v>#N/A</v>
      </c>
      <c r="F48" s="79" t="e">
        <f ca="1">TEXT(Calcu!H45,Calcu!$K$3)</f>
        <v>#N/A</v>
      </c>
      <c r="I48" s="42"/>
      <c r="J48" s="80">
        <f>Calcu_ADJ!C45</f>
        <v>37</v>
      </c>
      <c r="K48" s="79" t="str">
        <f>Calcu_ADJ!E45</f>
        <v/>
      </c>
      <c r="L48" s="79" t="e">
        <f ca="1">TEXT(Calcu_ADJ!F45,Calcu_ADJ!$K$3)</f>
        <v>#N/A</v>
      </c>
      <c r="M48" s="79" t="e">
        <f ca="1">TEXT(Calcu_ADJ!G45,Calcu_ADJ!$K$3)</f>
        <v>#N/A</v>
      </c>
      <c r="N48" s="79" t="e">
        <f ca="1">TEXT(Calcu_ADJ!H45,Calcu_ADJ!$K$3)</f>
        <v>#N/A</v>
      </c>
    </row>
    <row r="49" spans="1:14" ht="13.5" customHeight="1">
      <c r="A49" s="42"/>
      <c r="B49" s="80">
        <f>Calcu!C46</f>
        <v>38</v>
      </c>
      <c r="C49" s="79" t="str">
        <f>Calcu!E46</f>
        <v/>
      </c>
      <c r="D49" s="79" t="e">
        <f ca="1">TEXT(Calcu!F46,Calcu!$K$3)</f>
        <v>#N/A</v>
      </c>
      <c r="E49" s="79" t="e">
        <f ca="1">TEXT(Calcu!G46,Calcu!$K$3)</f>
        <v>#N/A</v>
      </c>
      <c r="F49" s="79" t="e">
        <f ca="1">TEXT(Calcu!H46,Calcu!$K$3)</f>
        <v>#N/A</v>
      </c>
      <c r="I49" s="42"/>
      <c r="J49" s="80">
        <f>Calcu_ADJ!C46</f>
        <v>38</v>
      </c>
      <c r="K49" s="79" t="str">
        <f>Calcu_ADJ!E46</f>
        <v/>
      </c>
      <c r="L49" s="79" t="e">
        <f ca="1">TEXT(Calcu_ADJ!F46,Calcu_ADJ!$K$3)</f>
        <v>#N/A</v>
      </c>
      <c r="M49" s="79" t="e">
        <f ca="1">TEXT(Calcu_ADJ!G46,Calcu_ADJ!$K$3)</f>
        <v>#N/A</v>
      </c>
      <c r="N49" s="79" t="e">
        <f ca="1">TEXT(Calcu_ADJ!H46,Calcu_ADJ!$K$3)</f>
        <v>#N/A</v>
      </c>
    </row>
    <row r="50" spans="1:14" ht="13.5" customHeight="1">
      <c r="A50" s="42"/>
      <c r="B50" s="80">
        <f>Calcu!C47</f>
        <v>39</v>
      </c>
      <c r="C50" s="79" t="str">
        <f>Calcu!E47</f>
        <v/>
      </c>
      <c r="D50" s="79" t="e">
        <f ca="1">TEXT(Calcu!F47,Calcu!$K$3)</f>
        <v>#N/A</v>
      </c>
      <c r="E50" s="79" t="e">
        <f ca="1">TEXT(Calcu!G47,Calcu!$K$3)</f>
        <v>#N/A</v>
      </c>
      <c r="F50" s="79" t="e">
        <f ca="1">TEXT(Calcu!H47,Calcu!$K$3)</f>
        <v>#N/A</v>
      </c>
      <c r="I50" s="42"/>
      <c r="J50" s="80">
        <f>Calcu_ADJ!C47</f>
        <v>39</v>
      </c>
      <c r="K50" s="79" t="str">
        <f>Calcu_ADJ!E47</f>
        <v/>
      </c>
      <c r="L50" s="79" t="e">
        <f ca="1">TEXT(Calcu_ADJ!F47,Calcu_ADJ!$K$3)</f>
        <v>#N/A</v>
      </c>
      <c r="M50" s="79" t="e">
        <f ca="1">TEXT(Calcu_ADJ!G47,Calcu_ADJ!$K$3)</f>
        <v>#N/A</v>
      </c>
      <c r="N50" s="79" t="e">
        <f ca="1">TEXT(Calcu_ADJ!H47,Calcu_ADJ!$K$3)</f>
        <v>#N/A</v>
      </c>
    </row>
    <row r="51" spans="1:14" ht="13.5" customHeight="1">
      <c r="A51" s="42"/>
      <c r="B51" s="80">
        <f>Calcu!C48</f>
        <v>40</v>
      </c>
      <c r="C51" s="79" t="str">
        <f>Calcu!E48</f>
        <v/>
      </c>
      <c r="D51" s="79" t="e">
        <f ca="1">TEXT(Calcu!F48,Calcu!$K$3)</f>
        <v>#N/A</v>
      </c>
      <c r="E51" s="79" t="e">
        <f ca="1">TEXT(Calcu!G48,Calcu!$K$3)</f>
        <v>#N/A</v>
      </c>
      <c r="F51" s="79" t="e">
        <f ca="1">TEXT(Calcu!H48,Calcu!$K$3)</f>
        <v>#N/A</v>
      </c>
      <c r="I51" s="42"/>
      <c r="J51" s="80">
        <f>Calcu_ADJ!C48</f>
        <v>40</v>
      </c>
      <c r="K51" s="79" t="str">
        <f>Calcu_ADJ!E48</f>
        <v/>
      </c>
      <c r="L51" s="79" t="e">
        <f ca="1">TEXT(Calcu_ADJ!F48,Calcu_ADJ!$K$3)</f>
        <v>#N/A</v>
      </c>
      <c r="M51" s="79" t="e">
        <f ca="1">TEXT(Calcu_ADJ!G48,Calcu_ADJ!$K$3)</f>
        <v>#N/A</v>
      </c>
      <c r="N51" s="79" t="e">
        <f ca="1">TEXT(Calcu_ADJ!H48,Calcu_ADJ!$K$3)</f>
        <v>#N/A</v>
      </c>
    </row>
    <row r="52" spans="1:14" ht="13.5" customHeight="1">
      <c r="A52" s="42"/>
      <c r="B52" s="80">
        <f>Calcu!C49</f>
        <v>41</v>
      </c>
      <c r="C52" s="79" t="str">
        <f>Calcu!E49</f>
        <v/>
      </c>
      <c r="D52" s="79" t="e">
        <f ca="1">TEXT(Calcu!F49,Calcu!$K$3)</f>
        <v>#N/A</v>
      </c>
      <c r="E52" s="79" t="e">
        <f ca="1">TEXT(Calcu!G49,Calcu!$K$3)</f>
        <v>#N/A</v>
      </c>
      <c r="F52" s="79" t="e">
        <f ca="1">TEXT(Calcu!H49,Calcu!$K$3)</f>
        <v>#N/A</v>
      </c>
      <c r="I52" s="42"/>
      <c r="J52" s="80">
        <f>Calcu_ADJ!C49</f>
        <v>41</v>
      </c>
      <c r="K52" s="79" t="str">
        <f>Calcu_ADJ!E49</f>
        <v/>
      </c>
      <c r="L52" s="79" t="e">
        <f ca="1">TEXT(Calcu_ADJ!F49,Calcu_ADJ!$K$3)</f>
        <v>#N/A</v>
      </c>
      <c r="M52" s="79" t="e">
        <f ca="1">TEXT(Calcu_ADJ!G49,Calcu_ADJ!$K$3)</f>
        <v>#N/A</v>
      </c>
      <c r="N52" s="79" t="e">
        <f ca="1">TEXT(Calcu_ADJ!H49,Calcu_ADJ!$K$3)</f>
        <v>#N/A</v>
      </c>
    </row>
    <row r="53" spans="1:14" ht="13.5" customHeight="1">
      <c r="A53" s="42"/>
      <c r="B53" s="80">
        <f>Calcu!C50</f>
        <v>42</v>
      </c>
      <c r="C53" s="79" t="str">
        <f>Calcu!E50</f>
        <v/>
      </c>
      <c r="D53" s="79" t="e">
        <f ca="1">TEXT(Calcu!F50,Calcu!$K$3)</f>
        <v>#N/A</v>
      </c>
      <c r="E53" s="79" t="e">
        <f ca="1">TEXT(Calcu!G50,Calcu!$K$3)</f>
        <v>#N/A</v>
      </c>
      <c r="F53" s="79" t="e">
        <f ca="1">TEXT(Calcu!H50,Calcu!$K$3)</f>
        <v>#N/A</v>
      </c>
      <c r="I53" s="42"/>
      <c r="J53" s="80">
        <f>Calcu_ADJ!C50</f>
        <v>42</v>
      </c>
      <c r="K53" s="79" t="str">
        <f>Calcu_ADJ!E50</f>
        <v/>
      </c>
      <c r="L53" s="79" t="e">
        <f ca="1">TEXT(Calcu_ADJ!F50,Calcu_ADJ!$K$3)</f>
        <v>#N/A</v>
      </c>
      <c r="M53" s="79" t="e">
        <f ca="1">TEXT(Calcu_ADJ!G50,Calcu_ADJ!$K$3)</f>
        <v>#N/A</v>
      </c>
      <c r="N53" s="79" t="e">
        <f ca="1">TEXT(Calcu_ADJ!H50,Calcu_ADJ!$K$3)</f>
        <v>#N/A</v>
      </c>
    </row>
    <row r="54" spans="1:14" ht="13.5" customHeight="1">
      <c r="A54" s="42"/>
      <c r="B54" s="80">
        <f>Calcu!C51</f>
        <v>43</v>
      </c>
      <c r="C54" s="79" t="str">
        <f>Calcu!E51</f>
        <v/>
      </c>
      <c r="D54" s="79" t="e">
        <f ca="1">TEXT(Calcu!F51,Calcu!$K$3)</f>
        <v>#N/A</v>
      </c>
      <c r="E54" s="79" t="e">
        <f ca="1">TEXT(Calcu!G51,Calcu!$K$3)</f>
        <v>#N/A</v>
      </c>
      <c r="F54" s="79" t="e">
        <f ca="1">TEXT(Calcu!H51,Calcu!$K$3)</f>
        <v>#N/A</v>
      </c>
      <c r="I54" s="42"/>
      <c r="J54" s="80">
        <f>Calcu_ADJ!C51</f>
        <v>43</v>
      </c>
      <c r="K54" s="79" t="str">
        <f>Calcu_ADJ!E51</f>
        <v/>
      </c>
      <c r="L54" s="79" t="e">
        <f ca="1">TEXT(Calcu_ADJ!F51,Calcu_ADJ!$K$3)</f>
        <v>#N/A</v>
      </c>
      <c r="M54" s="79" t="e">
        <f ca="1">TEXT(Calcu_ADJ!G51,Calcu_ADJ!$K$3)</f>
        <v>#N/A</v>
      </c>
      <c r="N54" s="79" t="e">
        <f ca="1">TEXT(Calcu_ADJ!H51,Calcu_ADJ!$K$3)</f>
        <v>#N/A</v>
      </c>
    </row>
    <row r="55" spans="1:14" ht="13.5" customHeight="1">
      <c r="A55" s="42"/>
      <c r="B55" s="80">
        <f>Calcu!C52</f>
        <v>44</v>
      </c>
      <c r="C55" s="79" t="str">
        <f>Calcu!E52</f>
        <v/>
      </c>
      <c r="D55" s="79" t="e">
        <f ca="1">TEXT(Calcu!F52,Calcu!$K$3)</f>
        <v>#N/A</v>
      </c>
      <c r="E55" s="79" t="e">
        <f ca="1">TEXT(Calcu!G52,Calcu!$K$3)</f>
        <v>#N/A</v>
      </c>
      <c r="F55" s="79" t="e">
        <f ca="1">TEXT(Calcu!H52,Calcu!$K$3)</f>
        <v>#N/A</v>
      </c>
      <c r="I55" s="42"/>
      <c r="J55" s="80">
        <f>Calcu_ADJ!C52</f>
        <v>44</v>
      </c>
      <c r="K55" s="79" t="str">
        <f>Calcu_ADJ!E52</f>
        <v/>
      </c>
      <c r="L55" s="79" t="e">
        <f ca="1">TEXT(Calcu_ADJ!F52,Calcu_ADJ!$K$3)</f>
        <v>#N/A</v>
      </c>
      <c r="M55" s="79" t="e">
        <f ca="1">TEXT(Calcu_ADJ!G52,Calcu_ADJ!$K$3)</f>
        <v>#N/A</v>
      </c>
      <c r="N55" s="79" t="e">
        <f ca="1">TEXT(Calcu_ADJ!H52,Calcu_ADJ!$K$3)</f>
        <v>#N/A</v>
      </c>
    </row>
    <row r="56" spans="1:14" ht="13.5" customHeight="1">
      <c r="A56" s="42"/>
      <c r="B56" s="80">
        <f>Calcu!C53</f>
        <v>45</v>
      </c>
      <c r="C56" s="79" t="str">
        <f>Calcu!E53</f>
        <v/>
      </c>
      <c r="D56" s="79" t="e">
        <f ca="1">TEXT(Calcu!F53,Calcu!$K$3)</f>
        <v>#N/A</v>
      </c>
      <c r="E56" s="79" t="e">
        <f ca="1">TEXT(Calcu!G53,Calcu!$K$3)</f>
        <v>#N/A</v>
      </c>
      <c r="F56" s="79" t="e">
        <f ca="1">TEXT(Calcu!H53,Calcu!$K$3)</f>
        <v>#N/A</v>
      </c>
      <c r="I56" s="42"/>
      <c r="J56" s="80">
        <f>Calcu_ADJ!C53</f>
        <v>45</v>
      </c>
      <c r="K56" s="79" t="str">
        <f>Calcu_ADJ!E53</f>
        <v/>
      </c>
      <c r="L56" s="79" t="e">
        <f ca="1">TEXT(Calcu_ADJ!F53,Calcu_ADJ!$K$3)</f>
        <v>#N/A</v>
      </c>
      <c r="M56" s="79" t="e">
        <f ca="1">TEXT(Calcu_ADJ!G53,Calcu_ADJ!$K$3)</f>
        <v>#N/A</v>
      </c>
      <c r="N56" s="79" t="e">
        <f ca="1">TEXT(Calcu_ADJ!H53,Calcu_ADJ!$K$3)</f>
        <v>#N/A</v>
      </c>
    </row>
    <row r="57" spans="1:14" ht="13.5" customHeight="1">
      <c r="A57" s="42"/>
      <c r="B57" s="80">
        <f>Calcu!C54</f>
        <v>46</v>
      </c>
      <c r="C57" s="79" t="str">
        <f>Calcu!E54</f>
        <v/>
      </c>
      <c r="D57" s="79" t="e">
        <f ca="1">TEXT(Calcu!F54,Calcu!$K$3)</f>
        <v>#N/A</v>
      </c>
      <c r="E57" s="79" t="e">
        <f ca="1">TEXT(Calcu!G54,Calcu!$K$3)</f>
        <v>#N/A</v>
      </c>
      <c r="F57" s="79" t="e">
        <f ca="1">TEXT(Calcu!H54,Calcu!$K$3)</f>
        <v>#N/A</v>
      </c>
      <c r="I57" s="42"/>
      <c r="J57" s="80">
        <f>Calcu_ADJ!C54</f>
        <v>46</v>
      </c>
      <c r="K57" s="79" t="str">
        <f>Calcu_ADJ!E54</f>
        <v/>
      </c>
      <c r="L57" s="79" t="e">
        <f ca="1">TEXT(Calcu_ADJ!F54,Calcu_ADJ!$K$3)</f>
        <v>#N/A</v>
      </c>
      <c r="M57" s="79" t="e">
        <f ca="1">TEXT(Calcu_ADJ!G54,Calcu_ADJ!$K$3)</f>
        <v>#N/A</v>
      </c>
      <c r="N57" s="79" t="e">
        <f ca="1">TEXT(Calcu_ADJ!H54,Calcu_ADJ!$K$3)</f>
        <v>#N/A</v>
      </c>
    </row>
    <row r="58" spans="1:14" ht="13.5" customHeight="1">
      <c r="A58" s="42"/>
      <c r="B58" s="80">
        <f>Calcu!C55</f>
        <v>47</v>
      </c>
      <c r="C58" s="79" t="str">
        <f>Calcu!E55</f>
        <v/>
      </c>
      <c r="D58" s="79" t="e">
        <f ca="1">TEXT(Calcu!F55,Calcu!$K$3)</f>
        <v>#N/A</v>
      </c>
      <c r="E58" s="79" t="e">
        <f ca="1">TEXT(Calcu!G55,Calcu!$K$3)</f>
        <v>#N/A</v>
      </c>
      <c r="F58" s="79" t="e">
        <f ca="1">TEXT(Calcu!H55,Calcu!$K$3)</f>
        <v>#N/A</v>
      </c>
      <c r="I58" s="42"/>
      <c r="J58" s="80">
        <f>Calcu_ADJ!C55</f>
        <v>47</v>
      </c>
      <c r="K58" s="79" t="str">
        <f>Calcu_ADJ!E55</f>
        <v/>
      </c>
      <c r="L58" s="79" t="e">
        <f ca="1">TEXT(Calcu_ADJ!F55,Calcu_ADJ!$K$3)</f>
        <v>#N/A</v>
      </c>
      <c r="M58" s="79" t="e">
        <f ca="1">TEXT(Calcu_ADJ!G55,Calcu_ADJ!$K$3)</f>
        <v>#N/A</v>
      </c>
      <c r="N58" s="79" t="e">
        <f ca="1">TEXT(Calcu_ADJ!H55,Calcu_ADJ!$K$3)</f>
        <v>#N/A</v>
      </c>
    </row>
    <row r="59" spans="1:14" ht="13.5" customHeight="1">
      <c r="A59" s="42"/>
      <c r="B59" s="80">
        <f>Calcu!C56</f>
        <v>48</v>
      </c>
      <c r="C59" s="79" t="str">
        <f>Calcu!E56</f>
        <v/>
      </c>
      <c r="D59" s="79" t="e">
        <f ca="1">TEXT(Calcu!F56,Calcu!$K$3)</f>
        <v>#N/A</v>
      </c>
      <c r="E59" s="79" t="e">
        <f ca="1">TEXT(Calcu!G56,Calcu!$K$3)</f>
        <v>#N/A</v>
      </c>
      <c r="F59" s="79" t="e">
        <f ca="1">TEXT(Calcu!H56,Calcu!$K$3)</f>
        <v>#N/A</v>
      </c>
      <c r="I59" s="42"/>
      <c r="J59" s="80">
        <f>Calcu_ADJ!C56</f>
        <v>48</v>
      </c>
      <c r="K59" s="79" t="str">
        <f>Calcu_ADJ!E56</f>
        <v/>
      </c>
      <c r="L59" s="79" t="e">
        <f ca="1">TEXT(Calcu_ADJ!F56,Calcu_ADJ!$K$3)</f>
        <v>#N/A</v>
      </c>
      <c r="M59" s="79" t="e">
        <f ca="1">TEXT(Calcu_ADJ!G56,Calcu_ADJ!$K$3)</f>
        <v>#N/A</v>
      </c>
      <c r="N59" s="79" t="e">
        <f ca="1">TEXT(Calcu_ADJ!H56,Calcu_ADJ!$K$3)</f>
        <v>#N/A</v>
      </c>
    </row>
    <row r="60" spans="1:14" ht="13.5" customHeight="1">
      <c r="A60" s="42"/>
      <c r="B60" s="80">
        <f>Calcu!C57</f>
        <v>49</v>
      </c>
      <c r="C60" s="79" t="str">
        <f>Calcu!E57</f>
        <v/>
      </c>
      <c r="D60" s="79" t="e">
        <f ca="1">TEXT(Calcu!F57,Calcu!$K$3)</f>
        <v>#N/A</v>
      </c>
      <c r="E60" s="79" t="e">
        <f ca="1">TEXT(Calcu!G57,Calcu!$K$3)</f>
        <v>#N/A</v>
      </c>
      <c r="F60" s="79" t="e">
        <f ca="1">TEXT(Calcu!H57,Calcu!$K$3)</f>
        <v>#N/A</v>
      </c>
      <c r="I60" s="42"/>
      <c r="J60" s="80">
        <f>Calcu_ADJ!C57</f>
        <v>49</v>
      </c>
      <c r="K60" s="79" t="str">
        <f>Calcu_ADJ!E57</f>
        <v/>
      </c>
      <c r="L60" s="79" t="e">
        <f ca="1">TEXT(Calcu_ADJ!F57,Calcu_ADJ!$K$3)</f>
        <v>#N/A</v>
      </c>
      <c r="M60" s="79" t="e">
        <f ca="1">TEXT(Calcu_ADJ!G57,Calcu_ADJ!$K$3)</f>
        <v>#N/A</v>
      </c>
      <c r="N60" s="79" t="e">
        <f ca="1">TEXT(Calcu_ADJ!H57,Calcu_ADJ!$K$3)</f>
        <v>#N/A</v>
      </c>
    </row>
    <row r="61" spans="1:14" ht="13.5" customHeight="1">
      <c r="A61" s="42"/>
      <c r="B61" s="80">
        <f>Calcu!C58</f>
        <v>50</v>
      </c>
      <c r="C61" s="79" t="str">
        <f>Calcu!E58</f>
        <v/>
      </c>
      <c r="D61" s="79" t="e">
        <f ca="1">TEXT(Calcu!F58,Calcu!$K$3)</f>
        <v>#N/A</v>
      </c>
      <c r="E61" s="79" t="e">
        <f ca="1">TEXT(Calcu!G58,Calcu!$K$3)</f>
        <v>#N/A</v>
      </c>
      <c r="F61" s="79" t="e">
        <f ca="1">TEXT(Calcu!H58,Calcu!$K$3)</f>
        <v>#N/A</v>
      </c>
      <c r="I61" s="42"/>
      <c r="J61" s="80">
        <f>Calcu_ADJ!C58</f>
        <v>50</v>
      </c>
      <c r="K61" s="79" t="str">
        <f>Calcu_ADJ!E58</f>
        <v/>
      </c>
      <c r="L61" s="79" t="e">
        <f ca="1">TEXT(Calcu_ADJ!F58,Calcu_ADJ!$K$3)</f>
        <v>#N/A</v>
      </c>
      <c r="M61" s="79" t="e">
        <f ca="1">TEXT(Calcu_ADJ!G58,Calcu_ADJ!$K$3)</f>
        <v>#N/A</v>
      </c>
      <c r="N61" s="79" t="e">
        <f ca="1">TEXT(Calcu_ADJ!H58,Calcu_ADJ!$K$3)</f>
        <v>#N/A</v>
      </c>
    </row>
    <row r="62" spans="1:14" ht="13.5" customHeight="1">
      <c r="A62" s="42"/>
      <c r="B62" s="80">
        <f>Calcu!C59</f>
        <v>51</v>
      </c>
      <c r="C62" s="79" t="str">
        <f>Calcu!E59</f>
        <v/>
      </c>
      <c r="D62" s="79" t="e">
        <f ca="1">TEXT(Calcu!F59,Calcu!$K$3)</f>
        <v>#N/A</v>
      </c>
      <c r="E62" s="79" t="e">
        <f ca="1">TEXT(Calcu!G59,Calcu!$K$3)</f>
        <v>#N/A</v>
      </c>
      <c r="F62" s="79" t="e">
        <f ca="1">TEXT(Calcu!H59,Calcu!$K$3)</f>
        <v>#N/A</v>
      </c>
      <c r="I62" s="42"/>
      <c r="J62" s="80">
        <f>Calcu_ADJ!C59</f>
        <v>51</v>
      </c>
      <c r="K62" s="79" t="str">
        <f>Calcu_ADJ!E59</f>
        <v/>
      </c>
      <c r="L62" s="79" t="e">
        <f ca="1">TEXT(Calcu_ADJ!F59,Calcu_ADJ!$K$3)</f>
        <v>#N/A</v>
      </c>
      <c r="M62" s="79" t="e">
        <f ca="1">TEXT(Calcu_ADJ!G59,Calcu_ADJ!$K$3)</f>
        <v>#N/A</v>
      </c>
      <c r="N62" s="79" t="e">
        <f ca="1">TEXT(Calcu_ADJ!H59,Calcu_ADJ!$K$3)</f>
        <v>#N/A</v>
      </c>
    </row>
    <row r="63" spans="1:14" ht="13.5" customHeight="1">
      <c r="A63" s="42"/>
      <c r="B63" s="80">
        <f>Calcu!C60</f>
        <v>52</v>
      </c>
      <c r="C63" s="79" t="str">
        <f>Calcu!E60</f>
        <v/>
      </c>
      <c r="D63" s="79" t="e">
        <f ca="1">TEXT(Calcu!F60,Calcu!$K$3)</f>
        <v>#N/A</v>
      </c>
      <c r="E63" s="79" t="e">
        <f ca="1">TEXT(Calcu!G60,Calcu!$K$3)</f>
        <v>#N/A</v>
      </c>
      <c r="F63" s="79" t="e">
        <f ca="1">TEXT(Calcu!H60,Calcu!$K$3)</f>
        <v>#N/A</v>
      </c>
      <c r="I63" s="42"/>
      <c r="J63" s="80">
        <f>Calcu_ADJ!C60</f>
        <v>52</v>
      </c>
      <c r="K63" s="79" t="str">
        <f>Calcu_ADJ!E60</f>
        <v/>
      </c>
      <c r="L63" s="79" t="e">
        <f ca="1">TEXT(Calcu_ADJ!F60,Calcu_ADJ!$K$3)</f>
        <v>#N/A</v>
      </c>
      <c r="M63" s="79" t="e">
        <f ca="1">TEXT(Calcu_ADJ!G60,Calcu_ADJ!$K$3)</f>
        <v>#N/A</v>
      </c>
      <c r="N63" s="79" t="e">
        <f ca="1">TEXT(Calcu_ADJ!H60,Calcu_ADJ!$K$3)</f>
        <v>#N/A</v>
      </c>
    </row>
    <row r="64" spans="1:14" ht="13.5" customHeight="1">
      <c r="A64" s="42"/>
      <c r="B64" s="80">
        <f>Calcu!C61</f>
        <v>53</v>
      </c>
      <c r="C64" s="79" t="str">
        <f>Calcu!E61</f>
        <v/>
      </c>
      <c r="D64" s="79" t="e">
        <f ca="1">TEXT(Calcu!F61,Calcu!$K$3)</f>
        <v>#N/A</v>
      </c>
      <c r="E64" s="79" t="e">
        <f ca="1">TEXT(Calcu!G61,Calcu!$K$3)</f>
        <v>#N/A</v>
      </c>
      <c r="F64" s="79" t="e">
        <f ca="1">TEXT(Calcu!H61,Calcu!$K$3)</f>
        <v>#N/A</v>
      </c>
      <c r="I64" s="42"/>
      <c r="J64" s="80">
        <f>Calcu_ADJ!C61</f>
        <v>53</v>
      </c>
      <c r="K64" s="79" t="str">
        <f>Calcu_ADJ!E61</f>
        <v/>
      </c>
      <c r="L64" s="79" t="e">
        <f ca="1">TEXT(Calcu_ADJ!F61,Calcu_ADJ!$K$3)</f>
        <v>#N/A</v>
      </c>
      <c r="M64" s="79" t="e">
        <f ca="1">TEXT(Calcu_ADJ!G61,Calcu_ADJ!$K$3)</f>
        <v>#N/A</v>
      </c>
      <c r="N64" s="79" t="e">
        <f ca="1">TEXT(Calcu_ADJ!H61,Calcu_ADJ!$K$3)</f>
        <v>#N/A</v>
      </c>
    </row>
    <row r="65" spans="1:14" ht="13.5" customHeight="1">
      <c r="A65" s="42"/>
      <c r="B65" s="80">
        <f>Calcu!C62</f>
        <v>54</v>
      </c>
      <c r="C65" s="79" t="str">
        <f>Calcu!E62</f>
        <v/>
      </c>
      <c r="D65" s="79" t="e">
        <f ca="1">TEXT(Calcu!F62,Calcu!$K$3)</f>
        <v>#N/A</v>
      </c>
      <c r="E65" s="79" t="e">
        <f ca="1">TEXT(Calcu!G62,Calcu!$K$3)</f>
        <v>#N/A</v>
      </c>
      <c r="F65" s="79" t="e">
        <f ca="1">TEXT(Calcu!H62,Calcu!$K$3)</f>
        <v>#N/A</v>
      </c>
      <c r="I65" s="42"/>
      <c r="J65" s="80">
        <f>Calcu_ADJ!C62</f>
        <v>54</v>
      </c>
      <c r="K65" s="79" t="str">
        <f>Calcu_ADJ!E62</f>
        <v/>
      </c>
      <c r="L65" s="79" t="e">
        <f ca="1">TEXT(Calcu_ADJ!F62,Calcu_ADJ!$K$3)</f>
        <v>#N/A</v>
      </c>
      <c r="M65" s="79" t="e">
        <f ca="1">TEXT(Calcu_ADJ!G62,Calcu_ADJ!$K$3)</f>
        <v>#N/A</v>
      </c>
      <c r="N65" s="79" t="e">
        <f ca="1">TEXT(Calcu_ADJ!H62,Calcu_ADJ!$K$3)</f>
        <v>#N/A</v>
      </c>
    </row>
    <row r="66" spans="1:14" ht="13.5" customHeight="1">
      <c r="A66" s="42"/>
      <c r="B66" s="80">
        <f>Calcu!C63</f>
        <v>55</v>
      </c>
      <c r="C66" s="79" t="str">
        <f>Calcu!E63</f>
        <v/>
      </c>
      <c r="D66" s="79" t="e">
        <f ca="1">TEXT(Calcu!F63,Calcu!$K$3)</f>
        <v>#N/A</v>
      </c>
      <c r="E66" s="79" t="e">
        <f ca="1">TEXT(Calcu!G63,Calcu!$K$3)</f>
        <v>#N/A</v>
      </c>
      <c r="F66" s="79" t="e">
        <f ca="1">TEXT(Calcu!H63,Calcu!$K$3)</f>
        <v>#N/A</v>
      </c>
      <c r="I66" s="42"/>
      <c r="J66" s="80">
        <f>Calcu_ADJ!C63</f>
        <v>55</v>
      </c>
      <c r="K66" s="79" t="str">
        <f>Calcu_ADJ!E63</f>
        <v/>
      </c>
      <c r="L66" s="79" t="e">
        <f ca="1">TEXT(Calcu_ADJ!F63,Calcu_ADJ!$K$3)</f>
        <v>#N/A</v>
      </c>
      <c r="M66" s="79" t="e">
        <f ca="1">TEXT(Calcu_ADJ!G63,Calcu_ADJ!$K$3)</f>
        <v>#N/A</v>
      </c>
      <c r="N66" s="79" t="e">
        <f ca="1">TEXT(Calcu_ADJ!H63,Calcu_ADJ!$K$3)</f>
        <v>#N/A</v>
      </c>
    </row>
    <row r="67" spans="1:14" ht="13.5" customHeight="1">
      <c r="A67" s="42"/>
      <c r="B67" s="80">
        <f>Calcu!C64</f>
        <v>56</v>
      </c>
      <c r="C67" s="79" t="str">
        <f>Calcu!E64</f>
        <v/>
      </c>
      <c r="D67" s="79" t="e">
        <f ca="1">TEXT(Calcu!F64,Calcu!$K$3)</f>
        <v>#N/A</v>
      </c>
      <c r="E67" s="79" t="e">
        <f ca="1">TEXT(Calcu!G64,Calcu!$K$3)</f>
        <v>#N/A</v>
      </c>
      <c r="F67" s="79" t="e">
        <f ca="1">TEXT(Calcu!H64,Calcu!$K$3)</f>
        <v>#N/A</v>
      </c>
      <c r="I67" s="42"/>
      <c r="J67" s="80">
        <f>Calcu_ADJ!C64</f>
        <v>56</v>
      </c>
      <c r="K67" s="79" t="str">
        <f>Calcu_ADJ!E64</f>
        <v/>
      </c>
      <c r="L67" s="79" t="e">
        <f ca="1">TEXT(Calcu_ADJ!F64,Calcu_ADJ!$K$3)</f>
        <v>#N/A</v>
      </c>
      <c r="M67" s="79" t="e">
        <f ca="1">TEXT(Calcu_ADJ!G64,Calcu_ADJ!$K$3)</f>
        <v>#N/A</v>
      </c>
      <c r="N67" s="79" t="e">
        <f ca="1">TEXT(Calcu_ADJ!H64,Calcu_ADJ!$K$3)</f>
        <v>#N/A</v>
      </c>
    </row>
    <row r="68" spans="1:14" ht="13.5" customHeight="1">
      <c r="A68" s="42"/>
      <c r="B68" s="80">
        <f>Calcu!C65</f>
        <v>57</v>
      </c>
      <c r="C68" s="79" t="str">
        <f>Calcu!E65</f>
        <v/>
      </c>
      <c r="D68" s="79" t="e">
        <f ca="1">TEXT(Calcu!F65,Calcu!$K$3)</f>
        <v>#N/A</v>
      </c>
      <c r="E68" s="79" t="e">
        <f ca="1">TEXT(Calcu!G65,Calcu!$K$3)</f>
        <v>#N/A</v>
      </c>
      <c r="F68" s="79" t="e">
        <f ca="1">TEXT(Calcu!H65,Calcu!$K$3)</f>
        <v>#N/A</v>
      </c>
      <c r="I68" s="42"/>
      <c r="J68" s="80">
        <f>Calcu_ADJ!C65</f>
        <v>57</v>
      </c>
      <c r="K68" s="79" t="str">
        <f>Calcu_ADJ!E65</f>
        <v/>
      </c>
      <c r="L68" s="79" t="e">
        <f ca="1">TEXT(Calcu_ADJ!F65,Calcu_ADJ!$K$3)</f>
        <v>#N/A</v>
      </c>
      <c r="M68" s="79" t="e">
        <f ca="1">TEXT(Calcu_ADJ!G65,Calcu_ADJ!$K$3)</f>
        <v>#N/A</v>
      </c>
      <c r="N68" s="79" t="e">
        <f ca="1">TEXT(Calcu_ADJ!H65,Calcu_ADJ!$K$3)</f>
        <v>#N/A</v>
      </c>
    </row>
    <row r="69" spans="1:14" ht="13.5" customHeight="1">
      <c r="A69" s="42"/>
      <c r="B69" s="80">
        <f>Calcu!C66</f>
        <v>58</v>
      </c>
      <c r="C69" s="79" t="str">
        <f>Calcu!E66</f>
        <v/>
      </c>
      <c r="D69" s="79" t="e">
        <f ca="1">TEXT(Calcu!F66,Calcu!$K$3)</f>
        <v>#N/A</v>
      </c>
      <c r="E69" s="79" t="e">
        <f ca="1">TEXT(Calcu!G66,Calcu!$K$3)</f>
        <v>#N/A</v>
      </c>
      <c r="F69" s="79" t="e">
        <f ca="1">TEXT(Calcu!H66,Calcu!$K$3)</f>
        <v>#N/A</v>
      </c>
      <c r="I69" s="42"/>
      <c r="J69" s="80">
        <f>Calcu_ADJ!C66</f>
        <v>58</v>
      </c>
      <c r="K69" s="79" t="str">
        <f>Calcu_ADJ!E66</f>
        <v/>
      </c>
      <c r="L69" s="79" t="e">
        <f ca="1">TEXT(Calcu_ADJ!F66,Calcu_ADJ!$K$3)</f>
        <v>#N/A</v>
      </c>
      <c r="M69" s="79" t="e">
        <f ca="1">TEXT(Calcu_ADJ!G66,Calcu_ADJ!$K$3)</f>
        <v>#N/A</v>
      </c>
      <c r="N69" s="79" t="e">
        <f ca="1">TEXT(Calcu_ADJ!H66,Calcu_ADJ!$K$3)</f>
        <v>#N/A</v>
      </c>
    </row>
    <row r="70" spans="1:14" ht="13.5" customHeight="1">
      <c r="A70" s="42"/>
      <c r="B70" s="80">
        <f>Calcu!C67</f>
        <v>59</v>
      </c>
      <c r="C70" s="79" t="str">
        <f>Calcu!E67</f>
        <v/>
      </c>
      <c r="D70" s="79" t="e">
        <f ca="1">TEXT(Calcu!F67,Calcu!$K$3)</f>
        <v>#N/A</v>
      </c>
      <c r="E70" s="79" t="e">
        <f ca="1">TEXT(Calcu!G67,Calcu!$K$3)</f>
        <v>#N/A</v>
      </c>
      <c r="F70" s="79" t="e">
        <f ca="1">TEXT(Calcu!H67,Calcu!$K$3)</f>
        <v>#N/A</v>
      </c>
      <c r="I70" s="42"/>
      <c r="J70" s="80">
        <f>Calcu_ADJ!C67</f>
        <v>59</v>
      </c>
      <c r="K70" s="79" t="str">
        <f>Calcu_ADJ!E67</f>
        <v/>
      </c>
      <c r="L70" s="79" t="e">
        <f ca="1">TEXT(Calcu_ADJ!F67,Calcu_ADJ!$K$3)</f>
        <v>#N/A</v>
      </c>
      <c r="M70" s="79" t="e">
        <f ca="1">TEXT(Calcu_ADJ!G67,Calcu_ADJ!$K$3)</f>
        <v>#N/A</v>
      </c>
      <c r="N70" s="79" t="e">
        <f ca="1">TEXT(Calcu_ADJ!H67,Calcu_ADJ!$K$3)</f>
        <v>#N/A</v>
      </c>
    </row>
    <row r="71" spans="1:14" ht="13.5" customHeight="1">
      <c r="A71" s="42"/>
      <c r="B71" s="80">
        <f>Calcu!C68</f>
        <v>60</v>
      </c>
      <c r="C71" s="79" t="str">
        <f>Calcu!E68</f>
        <v/>
      </c>
      <c r="D71" s="79" t="e">
        <f ca="1">TEXT(Calcu!F68,Calcu!$K$3)</f>
        <v>#N/A</v>
      </c>
      <c r="E71" s="79" t="e">
        <f ca="1">TEXT(Calcu!G68,Calcu!$K$3)</f>
        <v>#N/A</v>
      </c>
      <c r="F71" s="79" t="e">
        <f ca="1">TEXT(Calcu!H68,Calcu!$K$3)</f>
        <v>#N/A</v>
      </c>
      <c r="I71" s="42"/>
      <c r="J71" s="80">
        <f>Calcu_ADJ!C68</f>
        <v>60</v>
      </c>
      <c r="K71" s="79" t="str">
        <f>Calcu_ADJ!E68</f>
        <v/>
      </c>
      <c r="L71" s="79" t="e">
        <f ca="1">TEXT(Calcu_ADJ!F68,Calcu_ADJ!$K$3)</f>
        <v>#N/A</v>
      </c>
      <c r="M71" s="79" t="e">
        <f ca="1">TEXT(Calcu_ADJ!G68,Calcu_ADJ!$K$3)</f>
        <v>#N/A</v>
      </c>
      <c r="N71" s="79" t="e">
        <f ca="1">TEXT(Calcu_ADJ!H68,Calcu_ADJ!$K$3)</f>
        <v>#N/A</v>
      </c>
    </row>
    <row r="72" spans="1:14" ht="13.5" customHeight="1">
      <c r="I72" s="44"/>
      <c r="J72" s="45"/>
      <c r="K72" s="45"/>
      <c r="L72" s="40"/>
      <c r="M72" s="41"/>
      <c r="N72" s="41"/>
    </row>
    <row r="73" spans="1:14" ht="13.5" customHeight="1">
      <c r="A73" s="39" t="s">
        <v>188</v>
      </c>
      <c r="B73" s="40"/>
      <c r="C73" s="40"/>
      <c r="D73" s="77"/>
      <c r="E73" s="40"/>
      <c r="I73" s="39" t="s">
        <v>841</v>
      </c>
      <c r="J73" s="40"/>
      <c r="K73" s="40"/>
      <c r="L73" s="77"/>
      <c r="M73" s="40"/>
      <c r="N73" s="41"/>
    </row>
    <row r="74" spans="1:14" ht="13.5" customHeight="1">
      <c r="A74" s="39" t="s">
        <v>189</v>
      </c>
      <c r="B74" s="40"/>
      <c r="C74" s="40"/>
      <c r="D74" s="77"/>
      <c r="E74" s="40"/>
      <c r="I74" s="39" t="s">
        <v>189</v>
      </c>
      <c r="J74" s="40"/>
      <c r="K74" s="40"/>
      <c r="L74" s="77"/>
      <c r="M74" s="40"/>
      <c r="N74" s="41"/>
    </row>
    <row r="75" spans="1:14" ht="13.5" customHeight="1">
      <c r="A75" s="42"/>
      <c r="B75" s="589" t="s">
        <v>190</v>
      </c>
      <c r="C75" s="590" t="s">
        <v>55</v>
      </c>
      <c r="D75" s="589" t="e">
        <f>Calcu!$J$568&amp;" 지시값"</f>
        <v>#N/A</v>
      </c>
      <c r="E75" s="589"/>
      <c r="F75" s="589"/>
      <c r="I75" s="42"/>
      <c r="J75" s="589" t="s">
        <v>190</v>
      </c>
      <c r="K75" s="590" t="s">
        <v>55</v>
      </c>
      <c r="L75" s="589" t="e">
        <f>Calcu!$J$568&amp;" 지시값"</f>
        <v>#N/A</v>
      </c>
      <c r="M75" s="589"/>
      <c r="N75" s="589"/>
    </row>
    <row r="76" spans="1:14" ht="13.5" customHeight="1">
      <c r="A76" s="42"/>
      <c r="B76" s="589"/>
      <c r="C76" s="591"/>
      <c r="D76" s="277" t="s">
        <v>193</v>
      </c>
      <c r="E76" s="277" t="s">
        <v>192</v>
      </c>
      <c r="F76" s="277" t="s">
        <v>0</v>
      </c>
      <c r="I76" s="42"/>
      <c r="J76" s="589"/>
      <c r="K76" s="591"/>
      <c r="L76" s="354" t="s">
        <v>193</v>
      </c>
      <c r="M76" s="354" t="s">
        <v>192</v>
      </c>
      <c r="N76" s="354" t="s">
        <v>0</v>
      </c>
    </row>
    <row r="77" spans="1:14" ht="13.5" customHeight="1">
      <c r="A77" s="42"/>
      <c r="B77" s="589"/>
      <c r="C77" s="278">
        <f ca="1">Calcu!E150</f>
        <v>0</v>
      </c>
      <c r="D77" s="278">
        <f>Calcu!F150</f>
        <v>0</v>
      </c>
      <c r="E77" s="278">
        <f>Calcu!G150</f>
        <v>0</v>
      </c>
      <c r="F77" s="278">
        <f>Calcu!H150</f>
        <v>0</v>
      </c>
      <c r="I77" s="42"/>
      <c r="J77" s="589"/>
      <c r="K77" s="355">
        <f ca="1">Calcu_ADJ!E150</f>
        <v>0</v>
      </c>
      <c r="L77" s="355">
        <f>Calcu_ADJ!F150</f>
        <v>0</v>
      </c>
      <c r="M77" s="355">
        <f>Calcu_ADJ!G150</f>
        <v>0</v>
      </c>
      <c r="N77" s="355">
        <f>Calcu_ADJ!H150</f>
        <v>0</v>
      </c>
    </row>
    <row r="78" spans="1:14" ht="13.5" customHeight="1">
      <c r="A78" s="42"/>
      <c r="B78" s="80">
        <f>Calcu!C151</f>
        <v>1</v>
      </c>
      <c r="C78" s="79" t="str">
        <f>Calcu!E151</f>
        <v/>
      </c>
      <c r="D78" s="79" t="e">
        <f ca="1">TEXT(Calcu!F151,Calcu!$K$145)</f>
        <v>#N/A</v>
      </c>
      <c r="E78" s="79" t="e">
        <f ca="1">TEXT(Calcu!G151,Calcu!$K$145)</f>
        <v>#N/A</v>
      </c>
      <c r="F78" s="79" t="e">
        <f ca="1">TEXT(Calcu!H151,Calcu!$K$145)</f>
        <v>#N/A</v>
      </c>
      <c r="I78" s="42"/>
      <c r="J78" s="80">
        <f>Calcu_ADJ!C151</f>
        <v>1</v>
      </c>
      <c r="K78" s="79" t="str">
        <f>Calcu_ADJ!E151</f>
        <v/>
      </c>
      <c r="L78" s="79" t="e">
        <f ca="1">TEXT(Calcu_ADJ!F151,Calcu_ADJ!$K$145)</f>
        <v>#N/A</v>
      </c>
      <c r="M78" s="79" t="e">
        <f ca="1">TEXT(Calcu_ADJ!G151,Calcu_ADJ!$K$145)</f>
        <v>#N/A</v>
      </c>
      <c r="N78" s="79" t="e">
        <f ca="1">TEXT(Calcu_ADJ!H151,Calcu_ADJ!$K$145)</f>
        <v>#N/A</v>
      </c>
    </row>
    <row r="79" spans="1:14" ht="13.5" customHeight="1">
      <c r="A79" s="42"/>
      <c r="B79" s="80">
        <f>Calcu!C152</f>
        <v>2</v>
      </c>
      <c r="C79" s="79" t="str">
        <f>Calcu!E152</f>
        <v/>
      </c>
      <c r="D79" s="79" t="e">
        <f ca="1">TEXT(Calcu!F152,Calcu!$K$145)</f>
        <v>#N/A</v>
      </c>
      <c r="E79" s="79" t="e">
        <f ca="1">TEXT(Calcu!G152,Calcu!$K$145)</f>
        <v>#N/A</v>
      </c>
      <c r="F79" s="79" t="e">
        <f ca="1">TEXT(Calcu!H152,Calcu!$K$145)</f>
        <v>#N/A</v>
      </c>
      <c r="I79" s="42"/>
      <c r="J79" s="80">
        <f>Calcu_ADJ!C152</f>
        <v>2</v>
      </c>
      <c r="K79" s="79" t="str">
        <f>Calcu_ADJ!E152</f>
        <v/>
      </c>
      <c r="L79" s="79" t="e">
        <f ca="1">TEXT(Calcu_ADJ!F152,Calcu_ADJ!$K$145)</f>
        <v>#N/A</v>
      </c>
      <c r="M79" s="79" t="e">
        <f ca="1">TEXT(Calcu_ADJ!G152,Calcu_ADJ!$K$145)</f>
        <v>#N/A</v>
      </c>
      <c r="N79" s="79" t="e">
        <f ca="1">TEXT(Calcu_ADJ!H152,Calcu_ADJ!$K$145)</f>
        <v>#N/A</v>
      </c>
    </row>
    <row r="80" spans="1:14" ht="13.5" customHeight="1">
      <c r="A80" s="42"/>
      <c r="B80" s="80">
        <f>Calcu!C153</f>
        <v>3</v>
      </c>
      <c r="C80" s="79" t="str">
        <f>Calcu!E153</f>
        <v/>
      </c>
      <c r="D80" s="79" t="e">
        <f ca="1">TEXT(Calcu!F153,Calcu!$K$145)</f>
        <v>#N/A</v>
      </c>
      <c r="E80" s="79" t="e">
        <f ca="1">TEXT(Calcu!G153,Calcu!$K$145)</f>
        <v>#N/A</v>
      </c>
      <c r="F80" s="79" t="e">
        <f ca="1">TEXT(Calcu!H153,Calcu!$K$145)</f>
        <v>#N/A</v>
      </c>
      <c r="I80" s="42"/>
      <c r="J80" s="80">
        <f>Calcu_ADJ!C153</f>
        <v>3</v>
      </c>
      <c r="K80" s="79" t="str">
        <f>Calcu_ADJ!E153</f>
        <v/>
      </c>
      <c r="L80" s="79" t="e">
        <f ca="1">TEXT(Calcu_ADJ!F153,Calcu_ADJ!$K$145)</f>
        <v>#N/A</v>
      </c>
      <c r="M80" s="79" t="e">
        <f ca="1">TEXT(Calcu_ADJ!G153,Calcu_ADJ!$K$145)</f>
        <v>#N/A</v>
      </c>
      <c r="N80" s="79" t="e">
        <f ca="1">TEXT(Calcu_ADJ!H153,Calcu_ADJ!$K$145)</f>
        <v>#N/A</v>
      </c>
    </row>
    <row r="81" spans="1:14" ht="13.5" customHeight="1">
      <c r="A81" s="42"/>
      <c r="B81" s="80">
        <f>Calcu!C154</f>
        <v>4</v>
      </c>
      <c r="C81" s="79" t="str">
        <f>Calcu!E154</f>
        <v/>
      </c>
      <c r="D81" s="79" t="e">
        <f ca="1">TEXT(Calcu!F154,Calcu!$K$145)</f>
        <v>#N/A</v>
      </c>
      <c r="E81" s="79" t="e">
        <f ca="1">TEXT(Calcu!G154,Calcu!$K$145)</f>
        <v>#N/A</v>
      </c>
      <c r="F81" s="79" t="e">
        <f ca="1">TEXT(Calcu!H154,Calcu!$K$145)</f>
        <v>#N/A</v>
      </c>
      <c r="I81" s="42"/>
      <c r="J81" s="80">
        <f>Calcu_ADJ!C154</f>
        <v>4</v>
      </c>
      <c r="K81" s="79" t="str">
        <f>Calcu_ADJ!E154</f>
        <v/>
      </c>
      <c r="L81" s="79" t="e">
        <f ca="1">TEXT(Calcu_ADJ!F154,Calcu_ADJ!$K$145)</f>
        <v>#N/A</v>
      </c>
      <c r="M81" s="79" t="e">
        <f ca="1">TEXT(Calcu_ADJ!G154,Calcu_ADJ!$K$145)</f>
        <v>#N/A</v>
      </c>
      <c r="N81" s="79" t="e">
        <f ca="1">TEXT(Calcu_ADJ!H154,Calcu_ADJ!$K$145)</f>
        <v>#N/A</v>
      </c>
    </row>
    <row r="82" spans="1:14" ht="13.5" customHeight="1">
      <c r="A82" s="42"/>
      <c r="B82" s="80">
        <f>Calcu!C155</f>
        <v>5</v>
      </c>
      <c r="C82" s="79" t="str">
        <f>Calcu!E155</f>
        <v/>
      </c>
      <c r="D82" s="79" t="e">
        <f ca="1">TEXT(Calcu!F155,Calcu!$K$145)</f>
        <v>#N/A</v>
      </c>
      <c r="E82" s="79" t="e">
        <f ca="1">TEXT(Calcu!G155,Calcu!$K$145)</f>
        <v>#N/A</v>
      </c>
      <c r="F82" s="79" t="e">
        <f ca="1">TEXT(Calcu!H155,Calcu!$K$145)</f>
        <v>#N/A</v>
      </c>
      <c r="I82" s="42"/>
      <c r="J82" s="80">
        <f>Calcu_ADJ!C155</f>
        <v>5</v>
      </c>
      <c r="K82" s="79" t="str">
        <f>Calcu_ADJ!E155</f>
        <v/>
      </c>
      <c r="L82" s="79" t="e">
        <f ca="1">TEXT(Calcu_ADJ!F155,Calcu_ADJ!$K$145)</f>
        <v>#N/A</v>
      </c>
      <c r="M82" s="79" t="e">
        <f ca="1">TEXT(Calcu_ADJ!G155,Calcu_ADJ!$K$145)</f>
        <v>#N/A</v>
      </c>
      <c r="N82" s="79" t="e">
        <f ca="1">TEXT(Calcu_ADJ!H155,Calcu_ADJ!$K$145)</f>
        <v>#N/A</v>
      </c>
    </row>
    <row r="83" spans="1:14" ht="13.5" customHeight="1">
      <c r="A83" s="42"/>
      <c r="B83" s="80">
        <f>Calcu!C156</f>
        <v>6</v>
      </c>
      <c r="C83" s="79" t="str">
        <f>Calcu!E156</f>
        <v/>
      </c>
      <c r="D83" s="79" t="e">
        <f ca="1">TEXT(Calcu!F156,Calcu!$K$145)</f>
        <v>#N/A</v>
      </c>
      <c r="E83" s="79" t="e">
        <f ca="1">TEXT(Calcu!G156,Calcu!$K$145)</f>
        <v>#N/A</v>
      </c>
      <c r="F83" s="79" t="e">
        <f ca="1">TEXT(Calcu!H156,Calcu!$K$145)</f>
        <v>#N/A</v>
      </c>
      <c r="I83" s="42"/>
      <c r="J83" s="80">
        <f>Calcu_ADJ!C156</f>
        <v>6</v>
      </c>
      <c r="K83" s="79" t="str">
        <f>Calcu_ADJ!E156</f>
        <v/>
      </c>
      <c r="L83" s="79" t="e">
        <f ca="1">TEXT(Calcu_ADJ!F156,Calcu_ADJ!$K$145)</f>
        <v>#N/A</v>
      </c>
      <c r="M83" s="79" t="e">
        <f ca="1">TEXT(Calcu_ADJ!G156,Calcu_ADJ!$K$145)</f>
        <v>#N/A</v>
      </c>
      <c r="N83" s="79" t="e">
        <f ca="1">TEXT(Calcu_ADJ!H156,Calcu_ADJ!$K$145)</f>
        <v>#N/A</v>
      </c>
    </row>
    <row r="84" spans="1:14" ht="13.5" customHeight="1">
      <c r="A84" s="42"/>
      <c r="B84" s="80">
        <f>Calcu!C157</f>
        <v>7</v>
      </c>
      <c r="C84" s="79" t="str">
        <f>Calcu!E157</f>
        <v/>
      </c>
      <c r="D84" s="79" t="e">
        <f ca="1">TEXT(Calcu!F157,Calcu!$K$145)</f>
        <v>#N/A</v>
      </c>
      <c r="E84" s="79" t="e">
        <f ca="1">TEXT(Calcu!G157,Calcu!$K$145)</f>
        <v>#N/A</v>
      </c>
      <c r="F84" s="79" t="e">
        <f ca="1">TEXT(Calcu!H157,Calcu!$K$145)</f>
        <v>#N/A</v>
      </c>
      <c r="I84" s="42"/>
      <c r="J84" s="80">
        <f>Calcu_ADJ!C157</f>
        <v>7</v>
      </c>
      <c r="K84" s="79" t="str">
        <f>Calcu_ADJ!E157</f>
        <v/>
      </c>
      <c r="L84" s="79" t="e">
        <f ca="1">TEXT(Calcu_ADJ!F157,Calcu_ADJ!$K$145)</f>
        <v>#N/A</v>
      </c>
      <c r="M84" s="79" t="e">
        <f ca="1">TEXT(Calcu_ADJ!G157,Calcu_ADJ!$K$145)</f>
        <v>#N/A</v>
      </c>
      <c r="N84" s="79" t="e">
        <f ca="1">TEXT(Calcu_ADJ!H157,Calcu_ADJ!$K$145)</f>
        <v>#N/A</v>
      </c>
    </row>
    <row r="85" spans="1:14" ht="13.5" customHeight="1">
      <c r="A85" s="42"/>
      <c r="B85" s="80">
        <f>Calcu!C158</f>
        <v>8</v>
      </c>
      <c r="C85" s="79" t="str">
        <f>Calcu!E158</f>
        <v/>
      </c>
      <c r="D85" s="79" t="e">
        <f ca="1">TEXT(Calcu!F158,Calcu!$K$145)</f>
        <v>#N/A</v>
      </c>
      <c r="E85" s="79" t="e">
        <f ca="1">TEXT(Calcu!G158,Calcu!$K$145)</f>
        <v>#N/A</v>
      </c>
      <c r="F85" s="79" t="e">
        <f ca="1">TEXT(Calcu!H158,Calcu!$K$145)</f>
        <v>#N/A</v>
      </c>
      <c r="I85" s="42"/>
      <c r="J85" s="80">
        <f>Calcu_ADJ!C158</f>
        <v>8</v>
      </c>
      <c r="K85" s="79" t="str">
        <f>Calcu_ADJ!E158</f>
        <v/>
      </c>
      <c r="L85" s="79" t="e">
        <f ca="1">TEXT(Calcu_ADJ!F158,Calcu_ADJ!$K$145)</f>
        <v>#N/A</v>
      </c>
      <c r="M85" s="79" t="e">
        <f ca="1">TEXT(Calcu_ADJ!G158,Calcu_ADJ!$K$145)</f>
        <v>#N/A</v>
      </c>
      <c r="N85" s="79" t="e">
        <f ca="1">TEXT(Calcu_ADJ!H158,Calcu_ADJ!$K$145)</f>
        <v>#N/A</v>
      </c>
    </row>
    <row r="86" spans="1:14" ht="13.5" customHeight="1">
      <c r="A86" s="42"/>
      <c r="B86" s="80">
        <f>Calcu!C159</f>
        <v>9</v>
      </c>
      <c r="C86" s="79" t="str">
        <f>Calcu!E159</f>
        <v/>
      </c>
      <c r="D86" s="79" t="e">
        <f ca="1">TEXT(Calcu!F159,Calcu!$K$145)</f>
        <v>#N/A</v>
      </c>
      <c r="E86" s="79" t="e">
        <f ca="1">TEXT(Calcu!G159,Calcu!$K$145)</f>
        <v>#N/A</v>
      </c>
      <c r="F86" s="79" t="e">
        <f ca="1">TEXT(Calcu!H159,Calcu!$K$145)</f>
        <v>#N/A</v>
      </c>
      <c r="I86" s="42"/>
      <c r="J86" s="80">
        <f>Calcu_ADJ!C159</f>
        <v>9</v>
      </c>
      <c r="K86" s="79" t="str">
        <f>Calcu_ADJ!E159</f>
        <v/>
      </c>
      <c r="L86" s="79" t="e">
        <f ca="1">TEXT(Calcu_ADJ!F159,Calcu_ADJ!$K$145)</f>
        <v>#N/A</v>
      </c>
      <c r="M86" s="79" t="e">
        <f ca="1">TEXT(Calcu_ADJ!G159,Calcu_ADJ!$K$145)</f>
        <v>#N/A</v>
      </c>
      <c r="N86" s="79" t="e">
        <f ca="1">TEXT(Calcu_ADJ!H159,Calcu_ADJ!$K$145)</f>
        <v>#N/A</v>
      </c>
    </row>
    <row r="87" spans="1:14" ht="13.5" customHeight="1">
      <c r="A87" s="42"/>
      <c r="B87" s="80">
        <f>Calcu!C160</f>
        <v>10</v>
      </c>
      <c r="C87" s="79" t="str">
        <f>Calcu!E160</f>
        <v/>
      </c>
      <c r="D87" s="79" t="e">
        <f ca="1">TEXT(Calcu!F160,Calcu!$K$145)</f>
        <v>#N/A</v>
      </c>
      <c r="E87" s="79" t="e">
        <f ca="1">TEXT(Calcu!G160,Calcu!$K$145)</f>
        <v>#N/A</v>
      </c>
      <c r="F87" s="79" t="e">
        <f ca="1">TEXT(Calcu!H160,Calcu!$K$145)</f>
        <v>#N/A</v>
      </c>
      <c r="I87" s="42"/>
      <c r="J87" s="80">
        <f>Calcu_ADJ!C160</f>
        <v>10</v>
      </c>
      <c r="K87" s="79" t="str">
        <f>Calcu_ADJ!E160</f>
        <v/>
      </c>
      <c r="L87" s="79" t="e">
        <f ca="1">TEXT(Calcu_ADJ!F160,Calcu_ADJ!$K$145)</f>
        <v>#N/A</v>
      </c>
      <c r="M87" s="79" t="e">
        <f ca="1">TEXT(Calcu_ADJ!G160,Calcu_ADJ!$K$145)</f>
        <v>#N/A</v>
      </c>
      <c r="N87" s="79" t="e">
        <f ca="1">TEXT(Calcu_ADJ!H160,Calcu_ADJ!$K$145)</f>
        <v>#N/A</v>
      </c>
    </row>
    <row r="88" spans="1:14" ht="13.5" customHeight="1">
      <c r="A88" s="42"/>
      <c r="B88" s="80">
        <f>Calcu!C161</f>
        <v>11</v>
      </c>
      <c r="C88" s="79" t="str">
        <f>Calcu!E161</f>
        <v/>
      </c>
      <c r="D88" s="79" t="e">
        <f ca="1">TEXT(Calcu!F161,Calcu!$K$145)</f>
        <v>#N/A</v>
      </c>
      <c r="E88" s="79" t="e">
        <f ca="1">TEXT(Calcu!G161,Calcu!$K$145)</f>
        <v>#N/A</v>
      </c>
      <c r="F88" s="79" t="e">
        <f ca="1">TEXT(Calcu!H161,Calcu!$K$145)</f>
        <v>#N/A</v>
      </c>
      <c r="I88" s="42"/>
      <c r="J88" s="80">
        <f>Calcu_ADJ!C161</f>
        <v>11</v>
      </c>
      <c r="K88" s="79" t="str">
        <f>Calcu_ADJ!E161</f>
        <v/>
      </c>
      <c r="L88" s="79" t="e">
        <f ca="1">TEXT(Calcu_ADJ!F161,Calcu_ADJ!$K$145)</f>
        <v>#N/A</v>
      </c>
      <c r="M88" s="79" t="e">
        <f ca="1">TEXT(Calcu_ADJ!G161,Calcu_ADJ!$K$145)</f>
        <v>#N/A</v>
      </c>
      <c r="N88" s="79" t="e">
        <f ca="1">TEXT(Calcu_ADJ!H161,Calcu_ADJ!$K$145)</f>
        <v>#N/A</v>
      </c>
    </row>
    <row r="89" spans="1:14" ht="13.5" customHeight="1">
      <c r="A89" s="42"/>
      <c r="B89" s="80">
        <f>Calcu!C162</f>
        <v>12</v>
      </c>
      <c r="C89" s="79" t="str">
        <f>Calcu!E162</f>
        <v/>
      </c>
      <c r="D89" s="79" t="e">
        <f ca="1">TEXT(Calcu!F162,Calcu!$K$145)</f>
        <v>#N/A</v>
      </c>
      <c r="E89" s="79" t="e">
        <f ca="1">TEXT(Calcu!G162,Calcu!$K$145)</f>
        <v>#N/A</v>
      </c>
      <c r="F89" s="79" t="e">
        <f ca="1">TEXT(Calcu!H162,Calcu!$K$145)</f>
        <v>#N/A</v>
      </c>
      <c r="I89" s="42"/>
      <c r="J89" s="80">
        <f>Calcu_ADJ!C162</f>
        <v>12</v>
      </c>
      <c r="K89" s="79" t="str">
        <f>Calcu_ADJ!E162</f>
        <v/>
      </c>
      <c r="L89" s="79" t="e">
        <f ca="1">TEXT(Calcu_ADJ!F162,Calcu_ADJ!$K$145)</f>
        <v>#N/A</v>
      </c>
      <c r="M89" s="79" t="e">
        <f ca="1">TEXT(Calcu_ADJ!G162,Calcu_ADJ!$K$145)</f>
        <v>#N/A</v>
      </c>
      <c r="N89" s="79" t="e">
        <f ca="1">TEXT(Calcu_ADJ!H162,Calcu_ADJ!$K$145)</f>
        <v>#N/A</v>
      </c>
    </row>
    <row r="90" spans="1:14" ht="13.5" customHeight="1">
      <c r="A90" s="42"/>
      <c r="B90" s="80">
        <f>Calcu!C163</f>
        <v>13</v>
      </c>
      <c r="C90" s="79" t="str">
        <f>Calcu!E163</f>
        <v/>
      </c>
      <c r="D90" s="79" t="e">
        <f ca="1">TEXT(Calcu!F163,Calcu!$K$145)</f>
        <v>#N/A</v>
      </c>
      <c r="E90" s="79" t="e">
        <f ca="1">TEXT(Calcu!G163,Calcu!$K$145)</f>
        <v>#N/A</v>
      </c>
      <c r="F90" s="79" t="e">
        <f ca="1">TEXT(Calcu!H163,Calcu!$K$145)</f>
        <v>#N/A</v>
      </c>
      <c r="I90" s="42"/>
      <c r="J90" s="80">
        <f>Calcu_ADJ!C163</f>
        <v>13</v>
      </c>
      <c r="K90" s="79" t="str">
        <f>Calcu_ADJ!E163</f>
        <v/>
      </c>
      <c r="L90" s="79" t="e">
        <f ca="1">TEXT(Calcu_ADJ!F163,Calcu_ADJ!$K$145)</f>
        <v>#N/A</v>
      </c>
      <c r="M90" s="79" t="e">
        <f ca="1">TEXT(Calcu_ADJ!G163,Calcu_ADJ!$K$145)</f>
        <v>#N/A</v>
      </c>
      <c r="N90" s="79" t="e">
        <f ca="1">TEXT(Calcu_ADJ!H163,Calcu_ADJ!$K$145)</f>
        <v>#N/A</v>
      </c>
    </row>
    <row r="91" spans="1:14" ht="13.5" customHeight="1">
      <c r="A91" s="42"/>
      <c r="B91" s="80">
        <f>Calcu!C164</f>
        <v>14</v>
      </c>
      <c r="C91" s="79" t="str">
        <f>Calcu!E164</f>
        <v/>
      </c>
      <c r="D91" s="79" t="e">
        <f ca="1">TEXT(Calcu!F164,Calcu!$K$145)</f>
        <v>#N/A</v>
      </c>
      <c r="E91" s="79" t="e">
        <f ca="1">TEXT(Calcu!G164,Calcu!$K$145)</f>
        <v>#N/A</v>
      </c>
      <c r="F91" s="79" t="e">
        <f ca="1">TEXT(Calcu!H164,Calcu!$K$145)</f>
        <v>#N/A</v>
      </c>
      <c r="I91" s="42"/>
      <c r="J91" s="80">
        <f>Calcu_ADJ!C164</f>
        <v>14</v>
      </c>
      <c r="K91" s="79" t="str">
        <f>Calcu_ADJ!E164</f>
        <v/>
      </c>
      <c r="L91" s="79" t="e">
        <f ca="1">TEXT(Calcu_ADJ!F164,Calcu_ADJ!$K$145)</f>
        <v>#N/A</v>
      </c>
      <c r="M91" s="79" t="e">
        <f ca="1">TEXT(Calcu_ADJ!G164,Calcu_ADJ!$K$145)</f>
        <v>#N/A</v>
      </c>
      <c r="N91" s="79" t="e">
        <f ca="1">TEXT(Calcu_ADJ!H164,Calcu_ADJ!$K$145)</f>
        <v>#N/A</v>
      </c>
    </row>
    <row r="92" spans="1:14" ht="13.5" customHeight="1">
      <c r="A92" s="42"/>
      <c r="B92" s="80">
        <f>Calcu!C165</f>
        <v>15</v>
      </c>
      <c r="C92" s="79" t="str">
        <f>Calcu!E165</f>
        <v/>
      </c>
      <c r="D92" s="79" t="e">
        <f ca="1">TEXT(Calcu!F165,Calcu!$K$145)</f>
        <v>#N/A</v>
      </c>
      <c r="E92" s="79" t="e">
        <f ca="1">TEXT(Calcu!G165,Calcu!$K$145)</f>
        <v>#N/A</v>
      </c>
      <c r="F92" s="79" t="e">
        <f ca="1">TEXT(Calcu!H165,Calcu!$K$145)</f>
        <v>#N/A</v>
      </c>
      <c r="I92" s="42"/>
      <c r="J92" s="80">
        <f>Calcu_ADJ!C165</f>
        <v>15</v>
      </c>
      <c r="K92" s="79" t="str">
        <f>Calcu_ADJ!E165</f>
        <v/>
      </c>
      <c r="L92" s="79" t="e">
        <f ca="1">TEXT(Calcu_ADJ!F165,Calcu_ADJ!$K$145)</f>
        <v>#N/A</v>
      </c>
      <c r="M92" s="79" t="e">
        <f ca="1">TEXT(Calcu_ADJ!G165,Calcu_ADJ!$K$145)</f>
        <v>#N/A</v>
      </c>
      <c r="N92" s="79" t="e">
        <f ca="1">TEXT(Calcu_ADJ!H165,Calcu_ADJ!$K$145)</f>
        <v>#N/A</v>
      </c>
    </row>
    <row r="93" spans="1:14" ht="13.5" customHeight="1">
      <c r="A93" s="42"/>
      <c r="B93" s="80">
        <f>Calcu!C166</f>
        <v>16</v>
      </c>
      <c r="C93" s="79" t="str">
        <f>Calcu!E166</f>
        <v/>
      </c>
      <c r="D93" s="79" t="e">
        <f ca="1">TEXT(Calcu!F166,Calcu!$K$145)</f>
        <v>#N/A</v>
      </c>
      <c r="E93" s="79" t="e">
        <f ca="1">TEXT(Calcu!G166,Calcu!$K$145)</f>
        <v>#N/A</v>
      </c>
      <c r="F93" s="79" t="e">
        <f ca="1">TEXT(Calcu!H166,Calcu!$K$145)</f>
        <v>#N/A</v>
      </c>
      <c r="I93" s="42"/>
      <c r="J93" s="80">
        <f>Calcu_ADJ!C166</f>
        <v>16</v>
      </c>
      <c r="K93" s="79" t="str">
        <f>Calcu_ADJ!E166</f>
        <v/>
      </c>
      <c r="L93" s="79" t="e">
        <f ca="1">TEXT(Calcu_ADJ!F166,Calcu_ADJ!$K$145)</f>
        <v>#N/A</v>
      </c>
      <c r="M93" s="79" t="e">
        <f ca="1">TEXT(Calcu_ADJ!G166,Calcu_ADJ!$K$145)</f>
        <v>#N/A</v>
      </c>
      <c r="N93" s="79" t="e">
        <f ca="1">TEXT(Calcu_ADJ!H166,Calcu_ADJ!$K$145)</f>
        <v>#N/A</v>
      </c>
    </row>
    <row r="94" spans="1:14" ht="13.5" customHeight="1">
      <c r="A94" s="42"/>
      <c r="B94" s="80">
        <f>Calcu!C167</f>
        <v>17</v>
      </c>
      <c r="C94" s="79" t="str">
        <f>Calcu!E167</f>
        <v/>
      </c>
      <c r="D94" s="79" t="e">
        <f ca="1">TEXT(Calcu!F167,Calcu!$K$145)</f>
        <v>#N/A</v>
      </c>
      <c r="E94" s="79" t="e">
        <f ca="1">TEXT(Calcu!G167,Calcu!$K$145)</f>
        <v>#N/A</v>
      </c>
      <c r="F94" s="79" t="e">
        <f ca="1">TEXT(Calcu!H167,Calcu!$K$145)</f>
        <v>#N/A</v>
      </c>
      <c r="I94" s="42"/>
      <c r="J94" s="80">
        <f>Calcu_ADJ!C167</f>
        <v>17</v>
      </c>
      <c r="K94" s="79" t="str">
        <f>Calcu_ADJ!E167</f>
        <v/>
      </c>
      <c r="L94" s="79" t="e">
        <f ca="1">TEXT(Calcu_ADJ!F167,Calcu_ADJ!$K$145)</f>
        <v>#N/A</v>
      </c>
      <c r="M94" s="79" t="e">
        <f ca="1">TEXT(Calcu_ADJ!G167,Calcu_ADJ!$K$145)</f>
        <v>#N/A</v>
      </c>
      <c r="N94" s="79" t="e">
        <f ca="1">TEXT(Calcu_ADJ!H167,Calcu_ADJ!$K$145)</f>
        <v>#N/A</v>
      </c>
    </row>
    <row r="95" spans="1:14" ht="13.5" customHeight="1">
      <c r="A95" s="42"/>
      <c r="B95" s="80">
        <f>Calcu!C168</f>
        <v>18</v>
      </c>
      <c r="C95" s="79" t="str">
        <f>Calcu!E168</f>
        <v/>
      </c>
      <c r="D95" s="79" t="e">
        <f ca="1">TEXT(Calcu!F168,Calcu!$K$145)</f>
        <v>#N/A</v>
      </c>
      <c r="E95" s="79" t="e">
        <f ca="1">TEXT(Calcu!G168,Calcu!$K$145)</f>
        <v>#N/A</v>
      </c>
      <c r="F95" s="79" t="e">
        <f ca="1">TEXT(Calcu!H168,Calcu!$K$145)</f>
        <v>#N/A</v>
      </c>
      <c r="I95" s="42"/>
      <c r="J95" s="80">
        <f>Calcu_ADJ!C168</f>
        <v>18</v>
      </c>
      <c r="K95" s="79" t="str">
        <f>Calcu_ADJ!E168</f>
        <v/>
      </c>
      <c r="L95" s="79" t="e">
        <f ca="1">TEXT(Calcu_ADJ!F168,Calcu_ADJ!$K$145)</f>
        <v>#N/A</v>
      </c>
      <c r="M95" s="79" t="e">
        <f ca="1">TEXT(Calcu_ADJ!G168,Calcu_ADJ!$K$145)</f>
        <v>#N/A</v>
      </c>
      <c r="N95" s="79" t="e">
        <f ca="1">TEXT(Calcu_ADJ!H168,Calcu_ADJ!$K$145)</f>
        <v>#N/A</v>
      </c>
    </row>
    <row r="96" spans="1:14" ht="13.5" customHeight="1">
      <c r="A96" s="42"/>
      <c r="B96" s="80">
        <f>Calcu!C169</f>
        <v>19</v>
      </c>
      <c r="C96" s="79" t="str">
        <f>Calcu!E169</f>
        <v/>
      </c>
      <c r="D96" s="79" t="e">
        <f ca="1">TEXT(Calcu!F169,Calcu!$K$145)</f>
        <v>#N/A</v>
      </c>
      <c r="E96" s="79" t="e">
        <f ca="1">TEXT(Calcu!G169,Calcu!$K$145)</f>
        <v>#N/A</v>
      </c>
      <c r="F96" s="79" t="e">
        <f ca="1">TEXT(Calcu!H169,Calcu!$K$145)</f>
        <v>#N/A</v>
      </c>
      <c r="I96" s="42"/>
      <c r="J96" s="80">
        <f>Calcu_ADJ!C169</f>
        <v>19</v>
      </c>
      <c r="K96" s="79" t="str">
        <f>Calcu_ADJ!E169</f>
        <v/>
      </c>
      <c r="L96" s="79" t="e">
        <f ca="1">TEXT(Calcu_ADJ!F169,Calcu_ADJ!$K$145)</f>
        <v>#N/A</v>
      </c>
      <c r="M96" s="79" t="e">
        <f ca="1">TEXT(Calcu_ADJ!G169,Calcu_ADJ!$K$145)</f>
        <v>#N/A</v>
      </c>
      <c r="N96" s="79" t="e">
        <f ca="1">TEXT(Calcu_ADJ!H169,Calcu_ADJ!$K$145)</f>
        <v>#N/A</v>
      </c>
    </row>
    <row r="97" spans="1:14" ht="13.5" customHeight="1">
      <c r="A97" s="42"/>
      <c r="B97" s="80">
        <f>Calcu!C170</f>
        <v>20</v>
      </c>
      <c r="C97" s="79" t="str">
        <f>Calcu!E170</f>
        <v/>
      </c>
      <c r="D97" s="79" t="e">
        <f ca="1">TEXT(Calcu!F170,Calcu!$K$145)</f>
        <v>#N/A</v>
      </c>
      <c r="E97" s="79" t="e">
        <f ca="1">TEXT(Calcu!G170,Calcu!$K$145)</f>
        <v>#N/A</v>
      </c>
      <c r="F97" s="79" t="e">
        <f ca="1">TEXT(Calcu!H170,Calcu!$K$145)</f>
        <v>#N/A</v>
      </c>
      <c r="I97" s="42"/>
      <c r="J97" s="80">
        <f>Calcu_ADJ!C170</f>
        <v>20</v>
      </c>
      <c r="K97" s="79" t="str">
        <f>Calcu_ADJ!E170</f>
        <v/>
      </c>
      <c r="L97" s="79" t="e">
        <f ca="1">TEXT(Calcu_ADJ!F170,Calcu_ADJ!$K$145)</f>
        <v>#N/A</v>
      </c>
      <c r="M97" s="79" t="e">
        <f ca="1">TEXT(Calcu_ADJ!G170,Calcu_ADJ!$K$145)</f>
        <v>#N/A</v>
      </c>
      <c r="N97" s="79" t="e">
        <f ca="1">TEXT(Calcu_ADJ!H170,Calcu_ADJ!$K$145)</f>
        <v>#N/A</v>
      </c>
    </row>
    <row r="98" spans="1:14" ht="13.5" customHeight="1">
      <c r="A98" s="42"/>
      <c r="B98" s="80">
        <f>Calcu!C171</f>
        <v>21</v>
      </c>
      <c r="C98" s="79" t="str">
        <f>Calcu!E171</f>
        <v/>
      </c>
      <c r="D98" s="79" t="e">
        <f ca="1">TEXT(Calcu!F171,Calcu!$K$145)</f>
        <v>#N/A</v>
      </c>
      <c r="E98" s="79" t="e">
        <f ca="1">TEXT(Calcu!G171,Calcu!$K$145)</f>
        <v>#N/A</v>
      </c>
      <c r="F98" s="79" t="e">
        <f ca="1">TEXT(Calcu!H171,Calcu!$K$145)</f>
        <v>#N/A</v>
      </c>
      <c r="I98" s="42"/>
      <c r="J98" s="80">
        <f>Calcu_ADJ!C171</f>
        <v>21</v>
      </c>
      <c r="K98" s="79" t="str">
        <f>Calcu_ADJ!E171</f>
        <v/>
      </c>
      <c r="L98" s="79" t="e">
        <f ca="1">TEXT(Calcu_ADJ!F171,Calcu_ADJ!$K$145)</f>
        <v>#N/A</v>
      </c>
      <c r="M98" s="79" t="e">
        <f ca="1">TEXT(Calcu_ADJ!G171,Calcu_ADJ!$K$145)</f>
        <v>#N/A</v>
      </c>
      <c r="N98" s="79" t="e">
        <f ca="1">TEXT(Calcu_ADJ!H171,Calcu_ADJ!$K$145)</f>
        <v>#N/A</v>
      </c>
    </row>
    <row r="99" spans="1:14" ht="13.5" customHeight="1">
      <c r="A99" s="42"/>
      <c r="B99" s="80">
        <f>Calcu!C172</f>
        <v>22</v>
      </c>
      <c r="C99" s="79" t="str">
        <f>Calcu!E172</f>
        <v/>
      </c>
      <c r="D99" s="79" t="e">
        <f ca="1">TEXT(Calcu!F172,Calcu!$K$145)</f>
        <v>#N/A</v>
      </c>
      <c r="E99" s="79" t="e">
        <f ca="1">TEXT(Calcu!G172,Calcu!$K$145)</f>
        <v>#N/A</v>
      </c>
      <c r="F99" s="79" t="e">
        <f ca="1">TEXT(Calcu!H172,Calcu!$K$145)</f>
        <v>#N/A</v>
      </c>
      <c r="I99" s="42"/>
      <c r="J99" s="80">
        <f>Calcu_ADJ!C172</f>
        <v>22</v>
      </c>
      <c r="K99" s="79" t="str">
        <f>Calcu_ADJ!E172</f>
        <v/>
      </c>
      <c r="L99" s="79" t="e">
        <f ca="1">TEXT(Calcu_ADJ!F172,Calcu_ADJ!$K$145)</f>
        <v>#N/A</v>
      </c>
      <c r="M99" s="79" t="e">
        <f ca="1">TEXT(Calcu_ADJ!G172,Calcu_ADJ!$K$145)</f>
        <v>#N/A</v>
      </c>
      <c r="N99" s="79" t="e">
        <f ca="1">TEXT(Calcu_ADJ!H172,Calcu_ADJ!$K$145)</f>
        <v>#N/A</v>
      </c>
    </row>
    <row r="100" spans="1:14" ht="13.5" customHeight="1">
      <c r="A100" s="42"/>
      <c r="B100" s="80">
        <f>Calcu!C173</f>
        <v>23</v>
      </c>
      <c r="C100" s="79" t="str">
        <f>Calcu!E173</f>
        <v/>
      </c>
      <c r="D100" s="79" t="e">
        <f ca="1">TEXT(Calcu!F173,Calcu!$K$145)</f>
        <v>#N/A</v>
      </c>
      <c r="E100" s="79" t="e">
        <f ca="1">TEXT(Calcu!G173,Calcu!$K$145)</f>
        <v>#N/A</v>
      </c>
      <c r="F100" s="79" t="e">
        <f ca="1">TEXT(Calcu!H173,Calcu!$K$145)</f>
        <v>#N/A</v>
      </c>
      <c r="I100" s="42"/>
      <c r="J100" s="80">
        <f>Calcu_ADJ!C173</f>
        <v>23</v>
      </c>
      <c r="K100" s="79" t="str">
        <f>Calcu_ADJ!E173</f>
        <v/>
      </c>
      <c r="L100" s="79" t="e">
        <f ca="1">TEXT(Calcu_ADJ!F173,Calcu_ADJ!$K$145)</f>
        <v>#N/A</v>
      </c>
      <c r="M100" s="79" t="e">
        <f ca="1">TEXT(Calcu_ADJ!G173,Calcu_ADJ!$K$145)</f>
        <v>#N/A</v>
      </c>
      <c r="N100" s="79" t="e">
        <f ca="1">TEXT(Calcu_ADJ!H173,Calcu_ADJ!$K$145)</f>
        <v>#N/A</v>
      </c>
    </row>
    <row r="101" spans="1:14" ht="13.5" customHeight="1">
      <c r="A101" s="42"/>
      <c r="B101" s="80">
        <f>Calcu!C174</f>
        <v>24</v>
      </c>
      <c r="C101" s="79" t="str">
        <f>Calcu!E174</f>
        <v/>
      </c>
      <c r="D101" s="79" t="e">
        <f ca="1">TEXT(Calcu!F174,Calcu!$K$145)</f>
        <v>#N/A</v>
      </c>
      <c r="E101" s="79" t="e">
        <f ca="1">TEXT(Calcu!G174,Calcu!$K$145)</f>
        <v>#N/A</v>
      </c>
      <c r="F101" s="79" t="e">
        <f ca="1">TEXT(Calcu!H174,Calcu!$K$145)</f>
        <v>#N/A</v>
      </c>
      <c r="I101" s="42"/>
      <c r="J101" s="80">
        <f>Calcu_ADJ!C174</f>
        <v>24</v>
      </c>
      <c r="K101" s="79" t="str">
        <f>Calcu_ADJ!E174</f>
        <v/>
      </c>
      <c r="L101" s="79" t="e">
        <f ca="1">TEXT(Calcu_ADJ!F174,Calcu_ADJ!$K$145)</f>
        <v>#N/A</v>
      </c>
      <c r="M101" s="79" t="e">
        <f ca="1">TEXT(Calcu_ADJ!G174,Calcu_ADJ!$K$145)</f>
        <v>#N/A</v>
      </c>
      <c r="N101" s="79" t="e">
        <f ca="1">TEXT(Calcu_ADJ!H174,Calcu_ADJ!$K$145)</f>
        <v>#N/A</v>
      </c>
    </row>
    <row r="102" spans="1:14" ht="13.5" customHeight="1">
      <c r="A102" s="42"/>
      <c r="B102" s="80">
        <f>Calcu!C175</f>
        <v>25</v>
      </c>
      <c r="C102" s="79" t="str">
        <f>Calcu!E175</f>
        <v/>
      </c>
      <c r="D102" s="79" t="e">
        <f ca="1">TEXT(Calcu!F175,Calcu!$K$145)</f>
        <v>#N/A</v>
      </c>
      <c r="E102" s="79" t="e">
        <f ca="1">TEXT(Calcu!G175,Calcu!$K$145)</f>
        <v>#N/A</v>
      </c>
      <c r="F102" s="79" t="e">
        <f ca="1">TEXT(Calcu!H175,Calcu!$K$145)</f>
        <v>#N/A</v>
      </c>
      <c r="I102" s="42"/>
      <c r="J102" s="80">
        <f>Calcu_ADJ!C175</f>
        <v>25</v>
      </c>
      <c r="K102" s="79" t="str">
        <f>Calcu_ADJ!E175</f>
        <v/>
      </c>
      <c r="L102" s="79" t="e">
        <f ca="1">TEXT(Calcu_ADJ!F175,Calcu_ADJ!$K$145)</f>
        <v>#N/A</v>
      </c>
      <c r="M102" s="79" t="e">
        <f ca="1">TEXT(Calcu_ADJ!G175,Calcu_ADJ!$K$145)</f>
        <v>#N/A</v>
      </c>
      <c r="N102" s="79" t="e">
        <f ca="1">TEXT(Calcu_ADJ!H175,Calcu_ADJ!$K$145)</f>
        <v>#N/A</v>
      </c>
    </row>
    <row r="103" spans="1:14" ht="13.5" customHeight="1">
      <c r="A103" s="42"/>
      <c r="B103" s="80">
        <f>Calcu!C176</f>
        <v>26</v>
      </c>
      <c r="C103" s="79" t="str">
        <f>Calcu!E176</f>
        <v/>
      </c>
      <c r="D103" s="79" t="e">
        <f ca="1">TEXT(Calcu!F176,Calcu!$K$145)</f>
        <v>#N/A</v>
      </c>
      <c r="E103" s="79" t="e">
        <f ca="1">TEXT(Calcu!G176,Calcu!$K$145)</f>
        <v>#N/A</v>
      </c>
      <c r="F103" s="79" t="e">
        <f ca="1">TEXT(Calcu!H176,Calcu!$K$145)</f>
        <v>#N/A</v>
      </c>
      <c r="I103" s="42"/>
      <c r="J103" s="80">
        <f>Calcu_ADJ!C176</f>
        <v>26</v>
      </c>
      <c r="K103" s="79" t="str">
        <f>Calcu_ADJ!E176</f>
        <v/>
      </c>
      <c r="L103" s="79" t="e">
        <f ca="1">TEXT(Calcu_ADJ!F176,Calcu_ADJ!$K$145)</f>
        <v>#N/A</v>
      </c>
      <c r="M103" s="79" t="e">
        <f ca="1">TEXT(Calcu_ADJ!G176,Calcu_ADJ!$K$145)</f>
        <v>#N/A</v>
      </c>
      <c r="N103" s="79" t="e">
        <f ca="1">TEXT(Calcu_ADJ!H176,Calcu_ADJ!$K$145)</f>
        <v>#N/A</v>
      </c>
    </row>
    <row r="104" spans="1:14" ht="13.5" customHeight="1">
      <c r="A104" s="42"/>
      <c r="B104" s="80">
        <f>Calcu!C177</f>
        <v>27</v>
      </c>
      <c r="C104" s="79" t="str">
        <f>Calcu!E177</f>
        <v/>
      </c>
      <c r="D104" s="79" t="e">
        <f ca="1">TEXT(Calcu!F177,Calcu!$K$145)</f>
        <v>#N/A</v>
      </c>
      <c r="E104" s="79" t="e">
        <f ca="1">TEXT(Calcu!G177,Calcu!$K$145)</f>
        <v>#N/A</v>
      </c>
      <c r="F104" s="79" t="e">
        <f ca="1">TEXT(Calcu!H177,Calcu!$K$145)</f>
        <v>#N/A</v>
      </c>
      <c r="I104" s="42"/>
      <c r="J104" s="80">
        <f>Calcu_ADJ!C177</f>
        <v>27</v>
      </c>
      <c r="K104" s="79" t="str">
        <f>Calcu_ADJ!E177</f>
        <v/>
      </c>
      <c r="L104" s="79" t="e">
        <f ca="1">TEXT(Calcu_ADJ!F177,Calcu_ADJ!$K$145)</f>
        <v>#N/A</v>
      </c>
      <c r="M104" s="79" t="e">
        <f ca="1">TEXT(Calcu_ADJ!G177,Calcu_ADJ!$K$145)</f>
        <v>#N/A</v>
      </c>
      <c r="N104" s="79" t="e">
        <f ca="1">TEXT(Calcu_ADJ!H177,Calcu_ADJ!$K$145)</f>
        <v>#N/A</v>
      </c>
    </row>
    <row r="105" spans="1:14" ht="13.5" customHeight="1">
      <c r="A105" s="42"/>
      <c r="B105" s="80">
        <f>Calcu!C178</f>
        <v>28</v>
      </c>
      <c r="C105" s="79" t="str">
        <f>Calcu!E178</f>
        <v/>
      </c>
      <c r="D105" s="79" t="e">
        <f ca="1">TEXT(Calcu!F178,Calcu!$K$145)</f>
        <v>#N/A</v>
      </c>
      <c r="E105" s="79" t="e">
        <f ca="1">TEXT(Calcu!G178,Calcu!$K$145)</f>
        <v>#N/A</v>
      </c>
      <c r="F105" s="79" t="e">
        <f ca="1">TEXT(Calcu!H178,Calcu!$K$145)</f>
        <v>#N/A</v>
      </c>
      <c r="I105" s="42"/>
      <c r="J105" s="80">
        <f>Calcu_ADJ!C178</f>
        <v>28</v>
      </c>
      <c r="K105" s="79" t="str">
        <f>Calcu_ADJ!E178</f>
        <v/>
      </c>
      <c r="L105" s="79" t="e">
        <f ca="1">TEXT(Calcu_ADJ!F178,Calcu_ADJ!$K$145)</f>
        <v>#N/A</v>
      </c>
      <c r="M105" s="79" t="e">
        <f ca="1">TEXT(Calcu_ADJ!G178,Calcu_ADJ!$K$145)</f>
        <v>#N/A</v>
      </c>
      <c r="N105" s="79" t="e">
        <f ca="1">TEXT(Calcu_ADJ!H178,Calcu_ADJ!$K$145)</f>
        <v>#N/A</v>
      </c>
    </row>
    <row r="106" spans="1:14" ht="13.5" customHeight="1">
      <c r="A106" s="42"/>
      <c r="B106" s="80">
        <f>Calcu!C179</f>
        <v>29</v>
      </c>
      <c r="C106" s="79" t="str">
        <f>Calcu!E179</f>
        <v/>
      </c>
      <c r="D106" s="79" t="e">
        <f ca="1">TEXT(Calcu!F179,Calcu!$K$145)</f>
        <v>#N/A</v>
      </c>
      <c r="E106" s="79" t="e">
        <f ca="1">TEXT(Calcu!G179,Calcu!$K$145)</f>
        <v>#N/A</v>
      </c>
      <c r="F106" s="79" t="e">
        <f ca="1">TEXT(Calcu!H179,Calcu!$K$145)</f>
        <v>#N/A</v>
      </c>
      <c r="I106" s="42"/>
      <c r="J106" s="80">
        <f>Calcu_ADJ!C179</f>
        <v>29</v>
      </c>
      <c r="K106" s="79" t="str">
        <f>Calcu_ADJ!E179</f>
        <v/>
      </c>
      <c r="L106" s="79" t="e">
        <f ca="1">TEXT(Calcu_ADJ!F179,Calcu_ADJ!$K$145)</f>
        <v>#N/A</v>
      </c>
      <c r="M106" s="79" t="e">
        <f ca="1">TEXT(Calcu_ADJ!G179,Calcu_ADJ!$K$145)</f>
        <v>#N/A</v>
      </c>
      <c r="N106" s="79" t="e">
        <f ca="1">TEXT(Calcu_ADJ!H179,Calcu_ADJ!$K$145)</f>
        <v>#N/A</v>
      </c>
    </row>
    <row r="107" spans="1:14" ht="13.5" customHeight="1">
      <c r="A107" s="42"/>
      <c r="B107" s="80">
        <f>Calcu!C180</f>
        <v>30</v>
      </c>
      <c r="C107" s="79" t="str">
        <f>Calcu!E180</f>
        <v/>
      </c>
      <c r="D107" s="79" t="e">
        <f ca="1">TEXT(Calcu!F180,Calcu!$K$145)</f>
        <v>#N/A</v>
      </c>
      <c r="E107" s="79" t="e">
        <f ca="1">TEXT(Calcu!G180,Calcu!$K$145)</f>
        <v>#N/A</v>
      </c>
      <c r="F107" s="79" t="e">
        <f ca="1">TEXT(Calcu!H180,Calcu!$K$145)</f>
        <v>#N/A</v>
      </c>
      <c r="I107" s="42"/>
      <c r="J107" s="80">
        <f>Calcu_ADJ!C180</f>
        <v>30</v>
      </c>
      <c r="K107" s="79" t="str">
        <f>Calcu_ADJ!E180</f>
        <v/>
      </c>
      <c r="L107" s="79" t="e">
        <f ca="1">TEXT(Calcu_ADJ!F180,Calcu_ADJ!$K$145)</f>
        <v>#N/A</v>
      </c>
      <c r="M107" s="79" t="e">
        <f ca="1">TEXT(Calcu_ADJ!G180,Calcu_ADJ!$K$145)</f>
        <v>#N/A</v>
      </c>
      <c r="N107" s="79" t="e">
        <f ca="1">TEXT(Calcu_ADJ!H180,Calcu_ADJ!$K$145)</f>
        <v>#N/A</v>
      </c>
    </row>
    <row r="108" spans="1:14" ht="13.5" customHeight="1">
      <c r="A108" s="42"/>
      <c r="B108" s="80">
        <f>Calcu!C181</f>
        <v>31</v>
      </c>
      <c r="C108" s="79" t="str">
        <f>Calcu!E181</f>
        <v/>
      </c>
      <c r="D108" s="79" t="e">
        <f ca="1">TEXT(Calcu!F181,Calcu!$K$145)</f>
        <v>#N/A</v>
      </c>
      <c r="E108" s="79" t="e">
        <f ca="1">TEXT(Calcu!G181,Calcu!$K$145)</f>
        <v>#N/A</v>
      </c>
      <c r="F108" s="79" t="e">
        <f ca="1">TEXT(Calcu!H181,Calcu!$K$145)</f>
        <v>#N/A</v>
      </c>
      <c r="I108" s="42"/>
      <c r="J108" s="80">
        <f>Calcu_ADJ!C181</f>
        <v>31</v>
      </c>
      <c r="K108" s="79" t="str">
        <f>Calcu_ADJ!E181</f>
        <v/>
      </c>
      <c r="L108" s="79" t="e">
        <f ca="1">TEXT(Calcu_ADJ!F181,Calcu_ADJ!$K$145)</f>
        <v>#N/A</v>
      </c>
      <c r="M108" s="79" t="e">
        <f ca="1">TEXT(Calcu_ADJ!G181,Calcu_ADJ!$K$145)</f>
        <v>#N/A</v>
      </c>
      <c r="N108" s="79" t="e">
        <f ca="1">TEXT(Calcu_ADJ!H181,Calcu_ADJ!$K$145)</f>
        <v>#N/A</v>
      </c>
    </row>
    <row r="109" spans="1:14" ht="13.5" customHeight="1">
      <c r="A109" s="42"/>
      <c r="B109" s="80">
        <f>Calcu!C182</f>
        <v>32</v>
      </c>
      <c r="C109" s="79" t="str">
        <f>Calcu!E182</f>
        <v/>
      </c>
      <c r="D109" s="79" t="e">
        <f ca="1">TEXT(Calcu!F182,Calcu!$K$145)</f>
        <v>#N/A</v>
      </c>
      <c r="E109" s="79" t="e">
        <f ca="1">TEXT(Calcu!G182,Calcu!$K$145)</f>
        <v>#N/A</v>
      </c>
      <c r="F109" s="79" t="e">
        <f ca="1">TEXT(Calcu!H182,Calcu!$K$145)</f>
        <v>#N/A</v>
      </c>
      <c r="I109" s="42"/>
      <c r="J109" s="80">
        <f>Calcu_ADJ!C182</f>
        <v>32</v>
      </c>
      <c r="K109" s="79" t="str">
        <f>Calcu_ADJ!E182</f>
        <v/>
      </c>
      <c r="L109" s="79" t="e">
        <f ca="1">TEXT(Calcu_ADJ!F182,Calcu_ADJ!$K$145)</f>
        <v>#N/A</v>
      </c>
      <c r="M109" s="79" t="e">
        <f ca="1">TEXT(Calcu_ADJ!G182,Calcu_ADJ!$K$145)</f>
        <v>#N/A</v>
      </c>
      <c r="N109" s="79" t="e">
        <f ca="1">TEXT(Calcu_ADJ!H182,Calcu_ADJ!$K$145)</f>
        <v>#N/A</v>
      </c>
    </row>
    <row r="110" spans="1:14" ht="13.5" customHeight="1">
      <c r="A110" s="42"/>
      <c r="B110" s="80">
        <f>Calcu!C183</f>
        <v>33</v>
      </c>
      <c r="C110" s="79" t="str">
        <f>Calcu!E183</f>
        <v/>
      </c>
      <c r="D110" s="79" t="e">
        <f ca="1">TEXT(Calcu!F183,Calcu!$K$145)</f>
        <v>#N/A</v>
      </c>
      <c r="E110" s="79" t="e">
        <f ca="1">TEXT(Calcu!G183,Calcu!$K$145)</f>
        <v>#N/A</v>
      </c>
      <c r="F110" s="79" t="e">
        <f ca="1">TEXT(Calcu!H183,Calcu!$K$145)</f>
        <v>#N/A</v>
      </c>
      <c r="I110" s="42"/>
      <c r="J110" s="80">
        <f>Calcu_ADJ!C183</f>
        <v>33</v>
      </c>
      <c r="K110" s="79" t="str">
        <f>Calcu_ADJ!E183</f>
        <v/>
      </c>
      <c r="L110" s="79" t="e">
        <f ca="1">TEXT(Calcu_ADJ!F183,Calcu_ADJ!$K$145)</f>
        <v>#N/A</v>
      </c>
      <c r="M110" s="79" t="e">
        <f ca="1">TEXT(Calcu_ADJ!G183,Calcu_ADJ!$K$145)</f>
        <v>#N/A</v>
      </c>
      <c r="N110" s="79" t="e">
        <f ca="1">TEXT(Calcu_ADJ!H183,Calcu_ADJ!$K$145)</f>
        <v>#N/A</v>
      </c>
    </row>
    <row r="111" spans="1:14" ht="13.5" customHeight="1">
      <c r="A111" s="42"/>
      <c r="B111" s="80">
        <f>Calcu!C184</f>
        <v>34</v>
      </c>
      <c r="C111" s="79" t="str">
        <f>Calcu!E184</f>
        <v/>
      </c>
      <c r="D111" s="79" t="e">
        <f ca="1">TEXT(Calcu!F184,Calcu!$K$145)</f>
        <v>#N/A</v>
      </c>
      <c r="E111" s="79" t="e">
        <f ca="1">TEXT(Calcu!G184,Calcu!$K$145)</f>
        <v>#N/A</v>
      </c>
      <c r="F111" s="79" t="e">
        <f ca="1">TEXT(Calcu!H184,Calcu!$K$145)</f>
        <v>#N/A</v>
      </c>
      <c r="I111" s="42"/>
      <c r="J111" s="80">
        <f>Calcu_ADJ!C184</f>
        <v>34</v>
      </c>
      <c r="K111" s="79" t="str">
        <f>Calcu_ADJ!E184</f>
        <v/>
      </c>
      <c r="L111" s="79" t="e">
        <f ca="1">TEXT(Calcu_ADJ!F184,Calcu_ADJ!$K$145)</f>
        <v>#N/A</v>
      </c>
      <c r="M111" s="79" t="e">
        <f ca="1">TEXT(Calcu_ADJ!G184,Calcu_ADJ!$K$145)</f>
        <v>#N/A</v>
      </c>
      <c r="N111" s="79" t="e">
        <f ca="1">TEXT(Calcu_ADJ!H184,Calcu_ADJ!$K$145)</f>
        <v>#N/A</v>
      </c>
    </row>
    <row r="112" spans="1:14" ht="13.5" customHeight="1">
      <c r="A112" s="42"/>
      <c r="B112" s="80">
        <f>Calcu!C185</f>
        <v>35</v>
      </c>
      <c r="C112" s="79" t="str">
        <f>Calcu!E185</f>
        <v/>
      </c>
      <c r="D112" s="79" t="e">
        <f ca="1">TEXT(Calcu!F185,Calcu!$K$145)</f>
        <v>#N/A</v>
      </c>
      <c r="E112" s="79" t="e">
        <f ca="1">TEXT(Calcu!G185,Calcu!$K$145)</f>
        <v>#N/A</v>
      </c>
      <c r="F112" s="79" t="e">
        <f ca="1">TEXT(Calcu!H185,Calcu!$K$145)</f>
        <v>#N/A</v>
      </c>
      <c r="I112" s="42"/>
      <c r="J112" s="80">
        <f>Calcu_ADJ!C185</f>
        <v>35</v>
      </c>
      <c r="K112" s="79" t="str">
        <f>Calcu_ADJ!E185</f>
        <v/>
      </c>
      <c r="L112" s="79" t="e">
        <f ca="1">TEXT(Calcu_ADJ!F185,Calcu_ADJ!$K$145)</f>
        <v>#N/A</v>
      </c>
      <c r="M112" s="79" t="e">
        <f ca="1">TEXT(Calcu_ADJ!G185,Calcu_ADJ!$K$145)</f>
        <v>#N/A</v>
      </c>
      <c r="N112" s="79" t="e">
        <f ca="1">TEXT(Calcu_ADJ!H185,Calcu_ADJ!$K$145)</f>
        <v>#N/A</v>
      </c>
    </row>
    <row r="113" spans="1:14" ht="13.5" customHeight="1">
      <c r="A113" s="42"/>
      <c r="B113" s="80">
        <f>Calcu!C186</f>
        <v>36</v>
      </c>
      <c r="C113" s="79" t="str">
        <f>Calcu!E186</f>
        <v/>
      </c>
      <c r="D113" s="79" t="e">
        <f ca="1">TEXT(Calcu!F186,Calcu!$K$145)</f>
        <v>#N/A</v>
      </c>
      <c r="E113" s="79" t="e">
        <f ca="1">TEXT(Calcu!G186,Calcu!$K$145)</f>
        <v>#N/A</v>
      </c>
      <c r="F113" s="79" t="e">
        <f ca="1">TEXT(Calcu!H186,Calcu!$K$145)</f>
        <v>#N/A</v>
      </c>
      <c r="I113" s="42"/>
      <c r="J113" s="80">
        <f>Calcu_ADJ!C186</f>
        <v>36</v>
      </c>
      <c r="K113" s="79" t="str">
        <f>Calcu_ADJ!E186</f>
        <v/>
      </c>
      <c r="L113" s="79" t="e">
        <f ca="1">TEXT(Calcu_ADJ!F186,Calcu_ADJ!$K$145)</f>
        <v>#N/A</v>
      </c>
      <c r="M113" s="79" t="e">
        <f ca="1">TEXT(Calcu_ADJ!G186,Calcu_ADJ!$K$145)</f>
        <v>#N/A</v>
      </c>
      <c r="N113" s="79" t="e">
        <f ca="1">TEXT(Calcu_ADJ!H186,Calcu_ADJ!$K$145)</f>
        <v>#N/A</v>
      </c>
    </row>
    <row r="114" spans="1:14" ht="13.5" customHeight="1">
      <c r="A114" s="42"/>
      <c r="B114" s="80">
        <f>Calcu!C187</f>
        <v>37</v>
      </c>
      <c r="C114" s="79" t="str">
        <f>Calcu!E187</f>
        <v/>
      </c>
      <c r="D114" s="79" t="e">
        <f ca="1">TEXT(Calcu!F187,Calcu!$K$145)</f>
        <v>#N/A</v>
      </c>
      <c r="E114" s="79" t="e">
        <f ca="1">TEXT(Calcu!G187,Calcu!$K$145)</f>
        <v>#N/A</v>
      </c>
      <c r="F114" s="79" t="e">
        <f ca="1">TEXT(Calcu!H187,Calcu!$K$145)</f>
        <v>#N/A</v>
      </c>
      <c r="I114" s="42"/>
      <c r="J114" s="80">
        <f>Calcu_ADJ!C187</f>
        <v>37</v>
      </c>
      <c r="K114" s="79" t="str">
        <f>Calcu_ADJ!E187</f>
        <v/>
      </c>
      <c r="L114" s="79" t="e">
        <f ca="1">TEXT(Calcu_ADJ!F187,Calcu_ADJ!$K$145)</f>
        <v>#N/A</v>
      </c>
      <c r="M114" s="79" t="e">
        <f ca="1">TEXT(Calcu_ADJ!G187,Calcu_ADJ!$K$145)</f>
        <v>#N/A</v>
      </c>
      <c r="N114" s="79" t="e">
        <f ca="1">TEXT(Calcu_ADJ!H187,Calcu_ADJ!$K$145)</f>
        <v>#N/A</v>
      </c>
    </row>
    <row r="115" spans="1:14" ht="13.5" customHeight="1">
      <c r="A115" s="42"/>
      <c r="B115" s="80">
        <f>Calcu!C188</f>
        <v>38</v>
      </c>
      <c r="C115" s="79" t="str">
        <f>Calcu!E188</f>
        <v/>
      </c>
      <c r="D115" s="79" t="e">
        <f ca="1">TEXT(Calcu!F188,Calcu!$K$145)</f>
        <v>#N/A</v>
      </c>
      <c r="E115" s="79" t="e">
        <f ca="1">TEXT(Calcu!G188,Calcu!$K$145)</f>
        <v>#N/A</v>
      </c>
      <c r="F115" s="79" t="e">
        <f ca="1">TEXT(Calcu!H188,Calcu!$K$145)</f>
        <v>#N/A</v>
      </c>
      <c r="I115" s="42"/>
      <c r="J115" s="80">
        <f>Calcu_ADJ!C188</f>
        <v>38</v>
      </c>
      <c r="K115" s="79" t="str">
        <f>Calcu_ADJ!E188</f>
        <v/>
      </c>
      <c r="L115" s="79" t="e">
        <f ca="1">TEXT(Calcu_ADJ!F188,Calcu_ADJ!$K$145)</f>
        <v>#N/A</v>
      </c>
      <c r="M115" s="79" t="e">
        <f ca="1">TEXT(Calcu_ADJ!G188,Calcu_ADJ!$K$145)</f>
        <v>#N/A</v>
      </c>
      <c r="N115" s="79" t="e">
        <f ca="1">TEXT(Calcu_ADJ!H188,Calcu_ADJ!$K$145)</f>
        <v>#N/A</v>
      </c>
    </row>
    <row r="116" spans="1:14" ht="13.5" customHeight="1">
      <c r="A116" s="42"/>
      <c r="B116" s="80">
        <f>Calcu!C189</f>
        <v>39</v>
      </c>
      <c r="C116" s="79" t="str">
        <f>Calcu!E189</f>
        <v/>
      </c>
      <c r="D116" s="79" t="e">
        <f ca="1">TEXT(Calcu!F189,Calcu!$K$145)</f>
        <v>#N/A</v>
      </c>
      <c r="E116" s="79" t="e">
        <f ca="1">TEXT(Calcu!G189,Calcu!$K$145)</f>
        <v>#N/A</v>
      </c>
      <c r="F116" s="79" t="e">
        <f ca="1">TEXT(Calcu!H189,Calcu!$K$145)</f>
        <v>#N/A</v>
      </c>
      <c r="I116" s="42"/>
      <c r="J116" s="80">
        <f>Calcu_ADJ!C189</f>
        <v>39</v>
      </c>
      <c r="K116" s="79" t="str">
        <f>Calcu_ADJ!E189</f>
        <v/>
      </c>
      <c r="L116" s="79" t="e">
        <f ca="1">TEXT(Calcu_ADJ!F189,Calcu_ADJ!$K$145)</f>
        <v>#N/A</v>
      </c>
      <c r="M116" s="79" t="e">
        <f ca="1">TEXT(Calcu_ADJ!G189,Calcu_ADJ!$K$145)</f>
        <v>#N/A</v>
      </c>
      <c r="N116" s="79" t="e">
        <f ca="1">TEXT(Calcu_ADJ!H189,Calcu_ADJ!$K$145)</f>
        <v>#N/A</v>
      </c>
    </row>
    <row r="117" spans="1:14" ht="13.5" customHeight="1">
      <c r="A117" s="42"/>
      <c r="B117" s="80">
        <f>Calcu!C190</f>
        <v>40</v>
      </c>
      <c r="C117" s="79" t="str">
        <f>Calcu!E190</f>
        <v/>
      </c>
      <c r="D117" s="79" t="e">
        <f ca="1">TEXT(Calcu!F190,Calcu!$K$145)</f>
        <v>#N/A</v>
      </c>
      <c r="E117" s="79" t="e">
        <f ca="1">TEXT(Calcu!G190,Calcu!$K$145)</f>
        <v>#N/A</v>
      </c>
      <c r="F117" s="79" t="e">
        <f ca="1">TEXT(Calcu!H190,Calcu!$K$145)</f>
        <v>#N/A</v>
      </c>
      <c r="I117" s="42"/>
      <c r="J117" s="80">
        <f>Calcu_ADJ!C190</f>
        <v>40</v>
      </c>
      <c r="K117" s="79" t="str">
        <f>Calcu_ADJ!E190</f>
        <v/>
      </c>
      <c r="L117" s="79" t="e">
        <f ca="1">TEXT(Calcu_ADJ!F190,Calcu_ADJ!$K$145)</f>
        <v>#N/A</v>
      </c>
      <c r="M117" s="79" t="e">
        <f ca="1">TEXT(Calcu_ADJ!G190,Calcu_ADJ!$K$145)</f>
        <v>#N/A</v>
      </c>
      <c r="N117" s="79" t="e">
        <f ca="1">TEXT(Calcu_ADJ!H190,Calcu_ADJ!$K$145)</f>
        <v>#N/A</v>
      </c>
    </row>
    <row r="118" spans="1:14" ht="13.5" customHeight="1">
      <c r="A118" s="42"/>
      <c r="B118" s="80">
        <f>Calcu!C191</f>
        <v>41</v>
      </c>
      <c r="C118" s="79" t="str">
        <f>Calcu!E191</f>
        <v/>
      </c>
      <c r="D118" s="79" t="e">
        <f ca="1">TEXT(Calcu!F191,Calcu!$K$145)</f>
        <v>#N/A</v>
      </c>
      <c r="E118" s="79" t="e">
        <f ca="1">TEXT(Calcu!G191,Calcu!$K$145)</f>
        <v>#N/A</v>
      </c>
      <c r="F118" s="79" t="e">
        <f ca="1">TEXT(Calcu!H191,Calcu!$K$145)</f>
        <v>#N/A</v>
      </c>
      <c r="I118" s="42"/>
      <c r="J118" s="80">
        <f>Calcu_ADJ!C191</f>
        <v>41</v>
      </c>
      <c r="K118" s="79" t="str">
        <f>Calcu_ADJ!E191</f>
        <v/>
      </c>
      <c r="L118" s="79" t="e">
        <f ca="1">TEXT(Calcu_ADJ!F191,Calcu_ADJ!$K$145)</f>
        <v>#N/A</v>
      </c>
      <c r="M118" s="79" t="e">
        <f ca="1">TEXT(Calcu_ADJ!G191,Calcu_ADJ!$K$145)</f>
        <v>#N/A</v>
      </c>
      <c r="N118" s="79" t="e">
        <f ca="1">TEXT(Calcu_ADJ!H191,Calcu_ADJ!$K$145)</f>
        <v>#N/A</v>
      </c>
    </row>
    <row r="119" spans="1:14" ht="13.5" customHeight="1">
      <c r="A119" s="42"/>
      <c r="B119" s="80">
        <f>Calcu!C192</f>
        <v>42</v>
      </c>
      <c r="C119" s="79" t="str">
        <f>Calcu!E192</f>
        <v/>
      </c>
      <c r="D119" s="79" t="e">
        <f ca="1">TEXT(Calcu!F192,Calcu!$K$145)</f>
        <v>#N/A</v>
      </c>
      <c r="E119" s="79" t="e">
        <f ca="1">TEXT(Calcu!G192,Calcu!$K$145)</f>
        <v>#N/A</v>
      </c>
      <c r="F119" s="79" t="e">
        <f ca="1">TEXT(Calcu!H192,Calcu!$K$145)</f>
        <v>#N/A</v>
      </c>
      <c r="I119" s="42"/>
      <c r="J119" s="80">
        <f>Calcu_ADJ!C192</f>
        <v>42</v>
      </c>
      <c r="K119" s="79" t="str">
        <f>Calcu_ADJ!E192</f>
        <v/>
      </c>
      <c r="L119" s="79" t="e">
        <f ca="1">TEXT(Calcu_ADJ!F192,Calcu_ADJ!$K$145)</f>
        <v>#N/A</v>
      </c>
      <c r="M119" s="79" t="e">
        <f ca="1">TEXT(Calcu_ADJ!G192,Calcu_ADJ!$K$145)</f>
        <v>#N/A</v>
      </c>
      <c r="N119" s="79" t="e">
        <f ca="1">TEXT(Calcu_ADJ!H192,Calcu_ADJ!$K$145)</f>
        <v>#N/A</v>
      </c>
    </row>
    <row r="120" spans="1:14" ht="13.5" customHeight="1">
      <c r="A120" s="42"/>
      <c r="B120" s="80">
        <f>Calcu!C193</f>
        <v>43</v>
      </c>
      <c r="C120" s="79" t="str">
        <f>Calcu!E193</f>
        <v/>
      </c>
      <c r="D120" s="79" t="e">
        <f ca="1">TEXT(Calcu!F193,Calcu!$K$145)</f>
        <v>#N/A</v>
      </c>
      <c r="E120" s="79" t="e">
        <f ca="1">TEXT(Calcu!G193,Calcu!$K$145)</f>
        <v>#N/A</v>
      </c>
      <c r="F120" s="79" t="e">
        <f ca="1">TEXT(Calcu!H193,Calcu!$K$145)</f>
        <v>#N/A</v>
      </c>
      <c r="I120" s="42"/>
      <c r="J120" s="80">
        <f>Calcu_ADJ!C193</f>
        <v>43</v>
      </c>
      <c r="K120" s="79" t="str">
        <f>Calcu_ADJ!E193</f>
        <v/>
      </c>
      <c r="L120" s="79" t="e">
        <f ca="1">TEXT(Calcu_ADJ!F193,Calcu_ADJ!$K$145)</f>
        <v>#N/A</v>
      </c>
      <c r="M120" s="79" t="e">
        <f ca="1">TEXT(Calcu_ADJ!G193,Calcu_ADJ!$K$145)</f>
        <v>#N/A</v>
      </c>
      <c r="N120" s="79" t="e">
        <f ca="1">TEXT(Calcu_ADJ!H193,Calcu_ADJ!$K$145)</f>
        <v>#N/A</v>
      </c>
    </row>
    <row r="121" spans="1:14" ht="13.5" customHeight="1">
      <c r="A121" s="42"/>
      <c r="B121" s="80">
        <f>Calcu!C194</f>
        <v>44</v>
      </c>
      <c r="C121" s="79" t="str">
        <f>Calcu!E194</f>
        <v/>
      </c>
      <c r="D121" s="79" t="e">
        <f ca="1">TEXT(Calcu!F194,Calcu!$K$145)</f>
        <v>#N/A</v>
      </c>
      <c r="E121" s="79" t="e">
        <f ca="1">TEXT(Calcu!G194,Calcu!$K$145)</f>
        <v>#N/A</v>
      </c>
      <c r="F121" s="79" t="e">
        <f ca="1">TEXT(Calcu!H194,Calcu!$K$145)</f>
        <v>#N/A</v>
      </c>
      <c r="I121" s="42"/>
      <c r="J121" s="80">
        <f>Calcu_ADJ!C194</f>
        <v>44</v>
      </c>
      <c r="K121" s="79" t="str">
        <f>Calcu_ADJ!E194</f>
        <v/>
      </c>
      <c r="L121" s="79" t="e">
        <f ca="1">TEXT(Calcu_ADJ!F194,Calcu_ADJ!$K$145)</f>
        <v>#N/A</v>
      </c>
      <c r="M121" s="79" t="e">
        <f ca="1">TEXT(Calcu_ADJ!G194,Calcu_ADJ!$K$145)</f>
        <v>#N/A</v>
      </c>
      <c r="N121" s="79" t="e">
        <f ca="1">TEXT(Calcu_ADJ!H194,Calcu_ADJ!$K$145)</f>
        <v>#N/A</v>
      </c>
    </row>
    <row r="122" spans="1:14" ht="13.5" customHeight="1">
      <c r="A122" s="42"/>
      <c r="B122" s="80">
        <f>Calcu!C195</f>
        <v>45</v>
      </c>
      <c r="C122" s="79" t="str">
        <f>Calcu!E195</f>
        <v/>
      </c>
      <c r="D122" s="79" t="e">
        <f ca="1">TEXT(Calcu!F195,Calcu!$K$145)</f>
        <v>#N/A</v>
      </c>
      <c r="E122" s="79" t="e">
        <f ca="1">TEXT(Calcu!G195,Calcu!$K$145)</f>
        <v>#N/A</v>
      </c>
      <c r="F122" s="79" t="e">
        <f ca="1">TEXT(Calcu!H195,Calcu!$K$145)</f>
        <v>#N/A</v>
      </c>
      <c r="I122" s="42"/>
      <c r="J122" s="80">
        <f>Calcu_ADJ!C195</f>
        <v>45</v>
      </c>
      <c r="K122" s="79" t="str">
        <f>Calcu_ADJ!E195</f>
        <v/>
      </c>
      <c r="L122" s="79" t="e">
        <f ca="1">TEXT(Calcu_ADJ!F195,Calcu_ADJ!$K$145)</f>
        <v>#N/A</v>
      </c>
      <c r="M122" s="79" t="e">
        <f ca="1">TEXT(Calcu_ADJ!G195,Calcu_ADJ!$K$145)</f>
        <v>#N/A</v>
      </c>
      <c r="N122" s="79" t="e">
        <f ca="1">TEXT(Calcu_ADJ!H195,Calcu_ADJ!$K$145)</f>
        <v>#N/A</v>
      </c>
    </row>
    <row r="123" spans="1:14" ht="13.5" customHeight="1">
      <c r="A123" s="42"/>
      <c r="B123" s="80">
        <f>Calcu!C196</f>
        <v>46</v>
      </c>
      <c r="C123" s="79" t="str">
        <f>Calcu!E196</f>
        <v/>
      </c>
      <c r="D123" s="79" t="e">
        <f ca="1">TEXT(Calcu!F196,Calcu!$K$145)</f>
        <v>#N/A</v>
      </c>
      <c r="E123" s="79" t="e">
        <f ca="1">TEXT(Calcu!G196,Calcu!$K$145)</f>
        <v>#N/A</v>
      </c>
      <c r="F123" s="79" t="e">
        <f ca="1">TEXT(Calcu!H196,Calcu!$K$145)</f>
        <v>#N/A</v>
      </c>
      <c r="I123" s="42"/>
      <c r="J123" s="80">
        <f>Calcu_ADJ!C196</f>
        <v>46</v>
      </c>
      <c r="K123" s="79" t="str">
        <f>Calcu_ADJ!E196</f>
        <v/>
      </c>
      <c r="L123" s="79" t="e">
        <f ca="1">TEXT(Calcu_ADJ!F196,Calcu_ADJ!$K$145)</f>
        <v>#N/A</v>
      </c>
      <c r="M123" s="79" t="e">
        <f ca="1">TEXT(Calcu_ADJ!G196,Calcu_ADJ!$K$145)</f>
        <v>#N/A</v>
      </c>
      <c r="N123" s="79" t="e">
        <f ca="1">TEXT(Calcu_ADJ!H196,Calcu_ADJ!$K$145)</f>
        <v>#N/A</v>
      </c>
    </row>
    <row r="124" spans="1:14" ht="13.5" customHeight="1">
      <c r="A124" s="42"/>
      <c r="B124" s="80">
        <f>Calcu!C197</f>
        <v>47</v>
      </c>
      <c r="C124" s="79" t="str">
        <f>Calcu!E197</f>
        <v/>
      </c>
      <c r="D124" s="79" t="e">
        <f ca="1">TEXT(Calcu!F197,Calcu!$K$145)</f>
        <v>#N/A</v>
      </c>
      <c r="E124" s="79" t="e">
        <f ca="1">TEXT(Calcu!G197,Calcu!$K$145)</f>
        <v>#N/A</v>
      </c>
      <c r="F124" s="79" t="e">
        <f ca="1">TEXT(Calcu!H197,Calcu!$K$145)</f>
        <v>#N/A</v>
      </c>
      <c r="I124" s="42"/>
      <c r="J124" s="80">
        <f>Calcu_ADJ!C197</f>
        <v>47</v>
      </c>
      <c r="K124" s="79" t="str">
        <f>Calcu_ADJ!E197</f>
        <v/>
      </c>
      <c r="L124" s="79" t="e">
        <f ca="1">TEXT(Calcu_ADJ!F197,Calcu_ADJ!$K$145)</f>
        <v>#N/A</v>
      </c>
      <c r="M124" s="79" t="e">
        <f ca="1">TEXT(Calcu_ADJ!G197,Calcu_ADJ!$K$145)</f>
        <v>#N/A</v>
      </c>
      <c r="N124" s="79" t="e">
        <f ca="1">TEXT(Calcu_ADJ!H197,Calcu_ADJ!$K$145)</f>
        <v>#N/A</v>
      </c>
    </row>
    <row r="125" spans="1:14" ht="13.5" customHeight="1">
      <c r="A125" s="42"/>
      <c r="B125" s="80">
        <f>Calcu!C198</f>
        <v>48</v>
      </c>
      <c r="C125" s="79" t="str">
        <f>Calcu!E198</f>
        <v/>
      </c>
      <c r="D125" s="79" t="e">
        <f ca="1">TEXT(Calcu!F198,Calcu!$K$145)</f>
        <v>#N/A</v>
      </c>
      <c r="E125" s="79" t="e">
        <f ca="1">TEXT(Calcu!G198,Calcu!$K$145)</f>
        <v>#N/A</v>
      </c>
      <c r="F125" s="79" t="e">
        <f ca="1">TEXT(Calcu!H198,Calcu!$K$145)</f>
        <v>#N/A</v>
      </c>
      <c r="I125" s="42"/>
      <c r="J125" s="80">
        <f>Calcu_ADJ!C198</f>
        <v>48</v>
      </c>
      <c r="K125" s="79" t="str">
        <f>Calcu_ADJ!E198</f>
        <v/>
      </c>
      <c r="L125" s="79" t="e">
        <f ca="1">TEXT(Calcu_ADJ!F198,Calcu_ADJ!$K$145)</f>
        <v>#N/A</v>
      </c>
      <c r="M125" s="79" t="e">
        <f ca="1">TEXT(Calcu_ADJ!G198,Calcu_ADJ!$K$145)</f>
        <v>#N/A</v>
      </c>
      <c r="N125" s="79" t="e">
        <f ca="1">TEXT(Calcu_ADJ!H198,Calcu_ADJ!$K$145)</f>
        <v>#N/A</v>
      </c>
    </row>
    <row r="126" spans="1:14" ht="13.5" customHeight="1">
      <c r="A126" s="42"/>
      <c r="B126" s="80">
        <f>Calcu!C199</f>
        <v>49</v>
      </c>
      <c r="C126" s="79" t="str">
        <f>Calcu!E199</f>
        <v/>
      </c>
      <c r="D126" s="79" t="e">
        <f ca="1">TEXT(Calcu!F199,Calcu!$K$145)</f>
        <v>#N/A</v>
      </c>
      <c r="E126" s="79" t="e">
        <f ca="1">TEXT(Calcu!G199,Calcu!$K$145)</f>
        <v>#N/A</v>
      </c>
      <c r="F126" s="79" t="e">
        <f ca="1">TEXT(Calcu!H199,Calcu!$K$145)</f>
        <v>#N/A</v>
      </c>
      <c r="I126" s="42"/>
      <c r="J126" s="80">
        <f>Calcu_ADJ!C199</f>
        <v>49</v>
      </c>
      <c r="K126" s="79" t="str">
        <f>Calcu_ADJ!E199</f>
        <v/>
      </c>
      <c r="L126" s="79" t="e">
        <f ca="1">TEXT(Calcu_ADJ!F199,Calcu_ADJ!$K$145)</f>
        <v>#N/A</v>
      </c>
      <c r="M126" s="79" t="e">
        <f ca="1">TEXT(Calcu_ADJ!G199,Calcu_ADJ!$K$145)</f>
        <v>#N/A</v>
      </c>
      <c r="N126" s="79" t="e">
        <f ca="1">TEXT(Calcu_ADJ!H199,Calcu_ADJ!$K$145)</f>
        <v>#N/A</v>
      </c>
    </row>
    <row r="127" spans="1:14" ht="13.5" customHeight="1">
      <c r="A127" s="42"/>
      <c r="B127" s="80">
        <f>Calcu!C200</f>
        <v>50</v>
      </c>
      <c r="C127" s="79" t="str">
        <f>Calcu!E200</f>
        <v/>
      </c>
      <c r="D127" s="79" t="e">
        <f ca="1">TEXT(Calcu!F200,Calcu!$K$145)</f>
        <v>#N/A</v>
      </c>
      <c r="E127" s="79" t="e">
        <f ca="1">TEXT(Calcu!G200,Calcu!$K$145)</f>
        <v>#N/A</v>
      </c>
      <c r="F127" s="79" t="e">
        <f ca="1">TEXT(Calcu!H200,Calcu!$K$145)</f>
        <v>#N/A</v>
      </c>
      <c r="I127" s="42"/>
      <c r="J127" s="80">
        <f>Calcu_ADJ!C200</f>
        <v>50</v>
      </c>
      <c r="K127" s="79" t="str">
        <f>Calcu_ADJ!E200</f>
        <v/>
      </c>
      <c r="L127" s="79" t="e">
        <f ca="1">TEXT(Calcu_ADJ!F200,Calcu_ADJ!$K$145)</f>
        <v>#N/A</v>
      </c>
      <c r="M127" s="79" t="e">
        <f ca="1">TEXT(Calcu_ADJ!G200,Calcu_ADJ!$K$145)</f>
        <v>#N/A</v>
      </c>
      <c r="N127" s="79" t="e">
        <f ca="1">TEXT(Calcu_ADJ!H200,Calcu_ADJ!$K$145)</f>
        <v>#N/A</v>
      </c>
    </row>
    <row r="128" spans="1:14" ht="13.5" customHeight="1">
      <c r="A128" s="42"/>
      <c r="B128" s="80">
        <f>Calcu!C201</f>
        <v>51</v>
      </c>
      <c r="C128" s="79" t="str">
        <f>Calcu!E201</f>
        <v/>
      </c>
      <c r="D128" s="79" t="e">
        <f ca="1">TEXT(Calcu!F201,Calcu!$K$145)</f>
        <v>#N/A</v>
      </c>
      <c r="E128" s="79" t="e">
        <f ca="1">TEXT(Calcu!G201,Calcu!$K$145)</f>
        <v>#N/A</v>
      </c>
      <c r="F128" s="79" t="e">
        <f ca="1">TEXT(Calcu!H201,Calcu!$K$145)</f>
        <v>#N/A</v>
      </c>
      <c r="I128" s="42"/>
      <c r="J128" s="80">
        <f>Calcu_ADJ!C201</f>
        <v>51</v>
      </c>
      <c r="K128" s="79" t="str">
        <f>Calcu_ADJ!E201</f>
        <v/>
      </c>
      <c r="L128" s="79" t="e">
        <f ca="1">TEXT(Calcu_ADJ!F201,Calcu_ADJ!$K$145)</f>
        <v>#N/A</v>
      </c>
      <c r="M128" s="79" t="e">
        <f ca="1">TEXT(Calcu_ADJ!G201,Calcu_ADJ!$K$145)</f>
        <v>#N/A</v>
      </c>
      <c r="N128" s="79" t="e">
        <f ca="1">TEXT(Calcu_ADJ!H201,Calcu_ADJ!$K$145)</f>
        <v>#N/A</v>
      </c>
    </row>
    <row r="129" spans="1:14" ht="13.5" customHeight="1">
      <c r="A129" s="42"/>
      <c r="B129" s="80">
        <f>Calcu!C202</f>
        <v>52</v>
      </c>
      <c r="C129" s="79" t="str">
        <f>Calcu!E202</f>
        <v/>
      </c>
      <c r="D129" s="79" t="e">
        <f ca="1">TEXT(Calcu!F202,Calcu!$K$145)</f>
        <v>#N/A</v>
      </c>
      <c r="E129" s="79" t="e">
        <f ca="1">TEXT(Calcu!G202,Calcu!$K$145)</f>
        <v>#N/A</v>
      </c>
      <c r="F129" s="79" t="e">
        <f ca="1">TEXT(Calcu!H202,Calcu!$K$145)</f>
        <v>#N/A</v>
      </c>
      <c r="I129" s="42"/>
      <c r="J129" s="80">
        <f>Calcu_ADJ!C202</f>
        <v>52</v>
      </c>
      <c r="K129" s="79" t="str">
        <f>Calcu_ADJ!E202</f>
        <v/>
      </c>
      <c r="L129" s="79" t="e">
        <f ca="1">TEXT(Calcu_ADJ!F202,Calcu_ADJ!$K$145)</f>
        <v>#N/A</v>
      </c>
      <c r="M129" s="79" t="e">
        <f ca="1">TEXT(Calcu_ADJ!G202,Calcu_ADJ!$K$145)</f>
        <v>#N/A</v>
      </c>
      <c r="N129" s="79" t="e">
        <f ca="1">TEXT(Calcu_ADJ!H202,Calcu_ADJ!$K$145)</f>
        <v>#N/A</v>
      </c>
    </row>
    <row r="130" spans="1:14" ht="13.5" customHeight="1">
      <c r="A130" s="42"/>
      <c r="B130" s="80">
        <f>Calcu!C203</f>
        <v>53</v>
      </c>
      <c r="C130" s="79" t="str">
        <f>Calcu!E203</f>
        <v/>
      </c>
      <c r="D130" s="79" t="e">
        <f ca="1">TEXT(Calcu!F203,Calcu!$K$145)</f>
        <v>#N/A</v>
      </c>
      <c r="E130" s="79" t="e">
        <f ca="1">TEXT(Calcu!G203,Calcu!$K$145)</f>
        <v>#N/A</v>
      </c>
      <c r="F130" s="79" t="e">
        <f ca="1">TEXT(Calcu!H203,Calcu!$K$145)</f>
        <v>#N/A</v>
      </c>
      <c r="I130" s="42"/>
      <c r="J130" s="80">
        <f>Calcu_ADJ!C203</f>
        <v>53</v>
      </c>
      <c r="K130" s="79" t="str">
        <f>Calcu_ADJ!E203</f>
        <v/>
      </c>
      <c r="L130" s="79" t="e">
        <f ca="1">TEXT(Calcu_ADJ!F203,Calcu_ADJ!$K$145)</f>
        <v>#N/A</v>
      </c>
      <c r="M130" s="79" t="e">
        <f ca="1">TEXT(Calcu_ADJ!G203,Calcu_ADJ!$K$145)</f>
        <v>#N/A</v>
      </c>
      <c r="N130" s="79" t="e">
        <f ca="1">TEXT(Calcu_ADJ!H203,Calcu_ADJ!$K$145)</f>
        <v>#N/A</v>
      </c>
    </row>
    <row r="131" spans="1:14" ht="13.5" customHeight="1">
      <c r="A131" s="42"/>
      <c r="B131" s="80">
        <f>Calcu!C204</f>
        <v>54</v>
      </c>
      <c r="C131" s="79" t="str">
        <f>Calcu!E204</f>
        <v/>
      </c>
      <c r="D131" s="79" t="e">
        <f ca="1">TEXT(Calcu!F204,Calcu!$K$145)</f>
        <v>#N/A</v>
      </c>
      <c r="E131" s="79" t="e">
        <f ca="1">TEXT(Calcu!G204,Calcu!$K$145)</f>
        <v>#N/A</v>
      </c>
      <c r="F131" s="79" t="e">
        <f ca="1">TEXT(Calcu!H204,Calcu!$K$145)</f>
        <v>#N/A</v>
      </c>
      <c r="I131" s="42"/>
      <c r="J131" s="80">
        <f>Calcu_ADJ!C204</f>
        <v>54</v>
      </c>
      <c r="K131" s="79" t="str">
        <f>Calcu_ADJ!E204</f>
        <v/>
      </c>
      <c r="L131" s="79" t="e">
        <f ca="1">TEXT(Calcu_ADJ!F204,Calcu_ADJ!$K$145)</f>
        <v>#N/A</v>
      </c>
      <c r="M131" s="79" t="e">
        <f ca="1">TEXT(Calcu_ADJ!G204,Calcu_ADJ!$K$145)</f>
        <v>#N/A</v>
      </c>
      <c r="N131" s="79" t="e">
        <f ca="1">TEXT(Calcu_ADJ!H204,Calcu_ADJ!$K$145)</f>
        <v>#N/A</v>
      </c>
    </row>
    <row r="132" spans="1:14" ht="13.5" customHeight="1">
      <c r="A132" s="42"/>
      <c r="B132" s="80">
        <f>Calcu!C205</f>
        <v>55</v>
      </c>
      <c r="C132" s="79" t="str">
        <f>Calcu!E205</f>
        <v/>
      </c>
      <c r="D132" s="79" t="e">
        <f ca="1">TEXT(Calcu!F205,Calcu!$K$145)</f>
        <v>#N/A</v>
      </c>
      <c r="E132" s="79" t="e">
        <f ca="1">TEXT(Calcu!G205,Calcu!$K$145)</f>
        <v>#N/A</v>
      </c>
      <c r="F132" s="79" t="e">
        <f ca="1">TEXT(Calcu!H205,Calcu!$K$145)</f>
        <v>#N/A</v>
      </c>
      <c r="I132" s="42"/>
      <c r="J132" s="80">
        <f>Calcu_ADJ!C205</f>
        <v>55</v>
      </c>
      <c r="K132" s="79" t="str">
        <f>Calcu_ADJ!E205</f>
        <v/>
      </c>
      <c r="L132" s="79" t="e">
        <f ca="1">TEXT(Calcu_ADJ!F205,Calcu_ADJ!$K$145)</f>
        <v>#N/A</v>
      </c>
      <c r="M132" s="79" t="e">
        <f ca="1">TEXT(Calcu_ADJ!G205,Calcu_ADJ!$K$145)</f>
        <v>#N/A</v>
      </c>
      <c r="N132" s="79" t="e">
        <f ca="1">TEXT(Calcu_ADJ!H205,Calcu_ADJ!$K$145)</f>
        <v>#N/A</v>
      </c>
    </row>
    <row r="133" spans="1:14" ht="13.5" customHeight="1">
      <c r="A133" s="42"/>
      <c r="B133" s="80">
        <f>Calcu!C206</f>
        <v>56</v>
      </c>
      <c r="C133" s="79" t="str">
        <f>Calcu!E206</f>
        <v/>
      </c>
      <c r="D133" s="79" t="e">
        <f ca="1">TEXT(Calcu!F206,Calcu!$K$145)</f>
        <v>#N/A</v>
      </c>
      <c r="E133" s="79" t="e">
        <f ca="1">TEXT(Calcu!G206,Calcu!$K$145)</f>
        <v>#N/A</v>
      </c>
      <c r="F133" s="79" t="e">
        <f ca="1">TEXT(Calcu!H206,Calcu!$K$145)</f>
        <v>#N/A</v>
      </c>
      <c r="I133" s="42"/>
      <c r="J133" s="80">
        <f>Calcu_ADJ!C206</f>
        <v>56</v>
      </c>
      <c r="K133" s="79" t="str">
        <f>Calcu_ADJ!E206</f>
        <v/>
      </c>
      <c r="L133" s="79" t="e">
        <f ca="1">TEXT(Calcu_ADJ!F206,Calcu_ADJ!$K$145)</f>
        <v>#N/A</v>
      </c>
      <c r="M133" s="79" t="e">
        <f ca="1">TEXT(Calcu_ADJ!G206,Calcu_ADJ!$K$145)</f>
        <v>#N/A</v>
      </c>
      <c r="N133" s="79" t="e">
        <f ca="1">TEXT(Calcu_ADJ!H206,Calcu_ADJ!$K$145)</f>
        <v>#N/A</v>
      </c>
    </row>
    <row r="134" spans="1:14" ht="13.5" customHeight="1">
      <c r="A134" s="42"/>
      <c r="B134" s="80">
        <f>Calcu!C207</f>
        <v>57</v>
      </c>
      <c r="C134" s="79" t="str">
        <f>Calcu!E207</f>
        <v/>
      </c>
      <c r="D134" s="79" t="e">
        <f ca="1">TEXT(Calcu!F207,Calcu!$K$145)</f>
        <v>#N/A</v>
      </c>
      <c r="E134" s="79" t="e">
        <f ca="1">TEXT(Calcu!G207,Calcu!$K$145)</f>
        <v>#N/A</v>
      </c>
      <c r="F134" s="79" t="e">
        <f ca="1">TEXT(Calcu!H207,Calcu!$K$145)</f>
        <v>#N/A</v>
      </c>
      <c r="I134" s="42"/>
      <c r="J134" s="80">
        <f>Calcu_ADJ!C207</f>
        <v>57</v>
      </c>
      <c r="K134" s="79" t="str">
        <f>Calcu_ADJ!E207</f>
        <v/>
      </c>
      <c r="L134" s="79" t="e">
        <f ca="1">TEXT(Calcu_ADJ!F207,Calcu_ADJ!$K$145)</f>
        <v>#N/A</v>
      </c>
      <c r="M134" s="79" t="e">
        <f ca="1">TEXT(Calcu_ADJ!G207,Calcu_ADJ!$K$145)</f>
        <v>#N/A</v>
      </c>
      <c r="N134" s="79" t="e">
        <f ca="1">TEXT(Calcu_ADJ!H207,Calcu_ADJ!$K$145)</f>
        <v>#N/A</v>
      </c>
    </row>
    <row r="135" spans="1:14" ht="13.5" customHeight="1">
      <c r="A135" s="42"/>
      <c r="B135" s="80">
        <f>Calcu!C208</f>
        <v>58</v>
      </c>
      <c r="C135" s="79" t="str">
        <f>Calcu!E208</f>
        <v/>
      </c>
      <c r="D135" s="79" t="e">
        <f ca="1">TEXT(Calcu!F208,Calcu!$K$145)</f>
        <v>#N/A</v>
      </c>
      <c r="E135" s="79" t="e">
        <f ca="1">TEXT(Calcu!G208,Calcu!$K$145)</f>
        <v>#N/A</v>
      </c>
      <c r="F135" s="79" t="e">
        <f ca="1">TEXT(Calcu!H208,Calcu!$K$145)</f>
        <v>#N/A</v>
      </c>
      <c r="I135" s="42"/>
      <c r="J135" s="80">
        <f>Calcu_ADJ!C208</f>
        <v>58</v>
      </c>
      <c r="K135" s="79" t="str">
        <f>Calcu_ADJ!E208</f>
        <v/>
      </c>
      <c r="L135" s="79" t="e">
        <f ca="1">TEXT(Calcu_ADJ!F208,Calcu_ADJ!$K$145)</f>
        <v>#N/A</v>
      </c>
      <c r="M135" s="79" t="e">
        <f ca="1">TEXT(Calcu_ADJ!G208,Calcu_ADJ!$K$145)</f>
        <v>#N/A</v>
      </c>
      <c r="N135" s="79" t="e">
        <f ca="1">TEXT(Calcu_ADJ!H208,Calcu_ADJ!$K$145)</f>
        <v>#N/A</v>
      </c>
    </row>
    <row r="136" spans="1:14" ht="13.5" customHeight="1">
      <c r="A136" s="42"/>
      <c r="B136" s="80">
        <f>Calcu!C209</f>
        <v>59</v>
      </c>
      <c r="C136" s="79" t="str">
        <f>Calcu!E209</f>
        <v/>
      </c>
      <c r="D136" s="79" t="e">
        <f ca="1">TEXT(Calcu!F209,Calcu!$K$145)</f>
        <v>#N/A</v>
      </c>
      <c r="E136" s="79" t="e">
        <f ca="1">TEXT(Calcu!G209,Calcu!$K$145)</f>
        <v>#N/A</v>
      </c>
      <c r="F136" s="79" t="e">
        <f ca="1">TEXT(Calcu!H209,Calcu!$K$145)</f>
        <v>#N/A</v>
      </c>
      <c r="I136" s="42"/>
      <c r="J136" s="80">
        <f>Calcu_ADJ!C209</f>
        <v>59</v>
      </c>
      <c r="K136" s="79" t="str">
        <f>Calcu_ADJ!E209</f>
        <v/>
      </c>
      <c r="L136" s="79" t="e">
        <f ca="1">TEXT(Calcu_ADJ!F209,Calcu_ADJ!$K$145)</f>
        <v>#N/A</v>
      </c>
      <c r="M136" s="79" t="e">
        <f ca="1">TEXT(Calcu_ADJ!G209,Calcu_ADJ!$K$145)</f>
        <v>#N/A</v>
      </c>
      <c r="N136" s="79" t="e">
        <f ca="1">TEXT(Calcu_ADJ!H209,Calcu_ADJ!$K$145)</f>
        <v>#N/A</v>
      </c>
    </row>
    <row r="137" spans="1:14" ht="13.5" customHeight="1">
      <c r="A137" s="42"/>
      <c r="B137" s="80">
        <f>Calcu!C210</f>
        <v>60</v>
      </c>
      <c r="C137" s="79" t="str">
        <f>Calcu!E210</f>
        <v/>
      </c>
      <c r="D137" s="79" t="e">
        <f ca="1">TEXT(Calcu!F210,Calcu!$K$145)</f>
        <v>#N/A</v>
      </c>
      <c r="E137" s="79" t="e">
        <f ca="1">TEXT(Calcu!G210,Calcu!$K$145)</f>
        <v>#N/A</v>
      </c>
      <c r="F137" s="79" t="e">
        <f ca="1">TEXT(Calcu!H210,Calcu!$K$145)</f>
        <v>#N/A</v>
      </c>
      <c r="I137" s="42"/>
      <c r="J137" s="80">
        <f>Calcu_ADJ!C210</f>
        <v>60</v>
      </c>
      <c r="K137" s="79" t="str">
        <f>Calcu_ADJ!E210</f>
        <v/>
      </c>
      <c r="L137" s="79" t="e">
        <f ca="1">TEXT(Calcu_ADJ!F210,Calcu_ADJ!$K$145)</f>
        <v>#N/A</v>
      </c>
      <c r="M137" s="79" t="e">
        <f ca="1">TEXT(Calcu_ADJ!G210,Calcu_ADJ!$K$145)</f>
        <v>#N/A</v>
      </c>
      <c r="N137" s="79" t="e">
        <f ca="1">TEXT(Calcu_ADJ!H210,Calcu_ADJ!$K$145)</f>
        <v>#N/A</v>
      </c>
    </row>
    <row r="138" spans="1:14" ht="13.5" customHeight="1">
      <c r="A138" s="39"/>
      <c r="B138" s="40"/>
      <c r="C138" s="40"/>
      <c r="D138" s="77"/>
      <c r="E138" s="40"/>
      <c r="I138" s="39"/>
      <c r="J138" s="40"/>
      <c r="K138" s="40"/>
      <c r="L138" s="77"/>
      <c r="M138" s="40"/>
      <c r="N138" s="41"/>
    </row>
    <row r="139" spans="1:14" ht="13.5" customHeight="1">
      <c r="A139" s="39" t="s">
        <v>194</v>
      </c>
      <c r="B139" s="40"/>
      <c r="C139" s="40"/>
      <c r="D139" s="77"/>
      <c r="E139" s="40"/>
      <c r="I139" s="39" t="s">
        <v>842</v>
      </c>
      <c r="J139" s="40"/>
      <c r="K139" s="40"/>
      <c r="L139" s="77"/>
      <c r="M139" s="40"/>
      <c r="N139" s="41"/>
    </row>
    <row r="140" spans="1:14" ht="13.5" customHeight="1">
      <c r="A140" s="39" t="s">
        <v>196</v>
      </c>
      <c r="B140" s="40"/>
      <c r="C140" s="40"/>
      <c r="D140" s="77"/>
      <c r="E140" s="40"/>
      <c r="I140" s="39" t="s">
        <v>196</v>
      </c>
      <c r="J140" s="40"/>
      <c r="K140" s="40"/>
      <c r="L140" s="77"/>
      <c r="M140" s="40"/>
      <c r="N140" s="41"/>
    </row>
    <row r="141" spans="1:14" ht="13.5" customHeight="1">
      <c r="A141" s="42"/>
      <c r="B141" s="589" t="s">
        <v>197</v>
      </c>
      <c r="C141" s="590" t="s">
        <v>180</v>
      </c>
      <c r="D141" s="589" t="e">
        <f>Calcu!$J$568&amp;" 지시값"</f>
        <v>#N/A</v>
      </c>
      <c r="E141" s="589"/>
      <c r="F141" s="589"/>
      <c r="I141" s="42"/>
      <c r="J141" s="589" t="s">
        <v>197</v>
      </c>
      <c r="K141" s="590" t="s">
        <v>180</v>
      </c>
      <c r="L141" s="589" t="e">
        <f>Calcu!$J$568&amp;" 지시값"</f>
        <v>#N/A</v>
      </c>
      <c r="M141" s="589"/>
      <c r="N141" s="589"/>
    </row>
    <row r="142" spans="1:14" ht="13.5" customHeight="1">
      <c r="A142" s="42"/>
      <c r="B142" s="589"/>
      <c r="C142" s="591"/>
      <c r="D142" s="277" t="s">
        <v>198</v>
      </c>
      <c r="E142" s="277" t="s">
        <v>199</v>
      </c>
      <c r="F142" s="277" t="s">
        <v>0</v>
      </c>
      <c r="I142" s="42"/>
      <c r="J142" s="589"/>
      <c r="K142" s="591"/>
      <c r="L142" s="354" t="s">
        <v>198</v>
      </c>
      <c r="M142" s="354" t="s">
        <v>199</v>
      </c>
      <c r="N142" s="354" t="s">
        <v>0</v>
      </c>
    </row>
    <row r="143" spans="1:14" ht="13.5" customHeight="1">
      <c r="A143" s="42"/>
      <c r="B143" s="589"/>
      <c r="C143" s="278">
        <f ca="1">Calcu!E292</f>
        <v>0</v>
      </c>
      <c r="D143" s="278">
        <f>Calcu!F292</f>
        <v>0</v>
      </c>
      <c r="E143" s="278">
        <f>Calcu!G292</f>
        <v>0</v>
      </c>
      <c r="F143" s="278">
        <f>Calcu!H292</f>
        <v>0</v>
      </c>
      <c r="I143" s="42"/>
      <c r="J143" s="589"/>
      <c r="K143" s="355">
        <f ca="1">Calcu_ADJ!E292</f>
        <v>0</v>
      </c>
      <c r="L143" s="355">
        <f>Calcu_ADJ!F292</f>
        <v>0</v>
      </c>
      <c r="M143" s="355">
        <f>Calcu_ADJ!G292</f>
        <v>0</v>
      </c>
      <c r="N143" s="355">
        <f>Calcu_ADJ!H292</f>
        <v>0</v>
      </c>
    </row>
    <row r="144" spans="1:14" ht="13.5" customHeight="1">
      <c r="A144" s="42"/>
      <c r="B144" s="80">
        <f>Calcu!C293</f>
        <v>1</v>
      </c>
      <c r="C144" s="79" t="str">
        <f>Calcu!E293</f>
        <v/>
      </c>
      <c r="D144" s="79" t="e">
        <f ca="1">TEXT(Calcu!F293,Calcu!$K$287)</f>
        <v>#N/A</v>
      </c>
      <c r="E144" s="79" t="e">
        <f ca="1">TEXT(Calcu!G293,Calcu!$K$287)</f>
        <v>#N/A</v>
      </c>
      <c r="F144" s="79" t="e">
        <f ca="1">TEXT(Calcu!H293,Calcu!$K$287)</f>
        <v>#N/A</v>
      </c>
      <c r="I144" s="42"/>
      <c r="J144" s="80">
        <f>Calcu_ADJ!C293</f>
        <v>1</v>
      </c>
      <c r="K144" s="79" t="str">
        <f>Calcu_ADJ!E293</f>
        <v/>
      </c>
      <c r="L144" s="79" t="e">
        <f ca="1">TEXT(Calcu_ADJ!F293,Calcu_ADJ!$K$287)</f>
        <v>#N/A</v>
      </c>
      <c r="M144" s="79" t="e">
        <f ca="1">TEXT(Calcu_ADJ!G293,Calcu_ADJ!$K$287)</f>
        <v>#N/A</v>
      </c>
      <c r="N144" s="79" t="e">
        <f ca="1">TEXT(Calcu_ADJ!H293,Calcu_ADJ!$K$287)</f>
        <v>#N/A</v>
      </c>
    </row>
    <row r="145" spans="1:14" ht="13.5" customHeight="1">
      <c r="A145" s="42"/>
      <c r="B145" s="80">
        <f>Calcu!C294</f>
        <v>2</v>
      </c>
      <c r="C145" s="79" t="str">
        <f>Calcu!E294</f>
        <v/>
      </c>
      <c r="D145" s="79" t="e">
        <f ca="1">TEXT(Calcu!F294,Calcu!$K$287)</f>
        <v>#N/A</v>
      </c>
      <c r="E145" s="79" t="e">
        <f ca="1">TEXT(Calcu!G294,Calcu!$K$287)</f>
        <v>#N/A</v>
      </c>
      <c r="F145" s="79" t="e">
        <f ca="1">TEXT(Calcu!H294,Calcu!$K$287)</f>
        <v>#N/A</v>
      </c>
      <c r="I145" s="42"/>
      <c r="J145" s="80">
        <f>Calcu_ADJ!C294</f>
        <v>2</v>
      </c>
      <c r="K145" s="79" t="str">
        <f>Calcu_ADJ!E294</f>
        <v/>
      </c>
      <c r="L145" s="79" t="e">
        <f ca="1">TEXT(Calcu_ADJ!F294,Calcu_ADJ!$K$287)</f>
        <v>#N/A</v>
      </c>
      <c r="M145" s="79" t="e">
        <f ca="1">TEXT(Calcu_ADJ!G294,Calcu_ADJ!$K$287)</f>
        <v>#N/A</v>
      </c>
      <c r="N145" s="79" t="e">
        <f ca="1">TEXT(Calcu_ADJ!H294,Calcu_ADJ!$K$287)</f>
        <v>#N/A</v>
      </c>
    </row>
    <row r="146" spans="1:14" ht="13.5" customHeight="1">
      <c r="A146" s="42"/>
      <c r="B146" s="80">
        <f>Calcu!C295</f>
        <v>3</v>
      </c>
      <c r="C146" s="79" t="str">
        <f>Calcu!E295</f>
        <v/>
      </c>
      <c r="D146" s="79" t="e">
        <f ca="1">TEXT(Calcu!F295,Calcu!$K$287)</f>
        <v>#N/A</v>
      </c>
      <c r="E146" s="79" t="e">
        <f ca="1">TEXT(Calcu!G295,Calcu!$K$287)</f>
        <v>#N/A</v>
      </c>
      <c r="F146" s="79" t="e">
        <f ca="1">TEXT(Calcu!H295,Calcu!$K$287)</f>
        <v>#N/A</v>
      </c>
      <c r="I146" s="42"/>
      <c r="J146" s="80">
        <f>Calcu_ADJ!C295</f>
        <v>3</v>
      </c>
      <c r="K146" s="79" t="str">
        <f>Calcu_ADJ!E295</f>
        <v/>
      </c>
      <c r="L146" s="79" t="e">
        <f ca="1">TEXT(Calcu_ADJ!F295,Calcu_ADJ!$K$287)</f>
        <v>#N/A</v>
      </c>
      <c r="M146" s="79" t="e">
        <f ca="1">TEXT(Calcu_ADJ!G295,Calcu_ADJ!$K$287)</f>
        <v>#N/A</v>
      </c>
      <c r="N146" s="79" t="e">
        <f ca="1">TEXT(Calcu_ADJ!H295,Calcu_ADJ!$K$287)</f>
        <v>#N/A</v>
      </c>
    </row>
    <row r="147" spans="1:14" ht="13.5" customHeight="1">
      <c r="A147" s="42"/>
      <c r="B147" s="80">
        <f>Calcu!C296</f>
        <v>4</v>
      </c>
      <c r="C147" s="79" t="str">
        <f>Calcu!E296</f>
        <v/>
      </c>
      <c r="D147" s="79" t="e">
        <f ca="1">TEXT(Calcu!F296,Calcu!$K$287)</f>
        <v>#N/A</v>
      </c>
      <c r="E147" s="79" t="e">
        <f ca="1">TEXT(Calcu!G296,Calcu!$K$287)</f>
        <v>#N/A</v>
      </c>
      <c r="F147" s="79" t="e">
        <f ca="1">TEXT(Calcu!H296,Calcu!$K$287)</f>
        <v>#N/A</v>
      </c>
      <c r="I147" s="42"/>
      <c r="J147" s="80">
        <f>Calcu_ADJ!C296</f>
        <v>4</v>
      </c>
      <c r="K147" s="79" t="str">
        <f>Calcu_ADJ!E296</f>
        <v/>
      </c>
      <c r="L147" s="79" t="e">
        <f ca="1">TEXT(Calcu_ADJ!F296,Calcu_ADJ!$K$287)</f>
        <v>#N/A</v>
      </c>
      <c r="M147" s="79" t="e">
        <f ca="1">TEXT(Calcu_ADJ!G296,Calcu_ADJ!$K$287)</f>
        <v>#N/A</v>
      </c>
      <c r="N147" s="79" t="e">
        <f ca="1">TEXT(Calcu_ADJ!H296,Calcu_ADJ!$K$287)</f>
        <v>#N/A</v>
      </c>
    </row>
    <row r="148" spans="1:14" ht="13.5" customHeight="1">
      <c r="A148" s="42"/>
      <c r="B148" s="80">
        <f>Calcu!C297</f>
        <v>5</v>
      </c>
      <c r="C148" s="79" t="str">
        <f>Calcu!E297</f>
        <v/>
      </c>
      <c r="D148" s="79" t="e">
        <f ca="1">TEXT(Calcu!F297,Calcu!$K$287)</f>
        <v>#N/A</v>
      </c>
      <c r="E148" s="79" t="e">
        <f ca="1">TEXT(Calcu!G297,Calcu!$K$287)</f>
        <v>#N/A</v>
      </c>
      <c r="F148" s="79" t="e">
        <f ca="1">TEXT(Calcu!H297,Calcu!$K$287)</f>
        <v>#N/A</v>
      </c>
      <c r="I148" s="42"/>
      <c r="J148" s="80">
        <f>Calcu_ADJ!C297</f>
        <v>5</v>
      </c>
      <c r="K148" s="79" t="str">
        <f>Calcu_ADJ!E297</f>
        <v/>
      </c>
      <c r="L148" s="79" t="e">
        <f ca="1">TEXT(Calcu_ADJ!F297,Calcu_ADJ!$K$287)</f>
        <v>#N/A</v>
      </c>
      <c r="M148" s="79" t="e">
        <f ca="1">TEXT(Calcu_ADJ!G297,Calcu_ADJ!$K$287)</f>
        <v>#N/A</v>
      </c>
      <c r="N148" s="79" t="e">
        <f ca="1">TEXT(Calcu_ADJ!H297,Calcu_ADJ!$K$287)</f>
        <v>#N/A</v>
      </c>
    </row>
    <row r="149" spans="1:14" ht="13.5" customHeight="1">
      <c r="A149" s="42"/>
      <c r="B149" s="80">
        <f>Calcu!C298</f>
        <v>6</v>
      </c>
      <c r="C149" s="79" t="str">
        <f>Calcu!E298</f>
        <v/>
      </c>
      <c r="D149" s="79" t="e">
        <f ca="1">TEXT(Calcu!F298,Calcu!$K$287)</f>
        <v>#N/A</v>
      </c>
      <c r="E149" s="79" t="e">
        <f ca="1">TEXT(Calcu!G298,Calcu!$K$287)</f>
        <v>#N/A</v>
      </c>
      <c r="F149" s="79" t="e">
        <f ca="1">TEXT(Calcu!H298,Calcu!$K$287)</f>
        <v>#N/A</v>
      </c>
      <c r="I149" s="42"/>
      <c r="J149" s="80">
        <f>Calcu_ADJ!C298</f>
        <v>6</v>
      </c>
      <c r="K149" s="79" t="str">
        <f>Calcu_ADJ!E298</f>
        <v/>
      </c>
      <c r="L149" s="79" t="e">
        <f ca="1">TEXT(Calcu_ADJ!F298,Calcu_ADJ!$K$287)</f>
        <v>#N/A</v>
      </c>
      <c r="M149" s="79" t="e">
        <f ca="1">TEXT(Calcu_ADJ!G298,Calcu_ADJ!$K$287)</f>
        <v>#N/A</v>
      </c>
      <c r="N149" s="79" t="e">
        <f ca="1">TEXT(Calcu_ADJ!H298,Calcu_ADJ!$K$287)</f>
        <v>#N/A</v>
      </c>
    </row>
    <row r="150" spans="1:14" ht="13.5" customHeight="1">
      <c r="A150" s="42"/>
      <c r="B150" s="80">
        <f>Calcu!C299</f>
        <v>7</v>
      </c>
      <c r="C150" s="79" t="str">
        <f>Calcu!E299</f>
        <v/>
      </c>
      <c r="D150" s="79" t="e">
        <f ca="1">TEXT(Calcu!F299,Calcu!$K$287)</f>
        <v>#N/A</v>
      </c>
      <c r="E150" s="79" t="e">
        <f ca="1">TEXT(Calcu!G299,Calcu!$K$287)</f>
        <v>#N/A</v>
      </c>
      <c r="F150" s="79" t="e">
        <f ca="1">TEXT(Calcu!H299,Calcu!$K$287)</f>
        <v>#N/A</v>
      </c>
      <c r="I150" s="42"/>
      <c r="J150" s="80">
        <f>Calcu_ADJ!C299</f>
        <v>7</v>
      </c>
      <c r="K150" s="79" t="str">
        <f>Calcu_ADJ!E299</f>
        <v/>
      </c>
      <c r="L150" s="79" t="e">
        <f ca="1">TEXT(Calcu_ADJ!F299,Calcu_ADJ!$K$287)</f>
        <v>#N/A</v>
      </c>
      <c r="M150" s="79" t="e">
        <f ca="1">TEXT(Calcu_ADJ!G299,Calcu_ADJ!$K$287)</f>
        <v>#N/A</v>
      </c>
      <c r="N150" s="79" t="e">
        <f ca="1">TEXT(Calcu_ADJ!H299,Calcu_ADJ!$K$287)</f>
        <v>#N/A</v>
      </c>
    </row>
    <row r="151" spans="1:14" ht="13.5" customHeight="1">
      <c r="A151" s="42"/>
      <c r="B151" s="80">
        <f>Calcu!C300</f>
        <v>8</v>
      </c>
      <c r="C151" s="79" t="str">
        <f>Calcu!E300</f>
        <v/>
      </c>
      <c r="D151" s="79" t="e">
        <f ca="1">TEXT(Calcu!F300,Calcu!$K$287)</f>
        <v>#N/A</v>
      </c>
      <c r="E151" s="79" t="e">
        <f ca="1">TEXT(Calcu!G300,Calcu!$K$287)</f>
        <v>#N/A</v>
      </c>
      <c r="F151" s="79" t="e">
        <f ca="1">TEXT(Calcu!H300,Calcu!$K$287)</f>
        <v>#N/A</v>
      </c>
      <c r="I151" s="42"/>
      <c r="J151" s="80">
        <f>Calcu_ADJ!C300</f>
        <v>8</v>
      </c>
      <c r="K151" s="79" t="str">
        <f>Calcu_ADJ!E300</f>
        <v/>
      </c>
      <c r="L151" s="79" t="e">
        <f ca="1">TEXT(Calcu_ADJ!F300,Calcu_ADJ!$K$287)</f>
        <v>#N/A</v>
      </c>
      <c r="M151" s="79" t="e">
        <f ca="1">TEXT(Calcu_ADJ!G300,Calcu_ADJ!$K$287)</f>
        <v>#N/A</v>
      </c>
      <c r="N151" s="79" t="e">
        <f ca="1">TEXT(Calcu_ADJ!H300,Calcu_ADJ!$K$287)</f>
        <v>#N/A</v>
      </c>
    </row>
    <row r="152" spans="1:14" ht="13.5" customHeight="1">
      <c r="A152" s="42"/>
      <c r="B152" s="80">
        <f>Calcu!C301</f>
        <v>9</v>
      </c>
      <c r="C152" s="79" t="str">
        <f>Calcu!E301</f>
        <v/>
      </c>
      <c r="D152" s="79" t="e">
        <f ca="1">TEXT(Calcu!F301,Calcu!$K$287)</f>
        <v>#N/A</v>
      </c>
      <c r="E152" s="79" t="e">
        <f ca="1">TEXT(Calcu!G301,Calcu!$K$287)</f>
        <v>#N/A</v>
      </c>
      <c r="F152" s="79" t="e">
        <f ca="1">TEXT(Calcu!H301,Calcu!$K$287)</f>
        <v>#N/A</v>
      </c>
      <c r="I152" s="42"/>
      <c r="J152" s="80">
        <f>Calcu_ADJ!C301</f>
        <v>9</v>
      </c>
      <c r="K152" s="79" t="str">
        <f>Calcu_ADJ!E301</f>
        <v/>
      </c>
      <c r="L152" s="79" t="e">
        <f ca="1">TEXT(Calcu_ADJ!F301,Calcu_ADJ!$K$287)</f>
        <v>#N/A</v>
      </c>
      <c r="M152" s="79" t="e">
        <f ca="1">TEXT(Calcu_ADJ!G301,Calcu_ADJ!$K$287)</f>
        <v>#N/A</v>
      </c>
      <c r="N152" s="79" t="e">
        <f ca="1">TEXT(Calcu_ADJ!H301,Calcu_ADJ!$K$287)</f>
        <v>#N/A</v>
      </c>
    </row>
    <row r="153" spans="1:14" ht="13.5" customHeight="1">
      <c r="A153" s="42"/>
      <c r="B153" s="80">
        <f>Calcu!C302</f>
        <v>10</v>
      </c>
      <c r="C153" s="79" t="str">
        <f>Calcu!E302</f>
        <v/>
      </c>
      <c r="D153" s="79" t="e">
        <f ca="1">TEXT(Calcu!F302,Calcu!$K$287)</f>
        <v>#N/A</v>
      </c>
      <c r="E153" s="79" t="e">
        <f ca="1">TEXT(Calcu!G302,Calcu!$K$287)</f>
        <v>#N/A</v>
      </c>
      <c r="F153" s="79" t="e">
        <f ca="1">TEXT(Calcu!H302,Calcu!$K$287)</f>
        <v>#N/A</v>
      </c>
      <c r="I153" s="42"/>
      <c r="J153" s="80">
        <f>Calcu_ADJ!C302</f>
        <v>10</v>
      </c>
      <c r="K153" s="79" t="str">
        <f>Calcu_ADJ!E302</f>
        <v/>
      </c>
      <c r="L153" s="79" t="e">
        <f ca="1">TEXT(Calcu_ADJ!F302,Calcu_ADJ!$K$287)</f>
        <v>#N/A</v>
      </c>
      <c r="M153" s="79" t="e">
        <f ca="1">TEXT(Calcu_ADJ!G302,Calcu_ADJ!$K$287)</f>
        <v>#N/A</v>
      </c>
      <c r="N153" s="79" t="e">
        <f ca="1">TEXT(Calcu_ADJ!H302,Calcu_ADJ!$K$287)</f>
        <v>#N/A</v>
      </c>
    </row>
    <row r="154" spans="1:14" ht="13.5" customHeight="1">
      <c r="A154" s="42"/>
      <c r="B154" s="80">
        <f>Calcu!C303</f>
        <v>11</v>
      </c>
      <c r="C154" s="79" t="str">
        <f>Calcu!E303</f>
        <v/>
      </c>
      <c r="D154" s="79" t="e">
        <f ca="1">TEXT(Calcu!F303,Calcu!$K$287)</f>
        <v>#N/A</v>
      </c>
      <c r="E154" s="79" t="e">
        <f ca="1">TEXT(Calcu!G303,Calcu!$K$287)</f>
        <v>#N/A</v>
      </c>
      <c r="F154" s="79" t="e">
        <f ca="1">TEXT(Calcu!H303,Calcu!$K$287)</f>
        <v>#N/A</v>
      </c>
      <c r="I154" s="42"/>
      <c r="J154" s="80">
        <f>Calcu_ADJ!C303</f>
        <v>11</v>
      </c>
      <c r="K154" s="79" t="str">
        <f>Calcu_ADJ!E303</f>
        <v/>
      </c>
      <c r="L154" s="79" t="e">
        <f ca="1">TEXT(Calcu_ADJ!F303,Calcu_ADJ!$K$287)</f>
        <v>#N/A</v>
      </c>
      <c r="M154" s="79" t="e">
        <f ca="1">TEXT(Calcu_ADJ!G303,Calcu_ADJ!$K$287)</f>
        <v>#N/A</v>
      </c>
      <c r="N154" s="79" t="e">
        <f ca="1">TEXT(Calcu_ADJ!H303,Calcu_ADJ!$K$287)</f>
        <v>#N/A</v>
      </c>
    </row>
    <row r="155" spans="1:14" ht="13.5" customHeight="1">
      <c r="A155" s="42"/>
      <c r="B155" s="80">
        <f>Calcu!C304</f>
        <v>12</v>
      </c>
      <c r="C155" s="79" t="str">
        <f>Calcu!E304</f>
        <v/>
      </c>
      <c r="D155" s="79" t="e">
        <f ca="1">TEXT(Calcu!F304,Calcu!$K$287)</f>
        <v>#N/A</v>
      </c>
      <c r="E155" s="79" t="e">
        <f ca="1">TEXT(Calcu!G304,Calcu!$K$287)</f>
        <v>#N/A</v>
      </c>
      <c r="F155" s="79" t="e">
        <f ca="1">TEXT(Calcu!H304,Calcu!$K$287)</f>
        <v>#N/A</v>
      </c>
      <c r="I155" s="42"/>
      <c r="J155" s="80">
        <f>Calcu_ADJ!C304</f>
        <v>12</v>
      </c>
      <c r="K155" s="79" t="str">
        <f>Calcu_ADJ!E304</f>
        <v/>
      </c>
      <c r="L155" s="79" t="e">
        <f ca="1">TEXT(Calcu_ADJ!F304,Calcu_ADJ!$K$287)</f>
        <v>#N/A</v>
      </c>
      <c r="M155" s="79" t="e">
        <f ca="1">TEXT(Calcu_ADJ!G304,Calcu_ADJ!$K$287)</f>
        <v>#N/A</v>
      </c>
      <c r="N155" s="79" t="e">
        <f ca="1">TEXT(Calcu_ADJ!H304,Calcu_ADJ!$K$287)</f>
        <v>#N/A</v>
      </c>
    </row>
    <row r="156" spans="1:14" ht="13.5" customHeight="1">
      <c r="A156" s="42"/>
      <c r="B156" s="80">
        <f>Calcu!C305</f>
        <v>13</v>
      </c>
      <c r="C156" s="79" t="str">
        <f>Calcu!E305</f>
        <v/>
      </c>
      <c r="D156" s="79" t="e">
        <f ca="1">TEXT(Calcu!F305,Calcu!$K$287)</f>
        <v>#N/A</v>
      </c>
      <c r="E156" s="79" t="e">
        <f ca="1">TEXT(Calcu!G305,Calcu!$K$287)</f>
        <v>#N/A</v>
      </c>
      <c r="F156" s="79" t="e">
        <f ca="1">TEXT(Calcu!H305,Calcu!$K$287)</f>
        <v>#N/A</v>
      </c>
      <c r="I156" s="42"/>
      <c r="J156" s="80">
        <f>Calcu_ADJ!C305</f>
        <v>13</v>
      </c>
      <c r="K156" s="79" t="str">
        <f>Calcu_ADJ!E305</f>
        <v/>
      </c>
      <c r="L156" s="79" t="e">
        <f ca="1">TEXT(Calcu_ADJ!F305,Calcu_ADJ!$K$287)</f>
        <v>#N/A</v>
      </c>
      <c r="M156" s="79" t="e">
        <f ca="1">TEXT(Calcu_ADJ!G305,Calcu_ADJ!$K$287)</f>
        <v>#N/A</v>
      </c>
      <c r="N156" s="79" t="e">
        <f ca="1">TEXT(Calcu_ADJ!H305,Calcu_ADJ!$K$287)</f>
        <v>#N/A</v>
      </c>
    </row>
    <row r="157" spans="1:14" ht="13.5" customHeight="1">
      <c r="A157" s="42"/>
      <c r="B157" s="80">
        <f>Calcu!C306</f>
        <v>14</v>
      </c>
      <c r="C157" s="79" t="str">
        <f>Calcu!E306</f>
        <v/>
      </c>
      <c r="D157" s="79" t="e">
        <f ca="1">TEXT(Calcu!F306,Calcu!$K$287)</f>
        <v>#N/A</v>
      </c>
      <c r="E157" s="79" t="e">
        <f ca="1">TEXT(Calcu!G306,Calcu!$K$287)</f>
        <v>#N/A</v>
      </c>
      <c r="F157" s="79" t="e">
        <f ca="1">TEXT(Calcu!H306,Calcu!$K$287)</f>
        <v>#N/A</v>
      </c>
      <c r="I157" s="42"/>
      <c r="J157" s="80">
        <f>Calcu_ADJ!C306</f>
        <v>14</v>
      </c>
      <c r="K157" s="79" t="str">
        <f>Calcu_ADJ!E306</f>
        <v/>
      </c>
      <c r="L157" s="79" t="e">
        <f ca="1">TEXT(Calcu_ADJ!F306,Calcu_ADJ!$K$287)</f>
        <v>#N/A</v>
      </c>
      <c r="M157" s="79" t="e">
        <f ca="1">TEXT(Calcu_ADJ!G306,Calcu_ADJ!$K$287)</f>
        <v>#N/A</v>
      </c>
      <c r="N157" s="79" t="e">
        <f ca="1">TEXT(Calcu_ADJ!H306,Calcu_ADJ!$K$287)</f>
        <v>#N/A</v>
      </c>
    </row>
    <row r="158" spans="1:14" ht="13.5" customHeight="1">
      <c r="A158" s="42"/>
      <c r="B158" s="80">
        <f>Calcu!C307</f>
        <v>15</v>
      </c>
      <c r="C158" s="79" t="str">
        <f>Calcu!E307</f>
        <v/>
      </c>
      <c r="D158" s="79" t="e">
        <f ca="1">TEXT(Calcu!F307,Calcu!$K$287)</f>
        <v>#N/A</v>
      </c>
      <c r="E158" s="79" t="e">
        <f ca="1">TEXT(Calcu!G307,Calcu!$K$287)</f>
        <v>#N/A</v>
      </c>
      <c r="F158" s="79" t="e">
        <f ca="1">TEXT(Calcu!H307,Calcu!$K$287)</f>
        <v>#N/A</v>
      </c>
      <c r="I158" s="42"/>
      <c r="J158" s="80">
        <f>Calcu_ADJ!C307</f>
        <v>15</v>
      </c>
      <c r="K158" s="79" t="str">
        <f>Calcu_ADJ!E307</f>
        <v/>
      </c>
      <c r="L158" s="79" t="e">
        <f ca="1">TEXT(Calcu_ADJ!F307,Calcu_ADJ!$K$287)</f>
        <v>#N/A</v>
      </c>
      <c r="M158" s="79" t="e">
        <f ca="1">TEXT(Calcu_ADJ!G307,Calcu_ADJ!$K$287)</f>
        <v>#N/A</v>
      </c>
      <c r="N158" s="79" t="e">
        <f ca="1">TEXT(Calcu_ADJ!H307,Calcu_ADJ!$K$287)</f>
        <v>#N/A</v>
      </c>
    </row>
    <row r="159" spans="1:14" ht="13.5" customHeight="1">
      <c r="A159" s="42"/>
      <c r="B159" s="80">
        <f>Calcu!C308</f>
        <v>16</v>
      </c>
      <c r="C159" s="79" t="str">
        <f>Calcu!E308</f>
        <v/>
      </c>
      <c r="D159" s="79" t="e">
        <f ca="1">TEXT(Calcu!F308,Calcu!$K$287)</f>
        <v>#N/A</v>
      </c>
      <c r="E159" s="79" t="e">
        <f ca="1">TEXT(Calcu!G308,Calcu!$K$287)</f>
        <v>#N/A</v>
      </c>
      <c r="F159" s="79" t="e">
        <f ca="1">TEXT(Calcu!H308,Calcu!$K$287)</f>
        <v>#N/A</v>
      </c>
      <c r="I159" s="42"/>
      <c r="J159" s="80">
        <f>Calcu_ADJ!C308</f>
        <v>16</v>
      </c>
      <c r="K159" s="79" t="str">
        <f>Calcu_ADJ!E308</f>
        <v/>
      </c>
      <c r="L159" s="79" t="e">
        <f ca="1">TEXT(Calcu_ADJ!F308,Calcu_ADJ!$K$287)</f>
        <v>#N/A</v>
      </c>
      <c r="M159" s="79" t="e">
        <f ca="1">TEXT(Calcu_ADJ!G308,Calcu_ADJ!$K$287)</f>
        <v>#N/A</v>
      </c>
      <c r="N159" s="79" t="e">
        <f ca="1">TEXT(Calcu_ADJ!H308,Calcu_ADJ!$K$287)</f>
        <v>#N/A</v>
      </c>
    </row>
    <row r="160" spans="1:14" ht="13.5" customHeight="1">
      <c r="A160" s="42"/>
      <c r="B160" s="80">
        <f>Calcu!C309</f>
        <v>17</v>
      </c>
      <c r="C160" s="79" t="str">
        <f>Calcu!E309</f>
        <v/>
      </c>
      <c r="D160" s="79" t="e">
        <f ca="1">TEXT(Calcu!F309,Calcu!$K$287)</f>
        <v>#N/A</v>
      </c>
      <c r="E160" s="79" t="e">
        <f ca="1">TEXT(Calcu!G309,Calcu!$K$287)</f>
        <v>#N/A</v>
      </c>
      <c r="F160" s="79" t="e">
        <f ca="1">TEXT(Calcu!H309,Calcu!$K$287)</f>
        <v>#N/A</v>
      </c>
      <c r="I160" s="42"/>
      <c r="J160" s="80">
        <f>Calcu_ADJ!C309</f>
        <v>17</v>
      </c>
      <c r="K160" s="79" t="str">
        <f>Calcu_ADJ!E309</f>
        <v/>
      </c>
      <c r="L160" s="79" t="e">
        <f ca="1">TEXT(Calcu_ADJ!F309,Calcu_ADJ!$K$287)</f>
        <v>#N/A</v>
      </c>
      <c r="M160" s="79" t="e">
        <f ca="1">TEXT(Calcu_ADJ!G309,Calcu_ADJ!$K$287)</f>
        <v>#N/A</v>
      </c>
      <c r="N160" s="79" t="e">
        <f ca="1">TEXT(Calcu_ADJ!H309,Calcu_ADJ!$K$287)</f>
        <v>#N/A</v>
      </c>
    </row>
    <row r="161" spans="1:14" ht="13.5" customHeight="1">
      <c r="A161" s="42"/>
      <c r="B161" s="80">
        <f>Calcu!C310</f>
        <v>18</v>
      </c>
      <c r="C161" s="79" t="str">
        <f>Calcu!E310</f>
        <v/>
      </c>
      <c r="D161" s="79" t="e">
        <f ca="1">TEXT(Calcu!F310,Calcu!$K$287)</f>
        <v>#N/A</v>
      </c>
      <c r="E161" s="79" t="e">
        <f ca="1">TEXT(Calcu!G310,Calcu!$K$287)</f>
        <v>#N/A</v>
      </c>
      <c r="F161" s="79" t="e">
        <f ca="1">TEXT(Calcu!H310,Calcu!$K$287)</f>
        <v>#N/A</v>
      </c>
      <c r="I161" s="42"/>
      <c r="J161" s="80">
        <f>Calcu_ADJ!C310</f>
        <v>18</v>
      </c>
      <c r="K161" s="79" t="str">
        <f>Calcu_ADJ!E310</f>
        <v/>
      </c>
      <c r="L161" s="79" t="e">
        <f ca="1">TEXT(Calcu_ADJ!F310,Calcu_ADJ!$K$287)</f>
        <v>#N/A</v>
      </c>
      <c r="M161" s="79" t="e">
        <f ca="1">TEXT(Calcu_ADJ!G310,Calcu_ADJ!$K$287)</f>
        <v>#N/A</v>
      </c>
      <c r="N161" s="79" t="e">
        <f ca="1">TEXT(Calcu_ADJ!H310,Calcu_ADJ!$K$287)</f>
        <v>#N/A</v>
      </c>
    </row>
    <row r="162" spans="1:14" ht="13.5" customHeight="1">
      <c r="A162" s="42"/>
      <c r="B162" s="80">
        <f>Calcu!C311</f>
        <v>19</v>
      </c>
      <c r="C162" s="79" t="str">
        <f>Calcu!E311</f>
        <v/>
      </c>
      <c r="D162" s="79" t="e">
        <f ca="1">TEXT(Calcu!F311,Calcu!$K$287)</f>
        <v>#N/A</v>
      </c>
      <c r="E162" s="79" t="e">
        <f ca="1">TEXT(Calcu!G311,Calcu!$K$287)</f>
        <v>#N/A</v>
      </c>
      <c r="F162" s="79" t="e">
        <f ca="1">TEXT(Calcu!H311,Calcu!$K$287)</f>
        <v>#N/A</v>
      </c>
      <c r="I162" s="42"/>
      <c r="J162" s="80">
        <f>Calcu_ADJ!C311</f>
        <v>19</v>
      </c>
      <c r="K162" s="79" t="str">
        <f>Calcu_ADJ!E311</f>
        <v/>
      </c>
      <c r="L162" s="79" t="e">
        <f ca="1">TEXT(Calcu_ADJ!F311,Calcu_ADJ!$K$287)</f>
        <v>#N/A</v>
      </c>
      <c r="M162" s="79" t="e">
        <f ca="1">TEXT(Calcu_ADJ!G311,Calcu_ADJ!$K$287)</f>
        <v>#N/A</v>
      </c>
      <c r="N162" s="79" t="e">
        <f ca="1">TEXT(Calcu_ADJ!H311,Calcu_ADJ!$K$287)</f>
        <v>#N/A</v>
      </c>
    </row>
    <row r="163" spans="1:14" ht="13.5" customHeight="1">
      <c r="A163" s="42"/>
      <c r="B163" s="80">
        <f>Calcu!C312</f>
        <v>20</v>
      </c>
      <c r="C163" s="79" t="str">
        <f>Calcu!E312</f>
        <v/>
      </c>
      <c r="D163" s="79" t="e">
        <f ca="1">TEXT(Calcu!F312,Calcu!$K$287)</f>
        <v>#N/A</v>
      </c>
      <c r="E163" s="79" t="e">
        <f ca="1">TEXT(Calcu!G312,Calcu!$K$287)</f>
        <v>#N/A</v>
      </c>
      <c r="F163" s="79" t="e">
        <f ca="1">TEXT(Calcu!H312,Calcu!$K$287)</f>
        <v>#N/A</v>
      </c>
      <c r="I163" s="42"/>
      <c r="J163" s="80">
        <f>Calcu_ADJ!C312</f>
        <v>20</v>
      </c>
      <c r="K163" s="79" t="str">
        <f>Calcu_ADJ!E312</f>
        <v/>
      </c>
      <c r="L163" s="79" t="e">
        <f ca="1">TEXT(Calcu_ADJ!F312,Calcu_ADJ!$K$287)</f>
        <v>#N/A</v>
      </c>
      <c r="M163" s="79" t="e">
        <f ca="1">TEXT(Calcu_ADJ!G312,Calcu_ADJ!$K$287)</f>
        <v>#N/A</v>
      </c>
      <c r="N163" s="79" t="e">
        <f ca="1">TEXT(Calcu_ADJ!H312,Calcu_ADJ!$K$287)</f>
        <v>#N/A</v>
      </c>
    </row>
    <row r="164" spans="1:14" ht="13.5" customHeight="1">
      <c r="A164" s="42"/>
      <c r="B164" s="80">
        <f>Calcu!C313</f>
        <v>21</v>
      </c>
      <c r="C164" s="79" t="str">
        <f>Calcu!E313</f>
        <v/>
      </c>
      <c r="D164" s="79" t="e">
        <f ca="1">TEXT(Calcu!F313,Calcu!$K$287)</f>
        <v>#N/A</v>
      </c>
      <c r="E164" s="79" t="e">
        <f ca="1">TEXT(Calcu!G313,Calcu!$K$287)</f>
        <v>#N/A</v>
      </c>
      <c r="F164" s="79" t="e">
        <f ca="1">TEXT(Calcu!H313,Calcu!$K$287)</f>
        <v>#N/A</v>
      </c>
      <c r="I164" s="42"/>
      <c r="J164" s="80">
        <f>Calcu_ADJ!C313</f>
        <v>21</v>
      </c>
      <c r="K164" s="79" t="str">
        <f>Calcu_ADJ!E313</f>
        <v/>
      </c>
      <c r="L164" s="79" t="e">
        <f ca="1">TEXT(Calcu_ADJ!F313,Calcu_ADJ!$K$287)</f>
        <v>#N/A</v>
      </c>
      <c r="M164" s="79" t="e">
        <f ca="1">TEXT(Calcu_ADJ!G313,Calcu_ADJ!$K$287)</f>
        <v>#N/A</v>
      </c>
      <c r="N164" s="79" t="e">
        <f ca="1">TEXT(Calcu_ADJ!H313,Calcu_ADJ!$K$287)</f>
        <v>#N/A</v>
      </c>
    </row>
    <row r="165" spans="1:14" ht="13.5" customHeight="1">
      <c r="A165" s="42"/>
      <c r="B165" s="80">
        <f>Calcu!C314</f>
        <v>22</v>
      </c>
      <c r="C165" s="79" t="str">
        <f>Calcu!E314</f>
        <v/>
      </c>
      <c r="D165" s="79" t="e">
        <f ca="1">TEXT(Calcu!F314,Calcu!$K$287)</f>
        <v>#N/A</v>
      </c>
      <c r="E165" s="79" t="e">
        <f ca="1">TEXT(Calcu!G314,Calcu!$K$287)</f>
        <v>#N/A</v>
      </c>
      <c r="F165" s="79" t="e">
        <f ca="1">TEXT(Calcu!H314,Calcu!$K$287)</f>
        <v>#N/A</v>
      </c>
      <c r="I165" s="42"/>
      <c r="J165" s="80">
        <f>Calcu_ADJ!C314</f>
        <v>22</v>
      </c>
      <c r="K165" s="79" t="str">
        <f>Calcu_ADJ!E314</f>
        <v/>
      </c>
      <c r="L165" s="79" t="e">
        <f ca="1">TEXT(Calcu_ADJ!F314,Calcu_ADJ!$K$287)</f>
        <v>#N/A</v>
      </c>
      <c r="M165" s="79" t="e">
        <f ca="1">TEXT(Calcu_ADJ!G314,Calcu_ADJ!$K$287)</f>
        <v>#N/A</v>
      </c>
      <c r="N165" s="79" t="e">
        <f ca="1">TEXT(Calcu_ADJ!H314,Calcu_ADJ!$K$287)</f>
        <v>#N/A</v>
      </c>
    </row>
    <row r="166" spans="1:14" ht="13.5" customHeight="1">
      <c r="A166" s="42"/>
      <c r="B166" s="80">
        <f>Calcu!C315</f>
        <v>23</v>
      </c>
      <c r="C166" s="79" t="str">
        <f>Calcu!E315</f>
        <v/>
      </c>
      <c r="D166" s="79" t="e">
        <f ca="1">TEXT(Calcu!F315,Calcu!$K$287)</f>
        <v>#N/A</v>
      </c>
      <c r="E166" s="79" t="e">
        <f ca="1">TEXT(Calcu!G315,Calcu!$K$287)</f>
        <v>#N/A</v>
      </c>
      <c r="F166" s="79" t="e">
        <f ca="1">TEXT(Calcu!H315,Calcu!$K$287)</f>
        <v>#N/A</v>
      </c>
      <c r="I166" s="42"/>
      <c r="J166" s="80">
        <f>Calcu_ADJ!C315</f>
        <v>23</v>
      </c>
      <c r="K166" s="79" t="str">
        <f>Calcu_ADJ!E315</f>
        <v/>
      </c>
      <c r="L166" s="79" t="e">
        <f ca="1">TEXT(Calcu_ADJ!F315,Calcu_ADJ!$K$287)</f>
        <v>#N/A</v>
      </c>
      <c r="M166" s="79" t="e">
        <f ca="1">TEXT(Calcu_ADJ!G315,Calcu_ADJ!$K$287)</f>
        <v>#N/A</v>
      </c>
      <c r="N166" s="79" t="e">
        <f ca="1">TEXT(Calcu_ADJ!H315,Calcu_ADJ!$K$287)</f>
        <v>#N/A</v>
      </c>
    </row>
    <row r="167" spans="1:14" ht="13.5" customHeight="1">
      <c r="A167" s="42"/>
      <c r="B167" s="80">
        <f>Calcu!C316</f>
        <v>24</v>
      </c>
      <c r="C167" s="79" t="str">
        <f>Calcu!E316</f>
        <v/>
      </c>
      <c r="D167" s="79" t="e">
        <f ca="1">TEXT(Calcu!F316,Calcu!$K$287)</f>
        <v>#N/A</v>
      </c>
      <c r="E167" s="79" t="e">
        <f ca="1">TEXT(Calcu!G316,Calcu!$K$287)</f>
        <v>#N/A</v>
      </c>
      <c r="F167" s="79" t="e">
        <f ca="1">TEXT(Calcu!H316,Calcu!$K$287)</f>
        <v>#N/A</v>
      </c>
      <c r="I167" s="42"/>
      <c r="J167" s="80">
        <f>Calcu_ADJ!C316</f>
        <v>24</v>
      </c>
      <c r="K167" s="79" t="str">
        <f>Calcu_ADJ!E316</f>
        <v/>
      </c>
      <c r="L167" s="79" t="e">
        <f ca="1">TEXT(Calcu_ADJ!F316,Calcu_ADJ!$K$287)</f>
        <v>#N/A</v>
      </c>
      <c r="M167" s="79" t="e">
        <f ca="1">TEXT(Calcu_ADJ!G316,Calcu_ADJ!$K$287)</f>
        <v>#N/A</v>
      </c>
      <c r="N167" s="79" t="e">
        <f ca="1">TEXT(Calcu_ADJ!H316,Calcu_ADJ!$K$287)</f>
        <v>#N/A</v>
      </c>
    </row>
    <row r="168" spans="1:14" ht="13.5" customHeight="1">
      <c r="A168" s="42"/>
      <c r="B168" s="80">
        <f>Calcu!C317</f>
        <v>25</v>
      </c>
      <c r="C168" s="79" t="str">
        <f>Calcu!E317</f>
        <v/>
      </c>
      <c r="D168" s="79" t="e">
        <f ca="1">TEXT(Calcu!F317,Calcu!$K$287)</f>
        <v>#N/A</v>
      </c>
      <c r="E168" s="79" t="e">
        <f ca="1">TEXT(Calcu!G317,Calcu!$K$287)</f>
        <v>#N/A</v>
      </c>
      <c r="F168" s="79" t="e">
        <f ca="1">TEXT(Calcu!H317,Calcu!$K$287)</f>
        <v>#N/A</v>
      </c>
      <c r="I168" s="42"/>
      <c r="J168" s="80">
        <f>Calcu_ADJ!C317</f>
        <v>25</v>
      </c>
      <c r="K168" s="79" t="str">
        <f>Calcu_ADJ!E317</f>
        <v/>
      </c>
      <c r="L168" s="79" t="e">
        <f ca="1">TEXT(Calcu_ADJ!F317,Calcu_ADJ!$K$287)</f>
        <v>#N/A</v>
      </c>
      <c r="M168" s="79" t="e">
        <f ca="1">TEXT(Calcu_ADJ!G317,Calcu_ADJ!$K$287)</f>
        <v>#N/A</v>
      </c>
      <c r="N168" s="79" t="e">
        <f ca="1">TEXT(Calcu_ADJ!H317,Calcu_ADJ!$K$287)</f>
        <v>#N/A</v>
      </c>
    </row>
    <row r="169" spans="1:14" ht="13.5" customHeight="1">
      <c r="A169" s="42"/>
      <c r="B169" s="80">
        <f>Calcu!C318</f>
        <v>26</v>
      </c>
      <c r="C169" s="79" t="str">
        <f>Calcu!E318</f>
        <v/>
      </c>
      <c r="D169" s="79" t="e">
        <f ca="1">TEXT(Calcu!F318,Calcu!$K$287)</f>
        <v>#N/A</v>
      </c>
      <c r="E169" s="79" t="e">
        <f ca="1">TEXT(Calcu!G318,Calcu!$K$287)</f>
        <v>#N/A</v>
      </c>
      <c r="F169" s="79" t="e">
        <f ca="1">TEXT(Calcu!H318,Calcu!$K$287)</f>
        <v>#N/A</v>
      </c>
      <c r="I169" s="42"/>
      <c r="J169" s="80">
        <f>Calcu_ADJ!C318</f>
        <v>26</v>
      </c>
      <c r="K169" s="79" t="str">
        <f>Calcu_ADJ!E318</f>
        <v/>
      </c>
      <c r="L169" s="79" t="e">
        <f ca="1">TEXT(Calcu_ADJ!F318,Calcu_ADJ!$K$287)</f>
        <v>#N/A</v>
      </c>
      <c r="M169" s="79" t="e">
        <f ca="1">TEXT(Calcu_ADJ!G318,Calcu_ADJ!$K$287)</f>
        <v>#N/A</v>
      </c>
      <c r="N169" s="79" t="e">
        <f ca="1">TEXT(Calcu_ADJ!H318,Calcu_ADJ!$K$287)</f>
        <v>#N/A</v>
      </c>
    </row>
    <row r="170" spans="1:14" ht="13.5" customHeight="1">
      <c r="A170" s="42"/>
      <c r="B170" s="80">
        <f>Calcu!C319</f>
        <v>27</v>
      </c>
      <c r="C170" s="79" t="str">
        <f>Calcu!E319</f>
        <v/>
      </c>
      <c r="D170" s="79" t="e">
        <f ca="1">TEXT(Calcu!F319,Calcu!$K$287)</f>
        <v>#N/A</v>
      </c>
      <c r="E170" s="79" t="e">
        <f ca="1">TEXT(Calcu!G319,Calcu!$K$287)</f>
        <v>#N/A</v>
      </c>
      <c r="F170" s="79" t="e">
        <f ca="1">TEXT(Calcu!H319,Calcu!$K$287)</f>
        <v>#N/A</v>
      </c>
      <c r="I170" s="42"/>
      <c r="J170" s="80">
        <f>Calcu_ADJ!C319</f>
        <v>27</v>
      </c>
      <c r="K170" s="79" t="str">
        <f>Calcu_ADJ!E319</f>
        <v/>
      </c>
      <c r="L170" s="79" t="e">
        <f ca="1">TEXT(Calcu_ADJ!F319,Calcu_ADJ!$K$287)</f>
        <v>#N/A</v>
      </c>
      <c r="M170" s="79" t="e">
        <f ca="1">TEXT(Calcu_ADJ!G319,Calcu_ADJ!$K$287)</f>
        <v>#N/A</v>
      </c>
      <c r="N170" s="79" t="e">
        <f ca="1">TEXT(Calcu_ADJ!H319,Calcu_ADJ!$K$287)</f>
        <v>#N/A</v>
      </c>
    </row>
    <row r="171" spans="1:14" ht="13.5" customHeight="1">
      <c r="A171" s="42"/>
      <c r="B171" s="80">
        <f>Calcu!C320</f>
        <v>28</v>
      </c>
      <c r="C171" s="79" t="str">
        <f>Calcu!E320</f>
        <v/>
      </c>
      <c r="D171" s="79" t="e">
        <f ca="1">TEXT(Calcu!F320,Calcu!$K$287)</f>
        <v>#N/A</v>
      </c>
      <c r="E171" s="79" t="e">
        <f ca="1">TEXT(Calcu!G320,Calcu!$K$287)</f>
        <v>#N/A</v>
      </c>
      <c r="F171" s="79" t="e">
        <f ca="1">TEXT(Calcu!H320,Calcu!$K$287)</f>
        <v>#N/A</v>
      </c>
      <c r="I171" s="42"/>
      <c r="J171" s="80">
        <f>Calcu_ADJ!C320</f>
        <v>28</v>
      </c>
      <c r="K171" s="79" t="str">
        <f>Calcu_ADJ!E320</f>
        <v/>
      </c>
      <c r="L171" s="79" t="e">
        <f ca="1">TEXT(Calcu_ADJ!F320,Calcu_ADJ!$K$287)</f>
        <v>#N/A</v>
      </c>
      <c r="M171" s="79" t="e">
        <f ca="1">TEXT(Calcu_ADJ!G320,Calcu_ADJ!$K$287)</f>
        <v>#N/A</v>
      </c>
      <c r="N171" s="79" t="e">
        <f ca="1">TEXT(Calcu_ADJ!H320,Calcu_ADJ!$K$287)</f>
        <v>#N/A</v>
      </c>
    </row>
    <row r="172" spans="1:14" ht="13.5" customHeight="1">
      <c r="A172" s="42"/>
      <c r="B172" s="80">
        <f>Calcu!C321</f>
        <v>29</v>
      </c>
      <c r="C172" s="79" t="str">
        <f>Calcu!E321</f>
        <v/>
      </c>
      <c r="D172" s="79" t="e">
        <f ca="1">TEXT(Calcu!F321,Calcu!$K$287)</f>
        <v>#N/A</v>
      </c>
      <c r="E172" s="79" t="e">
        <f ca="1">TEXT(Calcu!G321,Calcu!$K$287)</f>
        <v>#N/A</v>
      </c>
      <c r="F172" s="79" t="e">
        <f ca="1">TEXT(Calcu!H321,Calcu!$K$287)</f>
        <v>#N/A</v>
      </c>
      <c r="I172" s="42"/>
      <c r="J172" s="80">
        <f>Calcu_ADJ!C321</f>
        <v>29</v>
      </c>
      <c r="K172" s="79" t="str">
        <f>Calcu_ADJ!E321</f>
        <v/>
      </c>
      <c r="L172" s="79" t="e">
        <f ca="1">TEXT(Calcu_ADJ!F321,Calcu_ADJ!$K$287)</f>
        <v>#N/A</v>
      </c>
      <c r="M172" s="79" t="e">
        <f ca="1">TEXT(Calcu_ADJ!G321,Calcu_ADJ!$K$287)</f>
        <v>#N/A</v>
      </c>
      <c r="N172" s="79" t="e">
        <f ca="1">TEXT(Calcu_ADJ!H321,Calcu_ADJ!$K$287)</f>
        <v>#N/A</v>
      </c>
    </row>
    <row r="173" spans="1:14" ht="13.5" customHeight="1">
      <c r="A173" s="42"/>
      <c r="B173" s="80">
        <f>Calcu!C322</f>
        <v>30</v>
      </c>
      <c r="C173" s="79" t="str">
        <f>Calcu!E322</f>
        <v/>
      </c>
      <c r="D173" s="79" t="e">
        <f ca="1">TEXT(Calcu!F322,Calcu!$K$287)</f>
        <v>#N/A</v>
      </c>
      <c r="E173" s="79" t="e">
        <f ca="1">TEXT(Calcu!G322,Calcu!$K$287)</f>
        <v>#N/A</v>
      </c>
      <c r="F173" s="79" t="e">
        <f ca="1">TEXT(Calcu!H322,Calcu!$K$287)</f>
        <v>#N/A</v>
      </c>
      <c r="I173" s="42"/>
      <c r="J173" s="80">
        <f>Calcu_ADJ!C322</f>
        <v>30</v>
      </c>
      <c r="K173" s="79" t="str">
        <f>Calcu_ADJ!E322</f>
        <v/>
      </c>
      <c r="L173" s="79" t="e">
        <f ca="1">TEXT(Calcu_ADJ!F322,Calcu_ADJ!$K$287)</f>
        <v>#N/A</v>
      </c>
      <c r="M173" s="79" t="e">
        <f ca="1">TEXT(Calcu_ADJ!G322,Calcu_ADJ!$K$287)</f>
        <v>#N/A</v>
      </c>
      <c r="N173" s="79" t="e">
        <f ca="1">TEXT(Calcu_ADJ!H322,Calcu_ADJ!$K$287)</f>
        <v>#N/A</v>
      </c>
    </row>
    <row r="174" spans="1:14" ht="13.5" customHeight="1">
      <c r="A174" s="42"/>
      <c r="B174" s="80">
        <f>Calcu!C323</f>
        <v>31</v>
      </c>
      <c r="C174" s="79" t="str">
        <f>Calcu!E323</f>
        <v/>
      </c>
      <c r="D174" s="79" t="e">
        <f ca="1">TEXT(Calcu!F323,Calcu!$K$287)</f>
        <v>#N/A</v>
      </c>
      <c r="E174" s="79" t="e">
        <f ca="1">TEXT(Calcu!G323,Calcu!$K$287)</f>
        <v>#N/A</v>
      </c>
      <c r="F174" s="79" t="e">
        <f ca="1">TEXT(Calcu!H323,Calcu!$K$287)</f>
        <v>#N/A</v>
      </c>
      <c r="I174" s="42"/>
      <c r="J174" s="80">
        <f>Calcu_ADJ!C323</f>
        <v>31</v>
      </c>
      <c r="K174" s="79" t="str">
        <f>Calcu_ADJ!E323</f>
        <v/>
      </c>
      <c r="L174" s="79" t="e">
        <f ca="1">TEXT(Calcu_ADJ!F323,Calcu_ADJ!$K$287)</f>
        <v>#N/A</v>
      </c>
      <c r="M174" s="79" t="e">
        <f ca="1">TEXT(Calcu_ADJ!G323,Calcu_ADJ!$K$287)</f>
        <v>#N/A</v>
      </c>
      <c r="N174" s="79" t="e">
        <f ca="1">TEXT(Calcu_ADJ!H323,Calcu_ADJ!$K$287)</f>
        <v>#N/A</v>
      </c>
    </row>
    <row r="175" spans="1:14" ht="13.5" customHeight="1">
      <c r="A175" s="42"/>
      <c r="B175" s="80">
        <f>Calcu!C324</f>
        <v>32</v>
      </c>
      <c r="C175" s="79" t="str">
        <f>Calcu!E324</f>
        <v/>
      </c>
      <c r="D175" s="79" t="e">
        <f ca="1">TEXT(Calcu!F324,Calcu!$K$287)</f>
        <v>#N/A</v>
      </c>
      <c r="E175" s="79" t="e">
        <f ca="1">TEXT(Calcu!G324,Calcu!$K$287)</f>
        <v>#N/A</v>
      </c>
      <c r="F175" s="79" t="e">
        <f ca="1">TEXT(Calcu!H324,Calcu!$K$287)</f>
        <v>#N/A</v>
      </c>
      <c r="I175" s="42"/>
      <c r="J175" s="80">
        <f>Calcu_ADJ!C324</f>
        <v>32</v>
      </c>
      <c r="K175" s="79" t="str">
        <f>Calcu_ADJ!E324</f>
        <v/>
      </c>
      <c r="L175" s="79" t="e">
        <f ca="1">TEXT(Calcu_ADJ!F324,Calcu_ADJ!$K$287)</f>
        <v>#N/A</v>
      </c>
      <c r="M175" s="79" t="e">
        <f ca="1">TEXT(Calcu_ADJ!G324,Calcu_ADJ!$K$287)</f>
        <v>#N/A</v>
      </c>
      <c r="N175" s="79" t="e">
        <f ca="1">TEXT(Calcu_ADJ!H324,Calcu_ADJ!$K$287)</f>
        <v>#N/A</v>
      </c>
    </row>
    <row r="176" spans="1:14" ht="13.5" customHeight="1">
      <c r="A176" s="42"/>
      <c r="B176" s="80">
        <f>Calcu!C325</f>
        <v>33</v>
      </c>
      <c r="C176" s="79" t="str">
        <f>Calcu!E325</f>
        <v/>
      </c>
      <c r="D176" s="79" t="e">
        <f ca="1">TEXT(Calcu!F325,Calcu!$K$287)</f>
        <v>#N/A</v>
      </c>
      <c r="E176" s="79" t="e">
        <f ca="1">TEXT(Calcu!G325,Calcu!$K$287)</f>
        <v>#N/A</v>
      </c>
      <c r="F176" s="79" t="e">
        <f ca="1">TEXT(Calcu!H325,Calcu!$K$287)</f>
        <v>#N/A</v>
      </c>
      <c r="I176" s="42"/>
      <c r="J176" s="80">
        <f>Calcu_ADJ!C325</f>
        <v>33</v>
      </c>
      <c r="K176" s="79" t="str">
        <f>Calcu_ADJ!E325</f>
        <v/>
      </c>
      <c r="L176" s="79" t="e">
        <f ca="1">TEXT(Calcu_ADJ!F325,Calcu_ADJ!$K$287)</f>
        <v>#N/A</v>
      </c>
      <c r="M176" s="79" t="e">
        <f ca="1">TEXT(Calcu_ADJ!G325,Calcu_ADJ!$K$287)</f>
        <v>#N/A</v>
      </c>
      <c r="N176" s="79" t="e">
        <f ca="1">TEXT(Calcu_ADJ!H325,Calcu_ADJ!$K$287)</f>
        <v>#N/A</v>
      </c>
    </row>
    <row r="177" spans="1:14" ht="13.5" customHeight="1">
      <c r="A177" s="42"/>
      <c r="B177" s="80">
        <f>Calcu!C326</f>
        <v>34</v>
      </c>
      <c r="C177" s="79" t="str">
        <f>Calcu!E326</f>
        <v/>
      </c>
      <c r="D177" s="79" t="e">
        <f ca="1">TEXT(Calcu!F326,Calcu!$K$287)</f>
        <v>#N/A</v>
      </c>
      <c r="E177" s="79" t="e">
        <f ca="1">TEXT(Calcu!G326,Calcu!$K$287)</f>
        <v>#N/A</v>
      </c>
      <c r="F177" s="79" t="e">
        <f ca="1">TEXT(Calcu!H326,Calcu!$K$287)</f>
        <v>#N/A</v>
      </c>
      <c r="I177" s="42"/>
      <c r="J177" s="80">
        <f>Calcu_ADJ!C326</f>
        <v>34</v>
      </c>
      <c r="K177" s="79" t="str">
        <f>Calcu_ADJ!E326</f>
        <v/>
      </c>
      <c r="L177" s="79" t="e">
        <f ca="1">TEXT(Calcu_ADJ!F326,Calcu_ADJ!$K$287)</f>
        <v>#N/A</v>
      </c>
      <c r="M177" s="79" t="e">
        <f ca="1">TEXT(Calcu_ADJ!G326,Calcu_ADJ!$K$287)</f>
        <v>#N/A</v>
      </c>
      <c r="N177" s="79" t="e">
        <f ca="1">TEXT(Calcu_ADJ!H326,Calcu_ADJ!$K$287)</f>
        <v>#N/A</v>
      </c>
    </row>
    <row r="178" spans="1:14" ht="13.5" customHeight="1">
      <c r="A178" s="42"/>
      <c r="B178" s="80">
        <f>Calcu!C327</f>
        <v>35</v>
      </c>
      <c r="C178" s="79" t="str">
        <f>Calcu!E327</f>
        <v/>
      </c>
      <c r="D178" s="79" t="e">
        <f ca="1">TEXT(Calcu!F327,Calcu!$K$287)</f>
        <v>#N/A</v>
      </c>
      <c r="E178" s="79" t="e">
        <f ca="1">TEXT(Calcu!G327,Calcu!$K$287)</f>
        <v>#N/A</v>
      </c>
      <c r="F178" s="79" t="e">
        <f ca="1">TEXT(Calcu!H327,Calcu!$K$287)</f>
        <v>#N/A</v>
      </c>
      <c r="I178" s="42"/>
      <c r="J178" s="80">
        <f>Calcu_ADJ!C327</f>
        <v>35</v>
      </c>
      <c r="K178" s="79" t="str">
        <f>Calcu_ADJ!E327</f>
        <v/>
      </c>
      <c r="L178" s="79" t="e">
        <f ca="1">TEXT(Calcu_ADJ!F327,Calcu_ADJ!$K$287)</f>
        <v>#N/A</v>
      </c>
      <c r="M178" s="79" t="e">
        <f ca="1">TEXT(Calcu_ADJ!G327,Calcu_ADJ!$K$287)</f>
        <v>#N/A</v>
      </c>
      <c r="N178" s="79" t="e">
        <f ca="1">TEXT(Calcu_ADJ!H327,Calcu_ADJ!$K$287)</f>
        <v>#N/A</v>
      </c>
    </row>
    <row r="179" spans="1:14" ht="13.5" customHeight="1">
      <c r="A179" s="42"/>
      <c r="B179" s="80">
        <f>Calcu!C328</f>
        <v>36</v>
      </c>
      <c r="C179" s="79" t="str">
        <f>Calcu!E328</f>
        <v/>
      </c>
      <c r="D179" s="79" t="e">
        <f ca="1">TEXT(Calcu!F328,Calcu!$K$287)</f>
        <v>#N/A</v>
      </c>
      <c r="E179" s="79" t="e">
        <f ca="1">TEXT(Calcu!G328,Calcu!$K$287)</f>
        <v>#N/A</v>
      </c>
      <c r="F179" s="79" t="e">
        <f ca="1">TEXT(Calcu!H328,Calcu!$K$287)</f>
        <v>#N/A</v>
      </c>
      <c r="I179" s="42"/>
      <c r="J179" s="80">
        <f>Calcu_ADJ!C328</f>
        <v>36</v>
      </c>
      <c r="K179" s="79" t="str">
        <f>Calcu_ADJ!E328</f>
        <v/>
      </c>
      <c r="L179" s="79" t="e">
        <f ca="1">TEXT(Calcu_ADJ!F328,Calcu_ADJ!$K$287)</f>
        <v>#N/A</v>
      </c>
      <c r="M179" s="79" t="e">
        <f ca="1">TEXT(Calcu_ADJ!G328,Calcu_ADJ!$K$287)</f>
        <v>#N/A</v>
      </c>
      <c r="N179" s="79" t="e">
        <f ca="1">TEXT(Calcu_ADJ!H328,Calcu_ADJ!$K$287)</f>
        <v>#N/A</v>
      </c>
    </row>
    <row r="180" spans="1:14" ht="13.5" customHeight="1">
      <c r="A180" s="42"/>
      <c r="B180" s="80">
        <f>Calcu!C329</f>
        <v>37</v>
      </c>
      <c r="C180" s="79" t="str">
        <f>Calcu!E329</f>
        <v/>
      </c>
      <c r="D180" s="79" t="e">
        <f ca="1">TEXT(Calcu!F329,Calcu!$K$287)</f>
        <v>#N/A</v>
      </c>
      <c r="E180" s="79" t="e">
        <f ca="1">TEXT(Calcu!G329,Calcu!$K$287)</f>
        <v>#N/A</v>
      </c>
      <c r="F180" s="79" t="e">
        <f ca="1">TEXT(Calcu!H329,Calcu!$K$287)</f>
        <v>#N/A</v>
      </c>
      <c r="I180" s="42"/>
      <c r="J180" s="80">
        <f>Calcu_ADJ!C329</f>
        <v>37</v>
      </c>
      <c r="K180" s="79" t="str">
        <f>Calcu_ADJ!E329</f>
        <v/>
      </c>
      <c r="L180" s="79" t="e">
        <f ca="1">TEXT(Calcu_ADJ!F329,Calcu_ADJ!$K$287)</f>
        <v>#N/A</v>
      </c>
      <c r="M180" s="79" t="e">
        <f ca="1">TEXT(Calcu_ADJ!G329,Calcu_ADJ!$K$287)</f>
        <v>#N/A</v>
      </c>
      <c r="N180" s="79" t="e">
        <f ca="1">TEXT(Calcu_ADJ!H329,Calcu_ADJ!$K$287)</f>
        <v>#N/A</v>
      </c>
    </row>
    <row r="181" spans="1:14" ht="13.5" customHeight="1">
      <c r="A181" s="42"/>
      <c r="B181" s="80">
        <f>Calcu!C330</f>
        <v>38</v>
      </c>
      <c r="C181" s="79" t="str">
        <f>Calcu!E330</f>
        <v/>
      </c>
      <c r="D181" s="79" t="e">
        <f ca="1">TEXT(Calcu!F330,Calcu!$K$287)</f>
        <v>#N/A</v>
      </c>
      <c r="E181" s="79" t="e">
        <f ca="1">TEXT(Calcu!G330,Calcu!$K$287)</f>
        <v>#N/A</v>
      </c>
      <c r="F181" s="79" t="e">
        <f ca="1">TEXT(Calcu!H330,Calcu!$K$287)</f>
        <v>#N/A</v>
      </c>
      <c r="I181" s="42"/>
      <c r="J181" s="80">
        <f>Calcu_ADJ!C330</f>
        <v>38</v>
      </c>
      <c r="K181" s="79" t="str">
        <f>Calcu_ADJ!E330</f>
        <v/>
      </c>
      <c r="L181" s="79" t="e">
        <f ca="1">TEXT(Calcu_ADJ!F330,Calcu_ADJ!$K$287)</f>
        <v>#N/A</v>
      </c>
      <c r="M181" s="79" t="e">
        <f ca="1">TEXT(Calcu_ADJ!G330,Calcu_ADJ!$K$287)</f>
        <v>#N/A</v>
      </c>
      <c r="N181" s="79" t="e">
        <f ca="1">TEXT(Calcu_ADJ!H330,Calcu_ADJ!$K$287)</f>
        <v>#N/A</v>
      </c>
    </row>
    <row r="182" spans="1:14" ht="13.5" customHeight="1">
      <c r="A182" s="42"/>
      <c r="B182" s="80">
        <f>Calcu!C331</f>
        <v>39</v>
      </c>
      <c r="C182" s="79" t="str">
        <f>Calcu!E331</f>
        <v/>
      </c>
      <c r="D182" s="79" t="e">
        <f ca="1">TEXT(Calcu!F331,Calcu!$K$287)</f>
        <v>#N/A</v>
      </c>
      <c r="E182" s="79" t="e">
        <f ca="1">TEXT(Calcu!G331,Calcu!$K$287)</f>
        <v>#N/A</v>
      </c>
      <c r="F182" s="79" t="e">
        <f ca="1">TEXT(Calcu!H331,Calcu!$K$287)</f>
        <v>#N/A</v>
      </c>
      <c r="I182" s="42"/>
      <c r="J182" s="80">
        <f>Calcu_ADJ!C331</f>
        <v>39</v>
      </c>
      <c r="K182" s="79" t="str">
        <f>Calcu_ADJ!E331</f>
        <v/>
      </c>
      <c r="L182" s="79" t="e">
        <f ca="1">TEXT(Calcu_ADJ!F331,Calcu_ADJ!$K$287)</f>
        <v>#N/A</v>
      </c>
      <c r="M182" s="79" t="e">
        <f ca="1">TEXT(Calcu_ADJ!G331,Calcu_ADJ!$K$287)</f>
        <v>#N/A</v>
      </c>
      <c r="N182" s="79" t="e">
        <f ca="1">TEXT(Calcu_ADJ!H331,Calcu_ADJ!$K$287)</f>
        <v>#N/A</v>
      </c>
    </row>
    <row r="183" spans="1:14" ht="13.5" customHeight="1">
      <c r="A183" s="42"/>
      <c r="B183" s="80">
        <f>Calcu!C332</f>
        <v>40</v>
      </c>
      <c r="C183" s="79" t="str">
        <f>Calcu!E332</f>
        <v/>
      </c>
      <c r="D183" s="79" t="e">
        <f ca="1">TEXT(Calcu!F332,Calcu!$K$287)</f>
        <v>#N/A</v>
      </c>
      <c r="E183" s="79" t="e">
        <f ca="1">TEXT(Calcu!G332,Calcu!$K$287)</f>
        <v>#N/A</v>
      </c>
      <c r="F183" s="79" t="e">
        <f ca="1">TEXT(Calcu!H332,Calcu!$K$287)</f>
        <v>#N/A</v>
      </c>
      <c r="I183" s="42"/>
      <c r="J183" s="80">
        <f>Calcu_ADJ!C332</f>
        <v>40</v>
      </c>
      <c r="K183" s="79" t="str">
        <f>Calcu_ADJ!E332</f>
        <v/>
      </c>
      <c r="L183" s="79" t="e">
        <f ca="1">TEXT(Calcu_ADJ!F332,Calcu_ADJ!$K$287)</f>
        <v>#N/A</v>
      </c>
      <c r="M183" s="79" t="e">
        <f ca="1">TEXT(Calcu_ADJ!G332,Calcu_ADJ!$K$287)</f>
        <v>#N/A</v>
      </c>
      <c r="N183" s="79" t="e">
        <f ca="1">TEXT(Calcu_ADJ!H332,Calcu_ADJ!$K$287)</f>
        <v>#N/A</v>
      </c>
    </row>
    <row r="184" spans="1:14" ht="13.5" customHeight="1">
      <c r="A184" s="42"/>
      <c r="B184" s="80">
        <f>Calcu!C333</f>
        <v>41</v>
      </c>
      <c r="C184" s="79" t="str">
        <f>Calcu!E333</f>
        <v/>
      </c>
      <c r="D184" s="79" t="e">
        <f ca="1">TEXT(Calcu!F333,Calcu!$K$287)</f>
        <v>#N/A</v>
      </c>
      <c r="E184" s="79" t="e">
        <f ca="1">TEXT(Calcu!G333,Calcu!$K$287)</f>
        <v>#N/A</v>
      </c>
      <c r="F184" s="79" t="e">
        <f ca="1">TEXT(Calcu!H333,Calcu!$K$287)</f>
        <v>#N/A</v>
      </c>
      <c r="I184" s="42"/>
      <c r="J184" s="80">
        <f>Calcu_ADJ!C333</f>
        <v>41</v>
      </c>
      <c r="K184" s="79" t="str">
        <f>Calcu_ADJ!E333</f>
        <v/>
      </c>
      <c r="L184" s="79" t="e">
        <f ca="1">TEXT(Calcu_ADJ!F333,Calcu_ADJ!$K$287)</f>
        <v>#N/A</v>
      </c>
      <c r="M184" s="79" t="e">
        <f ca="1">TEXT(Calcu_ADJ!G333,Calcu_ADJ!$K$287)</f>
        <v>#N/A</v>
      </c>
      <c r="N184" s="79" t="e">
        <f ca="1">TEXT(Calcu_ADJ!H333,Calcu_ADJ!$K$287)</f>
        <v>#N/A</v>
      </c>
    </row>
    <row r="185" spans="1:14" ht="13.5" customHeight="1">
      <c r="A185" s="42"/>
      <c r="B185" s="80">
        <f>Calcu!C334</f>
        <v>42</v>
      </c>
      <c r="C185" s="79" t="str">
        <f>Calcu!E334</f>
        <v/>
      </c>
      <c r="D185" s="79" t="e">
        <f ca="1">TEXT(Calcu!F334,Calcu!$K$287)</f>
        <v>#N/A</v>
      </c>
      <c r="E185" s="79" t="e">
        <f ca="1">TEXT(Calcu!G334,Calcu!$K$287)</f>
        <v>#N/A</v>
      </c>
      <c r="F185" s="79" t="e">
        <f ca="1">TEXT(Calcu!H334,Calcu!$K$287)</f>
        <v>#N/A</v>
      </c>
      <c r="I185" s="42"/>
      <c r="J185" s="80">
        <f>Calcu_ADJ!C334</f>
        <v>42</v>
      </c>
      <c r="K185" s="79" t="str">
        <f>Calcu_ADJ!E334</f>
        <v/>
      </c>
      <c r="L185" s="79" t="e">
        <f ca="1">TEXT(Calcu_ADJ!F334,Calcu_ADJ!$K$287)</f>
        <v>#N/A</v>
      </c>
      <c r="M185" s="79" t="e">
        <f ca="1">TEXT(Calcu_ADJ!G334,Calcu_ADJ!$K$287)</f>
        <v>#N/A</v>
      </c>
      <c r="N185" s="79" t="e">
        <f ca="1">TEXT(Calcu_ADJ!H334,Calcu_ADJ!$K$287)</f>
        <v>#N/A</v>
      </c>
    </row>
    <row r="186" spans="1:14" ht="13.5" customHeight="1">
      <c r="A186" s="42"/>
      <c r="B186" s="80">
        <f>Calcu!C335</f>
        <v>43</v>
      </c>
      <c r="C186" s="79" t="str">
        <f>Calcu!E335</f>
        <v/>
      </c>
      <c r="D186" s="79" t="e">
        <f ca="1">TEXT(Calcu!F335,Calcu!$K$287)</f>
        <v>#N/A</v>
      </c>
      <c r="E186" s="79" t="e">
        <f ca="1">TEXT(Calcu!G335,Calcu!$K$287)</f>
        <v>#N/A</v>
      </c>
      <c r="F186" s="79" t="e">
        <f ca="1">TEXT(Calcu!H335,Calcu!$K$287)</f>
        <v>#N/A</v>
      </c>
      <c r="I186" s="42"/>
      <c r="J186" s="80">
        <f>Calcu_ADJ!C335</f>
        <v>43</v>
      </c>
      <c r="K186" s="79" t="str">
        <f>Calcu_ADJ!E335</f>
        <v/>
      </c>
      <c r="L186" s="79" t="e">
        <f ca="1">TEXT(Calcu_ADJ!F335,Calcu_ADJ!$K$287)</f>
        <v>#N/A</v>
      </c>
      <c r="M186" s="79" t="e">
        <f ca="1">TEXT(Calcu_ADJ!G335,Calcu_ADJ!$K$287)</f>
        <v>#N/A</v>
      </c>
      <c r="N186" s="79" t="e">
        <f ca="1">TEXT(Calcu_ADJ!H335,Calcu_ADJ!$K$287)</f>
        <v>#N/A</v>
      </c>
    </row>
    <row r="187" spans="1:14" ht="13.5" customHeight="1">
      <c r="A187" s="42"/>
      <c r="B187" s="80">
        <f>Calcu!C336</f>
        <v>44</v>
      </c>
      <c r="C187" s="79" t="str">
        <f>Calcu!E336</f>
        <v/>
      </c>
      <c r="D187" s="79" t="e">
        <f ca="1">TEXT(Calcu!F336,Calcu!$K$287)</f>
        <v>#N/A</v>
      </c>
      <c r="E187" s="79" t="e">
        <f ca="1">TEXT(Calcu!G336,Calcu!$K$287)</f>
        <v>#N/A</v>
      </c>
      <c r="F187" s="79" t="e">
        <f ca="1">TEXT(Calcu!H336,Calcu!$K$287)</f>
        <v>#N/A</v>
      </c>
      <c r="I187" s="42"/>
      <c r="J187" s="80">
        <f>Calcu_ADJ!C336</f>
        <v>44</v>
      </c>
      <c r="K187" s="79" t="str">
        <f>Calcu_ADJ!E336</f>
        <v/>
      </c>
      <c r="L187" s="79" t="e">
        <f ca="1">TEXT(Calcu_ADJ!F336,Calcu_ADJ!$K$287)</f>
        <v>#N/A</v>
      </c>
      <c r="M187" s="79" t="e">
        <f ca="1">TEXT(Calcu_ADJ!G336,Calcu_ADJ!$K$287)</f>
        <v>#N/A</v>
      </c>
      <c r="N187" s="79" t="e">
        <f ca="1">TEXT(Calcu_ADJ!H336,Calcu_ADJ!$K$287)</f>
        <v>#N/A</v>
      </c>
    </row>
    <row r="188" spans="1:14" ht="13.5" customHeight="1">
      <c r="A188" s="42"/>
      <c r="B188" s="80">
        <f>Calcu!C337</f>
        <v>45</v>
      </c>
      <c r="C188" s="79" t="str">
        <f>Calcu!E337</f>
        <v/>
      </c>
      <c r="D188" s="79" t="e">
        <f ca="1">TEXT(Calcu!F337,Calcu!$K$287)</f>
        <v>#N/A</v>
      </c>
      <c r="E188" s="79" t="e">
        <f ca="1">TEXT(Calcu!G337,Calcu!$K$287)</f>
        <v>#N/A</v>
      </c>
      <c r="F188" s="79" t="e">
        <f ca="1">TEXT(Calcu!H337,Calcu!$K$287)</f>
        <v>#N/A</v>
      </c>
      <c r="I188" s="42"/>
      <c r="J188" s="80">
        <f>Calcu_ADJ!C337</f>
        <v>45</v>
      </c>
      <c r="K188" s="79" t="str">
        <f>Calcu_ADJ!E337</f>
        <v/>
      </c>
      <c r="L188" s="79" t="e">
        <f ca="1">TEXT(Calcu_ADJ!F337,Calcu_ADJ!$K$287)</f>
        <v>#N/A</v>
      </c>
      <c r="M188" s="79" t="e">
        <f ca="1">TEXT(Calcu_ADJ!G337,Calcu_ADJ!$K$287)</f>
        <v>#N/A</v>
      </c>
      <c r="N188" s="79" t="e">
        <f ca="1">TEXT(Calcu_ADJ!H337,Calcu_ADJ!$K$287)</f>
        <v>#N/A</v>
      </c>
    </row>
    <row r="189" spans="1:14" ht="13.5" customHeight="1">
      <c r="A189" s="42"/>
      <c r="B189" s="80">
        <f>Calcu!C338</f>
        <v>46</v>
      </c>
      <c r="C189" s="79" t="str">
        <f>Calcu!E338</f>
        <v/>
      </c>
      <c r="D189" s="79" t="e">
        <f ca="1">TEXT(Calcu!F338,Calcu!$K$287)</f>
        <v>#N/A</v>
      </c>
      <c r="E189" s="79" t="e">
        <f ca="1">TEXT(Calcu!G338,Calcu!$K$287)</f>
        <v>#N/A</v>
      </c>
      <c r="F189" s="79" t="e">
        <f ca="1">TEXT(Calcu!H338,Calcu!$K$287)</f>
        <v>#N/A</v>
      </c>
      <c r="I189" s="42"/>
      <c r="J189" s="80">
        <f>Calcu_ADJ!C338</f>
        <v>46</v>
      </c>
      <c r="K189" s="79" t="str">
        <f>Calcu_ADJ!E338</f>
        <v/>
      </c>
      <c r="L189" s="79" t="e">
        <f ca="1">TEXT(Calcu_ADJ!F338,Calcu_ADJ!$K$287)</f>
        <v>#N/A</v>
      </c>
      <c r="M189" s="79" t="e">
        <f ca="1">TEXT(Calcu_ADJ!G338,Calcu_ADJ!$K$287)</f>
        <v>#N/A</v>
      </c>
      <c r="N189" s="79" t="e">
        <f ca="1">TEXT(Calcu_ADJ!H338,Calcu_ADJ!$K$287)</f>
        <v>#N/A</v>
      </c>
    </row>
    <row r="190" spans="1:14" ht="13.5" customHeight="1">
      <c r="A190" s="42"/>
      <c r="B190" s="80">
        <f>Calcu!C339</f>
        <v>47</v>
      </c>
      <c r="C190" s="79" t="str">
        <f>Calcu!E339</f>
        <v/>
      </c>
      <c r="D190" s="79" t="e">
        <f ca="1">TEXT(Calcu!F339,Calcu!$K$287)</f>
        <v>#N/A</v>
      </c>
      <c r="E190" s="79" t="e">
        <f ca="1">TEXT(Calcu!G339,Calcu!$K$287)</f>
        <v>#N/A</v>
      </c>
      <c r="F190" s="79" t="e">
        <f ca="1">TEXT(Calcu!H339,Calcu!$K$287)</f>
        <v>#N/A</v>
      </c>
      <c r="I190" s="42"/>
      <c r="J190" s="80">
        <f>Calcu_ADJ!C339</f>
        <v>47</v>
      </c>
      <c r="K190" s="79" t="str">
        <f>Calcu_ADJ!E339</f>
        <v/>
      </c>
      <c r="L190" s="79" t="e">
        <f ca="1">TEXT(Calcu_ADJ!F339,Calcu_ADJ!$K$287)</f>
        <v>#N/A</v>
      </c>
      <c r="M190" s="79" t="e">
        <f ca="1">TEXT(Calcu_ADJ!G339,Calcu_ADJ!$K$287)</f>
        <v>#N/A</v>
      </c>
      <c r="N190" s="79" t="e">
        <f ca="1">TEXT(Calcu_ADJ!H339,Calcu_ADJ!$K$287)</f>
        <v>#N/A</v>
      </c>
    </row>
    <row r="191" spans="1:14" ht="13.5" customHeight="1">
      <c r="A191" s="42"/>
      <c r="B191" s="80">
        <f>Calcu!C340</f>
        <v>48</v>
      </c>
      <c r="C191" s="79" t="str">
        <f>Calcu!E340</f>
        <v/>
      </c>
      <c r="D191" s="79" t="e">
        <f ca="1">TEXT(Calcu!F340,Calcu!$K$287)</f>
        <v>#N/A</v>
      </c>
      <c r="E191" s="79" t="e">
        <f ca="1">TEXT(Calcu!G340,Calcu!$K$287)</f>
        <v>#N/A</v>
      </c>
      <c r="F191" s="79" t="e">
        <f ca="1">TEXT(Calcu!H340,Calcu!$K$287)</f>
        <v>#N/A</v>
      </c>
      <c r="I191" s="42"/>
      <c r="J191" s="80">
        <f>Calcu_ADJ!C340</f>
        <v>48</v>
      </c>
      <c r="K191" s="79" t="str">
        <f>Calcu_ADJ!E340</f>
        <v/>
      </c>
      <c r="L191" s="79" t="e">
        <f ca="1">TEXT(Calcu_ADJ!F340,Calcu_ADJ!$K$287)</f>
        <v>#N/A</v>
      </c>
      <c r="M191" s="79" t="e">
        <f ca="1">TEXT(Calcu_ADJ!G340,Calcu_ADJ!$K$287)</f>
        <v>#N/A</v>
      </c>
      <c r="N191" s="79" t="e">
        <f ca="1">TEXT(Calcu_ADJ!H340,Calcu_ADJ!$K$287)</f>
        <v>#N/A</v>
      </c>
    </row>
    <row r="192" spans="1:14" ht="13.5" customHeight="1">
      <c r="A192" s="42"/>
      <c r="B192" s="80">
        <f>Calcu!C341</f>
        <v>49</v>
      </c>
      <c r="C192" s="79" t="str">
        <f>Calcu!E341</f>
        <v/>
      </c>
      <c r="D192" s="79" t="e">
        <f ca="1">TEXT(Calcu!F341,Calcu!$K$287)</f>
        <v>#N/A</v>
      </c>
      <c r="E192" s="79" t="e">
        <f ca="1">TEXT(Calcu!G341,Calcu!$K$287)</f>
        <v>#N/A</v>
      </c>
      <c r="F192" s="79" t="e">
        <f ca="1">TEXT(Calcu!H341,Calcu!$K$287)</f>
        <v>#N/A</v>
      </c>
      <c r="I192" s="42"/>
      <c r="J192" s="80">
        <f>Calcu_ADJ!C341</f>
        <v>49</v>
      </c>
      <c r="K192" s="79" t="str">
        <f>Calcu_ADJ!E341</f>
        <v/>
      </c>
      <c r="L192" s="79" t="e">
        <f ca="1">TEXT(Calcu_ADJ!F341,Calcu_ADJ!$K$287)</f>
        <v>#N/A</v>
      </c>
      <c r="M192" s="79" t="e">
        <f ca="1">TEXT(Calcu_ADJ!G341,Calcu_ADJ!$K$287)</f>
        <v>#N/A</v>
      </c>
      <c r="N192" s="79" t="e">
        <f ca="1">TEXT(Calcu_ADJ!H341,Calcu_ADJ!$K$287)</f>
        <v>#N/A</v>
      </c>
    </row>
    <row r="193" spans="1:14" ht="13.5" customHeight="1">
      <c r="A193" s="42"/>
      <c r="B193" s="80">
        <f>Calcu!C342</f>
        <v>50</v>
      </c>
      <c r="C193" s="79" t="str">
        <f>Calcu!E342</f>
        <v/>
      </c>
      <c r="D193" s="79" t="e">
        <f ca="1">TEXT(Calcu!F342,Calcu!$K$287)</f>
        <v>#N/A</v>
      </c>
      <c r="E193" s="79" t="e">
        <f ca="1">TEXT(Calcu!G342,Calcu!$K$287)</f>
        <v>#N/A</v>
      </c>
      <c r="F193" s="79" t="e">
        <f ca="1">TEXT(Calcu!H342,Calcu!$K$287)</f>
        <v>#N/A</v>
      </c>
      <c r="I193" s="42"/>
      <c r="J193" s="80">
        <f>Calcu_ADJ!C342</f>
        <v>50</v>
      </c>
      <c r="K193" s="79" t="str">
        <f>Calcu_ADJ!E342</f>
        <v/>
      </c>
      <c r="L193" s="79" t="e">
        <f ca="1">TEXT(Calcu_ADJ!F342,Calcu_ADJ!$K$287)</f>
        <v>#N/A</v>
      </c>
      <c r="M193" s="79" t="e">
        <f ca="1">TEXT(Calcu_ADJ!G342,Calcu_ADJ!$K$287)</f>
        <v>#N/A</v>
      </c>
      <c r="N193" s="79" t="e">
        <f ca="1">TEXT(Calcu_ADJ!H342,Calcu_ADJ!$K$287)</f>
        <v>#N/A</v>
      </c>
    </row>
    <row r="194" spans="1:14" ht="13.5" customHeight="1">
      <c r="A194" s="42"/>
      <c r="B194" s="80">
        <f>Calcu!C343</f>
        <v>51</v>
      </c>
      <c r="C194" s="79" t="str">
        <f>Calcu!E343</f>
        <v/>
      </c>
      <c r="D194" s="79" t="e">
        <f ca="1">TEXT(Calcu!F343,Calcu!$K$287)</f>
        <v>#N/A</v>
      </c>
      <c r="E194" s="79" t="e">
        <f ca="1">TEXT(Calcu!G343,Calcu!$K$287)</f>
        <v>#N/A</v>
      </c>
      <c r="F194" s="79" t="e">
        <f ca="1">TEXT(Calcu!H343,Calcu!$K$287)</f>
        <v>#N/A</v>
      </c>
      <c r="I194" s="42"/>
      <c r="J194" s="80">
        <f>Calcu_ADJ!C343</f>
        <v>51</v>
      </c>
      <c r="K194" s="79" t="str">
        <f>Calcu_ADJ!E343</f>
        <v/>
      </c>
      <c r="L194" s="79" t="e">
        <f ca="1">TEXT(Calcu_ADJ!F343,Calcu_ADJ!$K$287)</f>
        <v>#N/A</v>
      </c>
      <c r="M194" s="79" t="e">
        <f ca="1">TEXT(Calcu_ADJ!G343,Calcu_ADJ!$K$287)</f>
        <v>#N/A</v>
      </c>
      <c r="N194" s="79" t="e">
        <f ca="1">TEXT(Calcu_ADJ!H343,Calcu_ADJ!$K$287)</f>
        <v>#N/A</v>
      </c>
    </row>
    <row r="195" spans="1:14" ht="13.5" customHeight="1">
      <c r="A195" s="42"/>
      <c r="B195" s="80">
        <f>Calcu!C344</f>
        <v>52</v>
      </c>
      <c r="C195" s="79" t="str">
        <f>Calcu!E344</f>
        <v/>
      </c>
      <c r="D195" s="79" t="e">
        <f ca="1">TEXT(Calcu!F344,Calcu!$K$287)</f>
        <v>#N/A</v>
      </c>
      <c r="E195" s="79" t="e">
        <f ca="1">TEXT(Calcu!G344,Calcu!$K$287)</f>
        <v>#N/A</v>
      </c>
      <c r="F195" s="79" t="e">
        <f ca="1">TEXT(Calcu!H344,Calcu!$K$287)</f>
        <v>#N/A</v>
      </c>
      <c r="I195" s="42"/>
      <c r="J195" s="80">
        <f>Calcu_ADJ!C344</f>
        <v>52</v>
      </c>
      <c r="K195" s="79" t="str">
        <f>Calcu_ADJ!E344</f>
        <v/>
      </c>
      <c r="L195" s="79" t="e">
        <f ca="1">TEXT(Calcu_ADJ!F344,Calcu_ADJ!$K$287)</f>
        <v>#N/A</v>
      </c>
      <c r="M195" s="79" t="e">
        <f ca="1">TEXT(Calcu_ADJ!G344,Calcu_ADJ!$K$287)</f>
        <v>#N/A</v>
      </c>
      <c r="N195" s="79" t="e">
        <f ca="1">TEXT(Calcu_ADJ!H344,Calcu_ADJ!$K$287)</f>
        <v>#N/A</v>
      </c>
    </row>
    <row r="196" spans="1:14" ht="13.5" customHeight="1">
      <c r="A196" s="42"/>
      <c r="B196" s="80">
        <f>Calcu!C345</f>
        <v>53</v>
      </c>
      <c r="C196" s="79" t="str">
        <f>Calcu!E345</f>
        <v/>
      </c>
      <c r="D196" s="79" t="e">
        <f ca="1">TEXT(Calcu!F345,Calcu!$K$287)</f>
        <v>#N/A</v>
      </c>
      <c r="E196" s="79" t="e">
        <f ca="1">TEXT(Calcu!G345,Calcu!$K$287)</f>
        <v>#N/A</v>
      </c>
      <c r="F196" s="79" t="e">
        <f ca="1">TEXT(Calcu!H345,Calcu!$K$287)</f>
        <v>#N/A</v>
      </c>
      <c r="I196" s="42"/>
      <c r="J196" s="80">
        <f>Calcu_ADJ!C345</f>
        <v>53</v>
      </c>
      <c r="K196" s="79" t="str">
        <f>Calcu_ADJ!E345</f>
        <v/>
      </c>
      <c r="L196" s="79" t="e">
        <f ca="1">TEXT(Calcu_ADJ!F345,Calcu_ADJ!$K$287)</f>
        <v>#N/A</v>
      </c>
      <c r="M196" s="79" t="e">
        <f ca="1">TEXT(Calcu_ADJ!G345,Calcu_ADJ!$K$287)</f>
        <v>#N/A</v>
      </c>
      <c r="N196" s="79" t="e">
        <f ca="1">TEXT(Calcu_ADJ!H345,Calcu_ADJ!$K$287)</f>
        <v>#N/A</v>
      </c>
    </row>
    <row r="197" spans="1:14" ht="13.5" customHeight="1">
      <c r="A197" s="42"/>
      <c r="B197" s="80">
        <f>Calcu!C346</f>
        <v>54</v>
      </c>
      <c r="C197" s="79" t="str">
        <f>Calcu!E346</f>
        <v/>
      </c>
      <c r="D197" s="79" t="e">
        <f ca="1">TEXT(Calcu!F346,Calcu!$K$287)</f>
        <v>#N/A</v>
      </c>
      <c r="E197" s="79" t="e">
        <f ca="1">TEXT(Calcu!G346,Calcu!$K$287)</f>
        <v>#N/A</v>
      </c>
      <c r="F197" s="79" t="e">
        <f ca="1">TEXT(Calcu!H346,Calcu!$K$287)</f>
        <v>#N/A</v>
      </c>
      <c r="I197" s="42"/>
      <c r="J197" s="80">
        <f>Calcu_ADJ!C346</f>
        <v>54</v>
      </c>
      <c r="K197" s="79" t="str">
        <f>Calcu_ADJ!E346</f>
        <v/>
      </c>
      <c r="L197" s="79" t="e">
        <f ca="1">TEXT(Calcu_ADJ!F346,Calcu_ADJ!$K$287)</f>
        <v>#N/A</v>
      </c>
      <c r="M197" s="79" t="e">
        <f ca="1">TEXT(Calcu_ADJ!G346,Calcu_ADJ!$K$287)</f>
        <v>#N/A</v>
      </c>
      <c r="N197" s="79" t="e">
        <f ca="1">TEXT(Calcu_ADJ!H346,Calcu_ADJ!$K$287)</f>
        <v>#N/A</v>
      </c>
    </row>
    <row r="198" spans="1:14" ht="13.5" customHeight="1">
      <c r="A198" s="42"/>
      <c r="B198" s="80">
        <f>Calcu!C347</f>
        <v>55</v>
      </c>
      <c r="C198" s="79" t="str">
        <f>Calcu!E347</f>
        <v/>
      </c>
      <c r="D198" s="79" t="e">
        <f ca="1">TEXT(Calcu!F347,Calcu!$K$287)</f>
        <v>#N/A</v>
      </c>
      <c r="E198" s="79" t="e">
        <f ca="1">TEXT(Calcu!G347,Calcu!$K$287)</f>
        <v>#N/A</v>
      </c>
      <c r="F198" s="79" t="e">
        <f ca="1">TEXT(Calcu!H347,Calcu!$K$287)</f>
        <v>#N/A</v>
      </c>
      <c r="I198" s="42"/>
      <c r="J198" s="80">
        <f>Calcu_ADJ!C347</f>
        <v>55</v>
      </c>
      <c r="K198" s="79" t="str">
        <f>Calcu_ADJ!E347</f>
        <v/>
      </c>
      <c r="L198" s="79" t="e">
        <f ca="1">TEXT(Calcu_ADJ!F347,Calcu_ADJ!$K$287)</f>
        <v>#N/A</v>
      </c>
      <c r="M198" s="79" t="e">
        <f ca="1">TEXT(Calcu_ADJ!G347,Calcu_ADJ!$K$287)</f>
        <v>#N/A</v>
      </c>
      <c r="N198" s="79" t="e">
        <f ca="1">TEXT(Calcu_ADJ!H347,Calcu_ADJ!$K$287)</f>
        <v>#N/A</v>
      </c>
    </row>
    <row r="199" spans="1:14" ht="13.5" customHeight="1">
      <c r="A199" s="42"/>
      <c r="B199" s="80">
        <f>Calcu!C348</f>
        <v>56</v>
      </c>
      <c r="C199" s="79" t="str">
        <f>Calcu!E348</f>
        <v/>
      </c>
      <c r="D199" s="79" t="e">
        <f ca="1">TEXT(Calcu!F348,Calcu!$K$287)</f>
        <v>#N/A</v>
      </c>
      <c r="E199" s="79" t="e">
        <f ca="1">TEXT(Calcu!G348,Calcu!$K$287)</f>
        <v>#N/A</v>
      </c>
      <c r="F199" s="79" t="e">
        <f ca="1">TEXT(Calcu!H348,Calcu!$K$287)</f>
        <v>#N/A</v>
      </c>
      <c r="I199" s="42"/>
      <c r="J199" s="80">
        <f>Calcu_ADJ!C348</f>
        <v>56</v>
      </c>
      <c r="K199" s="79" t="str">
        <f>Calcu_ADJ!E348</f>
        <v/>
      </c>
      <c r="L199" s="79" t="e">
        <f ca="1">TEXT(Calcu_ADJ!F348,Calcu_ADJ!$K$287)</f>
        <v>#N/A</v>
      </c>
      <c r="M199" s="79" t="e">
        <f ca="1">TEXT(Calcu_ADJ!G348,Calcu_ADJ!$K$287)</f>
        <v>#N/A</v>
      </c>
      <c r="N199" s="79" t="e">
        <f ca="1">TEXT(Calcu_ADJ!H348,Calcu_ADJ!$K$287)</f>
        <v>#N/A</v>
      </c>
    </row>
    <row r="200" spans="1:14" ht="13.5" customHeight="1">
      <c r="A200" s="42"/>
      <c r="B200" s="80">
        <f>Calcu!C349</f>
        <v>57</v>
      </c>
      <c r="C200" s="79" t="str">
        <f>Calcu!E349</f>
        <v/>
      </c>
      <c r="D200" s="79" t="e">
        <f ca="1">TEXT(Calcu!F349,Calcu!$K$287)</f>
        <v>#N/A</v>
      </c>
      <c r="E200" s="79" t="e">
        <f ca="1">TEXT(Calcu!G349,Calcu!$K$287)</f>
        <v>#N/A</v>
      </c>
      <c r="F200" s="79" t="e">
        <f ca="1">TEXT(Calcu!H349,Calcu!$K$287)</f>
        <v>#N/A</v>
      </c>
      <c r="I200" s="42"/>
      <c r="J200" s="80">
        <f>Calcu_ADJ!C349</f>
        <v>57</v>
      </c>
      <c r="K200" s="79" t="str">
        <f>Calcu_ADJ!E349</f>
        <v/>
      </c>
      <c r="L200" s="79" t="e">
        <f ca="1">TEXT(Calcu_ADJ!F349,Calcu_ADJ!$K$287)</f>
        <v>#N/A</v>
      </c>
      <c r="M200" s="79" t="e">
        <f ca="1">TEXT(Calcu_ADJ!G349,Calcu_ADJ!$K$287)</f>
        <v>#N/A</v>
      </c>
      <c r="N200" s="79" t="e">
        <f ca="1">TEXT(Calcu_ADJ!H349,Calcu_ADJ!$K$287)</f>
        <v>#N/A</v>
      </c>
    </row>
    <row r="201" spans="1:14" ht="13.5" customHeight="1">
      <c r="A201" s="42"/>
      <c r="B201" s="80">
        <f>Calcu!C350</f>
        <v>58</v>
      </c>
      <c r="C201" s="79" t="str">
        <f>Calcu!E350</f>
        <v/>
      </c>
      <c r="D201" s="79" t="e">
        <f ca="1">TEXT(Calcu!F350,Calcu!$K$287)</f>
        <v>#N/A</v>
      </c>
      <c r="E201" s="79" t="e">
        <f ca="1">TEXT(Calcu!G350,Calcu!$K$287)</f>
        <v>#N/A</v>
      </c>
      <c r="F201" s="79" t="e">
        <f ca="1">TEXT(Calcu!H350,Calcu!$K$287)</f>
        <v>#N/A</v>
      </c>
      <c r="I201" s="42"/>
      <c r="J201" s="80">
        <f>Calcu_ADJ!C350</f>
        <v>58</v>
      </c>
      <c r="K201" s="79" t="str">
        <f>Calcu_ADJ!E350</f>
        <v/>
      </c>
      <c r="L201" s="79" t="e">
        <f ca="1">TEXT(Calcu_ADJ!F350,Calcu_ADJ!$K$287)</f>
        <v>#N/A</v>
      </c>
      <c r="M201" s="79" t="e">
        <f ca="1">TEXT(Calcu_ADJ!G350,Calcu_ADJ!$K$287)</f>
        <v>#N/A</v>
      </c>
      <c r="N201" s="79" t="e">
        <f ca="1">TEXT(Calcu_ADJ!H350,Calcu_ADJ!$K$287)</f>
        <v>#N/A</v>
      </c>
    </row>
    <row r="202" spans="1:14" ht="13.5" customHeight="1">
      <c r="A202" s="42"/>
      <c r="B202" s="80">
        <f>Calcu!C351</f>
        <v>59</v>
      </c>
      <c r="C202" s="79" t="str">
        <f>Calcu!E351</f>
        <v/>
      </c>
      <c r="D202" s="79" t="e">
        <f ca="1">TEXT(Calcu!F351,Calcu!$K$287)</f>
        <v>#N/A</v>
      </c>
      <c r="E202" s="79" t="e">
        <f ca="1">TEXT(Calcu!G351,Calcu!$K$287)</f>
        <v>#N/A</v>
      </c>
      <c r="F202" s="79" t="e">
        <f ca="1">TEXT(Calcu!H351,Calcu!$K$287)</f>
        <v>#N/A</v>
      </c>
      <c r="I202" s="42"/>
      <c r="J202" s="80">
        <f>Calcu_ADJ!C351</f>
        <v>59</v>
      </c>
      <c r="K202" s="79" t="str">
        <f>Calcu_ADJ!E351</f>
        <v/>
      </c>
      <c r="L202" s="79" t="e">
        <f ca="1">TEXT(Calcu_ADJ!F351,Calcu_ADJ!$K$287)</f>
        <v>#N/A</v>
      </c>
      <c r="M202" s="79" t="e">
        <f ca="1">TEXT(Calcu_ADJ!G351,Calcu_ADJ!$K$287)</f>
        <v>#N/A</v>
      </c>
      <c r="N202" s="79" t="e">
        <f ca="1">TEXT(Calcu_ADJ!H351,Calcu_ADJ!$K$287)</f>
        <v>#N/A</v>
      </c>
    </row>
    <row r="203" spans="1:14" ht="13.5" customHeight="1">
      <c r="A203" s="42"/>
      <c r="B203" s="80">
        <f>Calcu!C352</f>
        <v>60</v>
      </c>
      <c r="C203" s="79" t="str">
        <f>Calcu!E352</f>
        <v/>
      </c>
      <c r="D203" s="79" t="e">
        <f ca="1">TEXT(Calcu!F352,Calcu!$K$287)</f>
        <v>#N/A</v>
      </c>
      <c r="E203" s="79" t="e">
        <f ca="1">TEXT(Calcu!G352,Calcu!$K$287)</f>
        <v>#N/A</v>
      </c>
      <c r="F203" s="79" t="e">
        <f ca="1">TEXT(Calcu!H352,Calcu!$K$287)</f>
        <v>#N/A</v>
      </c>
      <c r="I203" s="42"/>
      <c r="J203" s="80">
        <f>Calcu_ADJ!C352</f>
        <v>60</v>
      </c>
      <c r="K203" s="79" t="str">
        <f>Calcu_ADJ!E352</f>
        <v/>
      </c>
      <c r="L203" s="79" t="e">
        <f ca="1">TEXT(Calcu_ADJ!F352,Calcu_ADJ!$K$287)</f>
        <v>#N/A</v>
      </c>
      <c r="M203" s="79" t="e">
        <f ca="1">TEXT(Calcu_ADJ!G352,Calcu_ADJ!$K$287)</f>
        <v>#N/A</v>
      </c>
      <c r="N203" s="79" t="e">
        <f ca="1">TEXT(Calcu_ADJ!H352,Calcu_ADJ!$K$287)</f>
        <v>#N/A</v>
      </c>
    </row>
    <row r="204" spans="1:14" ht="13.5" customHeight="1">
      <c r="I204" s="44"/>
      <c r="J204" s="45"/>
      <c r="K204" s="45"/>
      <c r="L204" s="40"/>
      <c r="M204" s="41"/>
      <c r="N204" s="41"/>
    </row>
    <row r="205" spans="1:14" ht="13.5" customHeight="1">
      <c r="A205" s="39" t="s">
        <v>195</v>
      </c>
      <c r="B205" s="40"/>
      <c r="C205" s="40"/>
      <c r="D205" s="77"/>
      <c r="E205" s="40"/>
      <c r="I205" s="39" t="s">
        <v>843</v>
      </c>
      <c r="J205" s="40"/>
      <c r="K205" s="40"/>
      <c r="L205" s="77"/>
      <c r="M205" s="40"/>
      <c r="N205" s="41"/>
    </row>
    <row r="206" spans="1:14" ht="13.5" customHeight="1">
      <c r="A206" s="39" t="s">
        <v>196</v>
      </c>
      <c r="B206" s="40"/>
      <c r="C206" s="40"/>
      <c r="D206" s="77"/>
      <c r="E206" s="40"/>
      <c r="I206" s="39" t="s">
        <v>196</v>
      </c>
      <c r="J206" s="40"/>
      <c r="K206" s="40"/>
      <c r="L206" s="77"/>
      <c r="M206" s="40"/>
      <c r="N206" s="41"/>
    </row>
    <row r="207" spans="1:14" ht="13.5" customHeight="1">
      <c r="A207" s="42"/>
      <c r="B207" s="589" t="s">
        <v>197</v>
      </c>
      <c r="C207" s="590" t="s">
        <v>180</v>
      </c>
      <c r="D207" s="589" t="e">
        <f>Calcu!$J$568&amp;" 지시값"</f>
        <v>#N/A</v>
      </c>
      <c r="E207" s="589"/>
      <c r="F207" s="589"/>
      <c r="I207" s="42"/>
      <c r="J207" s="589" t="s">
        <v>197</v>
      </c>
      <c r="K207" s="590" t="s">
        <v>180</v>
      </c>
      <c r="L207" s="589" t="e">
        <f>Calcu!$J$568&amp;" 지시값"</f>
        <v>#N/A</v>
      </c>
      <c r="M207" s="589"/>
      <c r="N207" s="589"/>
    </row>
    <row r="208" spans="1:14" ht="13.5" customHeight="1">
      <c r="A208" s="42"/>
      <c r="B208" s="589"/>
      <c r="C208" s="591"/>
      <c r="D208" s="277" t="s">
        <v>200</v>
      </c>
      <c r="E208" s="277" t="s">
        <v>201</v>
      </c>
      <c r="F208" s="277" t="s">
        <v>0</v>
      </c>
      <c r="I208" s="42"/>
      <c r="J208" s="589"/>
      <c r="K208" s="591"/>
      <c r="L208" s="354" t="s">
        <v>200</v>
      </c>
      <c r="M208" s="354" t="s">
        <v>201</v>
      </c>
      <c r="N208" s="354" t="s">
        <v>0</v>
      </c>
    </row>
    <row r="209" spans="1:14" ht="13.5" customHeight="1">
      <c r="A209" s="42"/>
      <c r="B209" s="589"/>
      <c r="C209" s="278">
        <f ca="1">Calcu!E434</f>
        <v>0</v>
      </c>
      <c r="D209" s="278">
        <f>Calcu!F434</f>
        <v>0</v>
      </c>
      <c r="E209" s="278">
        <f>Calcu!G434</f>
        <v>0</v>
      </c>
      <c r="F209" s="278">
        <f>Calcu!H434</f>
        <v>0</v>
      </c>
      <c r="I209" s="42"/>
      <c r="J209" s="589"/>
      <c r="K209" s="355">
        <f ca="1">Calcu_ADJ!E434</f>
        <v>0</v>
      </c>
      <c r="L209" s="355">
        <f>Calcu_ADJ!F434</f>
        <v>0</v>
      </c>
      <c r="M209" s="355">
        <f>Calcu_ADJ!G434</f>
        <v>0</v>
      </c>
      <c r="N209" s="355">
        <f>Calcu_ADJ!H434</f>
        <v>0</v>
      </c>
    </row>
    <row r="210" spans="1:14" ht="13.5" customHeight="1">
      <c r="A210" s="42"/>
      <c r="B210" s="80">
        <f>Calcu!C435</f>
        <v>1</v>
      </c>
      <c r="C210" s="79" t="str">
        <f>Calcu!E435</f>
        <v/>
      </c>
      <c r="D210" s="79" t="str">
        <f ca="1">TEXT(Calcu!F435,Calcu!$J$429)</f>
        <v/>
      </c>
      <c r="E210" s="79" t="str">
        <f ca="1">TEXT(Calcu!G435,Calcu!$J$429)</f>
        <v/>
      </c>
      <c r="F210" s="79" t="str">
        <f ca="1">TEXT(Calcu!H435,Calcu!$J$429)</f>
        <v/>
      </c>
      <c r="I210" s="42"/>
      <c r="J210" s="80">
        <f>Calcu_ADJ!C435</f>
        <v>1</v>
      </c>
      <c r="K210" s="79" t="str">
        <f>Calcu_ADJ!E435</f>
        <v/>
      </c>
      <c r="L210" s="79" t="str">
        <f ca="1">TEXT(Calcu_ADJ!F435,Calcu_ADJ!$J$429)</f>
        <v/>
      </c>
      <c r="M210" s="79" t="str">
        <f ca="1">TEXT(Calcu_ADJ!G435,Calcu_ADJ!$J$429)</f>
        <v/>
      </c>
      <c r="N210" s="79" t="str">
        <f ca="1">TEXT(Calcu_ADJ!H435,Calcu_ADJ!$J$429)</f>
        <v/>
      </c>
    </row>
    <row r="211" spans="1:14" ht="13.5" customHeight="1">
      <c r="A211" s="42"/>
      <c r="B211" s="80">
        <f>Calcu!C436</f>
        <v>2</v>
      </c>
      <c r="C211" s="79" t="str">
        <f>Calcu!E436</f>
        <v/>
      </c>
      <c r="D211" s="79" t="str">
        <f ca="1">TEXT(Calcu!F436,Calcu!$J$429)</f>
        <v/>
      </c>
      <c r="E211" s="79" t="str">
        <f ca="1">TEXT(Calcu!G436,Calcu!$J$429)</f>
        <v/>
      </c>
      <c r="F211" s="79" t="str">
        <f ca="1">TEXT(Calcu!H436,Calcu!$J$429)</f>
        <v/>
      </c>
      <c r="I211" s="42"/>
      <c r="J211" s="80">
        <f>Calcu_ADJ!C436</f>
        <v>2</v>
      </c>
      <c r="K211" s="79" t="str">
        <f>Calcu_ADJ!E436</f>
        <v/>
      </c>
      <c r="L211" s="79" t="str">
        <f ca="1">TEXT(Calcu_ADJ!F436,Calcu_ADJ!$J$429)</f>
        <v/>
      </c>
      <c r="M211" s="79" t="str">
        <f ca="1">TEXT(Calcu_ADJ!G436,Calcu_ADJ!$J$429)</f>
        <v/>
      </c>
      <c r="N211" s="79" t="str">
        <f ca="1">TEXT(Calcu_ADJ!H436,Calcu_ADJ!$J$429)</f>
        <v/>
      </c>
    </row>
    <row r="212" spans="1:14" ht="13.5" customHeight="1">
      <c r="A212" s="42"/>
      <c r="B212" s="80">
        <f>Calcu!C437</f>
        <v>3</v>
      </c>
      <c r="C212" s="79" t="str">
        <f>Calcu!E437</f>
        <v/>
      </c>
      <c r="D212" s="79" t="str">
        <f ca="1">TEXT(Calcu!F437,Calcu!$J$429)</f>
        <v/>
      </c>
      <c r="E212" s="79" t="str">
        <f ca="1">TEXT(Calcu!G437,Calcu!$J$429)</f>
        <v/>
      </c>
      <c r="F212" s="79" t="str">
        <f ca="1">TEXT(Calcu!H437,Calcu!$J$429)</f>
        <v/>
      </c>
      <c r="I212" s="42"/>
      <c r="J212" s="80">
        <f>Calcu_ADJ!C437</f>
        <v>3</v>
      </c>
      <c r="K212" s="79" t="str">
        <f>Calcu_ADJ!E437</f>
        <v/>
      </c>
      <c r="L212" s="79" t="str">
        <f ca="1">TEXT(Calcu_ADJ!F437,Calcu_ADJ!$J$429)</f>
        <v/>
      </c>
      <c r="M212" s="79" t="str">
        <f ca="1">TEXT(Calcu_ADJ!G437,Calcu_ADJ!$J$429)</f>
        <v/>
      </c>
      <c r="N212" s="79" t="str">
        <f ca="1">TEXT(Calcu_ADJ!H437,Calcu_ADJ!$J$429)</f>
        <v/>
      </c>
    </row>
    <row r="213" spans="1:14" ht="13.5" customHeight="1">
      <c r="A213" s="42"/>
      <c r="B213" s="80">
        <f>Calcu!C438</f>
        <v>4</v>
      </c>
      <c r="C213" s="79" t="str">
        <f>Calcu!E438</f>
        <v/>
      </c>
      <c r="D213" s="79" t="str">
        <f ca="1">TEXT(Calcu!F438,Calcu!$J$429)</f>
        <v/>
      </c>
      <c r="E213" s="79" t="str">
        <f ca="1">TEXT(Calcu!G438,Calcu!$J$429)</f>
        <v/>
      </c>
      <c r="F213" s="79" t="str">
        <f ca="1">TEXT(Calcu!H438,Calcu!$J$429)</f>
        <v/>
      </c>
      <c r="I213" s="42"/>
      <c r="J213" s="80">
        <f>Calcu_ADJ!C438</f>
        <v>4</v>
      </c>
      <c r="K213" s="79" t="str">
        <f>Calcu_ADJ!E438</f>
        <v/>
      </c>
      <c r="L213" s="79" t="str">
        <f ca="1">TEXT(Calcu_ADJ!F438,Calcu_ADJ!$J$429)</f>
        <v/>
      </c>
      <c r="M213" s="79" t="str">
        <f ca="1">TEXT(Calcu_ADJ!G438,Calcu_ADJ!$J$429)</f>
        <v/>
      </c>
      <c r="N213" s="79" t="str">
        <f ca="1">TEXT(Calcu_ADJ!H438,Calcu_ADJ!$J$429)</f>
        <v/>
      </c>
    </row>
    <row r="214" spans="1:14" ht="13.5" customHeight="1">
      <c r="A214" s="42"/>
      <c r="B214" s="80">
        <f>Calcu!C439</f>
        <v>5</v>
      </c>
      <c r="C214" s="79" t="str">
        <f>Calcu!E439</f>
        <v/>
      </c>
      <c r="D214" s="79" t="str">
        <f ca="1">TEXT(Calcu!F439,Calcu!$J$429)</f>
        <v/>
      </c>
      <c r="E214" s="79" t="str">
        <f ca="1">TEXT(Calcu!G439,Calcu!$J$429)</f>
        <v/>
      </c>
      <c r="F214" s="79" t="str">
        <f ca="1">TEXT(Calcu!H439,Calcu!$J$429)</f>
        <v/>
      </c>
      <c r="I214" s="42"/>
      <c r="J214" s="80">
        <f>Calcu_ADJ!C439</f>
        <v>5</v>
      </c>
      <c r="K214" s="79" t="str">
        <f>Calcu_ADJ!E439</f>
        <v/>
      </c>
      <c r="L214" s="79" t="str">
        <f ca="1">TEXT(Calcu_ADJ!F439,Calcu_ADJ!$J$429)</f>
        <v/>
      </c>
      <c r="M214" s="79" t="str">
        <f ca="1">TEXT(Calcu_ADJ!G439,Calcu_ADJ!$J$429)</f>
        <v/>
      </c>
      <c r="N214" s="79" t="str">
        <f ca="1">TEXT(Calcu_ADJ!H439,Calcu_ADJ!$J$429)</f>
        <v/>
      </c>
    </row>
    <row r="215" spans="1:14" ht="13.5" customHeight="1">
      <c r="A215" s="42"/>
      <c r="B215" s="80">
        <f>Calcu!C440</f>
        <v>6</v>
      </c>
      <c r="C215" s="79" t="str">
        <f>Calcu!E440</f>
        <v/>
      </c>
      <c r="D215" s="79" t="str">
        <f ca="1">TEXT(Calcu!F440,Calcu!$J$429)</f>
        <v/>
      </c>
      <c r="E215" s="79" t="str">
        <f ca="1">TEXT(Calcu!G440,Calcu!$J$429)</f>
        <v/>
      </c>
      <c r="F215" s="79" t="str">
        <f ca="1">TEXT(Calcu!H440,Calcu!$J$429)</f>
        <v/>
      </c>
      <c r="I215" s="42"/>
      <c r="J215" s="80">
        <f>Calcu_ADJ!C440</f>
        <v>6</v>
      </c>
      <c r="K215" s="79" t="str">
        <f>Calcu_ADJ!E440</f>
        <v/>
      </c>
      <c r="L215" s="79" t="str">
        <f ca="1">TEXT(Calcu_ADJ!F440,Calcu_ADJ!$J$429)</f>
        <v/>
      </c>
      <c r="M215" s="79" t="str">
        <f ca="1">TEXT(Calcu_ADJ!G440,Calcu_ADJ!$J$429)</f>
        <v/>
      </c>
      <c r="N215" s="79" t="str">
        <f ca="1">TEXT(Calcu_ADJ!H440,Calcu_ADJ!$J$429)</f>
        <v/>
      </c>
    </row>
    <row r="216" spans="1:14" ht="13.5" customHeight="1">
      <c r="A216" s="42"/>
      <c r="B216" s="80">
        <f>Calcu!C441</f>
        <v>7</v>
      </c>
      <c r="C216" s="79" t="str">
        <f>Calcu!E441</f>
        <v/>
      </c>
      <c r="D216" s="79" t="str">
        <f ca="1">TEXT(Calcu!F441,Calcu!$J$429)</f>
        <v/>
      </c>
      <c r="E216" s="79" t="str">
        <f ca="1">TEXT(Calcu!G441,Calcu!$J$429)</f>
        <v/>
      </c>
      <c r="F216" s="79" t="str">
        <f ca="1">TEXT(Calcu!H441,Calcu!$J$429)</f>
        <v/>
      </c>
      <c r="I216" s="42"/>
      <c r="J216" s="80">
        <f>Calcu_ADJ!C441</f>
        <v>7</v>
      </c>
      <c r="K216" s="79" t="str">
        <f>Calcu_ADJ!E441</f>
        <v/>
      </c>
      <c r="L216" s="79" t="str">
        <f ca="1">TEXT(Calcu_ADJ!F441,Calcu_ADJ!$J$429)</f>
        <v/>
      </c>
      <c r="M216" s="79" t="str">
        <f ca="1">TEXT(Calcu_ADJ!G441,Calcu_ADJ!$J$429)</f>
        <v/>
      </c>
      <c r="N216" s="79" t="str">
        <f ca="1">TEXT(Calcu_ADJ!H441,Calcu_ADJ!$J$429)</f>
        <v/>
      </c>
    </row>
    <row r="217" spans="1:14" ht="13.5" customHeight="1">
      <c r="A217" s="42"/>
      <c r="B217" s="80">
        <f>Calcu!C442</f>
        <v>8</v>
      </c>
      <c r="C217" s="79" t="str">
        <f>Calcu!E442</f>
        <v/>
      </c>
      <c r="D217" s="79" t="str">
        <f ca="1">TEXT(Calcu!F442,Calcu!$J$429)</f>
        <v/>
      </c>
      <c r="E217" s="79" t="str">
        <f ca="1">TEXT(Calcu!G442,Calcu!$J$429)</f>
        <v/>
      </c>
      <c r="F217" s="79" t="str">
        <f ca="1">TEXT(Calcu!H442,Calcu!$J$429)</f>
        <v/>
      </c>
      <c r="I217" s="42"/>
      <c r="J217" s="80">
        <f>Calcu_ADJ!C442</f>
        <v>8</v>
      </c>
      <c r="K217" s="79" t="str">
        <f>Calcu_ADJ!E442</f>
        <v/>
      </c>
      <c r="L217" s="79" t="str">
        <f ca="1">TEXT(Calcu_ADJ!F442,Calcu_ADJ!$J$429)</f>
        <v/>
      </c>
      <c r="M217" s="79" t="str">
        <f ca="1">TEXT(Calcu_ADJ!G442,Calcu_ADJ!$J$429)</f>
        <v/>
      </c>
      <c r="N217" s="79" t="str">
        <f ca="1">TEXT(Calcu_ADJ!H442,Calcu_ADJ!$J$429)</f>
        <v/>
      </c>
    </row>
    <row r="218" spans="1:14" ht="13.5" customHeight="1">
      <c r="A218" s="42"/>
      <c r="B218" s="80">
        <f>Calcu!C443</f>
        <v>9</v>
      </c>
      <c r="C218" s="79" t="str">
        <f>Calcu!E443</f>
        <v/>
      </c>
      <c r="D218" s="79" t="str">
        <f ca="1">TEXT(Calcu!F443,Calcu!$J$429)</f>
        <v/>
      </c>
      <c r="E218" s="79" t="str">
        <f ca="1">TEXT(Calcu!G443,Calcu!$J$429)</f>
        <v/>
      </c>
      <c r="F218" s="79" t="str">
        <f ca="1">TEXT(Calcu!H443,Calcu!$J$429)</f>
        <v/>
      </c>
      <c r="I218" s="42"/>
      <c r="J218" s="80">
        <f>Calcu_ADJ!C443</f>
        <v>9</v>
      </c>
      <c r="K218" s="79" t="str">
        <f>Calcu_ADJ!E443</f>
        <v/>
      </c>
      <c r="L218" s="79" t="str">
        <f ca="1">TEXT(Calcu_ADJ!F443,Calcu_ADJ!$J$429)</f>
        <v/>
      </c>
      <c r="M218" s="79" t="str">
        <f ca="1">TEXT(Calcu_ADJ!G443,Calcu_ADJ!$J$429)</f>
        <v/>
      </c>
      <c r="N218" s="79" t="str">
        <f ca="1">TEXT(Calcu_ADJ!H443,Calcu_ADJ!$J$429)</f>
        <v/>
      </c>
    </row>
    <row r="219" spans="1:14" ht="13.5" customHeight="1">
      <c r="A219" s="42"/>
      <c r="B219" s="80">
        <f>Calcu!C444</f>
        <v>10</v>
      </c>
      <c r="C219" s="79" t="str">
        <f>Calcu!E444</f>
        <v/>
      </c>
      <c r="D219" s="79" t="str">
        <f ca="1">TEXT(Calcu!F444,Calcu!$J$429)</f>
        <v/>
      </c>
      <c r="E219" s="79" t="str">
        <f ca="1">TEXT(Calcu!G444,Calcu!$J$429)</f>
        <v/>
      </c>
      <c r="F219" s="79" t="str">
        <f ca="1">TEXT(Calcu!H444,Calcu!$J$429)</f>
        <v/>
      </c>
      <c r="I219" s="42"/>
      <c r="J219" s="80">
        <f>Calcu_ADJ!C444</f>
        <v>10</v>
      </c>
      <c r="K219" s="79" t="str">
        <f>Calcu_ADJ!E444</f>
        <v/>
      </c>
      <c r="L219" s="79" t="str">
        <f ca="1">TEXT(Calcu_ADJ!F444,Calcu_ADJ!$J$429)</f>
        <v/>
      </c>
      <c r="M219" s="79" t="str">
        <f ca="1">TEXT(Calcu_ADJ!G444,Calcu_ADJ!$J$429)</f>
        <v/>
      </c>
      <c r="N219" s="79" t="str">
        <f ca="1">TEXT(Calcu_ADJ!H444,Calcu_ADJ!$J$429)</f>
        <v/>
      </c>
    </row>
    <row r="220" spans="1:14" ht="13.5" customHeight="1">
      <c r="A220" s="42"/>
      <c r="B220" s="80">
        <f>Calcu!C445</f>
        <v>11</v>
      </c>
      <c r="C220" s="79" t="str">
        <f>Calcu!E445</f>
        <v/>
      </c>
      <c r="D220" s="79" t="str">
        <f ca="1">TEXT(Calcu!F445,Calcu!$J$429)</f>
        <v/>
      </c>
      <c r="E220" s="79" t="str">
        <f ca="1">TEXT(Calcu!G445,Calcu!$J$429)</f>
        <v/>
      </c>
      <c r="F220" s="79" t="str">
        <f ca="1">TEXT(Calcu!H445,Calcu!$J$429)</f>
        <v/>
      </c>
      <c r="I220" s="42"/>
      <c r="J220" s="80">
        <f>Calcu_ADJ!C445</f>
        <v>11</v>
      </c>
      <c r="K220" s="79" t="str">
        <f>Calcu_ADJ!E445</f>
        <v/>
      </c>
      <c r="L220" s="79" t="str">
        <f ca="1">TEXT(Calcu_ADJ!F445,Calcu_ADJ!$J$429)</f>
        <v/>
      </c>
      <c r="M220" s="79" t="str">
        <f ca="1">TEXT(Calcu_ADJ!G445,Calcu_ADJ!$J$429)</f>
        <v/>
      </c>
      <c r="N220" s="79" t="str">
        <f ca="1">TEXT(Calcu_ADJ!H445,Calcu_ADJ!$J$429)</f>
        <v/>
      </c>
    </row>
    <row r="221" spans="1:14" ht="13.5" customHeight="1">
      <c r="A221" s="42"/>
      <c r="B221" s="80">
        <f>Calcu!C446</f>
        <v>12</v>
      </c>
      <c r="C221" s="79" t="str">
        <f>Calcu!E446</f>
        <v/>
      </c>
      <c r="D221" s="79" t="str">
        <f ca="1">TEXT(Calcu!F446,Calcu!$J$429)</f>
        <v/>
      </c>
      <c r="E221" s="79" t="str">
        <f ca="1">TEXT(Calcu!G446,Calcu!$J$429)</f>
        <v/>
      </c>
      <c r="F221" s="79" t="str">
        <f ca="1">TEXT(Calcu!H446,Calcu!$J$429)</f>
        <v/>
      </c>
      <c r="I221" s="42"/>
      <c r="J221" s="80">
        <f>Calcu_ADJ!C446</f>
        <v>12</v>
      </c>
      <c r="K221" s="79" t="str">
        <f>Calcu_ADJ!E446</f>
        <v/>
      </c>
      <c r="L221" s="79" t="str">
        <f ca="1">TEXT(Calcu_ADJ!F446,Calcu_ADJ!$J$429)</f>
        <v/>
      </c>
      <c r="M221" s="79" t="str">
        <f ca="1">TEXT(Calcu_ADJ!G446,Calcu_ADJ!$J$429)</f>
        <v/>
      </c>
      <c r="N221" s="79" t="str">
        <f ca="1">TEXT(Calcu_ADJ!H446,Calcu_ADJ!$J$429)</f>
        <v/>
      </c>
    </row>
    <row r="222" spans="1:14" ht="13.5" customHeight="1">
      <c r="A222" s="42"/>
      <c r="B222" s="80">
        <f>Calcu!C447</f>
        <v>13</v>
      </c>
      <c r="C222" s="79" t="str">
        <f>Calcu!E447</f>
        <v/>
      </c>
      <c r="D222" s="79" t="str">
        <f ca="1">TEXT(Calcu!F447,Calcu!$J$429)</f>
        <v/>
      </c>
      <c r="E222" s="79" t="str">
        <f ca="1">TEXT(Calcu!G447,Calcu!$J$429)</f>
        <v/>
      </c>
      <c r="F222" s="79" t="str">
        <f ca="1">TEXT(Calcu!H447,Calcu!$J$429)</f>
        <v/>
      </c>
      <c r="I222" s="42"/>
      <c r="J222" s="80">
        <f>Calcu_ADJ!C447</f>
        <v>13</v>
      </c>
      <c r="K222" s="79" t="str">
        <f>Calcu_ADJ!E447</f>
        <v/>
      </c>
      <c r="L222" s="79" t="str">
        <f ca="1">TEXT(Calcu_ADJ!F447,Calcu_ADJ!$J$429)</f>
        <v/>
      </c>
      <c r="M222" s="79" t="str">
        <f ca="1">TEXT(Calcu_ADJ!G447,Calcu_ADJ!$J$429)</f>
        <v/>
      </c>
      <c r="N222" s="79" t="str">
        <f ca="1">TEXT(Calcu_ADJ!H447,Calcu_ADJ!$J$429)</f>
        <v/>
      </c>
    </row>
    <row r="223" spans="1:14" ht="13.5" customHeight="1">
      <c r="A223" s="42"/>
      <c r="B223" s="80">
        <f>Calcu!C448</f>
        <v>14</v>
      </c>
      <c r="C223" s="79" t="str">
        <f>Calcu!E448</f>
        <v/>
      </c>
      <c r="D223" s="79" t="str">
        <f ca="1">TEXT(Calcu!F448,Calcu!$J$429)</f>
        <v/>
      </c>
      <c r="E223" s="79" t="str">
        <f ca="1">TEXT(Calcu!G448,Calcu!$J$429)</f>
        <v/>
      </c>
      <c r="F223" s="79" t="str">
        <f ca="1">TEXT(Calcu!H448,Calcu!$J$429)</f>
        <v/>
      </c>
      <c r="I223" s="42"/>
      <c r="J223" s="80">
        <f>Calcu_ADJ!C448</f>
        <v>14</v>
      </c>
      <c r="K223" s="79" t="str">
        <f>Calcu_ADJ!E448</f>
        <v/>
      </c>
      <c r="L223" s="79" t="str">
        <f ca="1">TEXT(Calcu_ADJ!F448,Calcu_ADJ!$J$429)</f>
        <v/>
      </c>
      <c r="M223" s="79" t="str">
        <f ca="1">TEXT(Calcu_ADJ!G448,Calcu_ADJ!$J$429)</f>
        <v/>
      </c>
      <c r="N223" s="79" t="str">
        <f ca="1">TEXT(Calcu_ADJ!H448,Calcu_ADJ!$J$429)</f>
        <v/>
      </c>
    </row>
    <row r="224" spans="1:14" ht="13.5" customHeight="1">
      <c r="A224" s="42"/>
      <c r="B224" s="80">
        <f>Calcu!C449</f>
        <v>15</v>
      </c>
      <c r="C224" s="79" t="str">
        <f>Calcu!E449</f>
        <v/>
      </c>
      <c r="D224" s="79" t="str">
        <f ca="1">TEXT(Calcu!F449,Calcu!$J$429)</f>
        <v/>
      </c>
      <c r="E224" s="79" t="str">
        <f ca="1">TEXT(Calcu!G449,Calcu!$J$429)</f>
        <v/>
      </c>
      <c r="F224" s="79" t="str">
        <f ca="1">TEXT(Calcu!H449,Calcu!$J$429)</f>
        <v/>
      </c>
      <c r="I224" s="42"/>
      <c r="J224" s="80">
        <f>Calcu_ADJ!C449</f>
        <v>15</v>
      </c>
      <c r="K224" s="79" t="str">
        <f>Calcu_ADJ!E449</f>
        <v/>
      </c>
      <c r="L224" s="79" t="str">
        <f ca="1">TEXT(Calcu_ADJ!F449,Calcu_ADJ!$J$429)</f>
        <v/>
      </c>
      <c r="M224" s="79" t="str">
        <f ca="1">TEXT(Calcu_ADJ!G449,Calcu_ADJ!$J$429)</f>
        <v/>
      </c>
      <c r="N224" s="79" t="str">
        <f ca="1">TEXT(Calcu_ADJ!H449,Calcu_ADJ!$J$429)</f>
        <v/>
      </c>
    </row>
    <row r="225" spans="1:14" ht="13.5" customHeight="1">
      <c r="A225" s="42"/>
      <c r="B225" s="80">
        <f>Calcu!C450</f>
        <v>16</v>
      </c>
      <c r="C225" s="79" t="str">
        <f>Calcu!E450</f>
        <v/>
      </c>
      <c r="D225" s="79" t="str">
        <f ca="1">TEXT(Calcu!F450,Calcu!$J$429)</f>
        <v/>
      </c>
      <c r="E225" s="79" t="str">
        <f ca="1">TEXT(Calcu!G450,Calcu!$J$429)</f>
        <v/>
      </c>
      <c r="F225" s="79" t="str">
        <f ca="1">TEXT(Calcu!H450,Calcu!$J$429)</f>
        <v/>
      </c>
      <c r="I225" s="42"/>
      <c r="J225" s="80">
        <f>Calcu_ADJ!C450</f>
        <v>16</v>
      </c>
      <c r="K225" s="79" t="str">
        <f>Calcu_ADJ!E450</f>
        <v/>
      </c>
      <c r="L225" s="79" t="str">
        <f ca="1">TEXT(Calcu_ADJ!F450,Calcu_ADJ!$J$429)</f>
        <v/>
      </c>
      <c r="M225" s="79" t="str">
        <f ca="1">TEXT(Calcu_ADJ!G450,Calcu_ADJ!$J$429)</f>
        <v/>
      </c>
      <c r="N225" s="79" t="str">
        <f ca="1">TEXT(Calcu_ADJ!H450,Calcu_ADJ!$J$429)</f>
        <v/>
      </c>
    </row>
    <row r="226" spans="1:14" ht="13.5" customHeight="1">
      <c r="A226" s="42"/>
      <c r="B226" s="80">
        <f>Calcu!C451</f>
        <v>17</v>
      </c>
      <c r="C226" s="79" t="str">
        <f>Calcu!E451</f>
        <v/>
      </c>
      <c r="D226" s="79" t="str">
        <f ca="1">TEXT(Calcu!F451,Calcu!$J$429)</f>
        <v/>
      </c>
      <c r="E226" s="79" t="str">
        <f ca="1">TEXT(Calcu!G451,Calcu!$J$429)</f>
        <v/>
      </c>
      <c r="F226" s="79" t="str">
        <f ca="1">TEXT(Calcu!H451,Calcu!$J$429)</f>
        <v/>
      </c>
      <c r="I226" s="42"/>
      <c r="J226" s="80">
        <f>Calcu_ADJ!C451</f>
        <v>17</v>
      </c>
      <c r="K226" s="79" t="str">
        <f>Calcu_ADJ!E451</f>
        <v/>
      </c>
      <c r="L226" s="79" t="str">
        <f ca="1">TEXT(Calcu_ADJ!F451,Calcu_ADJ!$J$429)</f>
        <v/>
      </c>
      <c r="M226" s="79" t="str">
        <f ca="1">TEXT(Calcu_ADJ!G451,Calcu_ADJ!$J$429)</f>
        <v/>
      </c>
      <c r="N226" s="79" t="str">
        <f ca="1">TEXT(Calcu_ADJ!H451,Calcu_ADJ!$J$429)</f>
        <v/>
      </c>
    </row>
    <row r="227" spans="1:14" ht="13.5" customHeight="1">
      <c r="A227" s="42"/>
      <c r="B227" s="80">
        <f>Calcu!C452</f>
        <v>18</v>
      </c>
      <c r="C227" s="79" t="str">
        <f>Calcu!E452</f>
        <v/>
      </c>
      <c r="D227" s="79" t="str">
        <f ca="1">TEXT(Calcu!F452,Calcu!$J$429)</f>
        <v/>
      </c>
      <c r="E227" s="79" t="str">
        <f ca="1">TEXT(Calcu!G452,Calcu!$J$429)</f>
        <v/>
      </c>
      <c r="F227" s="79" t="str">
        <f ca="1">TEXT(Calcu!H452,Calcu!$J$429)</f>
        <v/>
      </c>
      <c r="I227" s="42"/>
      <c r="J227" s="80">
        <f>Calcu_ADJ!C452</f>
        <v>18</v>
      </c>
      <c r="K227" s="79" t="str">
        <f>Calcu_ADJ!E452</f>
        <v/>
      </c>
      <c r="L227" s="79" t="str">
        <f ca="1">TEXT(Calcu_ADJ!F452,Calcu_ADJ!$J$429)</f>
        <v/>
      </c>
      <c r="M227" s="79" t="str">
        <f ca="1">TEXT(Calcu_ADJ!G452,Calcu_ADJ!$J$429)</f>
        <v/>
      </c>
      <c r="N227" s="79" t="str">
        <f ca="1">TEXT(Calcu_ADJ!H452,Calcu_ADJ!$J$429)</f>
        <v/>
      </c>
    </row>
    <row r="228" spans="1:14" ht="13.5" customHeight="1">
      <c r="A228" s="42"/>
      <c r="B228" s="80">
        <f>Calcu!C453</f>
        <v>19</v>
      </c>
      <c r="C228" s="79" t="str">
        <f>Calcu!E453</f>
        <v/>
      </c>
      <c r="D228" s="79" t="str">
        <f ca="1">TEXT(Calcu!F453,Calcu!$J$429)</f>
        <v/>
      </c>
      <c r="E228" s="79" t="str">
        <f ca="1">TEXT(Calcu!G453,Calcu!$J$429)</f>
        <v/>
      </c>
      <c r="F228" s="79" t="str">
        <f ca="1">TEXT(Calcu!H453,Calcu!$J$429)</f>
        <v/>
      </c>
      <c r="I228" s="42"/>
      <c r="J228" s="80">
        <f>Calcu_ADJ!C453</f>
        <v>19</v>
      </c>
      <c r="K228" s="79" t="str">
        <f>Calcu_ADJ!E453</f>
        <v/>
      </c>
      <c r="L228" s="79" t="str">
        <f ca="1">TEXT(Calcu_ADJ!F453,Calcu_ADJ!$J$429)</f>
        <v/>
      </c>
      <c r="M228" s="79" t="str">
        <f ca="1">TEXT(Calcu_ADJ!G453,Calcu_ADJ!$J$429)</f>
        <v/>
      </c>
      <c r="N228" s="79" t="str">
        <f ca="1">TEXT(Calcu_ADJ!H453,Calcu_ADJ!$J$429)</f>
        <v/>
      </c>
    </row>
    <row r="229" spans="1:14" ht="13.5" customHeight="1">
      <c r="A229" s="42"/>
      <c r="B229" s="80">
        <f>Calcu!C454</f>
        <v>20</v>
      </c>
      <c r="C229" s="79" t="str">
        <f>Calcu!E454</f>
        <v/>
      </c>
      <c r="D229" s="79" t="str">
        <f ca="1">TEXT(Calcu!F454,Calcu!$J$429)</f>
        <v/>
      </c>
      <c r="E229" s="79" t="str">
        <f ca="1">TEXT(Calcu!G454,Calcu!$J$429)</f>
        <v/>
      </c>
      <c r="F229" s="79" t="str">
        <f ca="1">TEXT(Calcu!H454,Calcu!$J$429)</f>
        <v/>
      </c>
      <c r="I229" s="42"/>
      <c r="J229" s="80">
        <f>Calcu_ADJ!C454</f>
        <v>20</v>
      </c>
      <c r="K229" s="79" t="str">
        <f>Calcu_ADJ!E454</f>
        <v/>
      </c>
      <c r="L229" s="79" t="str">
        <f ca="1">TEXT(Calcu_ADJ!F454,Calcu_ADJ!$J$429)</f>
        <v/>
      </c>
      <c r="M229" s="79" t="str">
        <f ca="1">TEXT(Calcu_ADJ!G454,Calcu_ADJ!$J$429)</f>
        <v/>
      </c>
      <c r="N229" s="79" t="str">
        <f ca="1">TEXT(Calcu_ADJ!H454,Calcu_ADJ!$J$429)</f>
        <v/>
      </c>
    </row>
    <row r="230" spans="1:14" ht="13.5" customHeight="1">
      <c r="A230" s="42"/>
      <c r="B230" s="80">
        <f>Calcu!C455</f>
        <v>21</v>
      </c>
      <c r="C230" s="79" t="str">
        <f>Calcu!E455</f>
        <v/>
      </c>
      <c r="D230" s="79" t="str">
        <f ca="1">TEXT(Calcu!F455,Calcu!$J$429)</f>
        <v/>
      </c>
      <c r="E230" s="79" t="str">
        <f ca="1">TEXT(Calcu!G455,Calcu!$J$429)</f>
        <v/>
      </c>
      <c r="F230" s="79" t="str">
        <f ca="1">TEXT(Calcu!H455,Calcu!$J$429)</f>
        <v/>
      </c>
      <c r="I230" s="42"/>
      <c r="J230" s="80">
        <f>Calcu_ADJ!C455</f>
        <v>21</v>
      </c>
      <c r="K230" s="79" t="str">
        <f>Calcu_ADJ!E455</f>
        <v/>
      </c>
      <c r="L230" s="79" t="str">
        <f ca="1">TEXT(Calcu_ADJ!F455,Calcu_ADJ!$J$429)</f>
        <v/>
      </c>
      <c r="M230" s="79" t="str">
        <f ca="1">TEXT(Calcu_ADJ!G455,Calcu_ADJ!$J$429)</f>
        <v/>
      </c>
      <c r="N230" s="79" t="str">
        <f ca="1">TEXT(Calcu_ADJ!H455,Calcu_ADJ!$J$429)</f>
        <v/>
      </c>
    </row>
    <row r="231" spans="1:14" ht="13.5" customHeight="1">
      <c r="A231" s="42"/>
      <c r="B231" s="80">
        <f>Calcu!C456</f>
        <v>22</v>
      </c>
      <c r="C231" s="79" t="str">
        <f>Calcu!E456</f>
        <v/>
      </c>
      <c r="D231" s="79" t="str">
        <f ca="1">TEXT(Calcu!F456,Calcu!$J$429)</f>
        <v/>
      </c>
      <c r="E231" s="79" t="str">
        <f ca="1">TEXT(Calcu!G456,Calcu!$J$429)</f>
        <v/>
      </c>
      <c r="F231" s="79" t="str">
        <f ca="1">TEXT(Calcu!H456,Calcu!$J$429)</f>
        <v/>
      </c>
      <c r="I231" s="42"/>
      <c r="J231" s="80">
        <f>Calcu_ADJ!C456</f>
        <v>22</v>
      </c>
      <c r="K231" s="79" t="str">
        <f>Calcu_ADJ!E456</f>
        <v/>
      </c>
      <c r="L231" s="79" t="str">
        <f ca="1">TEXT(Calcu_ADJ!F456,Calcu_ADJ!$J$429)</f>
        <v/>
      </c>
      <c r="M231" s="79" t="str">
        <f ca="1">TEXT(Calcu_ADJ!G456,Calcu_ADJ!$J$429)</f>
        <v/>
      </c>
      <c r="N231" s="79" t="str">
        <f ca="1">TEXT(Calcu_ADJ!H456,Calcu_ADJ!$J$429)</f>
        <v/>
      </c>
    </row>
    <row r="232" spans="1:14" ht="13.5" customHeight="1">
      <c r="A232" s="42"/>
      <c r="B232" s="80">
        <f>Calcu!C457</f>
        <v>23</v>
      </c>
      <c r="C232" s="79" t="str">
        <f>Calcu!E457</f>
        <v/>
      </c>
      <c r="D232" s="79" t="str">
        <f ca="1">TEXT(Calcu!F457,Calcu!$J$429)</f>
        <v/>
      </c>
      <c r="E232" s="79" t="str">
        <f ca="1">TEXT(Calcu!G457,Calcu!$J$429)</f>
        <v/>
      </c>
      <c r="F232" s="79" t="str">
        <f ca="1">TEXT(Calcu!H457,Calcu!$J$429)</f>
        <v/>
      </c>
      <c r="I232" s="42"/>
      <c r="J232" s="80">
        <f>Calcu_ADJ!C457</f>
        <v>23</v>
      </c>
      <c r="K232" s="79" t="str">
        <f>Calcu_ADJ!E457</f>
        <v/>
      </c>
      <c r="L232" s="79" t="str">
        <f ca="1">TEXT(Calcu_ADJ!F457,Calcu_ADJ!$J$429)</f>
        <v/>
      </c>
      <c r="M232" s="79" t="str">
        <f ca="1">TEXT(Calcu_ADJ!G457,Calcu_ADJ!$J$429)</f>
        <v/>
      </c>
      <c r="N232" s="79" t="str">
        <f ca="1">TEXT(Calcu_ADJ!H457,Calcu_ADJ!$J$429)</f>
        <v/>
      </c>
    </row>
    <row r="233" spans="1:14" ht="13.5" customHeight="1">
      <c r="A233" s="42"/>
      <c r="B233" s="80">
        <f>Calcu!C458</f>
        <v>24</v>
      </c>
      <c r="C233" s="79" t="str">
        <f>Calcu!E458</f>
        <v/>
      </c>
      <c r="D233" s="79" t="str">
        <f ca="1">TEXT(Calcu!F458,Calcu!$J$429)</f>
        <v/>
      </c>
      <c r="E233" s="79" t="str">
        <f ca="1">TEXT(Calcu!G458,Calcu!$J$429)</f>
        <v/>
      </c>
      <c r="F233" s="79" t="str">
        <f ca="1">TEXT(Calcu!H458,Calcu!$J$429)</f>
        <v/>
      </c>
      <c r="I233" s="42"/>
      <c r="J233" s="80">
        <f>Calcu_ADJ!C458</f>
        <v>24</v>
      </c>
      <c r="K233" s="79" t="str">
        <f>Calcu_ADJ!E458</f>
        <v/>
      </c>
      <c r="L233" s="79" t="str">
        <f ca="1">TEXT(Calcu_ADJ!F458,Calcu_ADJ!$J$429)</f>
        <v/>
      </c>
      <c r="M233" s="79" t="str">
        <f ca="1">TEXT(Calcu_ADJ!G458,Calcu_ADJ!$J$429)</f>
        <v/>
      </c>
      <c r="N233" s="79" t="str">
        <f ca="1">TEXT(Calcu_ADJ!H458,Calcu_ADJ!$J$429)</f>
        <v/>
      </c>
    </row>
    <row r="234" spans="1:14" ht="13.5" customHeight="1">
      <c r="A234" s="42"/>
      <c r="B234" s="80">
        <f>Calcu!C459</f>
        <v>25</v>
      </c>
      <c r="C234" s="79" t="str">
        <f>Calcu!E459</f>
        <v/>
      </c>
      <c r="D234" s="79" t="str">
        <f ca="1">TEXT(Calcu!F459,Calcu!$J$429)</f>
        <v/>
      </c>
      <c r="E234" s="79" t="str">
        <f ca="1">TEXT(Calcu!G459,Calcu!$J$429)</f>
        <v/>
      </c>
      <c r="F234" s="79" t="str">
        <f ca="1">TEXT(Calcu!H459,Calcu!$J$429)</f>
        <v/>
      </c>
      <c r="I234" s="42"/>
      <c r="J234" s="80">
        <f>Calcu_ADJ!C459</f>
        <v>25</v>
      </c>
      <c r="K234" s="79" t="str">
        <f>Calcu_ADJ!E459</f>
        <v/>
      </c>
      <c r="L234" s="79" t="str">
        <f ca="1">TEXT(Calcu_ADJ!F459,Calcu_ADJ!$J$429)</f>
        <v/>
      </c>
      <c r="M234" s="79" t="str">
        <f ca="1">TEXT(Calcu_ADJ!G459,Calcu_ADJ!$J$429)</f>
        <v/>
      </c>
      <c r="N234" s="79" t="str">
        <f ca="1">TEXT(Calcu_ADJ!H459,Calcu_ADJ!$J$429)</f>
        <v/>
      </c>
    </row>
    <row r="235" spans="1:14" ht="13.5" customHeight="1">
      <c r="A235" s="42"/>
      <c r="B235" s="80">
        <f>Calcu!C460</f>
        <v>26</v>
      </c>
      <c r="C235" s="79" t="str">
        <f>Calcu!E460</f>
        <v/>
      </c>
      <c r="D235" s="79" t="str">
        <f ca="1">TEXT(Calcu!F460,Calcu!$J$429)</f>
        <v/>
      </c>
      <c r="E235" s="79" t="str">
        <f ca="1">TEXT(Calcu!G460,Calcu!$J$429)</f>
        <v/>
      </c>
      <c r="F235" s="79" t="str">
        <f ca="1">TEXT(Calcu!H460,Calcu!$J$429)</f>
        <v/>
      </c>
      <c r="I235" s="42"/>
      <c r="J235" s="80">
        <f>Calcu_ADJ!C460</f>
        <v>26</v>
      </c>
      <c r="K235" s="79" t="str">
        <f>Calcu_ADJ!E460</f>
        <v/>
      </c>
      <c r="L235" s="79" t="str">
        <f ca="1">TEXT(Calcu_ADJ!F460,Calcu_ADJ!$J$429)</f>
        <v/>
      </c>
      <c r="M235" s="79" t="str">
        <f ca="1">TEXT(Calcu_ADJ!G460,Calcu_ADJ!$J$429)</f>
        <v/>
      </c>
      <c r="N235" s="79" t="str">
        <f ca="1">TEXT(Calcu_ADJ!H460,Calcu_ADJ!$J$429)</f>
        <v/>
      </c>
    </row>
    <row r="236" spans="1:14" ht="13.5" customHeight="1">
      <c r="A236" s="42"/>
      <c r="B236" s="80">
        <f>Calcu!C461</f>
        <v>27</v>
      </c>
      <c r="C236" s="79" t="str">
        <f>Calcu!E461</f>
        <v/>
      </c>
      <c r="D236" s="79" t="str">
        <f ca="1">TEXT(Calcu!F461,Calcu!$J$429)</f>
        <v/>
      </c>
      <c r="E236" s="79" t="str">
        <f ca="1">TEXT(Calcu!G461,Calcu!$J$429)</f>
        <v/>
      </c>
      <c r="F236" s="79" t="str">
        <f ca="1">TEXT(Calcu!H461,Calcu!$J$429)</f>
        <v/>
      </c>
      <c r="I236" s="42"/>
      <c r="J236" s="80">
        <f>Calcu_ADJ!C461</f>
        <v>27</v>
      </c>
      <c r="K236" s="79" t="str">
        <f>Calcu_ADJ!E461</f>
        <v/>
      </c>
      <c r="L236" s="79" t="str">
        <f ca="1">TEXT(Calcu_ADJ!F461,Calcu_ADJ!$J$429)</f>
        <v/>
      </c>
      <c r="M236" s="79" t="str">
        <f ca="1">TEXT(Calcu_ADJ!G461,Calcu_ADJ!$J$429)</f>
        <v/>
      </c>
      <c r="N236" s="79" t="str">
        <f ca="1">TEXT(Calcu_ADJ!H461,Calcu_ADJ!$J$429)</f>
        <v/>
      </c>
    </row>
    <row r="237" spans="1:14" ht="13.5" customHeight="1">
      <c r="A237" s="42"/>
      <c r="B237" s="80">
        <f>Calcu!C462</f>
        <v>28</v>
      </c>
      <c r="C237" s="79" t="str">
        <f>Calcu!E462</f>
        <v/>
      </c>
      <c r="D237" s="79" t="str">
        <f ca="1">TEXT(Calcu!F462,Calcu!$J$429)</f>
        <v/>
      </c>
      <c r="E237" s="79" t="str">
        <f ca="1">TEXT(Calcu!G462,Calcu!$J$429)</f>
        <v/>
      </c>
      <c r="F237" s="79" t="str">
        <f ca="1">TEXT(Calcu!H462,Calcu!$J$429)</f>
        <v/>
      </c>
      <c r="I237" s="42"/>
      <c r="J237" s="80">
        <f>Calcu_ADJ!C462</f>
        <v>28</v>
      </c>
      <c r="K237" s="79" t="str">
        <f>Calcu_ADJ!E462</f>
        <v/>
      </c>
      <c r="L237" s="79" t="str">
        <f ca="1">TEXT(Calcu_ADJ!F462,Calcu_ADJ!$J$429)</f>
        <v/>
      </c>
      <c r="M237" s="79" t="str">
        <f ca="1">TEXT(Calcu_ADJ!G462,Calcu_ADJ!$J$429)</f>
        <v/>
      </c>
      <c r="N237" s="79" t="str">
        <f ca="1">TEXT(Calcu_ADJ!H462,Calcu_ADJ!$J$429)</f>
        <v/>
      </c>
    </row>
    <row r="238" spans="1:14" ht="13.5" customHeight="1">
      <c r="A238" s="42"/>
      <c r="B238" s="80">
        <f>Calcu!C463</f>
        <v>29</v>
      </c>
      <c r="C238" s="79" t="str">
        <f>Calcu!E463</f>
        <v/>
      </c>
      <c r="D238" s="79" t="str">
        <f ca="1">TEXT(Calcu!F463,Calcu!$J$429)</f>
        <v/>
      </c>
      <c r="E238" s="79" t="str">
        <f ca="1">TEXT(Calcu!G463,Calcu!$J$429)</f>
        <v/>
      </c>
      <c r="F238" s="79" t="str">
        <f ca="1">TEXT(Calcu!H463,Calcu!$J$429)</f>
        <v/>
      </c>
      <c r="I238" s="42"/>
      <c r="J238" s="80">
        <f>Calcu_ADJ!C463</f>
        <v>29</v>
      </c>
      <c r="K238" s="79" t="str">
        <f>Calcu_ADJ!E463</f>
        <v/>
      </c>
      <c r="L238" s="79" t="str">
        <f ca="1">TEXT(Calcu_ADJ!F463,Calcu_ADJ!$J$429)</f>
        <v/>
      </c>
      <c r="M238" s="79" t="str">
        <f ca="1">TEXT(Calcu_ADJ!G463,Calcu_ADJ!$J$429)</f>
        <v/>
      </c>
      <c r="N238" s="79" t="str">
        <f ca="1">TEXT(Calcu_ADJ!H463,Calcu_ADJ!$J$429)</f>
        <v/>
      </c>
    </row>
    <row r="239" spans="1:14" ht="13.5" customHeight="1">
      <c r="A239" s="42"/>
      <c r="B239" s="80">
        <f>Calcu!C464</f>
        <v>30</v>
      </c>
      <c r="C239" s="79" t="str">
        <f>Calcu!E464</f>
        <v/>
      </c>
      <c r="D239" s="79" t="str">
        <f ca="1">TEXT(Calcu!F464,Calcu!$J$429)</f>
        <v/>
      </c>
      <c r="E239" s="79" t="str">
        <f ca="1">TEXT(Calcu!G464,Calcu!$J$429)</f>
        <v/>
      </c>
      <c r="F239" s="79" t="str">
        <f ca="1">TEXT(Calcu!H464,Calcu!$J$429)</f>
        <v/>
      </c>
      <c r="I239" s="42"/>
      <c r="J239" s="80">
        <f>Calcu_ADJ!C464</f>
        <v>30</v>
      </c>
      <c r="K239" s="79" t="str">
        <f>Calcu_ADJ!E464</f>
        <v/>
      </c>
      <c r="L239" s="79" t="str">
        <f ca="1">TEXT(Calcu_ADJ!F464,Calcu_ADJ!$J$429)</f>
        <v/>
      </c>
      <c r="M239" s="79" t="str">
        <f ca="1">TEXT(Calcu_ADJ!G464,Calcu_ADJ!$J$429)</f>
        <v/>
      </c>
      <c r="N239" s="79" t="str">
        <f ca="1">TEXT(Calcu_ADJ!H464,Calcu_ADJ!$J$429)</f>
        <v/>
      </c>
    </row>
    <row r="240" spans="1:14" ht="13.5" customHeight="1">
      <c r="A240" s="42"/>
      <c r="B240" s="80">
        <f>Calcu!C465</f>
        <v>31</v>
      </c>
      <c r="C240" s="79" t="str">
        <f>Calcu!E465</f>
        <v/>
      </c>
      <c r="D240" s="79" t="str">
        <f ca="1">TEXT(Calcu!F465,Calcu!$J$429)</f>
        <v/>
      </c>
      <c r="E240" s="79" t="str">
        <f ca="1">TEXT(Calcu!G465,Calcu!$J$429)</f>
        <v/>
      </c>
      <c r="F240" s="79" t="str">
        <f ca="1">TEXT(Calcu!H465,Calcu!$J$429)</f>
        <v/>
      </c>
      <c r="I240" s="42"/>
      <c r="J240" s="80">
        <f>Calcu_ADJ!C465</f>
        <v>31</v>
      </c>
      <c r="K240" s="79" t="str">
        <f>Calcu_ADJ!E465</f>
        <v/>
      </c>
      <c r="L240" s="79" t="str">
        <f ca="1">TEXT(Calcu_ADJ!F465,Calcu_ADJ!$J$429)</f>
        <v/>
      </c>
      <c r="M240" s="79" t="str">
        <f ca="1">TEXT(Calcu_ADJ!G465,Calcu_ADJ!$J$429)</f>
        <v/>
      </c>
      <c r="N240" s="79" t="str">
        <f ca="1">TEXT(Calcu_ADJ!H465,Calcu_ADJ!$J$429)</f>
        <v/>
      </c>
    </row>
    <row r="241" spans="1:14" ht="13.5" customHeight="1">
      <c r="A241" s="42"/>
      <c r="B241" s="80">
        <f>Calcu!C466</f>
        <v>32</v>
      </c>
      <c r="C241" s="79" t="str">
        <f>Calcu!E466</f>
        <v/>
      </c>
      <c r="D241" s="79" t="str">
        <f ca="1">TEXT(Calcu!F466,Calcu!$J$429)</f>
        <v/>
      </c>
      <c r="E241" s="79" t="str">
        <f ca="1">TEXT(Calcu!G466,Calcu!$J$429)</f>
        <v/>
      </c>
      <c r="F241" s="79" t="str">
        <f ca="1">TEXT(Calcu!H466,Calcu!$J$429)</f>
        <v/>
      </c>
      <c r="I241" s="42"/>
      <c r="J241" s="80">
        <f>Calcu_ADJ!C466</f>
        <v>32</v>
      </c>
      <c r="K241" s="79" t="str">
        <f>Calcu_ADJ!E466</f>
        <v/>
      </c>
      <c r="L241" s="79" t="str">
        <f ca="1">TEXT(Calcu_ADJ!F466,Calcu_ADJ!$J$429)</f>
        <v/>
      </c>
      <c r="M241" s="79" t="str">
        <f ca="1">TEXT(Calcu_ADJ!G466,Calcu_ADJ!$J$429)</f>
        <v/>
      </c>
      <c r="N241" s="79" t="str">
        <f ca="1">TEXT(Calcu_ADJ!H466,Calcu_ADJ!$J$429)</f>
        <v/>
      </c>
    </row>
    <row r="242" spans="1:14" ht="13.5" customHeight="1">
      <c r="A242" s="42"/>
      <c r="B242" s="80">
        <f>Calcu!C467</f>
        <v>33</v>
      </c>
      <c r="C242" s="79" t="str">
        <f>Calcu!E467</f>
        <v/>
      </c>
      <c r="D242" s="79" t="str">
        <f ca="1">TEXT(Calcu!F467,Calcu!$J$429)</f>
        <v/>
      </c>
      <c r="E242" s="79" t="str">
        <f ca="1">TEXT(Calcu!G467,Calcu!$J$429)</f>
        <v/>
      </c>
      <c r="F242" s="79" t="str">
        <f ca="1">TEXT(Calcu!H467,Calcu!$J$429)</f>
        <v/>
      </c>
      <c r="I242" s="42"/>
      <c r="J242" s="80">
        <f>Calcu_ADJ!C467</f>
        <v>33</v>
      </c>
      <c r="K242" s="79" t="str">
        <f>Calcu_ADJ!E467</f>
        <v/>
      </c>
      <c r="L242" s="79" t="str">
        <f ca="1">TEXT(Calcu_ADJ!F467,Calcu_ADJ!$J$429)</f>
        <v/>
      </c>
      <c r="M242" s="79" t="str">
        <f ca="1">TEXT(Calcu_ADJ!G467,Calcu_ADJ!$J$429)</f>
        <v/>
      </c>
      <c r="N242" s="79" t="str">
        <f ca="1">TEXT(Calcu_ADJ!H467,Calcu_ADJ!$J$429)</f>
        <v/>
      </c>
    </row>
    <row r="243" spans="1:14" ht="13.5" customHeight="1">
      <c r="A243" s="42"/>
      <c r="B243" s="80">
        <f>Calcu!C468</f>
        <v>34</v>
      </c>
      <c r="C243" s="79" t="str">
        <f>Calcu!E468</f>
        <v/>
      </c>
      <c r="D243" s="79" t="str">
        <f ca="1">TEXT(Calcu!F468,Calcu!$J$429)</f>
        <v/>
      </c>
      <c r="E243" s="79" t="str">
        <f ca="1">TEXT(Calcu!G468,Calcu!$J$429)</f>
        <v/>
      </c>
      <c r="F243" s="79" t="str">
        <f ca="1">TEXT(Calcu!H468,Calcu!$J$429)</f>
        <v/>
      </c>
      <c r="I243" s="42"/>
      <c r="J243" s="80">
        <f>Calcu_ADJ!C468</f>
        <v>34</v>
      </c>
      <c r="K243" s="79" t="str">
        <f>Calcu_ADJ!E468</f>
        <v/>
      </c>
      <c r="L243" s="79" t="str">
        <f ca="1">TEXT(Calcu_ADJ!F468,Calcu_ADJ!$J$429)</f>
        <v/>
      </c>
      <c r="M243" s="79" t="str">
        <f ca="1">TEXT(Calcu_ADJ!G468,Calcu_ADJ!$J$429)</f>
        <v/>
      </c>
      <c r="N243" s="79" t="str">
        <f ca="1">TEXT(Calcu_ADJ!H468,Calcu_ADJ!$J$429)</f>
        <v/>
      </c>
    </row>
    <row r="244" spans="1:14" ht="13.5" customHeight="1">
      <c r="A244" s="42"/>
      <c r="B244" s="80">
        <f>Calcu!C469</f>
        <v>35</v>
      </c>
      <c r="C244" s="79" t="str">
        <f>Calcu!E469</f>
        <v/>
      </c>
      <c r="D244" s="79" t="str">
        <f ca="1">TEXT(Calcu!F469,Calcu!$J$429)</f>
        <v/>
      </c>
      <c r="E244" s="79" t="str">
        <f ca="1">TEXT(Calcu!G469,Calcu!$J$429)</f>
        <v/>
      </c>
      <c r="F244" s="79" t="str">
        <f ca="1">TEXT(Calcu!H469,Calcu!$J$429)</f>
        <v/>
      </c>
      <c r="I244" s="42"/>
      <c r="J244" s="80">
        <f>Calcu_ADJ!C469</f>
        <v>35</v>
      </c>
      <c r="K244" s="79" t="str">
        <f>Calcu_ADJ!E469</f>
        <v/>
      </c>
      <c r="L244" s="79" t="str">
        <f ca="1">TEXT(Calcu_ADJ!F469,Calcu_ADJ!$J$429)</f>
        <v/>
      </c>
      <c r="M244" s="79" t="str">
        <f ca="1">TEXT(Calcu_ADJ!G469,Calcu_ADJ!$J$429)</f>
        <v/>
      </c>
      <c r="N244" s="79" t="str">
        <f ca="1">TEXT(Calcu_ADJ!H469,Calcu_ADJ!$J$429)</f>
        <v/>
      </c>
    </row>
    <row r="245" spans="1:14" ht="13.5" customHeight="1">
      <c r="A245" s="42"/>
      <c r="B245" s="80">
        <f>Calcu!C470</f>
        <v>36</v>
      </c>
      <c r="C245" s="79" t="str">
        <f>Calcu!E470</f>
        <v/>
      </c>
      <c r="D245" s="79" t="str">
        <f ca="1">TEXT(Calcu!F470,Calcu!$J$429)</f>
        <v/>
      </c>
      <c r="E245" s="79" t="str">
        <f ca="1">TEXT(Calcu!G470,Calcu!$J$429)</f>
        <v/>
      </c>
      <c r="F245" s="79" t="str">
        <f ca="1">TEXT(Calcu!H470,Calcu!$J$429)</f>
        <v/>
      </c>
      <c r="I245" s="42"/>
      <c r="J245" s="80">
        <f>Calcu_ADJ!C470</f>
        <v>36</v>
      </c>
      <c r="K245" s="79" t="str">
        <f>Calcu_ADJ!E470</f>
        <v/>
      </c>
      <c r="L245" s="79" t="str">
        <f ca="1">TEXT(Calcu_ADJ!F470,Calcu_ADJ!$J$429)</f>
        <v/>
      </c>
      <c r="M245" s="79" t="str">
        <f ca="1">TEXT(Calcu_ADJ!G470,Calcu_ADJ!$J$429)</f>
        <v/>
      </c>
      <c r="N245" s="79" t="str">
        <f ca="1">TEXT(Calcu_ADJ!H470,Calcu_ADJ!$J$429)</f>
        <v/>
      </c>
    </row>
    <row r="246" spans="1:14" ht="13.5" customHeight="1">
      <c r="A246" s="42"/>
      <c r="B246" s="80">
        <f>Calcu!C471</f>
        <v>37</v>
      </c>
      <c r="C246" s="79" t="str">
        <f>Calcu!E471</f>
        <v/>
      </c>
      <c r="D246" s="79" t="str">
        <f ca="1">TEXT(Calcu!F471,Calcu!$J$429)</f>
        <v/>
      </c>
      <c r="E246" s="79" t="str">
        <f ca="1">TEXT(Calcu!G471,Calcu!$J$429)</f>
        <v/>
      </c>
      <c r="F246" s="79" t="str">
        <f ca="1">TEXT(Calcu!H471,Calcu!$J$429)</f>
        <v/>
      </c>
      <c r="I246" s="42"/>
      <c r="J246" s="80">
        <f>Calcu_ADJ!C471</f>
        <v>37</v>
      </c>
      <c r="K246" s="79" t="str">
        <f>Calcu_ADJ!E471</f>
        <v/>
      </c>
      <c r="L246" s="79" t="str">
        <f ca="1">TEXT(Calcu_ADJ!F471,Calcu_ADJ!$J$429)</f>
        <v/>
      </c>
      <c r="M246" s="79" t="str">
        <f ca="1">TEXT(Calcu_ADJ!G471,Calcu_ADJ!$J$429)</f>
        <v/>
      </c>
      <c r="N246" s="79" t="str">
        <f ca="1">TEXT(Calcu_ADJ!H471,Calcu_ADJ!$J$429)</f>
        <v/>
      </c>
    </row>
    <row r="247" spans="1:14" ht="13.5" customHeight="1">
      <c r="A247" s="42"/>
      <c r="B247" s="80">
        <f>Calcu!C472</f>
        <v>38</v>
      </c>
      <c r="C247" s="79" t="str">
        <f>Calcu!E472</f>
        <v/>
      </c>
      <c r="D247" s="79" t="str">
        <f ca="1">TEXT(Calcu!F472,Calcu!$J$429)</f>
        <v/>
      </c>
      <c r="E247" s="79" t="str">
        <f ca="1">TEXT(Calcu!G472,Calcu!$J$429)</f>
        <v/>
      </c>
      <c r="F247" s="79" t="str">
        <f ca="1">TEXT(Calcu!H472,Calcu!$J$429)</f>
        <v/>
      </c>
      <c r="I247" s="42"/>
      <c r="J247" s="80">
        <f>Calcu_ADJ!C472</f>
        <v>38</v>
      </c>
      <c r="K247" s="79" t="str">
        <f>Calcu_ADJ!E472</f>
        <v/>
      </c>
      <c r="L247" s="79" t="str">
        <f ca="1">TEXT(Calcu_ADJ!F472,Calcu_ADJ!$J$429)</f>
        <v/>
      </c>
      <c r="M247" s="79" t="str">
        <f ca="1">TEXT(Calcu_ADJ!G472,Calcu_ADJ!$J$429)</f>
        <v/>
      </c>
      <c r="N247" s="79" t="str">
        <f ca="1">TEXT(Calcu_ADJ!H472,Calcu_ADJ!$J$429)</f>
        <v/>
      </c>
    </row>
    <row r="248" spans="1:14" ht="13.5" customHeight="1">
      <c r="A248" s="42"/>
      <c r="B248" s="80">
        <f>Calcu!C473</f>
        <v>39</v>
      </c>
      <c r="C248" s="79" t="str">
        <f>Calcu!E473</f>
        <v/>
      </c>
      <c r="D248" s="79" t="str">
        <f ca="1">TEXT(Calcu!F473,Calcu!$J$429)</f>
        <v/>
      </c>
      <c r="E248" s="79" t="str">
        <f ca="1">TEXT(Calcu!G473,Calcu!$J$429)</f>
        <v/>
      </c>
      <c r="F248" s="79" t="str">
        <f ca="1">TEXT(Calcu!H473,Calcu!$J$429)</f>
        <v/>
      </c>
      <c r="I248" s="42"/>
      <c r="J248" s="80">
        <f>Calcu_ADJ!C473</f>
        <v>39</v>
      </c>
      <c r="K248" s="79" t="str">
        <f>Calcu_ADJ!E473</f>
        <v/>
      </c>
      <c r="L248" s="79" t="str">
        <f ca="1">TEXT(Calcu_ADJ!F473,Calcu_ADJ!$J$429)</f>
        <v/>
      </c>
      <c r="M248" s="79" t="str">
        <f ca="1">TEXT(Calcu_ADJ!G473,Calcu_ADJ!$J$429)</f>
        <v/>
      </c>
      <c r="N248" s="79" t="str">
        <f ca="1">TEXT(Calcu_ADJ!H473,Calcu_ADJ!$J$429)</f>
        <v/>
      </c>
    </row>
    <row r="249" spans="1:14" ht="13.5" customHeight="1">
      <c r="A249" s="42"/>
      <c r="B249" s="80">
        <f>Calcu!C474</f>
        <v>40</v>
      </c>
      <c r="C249" s="79" t="str">
        <f>Calcu!E474</f>
        <v/>
      </c>
      <c r="D249" s="79" t="str">
        <f ca="1">TEXT(Calcu!F474,Calcu!$J$429)</f>
        <v/>
      </c>
      <c r="E249" s="79" t="str">
        <f ca="1">TEXT(Calcu!G474,Calcu!$J$429)</f>
        <v/>
      </c>
      <c r="F249" s="79" t="str">
        <f ca="1">TEXT(Calcu!H474,Calcu!$J$429)</f>
        <v/>
      </c>
      <c r="I249" s="42"/>
      <c r="J249" s="80">
        <f>Calcu_ADJ!C474</f>
        <v>40</v>
      </c>
      <c r="K249" s="79" t="str">
        <f>Calcu_ADJ!E474</f>
        <v/>
      </c>
      <c r="L249" s="79" t="str">
        <f ca="1">TEXT(Calcu_ADJ!F474,Calcu_ADJ!$J$429)</f>
        <v/>
      </c>
      <c r="M249" s="79" t="str">
        <f ca="1">TEXT(Calcu_ADJ!G474,Calcu_ADJ!$J$429)</f>
        <v/>
      </c>
      <c r="N249" s="79" t="str">
        <f ca="1">TEXT(Calcu_ADJ!H474,Calcu_ADJ!$J$429)</f>
        <v/>
      </c>
    </row>
    <row r="250" spans="1:14" ht="13.5" customHeight="1">
      <c r="A250" s="42"/>
      <c r="B250" s="80">
        <f>Calcu!C475</f>
        <v>41</v>
      </c>
      <c r="C250" s="79" t="str">
        <f>Calcu!E475</f>
        <v/>
      </c>
      <c r="D250" s="79" t="str">
        <f ca="1">TEXT(Calcu!F475,Calcu!$J$429)</f>
        <v/>
      </c>
      <c r="E250" s="79" t="str">
        <f ca="1">TEXT(Calcu!G475,Calcu!$J$429)</f>
        <v/>
      </c>
      <c r="F250" s="79" t="str">
        <f ca="1">TEXT(Calcu!H475,Calcu!$J$429)</f>
        <v/>
      </c>
      <c r="I250" s="42"/>
      <c r="J250" s="80">
        <f>Calcu_ADJ!C475</f>
        <v>41</v>
      </c>
      <c r="K250" s="79" t="str">
        <f>Calcu_ADJ!E475</f>
        <v/>
      </c>
      <c r="L250" s="79" t="str">
        <f ca="1">TEXT(Calcu_ADJ!F475,Calcu_ADJ!$J$429)</f>
        <v/>
      </c>
      <c r="M250" s="79" t="str">
        <f ca="1">TEXT(Calcu_ADJ!G475,Calcu_ADJ!$J$429)</f>
        <v/>
      </c>
      <c r="N250" s="79" t="str">
        <f ca="1">TEXT(Calcu_ADJ!H475,Calcu_ADJ!$J$429)</f>
        <v/>
      </c>
    </row>
    <row r="251" spans="1:14" ht="13.5" customHeight="1">
      <c r="A251" s="42"/>
      <c r="B251" s="80">
        <f>Calcu!C476</f>
        <v>42</v>
      </c>
      <c r="C251" s="79" t="str">
        <f>Calcu!E476</f>
        <v/>
      </c>
      <c r="D251" s="79" t="str">
        <f ca="1">TEXT(Calcu!F476,Calcu!$J$429)</f>
        <v/>
      </c>
      <c r="E251" s="79" t="str">
        <f ca="1">TEXT(Calcu!G476,Calcu!$J$429)</f>
        <v/>
      </c>
      <c r="F251" s="79" t="str">
        <f ca="1">TEXT(Calcu!H476,Calcu!$J$429)</f>
        <v/>
      </c>
      <c r="I251" s="42"/>
      <c r="J251" s="80">
        <f>Calcu_ADJ!C476</f>
        <v>42</v>
      </c>
      <c r="K251" s="79" t="str">
        <f>Calcu_ADJ!E476</f>
        <v/>
      </c>
      <c r="L251" s="79" t="str">
        <f ca="1">TEXT(Calcu_ADJ!F476,Calcu_ADJ!$J$429)</f>
        <v/>
      </c>
      <c r="M251" s="79" t="str">
        <f ca="1">TEXT(Calcu_ADJ!G476,Calcu_ADJ!$J$429)</f>
        <v/>
      </c>
      <c r="N251" s="79" t="str">
        <f ca="1">TEXT(Calcu_ADJ!H476,Calcu_ADJ!$J$429)</f>
        <v/>
      </c>
    </row>
    <row r="252" spans="1:14" ht="13.5" customHeight="1">
      <c r="A252" s="42"/>
      <c r="B252" s="80">
        <f>Calcu!C477</f>
        <v>43</v>
      </c>
      <c r="C252" s="79" t="str">
        <f>Calcu!E477</f>
        <v/>
      </c>
      <c r="D252" s="79" t="str">
        <f ca="1">TEXT(Calcu!F477,Calcu!$J$429)</f>
        <v/>
      </c>
      <c r="E252" s="79" t="str">
        <f ca="1">TEXT(Calcu!G477,Calcu!$J$429)</f>
        <v/>
      </c>
      <c r="F252" s="79" t="str">
        <f ca="1">TEXT(Calcu!H477,Calcu!$J$429)</f>
        <v/>
      </c>
      <c r="I252" s="42"/>
      <c r="J252" s="80">
        <f>Calcu_ADJ!C477</f>
        <v>43</v>
      </c>
      <c r="K252" s="79" t="str">
        <f>Calcu_ADJ!E477</f>
        <v/>
      </c>
      <c r="L252" s="79" t="str">
        <f ca="1">TEXT(Calcu_ADJ!F477,Calcu_ADJ!$J$429)</f>
        <v/>
      </c>
      <c r="M252" s="79" t="str">
        <f ca="1">TEXT(Calcu_ADJ!G477,Calcu_ADJ!$J$429)</f>
        <v/>
      </c>
      <c r="N252" s="79" t="str">
        <f ca="1">TEXT(Calcu_ADJ!H477,Calcu_ADJ!$J$429)</f>
        <v/>
      </c>
    </row>
    <row r="253" spans="1:14" ht="13.5" customHeight="1">
      <c r="A253" s="42"/>
      <c r="B253" s="80">
        <f>Calcu!C478</f>
        <v>44</v>
      </c>
      <c r="C253" s="79" t="str">
        <f>Calcu!E478</f>
        <v/>
      </c>
      <c r="D253" s="79" t="str">
        <f ca="1">TEXT(Calcu!F478,Calcu!$J$429)</f>
        <v/>
      </c>
      <c r="E253" s="79" t="str">
        <f ca="1">TEXT(Calcu!G478,Calcu!$J$429)</f>
        <v/>
      </c>
      <c r="F253" s="79" t="str">
        <f ca="1">TEXT(Calcu!H478,Calcu!$J$429)</f>
        <v/>
      </c>
      <c r="I253" s="42"/>
      <c r="J253" s="80">
        <f>Calcu_ADJ!C478</f>
        <v>44</v>
      </c>
      <c r="K253" s="79" t="str">
        <f>Calcu_ADJ!E478</f>
        <v/>
      </c>
      <c r="L253" s="79" t="str">
        <f ca="1">TEXT(Calcu_ADJ!F478,Calcu_ADJ!$J$429)</f>
        <v/>
      </c>
      <c r="M253" s="79" t="str">
        <f ca="1">TEXT(Calcu_ADJ!G478,Calcu_ADJ!$J$429)</f>
        <v/>
      </c>
      <c r="N253" s="79" t="str">
        <f ca="1">TEXT(Calcu_ADJ!H478,Calcu_ADJ!$J$429)</f>
        <v/>
      </c>
    </row>
    <row r="254" spans="1:14" ht="13.5" customHeight="1">
      <c r="A254" s="42"/>
      <c r="B254" s="80">
        <f>Calcu!C479</f>
        <v>45</v>
      </c>
      <c r="C254" s="79" t="str">
        <f>Calcu!E479</f>
        <v/>
      </c>
      <c r="D254" s="79" t="str">
        <f ca="1">TEXT(Calcu!F479,Calcu!$J$429)</f>
        <v/>
      </c>
      <c r="E254" s="79" t="str">
        <f ca="1">TEXT(Calcu!G479,Calcu!$J$429)</f>
        <v/>
      </c>
      <c r="F254" s="79" t="str">
        <f ca="1">TEXT(Calcu!H479,Calcu!$J$429)</f>
        <v/>
      </c>
      <c r="I254" s="42"/>
      <c r="J254" s="80">
        <f>Calcu_ADJ!C479</f>
        <v>45</v>
      </c>
      <c r="K254" s="79" t="str">
        <f>Calcu_ADJ!E479</f>
        <v/>
      </c>
      <c r="L254" s="79" t="str">
        <f ca="1">TEXT(Calcu_ADJ!F479,Calcu_ADJ!$J$429)</f>
        <v/>
      </c>
      <c r="M254" s="79" t="str">
        <f ca="1">TEXT(Calcu_ADJ!G479,Calcu_ADJ!$J$429)</f>
        <v/>
      </c>
      <c r="N254" s="79" t="str">
        <f ca="1">TEXT(Calcu_ADJ!H479,Calcu_ADJ!$J$429)</f>
        <v/>
      </c>
    </row>
    <row r="255" spans="1:14" ht="13.5" customHeight="1">
      <c r="A255" s="42"/>
      <c r="B255" s="80">
        <f>Calcu!C480</f>
        <v>46</v>
      </c>
      <c r="C255" s="79" t="str">
        <f>Calcu!E480</f>
        <v/>
      </c>
      <c r="D255" s="79" t="str">
        <f ca="1">TEXT(Calcu!F480,Calcu!$J$429)</f>
        <v/>
      </c>
      <c r="E255" s="79" t="str">
        <f ca="1">TEXT(Calcu!G480,Calcu!$J$429)</f>
        <v/>
      </c>
      <c r="F255" s="79" t="str">
        <f ca="1">TEXT(Calcu!H480,Calcu!$J$429)</f>
        <v/>
      </c>
      <c r="I255" s="42"/>
      <c r="J255" s="80">
        <f>Calcu_ADJ!C480</f>
        <v>46</v>
      </c>
      <c r="K255" s="79" t="str">
        <f>Calcu_ADJ!E480</f>
        <v/>
      </c>
      <c r="L255" s="79" t="str">
        <f ca="1">TEXT(Calcu_ADJ!F480,Calcu_ADJ!$J$429)</f>
        <v/>
      </c>
      <c r="M255" s="79" t="str">
        <f ca="1">TEXT(Calcu_ADJ!G480,Calcu_ADJ!$J$429)</f>
        <v/>
      </c>
      <c r="N255" s="79" t="str">
        <f ca="1">TEXT(Calcu_ADJ!H480,Calcu_ADJ!$J$429)</f>
        <v/>
      </c>
    </row>
    <row r="256" spans="1:14" ht="13.5" customHeight="1">
      <c r="A256" s="42"/>
      <c r="B256" s="80">
        <f>Calcu!C481</f>
        <v>47</v>
      </c>
      <c r="C256" s="79" t="str">
        <f>Calcu!E481</f>
        <v/>
      </c>
      <c r="D256" s="79" t="str">
        <f ca="1">TEXT(Calcu!F481,Calcu!$J$429)</f>
        <v/>
      </c>
      <c r="E256" s="79" t="str">
        <f ca="1">TEXT(Calcu!G481,Calcu!$J$429)</f>
        <v/>
      </c>
      <c r="F256" s="79" t="str">
        <f ca="1">TEXT(Calcu!H481,Calcu!$J$429)</f>
        <v/>
      </c>
      <c r="I256" s="42"/>
      <c r="J256" s="80">
        <f>Calcu_ADJ!C481</f>
        <v>47</v>
      </c>
      <c r="K256" s="79" t="str">
        <f>Calcu_ADJ!E481</f>
        <v/>
      </c>
      <c r="L256" s="79" t="str">
        <f ca="1">TEXT(Calcu_ADJ!F481,Calcu_ADJ!$J$429)</f>
        <v/>
      </c>
      <c r="M256" s="79" t="str">
        <f ca="1">TEXT(Calcu_ADJ!G481,Calcu_ADJ!$J$429)</f>
        <v/>
      </c>
      <c r="N256" s="79" t="str">
        <f ca="1">TEXT(Calcu_ADJ!H481,Calcu_ADJ!$J$429)</f>
        <v/>
      </c>
    </row>
    <row r="257" spans="1:14" ht="13.5" customHeight="1">
      <c r="A257" s="42"/>
      <c r="B257" s="80">
        <f>Calcu!C482</f>
        <v>48</v>
      </c>
      <c r="C257" s="79" t="str">
        <f>Calcu!E482</f>
        <v/>
      </c>
      <c r="D257" s="79" t="str">
        <f ca="1">TEXT(Calcu!F482,Calcu!$J$429)</f>
        <v/>
      </c>
      <c r="E257" s="79" t="str">
        <f ca="1">TEXT(Calcu!G482,Calcu!$J$429)</f>
        <v/>
      </c>
      <c r="F257" s="79" t="str">
        <f ca="1">TEXT(Calcu!H482,Calcu!$J$429)</f>
        <v/>
      </c>
      <c r="I257" s="42"/>
      <c r="J257" s="80">
        <f>Calcu_ADJ!C482</f>
        <v>48</v>
      </c>
      <c r="K257" s="79" t="str">
        <f>Calcu_ADJ!E482</f>
        <v/>
      </c>
      <c r="L257" s="79" t="str">
        <f ca="1">TEXT(Calcu_ADJ!F482,Calcu_ADJ!$J$429)</f>
        <v/>
      </c>
      <c r="M257" s="79" t="str">
        <f ca="1">TEXT(Calcu_ADJ!G482,Calcu_ADJ!$J$429)</f>
        <v/>
      </c>
      <c r="N257" s="79" t="str">
        <f ca="1">TEXT(Calcu_ADJ!H482,Calcu_ADJ!$J$429)</f>
        <v/>
      </c>
    </row>
    <row r="258" spans="1:14" ht="13.5" customHeight="1">
      <c r="A258" s="42"/>
      <c r="B258" s="80">
        <f>Calcu!C483</f>
        <v>49</v>
      </c>
      <c r="C258" s="79" t="str">
        <f>Calcu!E483</f>
        <v/>
      </c>
      <c r="D258" s="79" t="str">
        <f ca="1">TEXT(Calcu!F483,Calcu!$J$429)</f>
        <v/>
      </c>
      <c r="E258" s="79" t="str">
        <f ca="1">TEXT(Calcu!G483,Calcu!$J$429)</f>
        <v/>
      </c>
      <c r="F258" s="79" t="str">
        <f ca="1">TEXT(Calcu!H483,Calcu!$J$429)</f>
        <v/>
      </c>
      <c r="I258" s="42"/>
      <c r="J258" s="80">
        <f>Calcu_ADJ!C483</f>
        <v>49</v>
      </c>
      <c r="K258" s="79" t="str">
        <f>Calcu_ADJ!E483</f>
        <v/>
      </c>
      <c r="L258" s="79" t="str">
        <f ca="1">TEXT(Calcu_ADJ!F483,Calcu_ADJ!$J$429)</f>
        <v/>
      </c>
      <c r="M258" s="79" t="str">
        <f ca="1">TEXT(Calcu_ADJ!G483,Calcu_ADJ!$J$429)</f>
        <v/>
      </c>
      <c r="N258" s="79" t="str">
        <f ca="1">TEXT(Calcu_ADJ!H483,Calcu_ADJ!$J$429)</f>
        <v/>
      </c>
    </row>
    <row r="259" spans="1:14" ht="13.5" customHeight="1">
      <c r="A259" s="42"/>
      <c r="B259" s="80">
        <f>Calcu!C484</f>
        <v>50</v>
      </c>
      <c r="C259" s="79" t="str">
        <f>Calcu!E484</f>
        <v/>
      </c>
      <c r="D259" s="79" t="str">
        <f ca="1">TEXT(Calcu!F484,Calcu!$J$429)</f>
        <v/>
      </c>
      <c r="E259" s="79" t="str">
        <f ca="1">TEXT(Calcu!G484,Calcu!$J$429)</f>
        <v/>
      </c>
      <c r="F259" s="79" t="str">
        <f ca="1">TEXT(Calcu!H484,Calcu!$J$429)</f>
        <v/>
      </c>
      <c r="I259" s="42"/>
      <c r="J259" s="80">
        <f>Calcu_ADJ!C484</f>
        <v>50</v>
      </c>
      <c r="K259" s="79" t="str">
        <f>Calcu_ADJ!E484</f>
        <v/>
      </c>
      <c r="L259" s="79" t="str">
        <f ca="1">TEXT(Calcu_ADJ!F484,Calcu_ADJ!$J$429)</f>
        <v/>
      </c>
      <c r="M259" s="79" t="str">
        <f ca="1">TEXT(Calcu_ADJ!G484,Calcu_ADJ!$J$429)</f>
        <v/>
      </c>
      <c r="N259" s="79" t="str">
        <f ca="1">TEXT(Calcu_ADJ!H484,Calcu_ADJ!$J$429)</f>
        <v/>
      </c>
    </row>
    <row r="260" spans="1:14" ht="13.5" customHeight="1">
      <c r="A260" s="42"/>
      <c r="B260" s="80">
        <f>Calcu!C485</f>
        <v>51</v>
      </c>
      <c r="C260" s="79" t="str">
        <f>Calcu!E485</f>
        <v/>
      </c>
      <c r="D260" s="79" t="str">
        <f ca="1">TEXT(Calcu!F485,Calcu!$J$429)</f>
        <v/>
      </c>
      <c r="E260" s="79" t="str">
        <f ca="1">TEXT(Calcu!G485,Calcu!$J$429)</f>
        <v/>
      </c>
      <c r="F260" s="79" t="str">
        <f ca="1">TEXT(Calcu!H485,Calcu!$J$429)</f>
        <v/>
      </c>
      <c r="I260" s="42"/>
      <c r="J260" s="80">
        <f>Calcu_ADJ!C485</f>
        <v>51</v>
      </c>
      <c r="K260" s="79" t="str">
        <f>Calcu_ADJ!E485</f>
        <v/>
      </c>
      <c r="L260" s="79" t="str">
        <f ca="1">TEXT(Calcu_ADJ!F485,Calcu_ADJ!$J$429)</f>
        <v/>
      </c>
      <c r="M260" s="79" t="str">
        <f ca="1">TEXT(Calcu_ADJ!G485,Calcu_ADJ!$J$429)</f>
        <v/>
      </c>
      <c r="N260" s="79" t="str">
        <f ca="1">TEXT(Calcu_ADJ!H485,Calcu_ADJ!$J$429)</f>
        <v/>
      </c>
    </row>
    <row r="261" spans="1:14" ht="13.5" customHeight="1">
      <c r="A261" s="42"/>
      <c r="B261" s="80">
        <f>Calcu!C486</f>
        <v>52</v>
      </c>
      <c r="C261" s="79" t="str">
        <f>Calcu!E486</f>
        <v/>
      </c>
      <c r="D261" s="79" t="str">
        <f ca="1">TEXT(Calcu!F486,Calcu!$J$429)</f>
        <v/>
      </c>
      <c r="E261" s="79" t="str">
        <f ca="1">TEXT(Calcu!G486,Calcu!$J$429)</f>
        <v/>
      </c>
      <c r="F261" s="79" t="str">
        <f ca="1">TEXT(Calcu!H486,Calcu!$J$429)</f>
        <v/>
      </c>
      <c r="I261" s="42"/>
      <c r="J261" s="80">
        <f>Calcu_ADJ!C486</f>
        <v>52</v>
      </c>
      <c r="K261" s="79" t="str">
        <f>Calcu_ADJ!E486</f>
        <v/>
      </c>
      <c r="L261" s="79" t="str">
        <f ca="1">TEXT(Calcu_ADJ!F486,Calcu_ADJ!$J$429)</f>
        <v/>
      </c>
      <c r="M261" s="79" t="str">
        <f ca="1">TEXT(Calcu_ADJ!G486,Calcu_ADJ!$J$429)</f>
        <v/>
      </c>
      <c r="N261" s="79" t="str">
        <f ca="1">TEXT(Calcu_ADJ!H486,Calcu_ADJ!$J$429)</f>
        <v/>
      </c>
    </row>
    <row r="262" spans="1:14" ht="13.5" customHeight="1">
      <c r="A262" s="42"/>
      <c r="B262" s="80">
        <f>Calcu!C487</f>
        <v>53</v>
      </c>
      <c r="C262" s="79" t="str">
        <f>Calcu!E487</f>
        <v/>
      </c>
      <c r="D262" s="79" t="str">
        <f ca="1">TEXT(Calcu!F487,Calcu!$J$429)</f>
        <v/>
      </c>
      <c r="E262" s="79" t="str">
        <f ca="1">TEXT(Calcu!G487,Calcu!$J$429)</f>
        <v/>
      </c>
      <c r="F262" s="79" t="str">
        <f ca="1">TEXT(Calcu!H487,Calcu!$J$429)</f>
        <v/>
      </c>
      <c r="I262" s="42"/>
      <c r="J262" s="80">
        <f>Calcu_ADJ!C487</f>
        <v>53</v>
      </c>
      <c r="K262" s="79" t="str">
        <f>Calcu_ADJ!E487</f>
        <v/>
      </c>
      <c r="L262" s="79" t="str">
        <f ca="1">TEXT(Calcu_ADJ!F487,Calcu_ADJ!$J$429)</f>
        <v/>
      </c>
      <c r="M262" s="79" t="str">
        <f ca="1">TEXT(Calcu_ADJ!G487,Calcu_ADJ!$J$429)</f>
        <v/>
      </c>
      <c r="N262" s="79" t="str">
        <f ca="1">TEXT(Calcu_ADJ!H487,Calcu_ADJ!$J$429)</f>
        <v/>
      </c>
    </row>
    <row r="263" spans="1:14" ht="13.5" customHeight="1">
      <c r="A263" s="42"/>
      <c r="B263" s="80">
        <f>Calcu!C488</f>
        <v>54</v>
      </c>
      <c r="C263" s="79" t="str">
        <f>Calcu!E488</f>
        <v/>
      </c>
      <c r="D263" s="79" t="str">
        <f ca="1">TEXT(Calcu!F488,Calcu!$J$429)</f>
        <v/>
      </c>
      <c r="E263" s="79" t="str">
        <f ca="1">TEXT(Calcu!G488,Calcu!$J$429)</f>
        <v/>
      </c>
      <c r="F263" s="79" t="str">
        <f ca="1">TEXT(Calcu!H488,Calcu!$J$429)</f>
        <v/>
      </c>
      <c r="I263" s="42"/>
      <c r="J263" s="80">
        <f>Calcu_ADJ!C488</f>
        <v>54</v>
      </c>
      <c r="K263" s="79" t="str">
        <f>Calcu_ADJ!E488</f>
        <v/>
      </c>
      <c r="L263" s="79" t="str">
        <f ca="1">TEXT(Calcu_ADJ!F488,Calcu_ADJ!$J$429)</f>
        <v/>
      </c>
      <c r="M263" s="79" t="str">
        <f ca="1">TEXT(Calcu_ADJ!G488,Calcu_ADJ!$J$429)</f>
        <v/>
      </c>
      <c r="N263" s="79" t="str">
        <f ca="1">TEXT(Calcu_ADJ!H488,Calcu_ADJ!$J$429)</f>
        <v/>
      </c>
    </row>
    <row r="264" spans="1:14" ht="13.5" customHeight="1">
      <c r="A264" s="42"/>
      <c r="B264" s="80">
        <f>Calcu!C489</f>
        <v>55</v>
      </c>
      <c r="C264" s="79" t="str">
        <f>Calcu!E489</f>
        <v/>
      </c>
      <c r="D264" s="79" t="str">
        <f ca="1">TEXT(Calcu!F489,Calcu!$J$429)</f>
        <v/>
      </c>
      <c r="E264" s="79" t="str">
        <f ca="1">TEXT(Calcu!G489,Calcu!$J$429)</f>
        <v/>
      </c>
      <c r="F264" s="79" t="str">
        <f ca="1">TEXT(Calcu!H489,Calcu!$J$429)</f>
        <v/>
      </c>
      <c r="I264" s="42"/>
      <c r="J264" s="80">
        <f>Calcu_ADJ!C489</f>
        <v>55</v>
      </c>
      <c r="K264" s="79" t="str">
        <f>Calcu_ADJ!E489</f>
        <v/>
      </c>
      <c r="L264" s="79" t="str">
        <f ca="1">TEXT(Calcu_ADJ!F489,Calcu_ADJ!$J$429)</f>
        <v/>
      </c>
      <c r="M264" s="79" t="str">
        <f ca="1">TEXT(Calcu_ADJ!G489,Calcu_ADJ!$J$429)</f>
        <v/>
      </c>
      <c r="N264" s="79" t="str">
        <f ca="1">TEXT(Calcu_ADJ!H489,Calcu_ADJ!$J$429)</f>
        <v/>
      </c>
    </row>
    <row r="265" spans="1:14" ht="13.5" customHeight="1">
      <c r="A265" s="42"/>
      <c r="B265" s="80">
        <f>Calcu!C490</f>
        <v>56</v>
      </c>
      <c r="C265" s="79" t="str">
        <f>Calcu!E490</f>
        <v/>
      </c>
      <c r="D265" s="79" t="str">
        <f ca="1">TEXT(Calcu!F490,Calcu!$J$429)</f>
        <v/>
      </c>
      <c r="E265" s="79" t="str">
        <f ca="1">TEXT(Calcu!G490,Calcu!$J$429)</f>
        <v/>
      </c>
      <c r="F265" s="79" t="str">
        <f ca="1">TEXT(Calcu!H490,Calcu!$J$429)</f>
        <v/>
      </c>
      <c r="I265" s="42"/>
      <c r="J265" s="80">
        <f>Calcu_ADJ!C490</f>
        <v>56</v>
      </c>
      <c r="K265" s="79" t="str">
        <f>Calcu_ADJ!E490</f>
        <v/>
      </c>
      <c r="L265" s="79" t="str">
        <f ca="1">TEXT(Calcu_ADJ!F490,Calcu_ADJ!$J$429)</f>
        <v/>
      </c>
      <c r="M265" s="79" t="str">
        <f ca="1">TEXT(Calcu_ADJ!G490,Calcu_ADJ!$J$429)</f>
        <v/>
      </c>
      <c r="N265" s="79" t="str">
        <f ca="1">TEXT(Calcu_ADJ!H490,Calcu_ADJ!$J$429)</f>
        <v/>
      </c>
    </row>
    <row r="266" spans="1:14" ht="13.5" customHeight="1">
      <c r="A266" s="42"/>
      <c r="B266" s="80">
        <f>Calcu!C491</f>
        <v>57</v>
      </c>
      <c r="C266" s="79" t="str">
        <f>Calcu!E491</f>
        <v/>
      </c>
      <c r="D266" s="79" t="str">
        <f ca="1">TEXT(Calcu!F491,Calcu!$J$429)</f>
        <v/>
      </c>
      <c r="E266" s="79" t="str">
        <f ca="1">TEXT(Calcu!G491,Calcu!$J$429)</f>
        <v/>
      </c>
      <c r="F266" s="79" t="str">
        <f ca="1">TEXT(Calcu!H491,Calcu!$J$429)</f>
        <v/>
      </c>
      <c r="I266" s="42"/>
      <c r="J266" s="80">
        <f>Calcu_ADJ!C491</f>
        <v>57</v>
      </c>
      <c r="K266" s="79" t="str">
        <f>Calcu_ADJ!E491</f>
        <v/>
      </c>
      <c r="L266" s="79" t="str">
        <f ca="1">TEXT(Calcu_ADJ!F491,Calcu_ADJ!$J$429)</f>
        <v/>
      </c>
      <c r="M266" s="79" t="str">
        <f ca="1">TEXT(Calcu_ADJ!G491,Calcu_ADJ!$J$429)</f>
        <v/>
      </c>
      <c r="N266" s="79" t="str">
        <f ca="1">TEXT(Calcu_ADJ!H491,Calcu_ADJ!$J$429)</f>
        <v/>
      </c>
    </row>
    <row r="267" spans="1:14" ht="13.5" customHeight="1">
      <c r="A267" s="42"/>
      <c r="B267" s="80">
        <f>Calcu!C492</f>
        <v>58</v>
      </c>
      <c r="C267" s="79" t="str">
        <f>Calcu!E492</f>
        <v/>
      </c>
      <c r="D267" s="79" t="str">
        <f ca="1">TEXT(Calcu!F492,Calcu!$J$429)</f>
        <v/>
      </c>
      <c r="E267" s="79" t="str">
        <f ca="1">TEXT(Calcu!G492,Calcu!$J$429)</f>
        <v/>
      </c>
      <c r="F267" s="79" t="str">
        <f ca="1">TEXT(Calcu!H492,Calcu!$J$429)</f>
        <v/>
      </c>
      <c r="I267" s="42"/>
      <c r="J267" s="80">
        <f>Calcu_ADJ!C492</f>
        <v>58</v>
      </c>
      <c r="K267" s="79" t="str">
        <f>Calcu_ADJ!E492</f>
        <v/>
      </c>
      <c r="L267" s="79" t="str">
        <f ca="1">TEXT(Calcu_ADJ!F492,Calcu_ADJ!$J$429)</f>
        <v/>
      </c>
      <c r="M267" s="79" t="str">
        <f ca="1">TEXT(Calcu_ADJ!G492,Calcu_ADJ!$J$429)</f>
        <v/>
      </c>
      <c r="N267" s="79" t="str">
        <f ca="1">TEXT(Calcu_ADJ!H492,Calcu_ADJ!$J$429)</f>
        <v/>
      </c>
    </row>
    <row r="268" spans="1:14" ht="13.5" customHeight="1">
      <c r="A268" s="42"/>
      <c r="B268" s="80">
        <f>Calcu!C493</f>
        <v>59</v>
      </c>
      <c r="C268" s="79" t="str">
        <f>Calcu!E493</f>
        <v/>
      </c>
      <c r="D268" s="79" t="str">
        <f ca="1">TEXT(Calcu!F493,Calcu!$J$429)</f>
        <v/>
      </c>
      <c r="E268" s="79" t="str">
        <f ca="1">TEXT(Calcu!G493,Calcu!$J$429)</f>
        <v/>
      </c>
      <c r="F268" s="79" t="str">
        <f ca="1">TEXT(Calcu!H493,Calcu!$J$429)</f>
        <v/>
      </c>
      <c r="I268" s="42"/>
      <c r="J268" s="80">
        <f>Calcu_ADJ!C493</f>
        <v>59</v>
      </c>
      <c r="K268" s="79" t="str">
        <f>Calcu_ADJ!E493</f>
        <v/>
      </c>
      <c r="L268" s="79" t="str">
        <f ca="1">TEXT(Calcu_ADJ!F493,Calcu_ADJ!$J$429)</f>
        <v/>
      </c>
      <c r="M268" s="79" t="str">
        <f ca="1">TEXT(Calcu_ADJ!G493,Calcu_ADJ!$J$429)</f>
        <v/>
      </c>
      <c r="N268" s="79" t="str">
        <f ca="1">TEXT(Calcu_ADJ!H493,Calcu_ADJ!$J$429)</f>
        <v/>
      </c>
    </row>
    <row r="269" spans="1:14" ht="13.5" customHeight="1">
      <c r="A269" s="42"/>
      <c r="B269" s="80">
        <f>Calcu!C494</f>
        <v>60</v>
      </c>
      <c r="C269" s="79" t="str">
        <f>Calcu!E494</f>
        <v/>
      </c>
      <c r="D269" s="79" t="str">
        <f ca="1">TEXT(Calcu!F494,Calcu!$J$429)</f>
        <v/>
      </c>
      <c r="E269" s="79" t="str">
        <f ca="1">TEXT(Calcu!G494,Calcu!$J$429)</f>
        <v/>
      </c>
      <c r="F269" s="79" t="str">
        <f ca="1">TEXT(Calcu!H494,Calcu!$J$429)</f>
        <v/>
      </c>
      <c r="I269" s="42"/>
      <c r="J269" s="80">
        <f>Calcu_ADJ!C494</f>
        <v>60</v>
      </c>
      <c r="K269" s="79" t="str">
        <f>Calcu_ADJ!E494</f>
        <v/>
      </c>
      <c r="L269" s="79" t="str">
        <f ca="1">TEXT(Calcu_ADJ!F494,Calcu_ADJ!$J$429)</f>
        <v/>
      </c>
      <c r="M269" s="79" t="str">
        <f ca="1">TEXT(Calcu_ADJ!G494,Calcu_ADJ!$J$429)</f>
        <v/>
      </c>
      <c r="N269" s="79" t="str">
        <f ca="1">TEXT(Calcu_ADJ!H494,Calcu_ADJ!$J$429)</f>
        <v/>
      </c>
    </row>
  </sheetData>
  <sortState ref="V5:W14">
    <sortCondition descending="1" ref="V5"/>
  </sortState>
  <mergeCells count="26">
    <mergeCell ref="J207:J209"/>
    <mergeCell ref="K207:K208"/>
    <mergeCell ref="L207:N207"/>
    <mergeCell ref="J9:J11"/>
    <mergeCell ref="K9:K10"/>
    <mergeCell ref="L9:N9"/>
    <mergeCell ref="J75:J77"/>
    <mergeCell ref="K75:K76"/>
    <mergeCell ref="L75:N75"/>
    <mergeCell ref="J141:J143"/>
    <mergeCell ref="K141:K142"/>
    <mergeCell ref="L141:N141"/>
    <mergeCell ref="E3:F3"/>
    <mergeCell ref="B75:B77"/>
    <mergeCell ref="C75:C76"/>
    <mergeCell ref="D75:F75"/>
    <mergeCell ref="D207:F207"/>
    <mergeCell ref="B207:B209"/>
    <mergeCell ref="C207:C208"/>
    <mergeCell ref="B141:B143"/>
    <mergeCell ref="C141:C142"/>
    <mergeCell ref="D141:F141"/>
    <mergeCell ref="E4:F4"/>
    <mergeCell ref="B9:B11"/>
    <mergeCell ref="C9:C10"/>
    <mergeCell ref="D9:F9"/>
  </mergeCells>
  <phoneticPr fontId="5" type="noConversion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&amp;L&amp;"Tahoma,보통"&amp;9F-02P-02-001 (Rev.01)&amp;C&amp;9&amp;P of &amp;N&amp;R&amp;"돋움,굵게"&amp;9(주)에이치시티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N759"/>
  <sheetViews>
    <sheetView showGridLines="0" zoomScaleNormal="100" zoomScaleSheetLayoutView="100" workbookViewId="0"/>
  </sheetViews>
  <sheetFormatPr defaultColWidth="1.77734375" defaultRowHeight="18" customHeight="1"/>
  <cols>
    <col min="1" max="8" width="1.77734375" style="138"/>
    <col min="9" max="12" width="1.77734375" style="138" customWidth="1"/>
    <col min="13" max="13" width="1.77734375" style="138"/>
    <col min="14" max="14" width="1.77734375" style="138" customWidth="1"/>
    <col min="15" max="15" width="1.77734375" style="138"/>
    <col min="16" max="16" width="1.77734375" style="138" customWidth="1"/>
    <col min="17" max="17" width="1.77734375" style="138"/>
    <col min="18" max="18" width="1.77734375" style="138" customWidth="1"/>
    <col min="19" max="21" width="1.77734375" style="138"/>
    <col min="22" max="22" width="1.77734375" style="138" customWidth="1"/>
    <col min="23" max="23" width="1.77734375" style="138"/>
    <col min="24" max="24" width="1.77734375" style="138" customWidth="1"/>
    <col min="25" max="25" width="1.77734375" style="138"/>
    <col min="26" max="26" width="1.77734375" style="138" customWidth="1"/>
    <col min="27" max="29" width="1.77734375" style="138"/>
    <col min="30" max="30" width="1.77734375" style="138" customWidth="1"/>
    <col min="31" max="35" width="1.77734375" style="138"/>
    <col min="36" max="36" width="1.77734375" style="138" customWidth="1"/>
    <col min="37" max="16384" width="1.77734375" style="138"/>
  </cols>
  <sheetData>
    <row r="1" spans="1:55" ht="31.5">
      <c r="A1" s="185" t="s">
        <v>211</v>
      </c>
    </row>
    <row r="2" spans="1:55" s="142" customFormat="1" ht="18.75" customHeight="1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</row>
    <row r="3" spans="1:55" s="142" customFormat="1" ht="18.75" customHeight="1">
      <c r="A3" s="288" t="s">
        <v>212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</row>
    <row r="4" spans="1:55" ht="18.75" customHeight="1">
      <c r="A4" s="183" t="s">
        <v>90</v>
      </c>
    </row>
    <row r="5" spans="1:55" ht="18.75" customHeight="1">
      <c r="B5" s="660" t="s">
        <v>91</v>
      </c>
      <c r="C5" s="660"/>
      <c r="D5" s="660"/>
      <c r="E5" s="660"/>
      <c r="F5" s="660"/>
      <c r="G5" s="660"/>
      <c r="H5" s="660" t="s">
        <v>54</v>
      </c>
      <c r="I5" s="660"/>
      <c r="J5" s="660"/>
      <c r="K5" s="660"/>
      <c r="L5" s="660"/>
      <c r="M5" s="660"/>
      <c r="N5" s="661" t="s">
        <v>92</v>
      </c>
      <c r="O5" s="661"/>
      <c r="P5" s="661"/>
      <c r="Q5" s="661"/>
      <c r="R5" s="661"/>
      <c r="S5" s="661"/>
      <c r="T5" s="595" t="s">
        <v>135</v>
      </c>
      <c r="U5" s="596"/>
      <c r="V5" s="596"/>
      <c r="W5" s="596"/>
      <c r="X5" s="596"/>
      <c r="Y5" s="596"/>
      <c r="Z5" s="596"/>
      <c r="AA5" s="596"/>
      <c r="AB5" s="596"/>
      <c r="AC5" s="596"/>
      <c r="AD5" s="596"/>
      <c r="AE5" s="597"/>
      <c r="AF5" s="662" t="s">
        <v>213</v>
      </c>
      <c r="AG5" s="662"/>
      <c r="AH5" s="662"/>
      <c r="AI5" s="662"/>
      <c r="AJ5" s="662"/>
      <c r="AK5" s="662"/>
      <c r="AL5" s="661" t="s">
        <v>214</v>
      </c>
      <c r="AM5" s="661"/>
      <c r="AN5" s="661"/>
      <c r="AO5" s="661"/>
      <c r="AP5" s="661"/>
      <c r="AQ5" s="661"/>
    </row>
    <row r="6" spans="1:55" ht="18.75" customHeight="1">
      <c r="B6" s="711">
        <f>MAX(Calcu!D9:D68)</f>
        <v>0</v>
      </c>
      <c r="C6" s="711"/>
      <c r="D6" s="711"/>
      <c r="E6" s="711"/>
      <c r="F6" s="711"/>
      <c r="G6" s="711"/>
      <c r="H6" s="711" t="e">
        <f ca="1">Calcu!F3*Calcu!H3</f>
        <v>#N/A</v>
      </c>
      <c r="I6" s="711"/>
      <c r="J6" s="711"/>
      <c r="K6" s="711"/>
      <c r="L6" s="711"/>
      <c r="M6" s="711"/>
      <c r="N6" s="594">
        <f ca="1">Calcu!D8</f>
        <v>0</v>
      </c>
      <c r="O6" s="594"/>
      <c r="P6" s="594"/>
      <c r="Q6" s="594"/>
      <c r="R6" s="594"/>
      <c r="S6" s="594"/>
      <c r="T6" s="712" t="e">
        <f ca="1">OFFSET(표준압력!W3,AL6,0)</f>
        <v>#N/A</v>
      </c>
      <c r="U6" s="713"/>
      <c r="V6" s="713"/>
      <c r="W6" s="713"/>
      <c r="X6" s="713"/>
      <c r="Y6" s="713"/>
      <c r="Z6" s="713" t="e">
        <f ca="1">OFFSET(표준압력!X3,AL6,0)</f>
        <v>#N/A</v>
      </c>
      <c r="AA6" s="713"/>
      <c r="AB6" s="713"/>
      <c r="AC6" s="713"/>
      <c r="AD6" s="713"/>
      <c r="AE6" s="714"/>
      <c r="AF6" s="594">
        <v>2</v>
      </c>
      <c r="AG6" s="594"/>
      <c r="AH6" s="594"/>
      <c r="AI6" s="594"/>
      <c r="AJ6" s="594"/>
      <c r="AK6" s="594"/>
      <c r="AL6" s="594" t="e">
        <f>MATCH(TRUE,Calcu!I9:I68,0)</f>
        <v>#N/A</v>
      </c>
      <c r="AM6" s="594"/>
      <c r="AN6" s="594"/>
      <c r="AO6" s="594"/>
      <c r="AP6" s="594"/>
      <c r="AQ6" s="594"/>
    </row>
    <row r="7" spans="1:55" ht="18.75" customHeight="1">
      <c r="B7" s="661" t="s">
        <v>93</v>
      </c>
      <c r="C7" s="661"/>
      <c r="D7" s="661"/>
      <c r="E7" s="661"/>
      <c r="F7" s="661"/>
      <c r="G7" s="661"/>
      <c r="H7" s="661" t="s">
        <v>89</v>
      </c>
      <c r="I7" s="661"/>
      <c r="J7" s="661"/>
      <c r="K7" s="661"/>
      <c r="L7" s="661"/>
      <c r="M7" s="661"/>
      <c r="N7" s="595" t="s">
        <v>984</v>
      </c>
      <c r="O7" s="596"/>
      <c r="P7" s="596"/>
      <c r="Q7" s="596"/>
      <c r="R7" s="596"/>
      <c r="S7" s="596"/>
      <c r="T7" s="596"/>
      <c r="U7" s="596"/>
      <c r="V7" s="596"/>
      <c r="W7" s="596"/>
      <c r="X7" s="596"/>
      <c r="Y7" s="596"/>
      <c r="Z7" s="596"/>
      <c r="AA7" s="596"/>
      <c r="AB7" s="596"/>
      <c r="AC7" s="596"/>
      <c r="AD7" s="596"/>
      <c r="AE7" s="596"/>
      <c r="AF7" s="596"/>
      <c r="AG7" s="596"/>
      <c r="AH7" s="596"/>
      <c r="AI7" s="596"/>
      <c r="AJ7" s="596"/>
      <c r="AK7" s="597"/>
      <c r="AL7" s="595" t="s">
        <v>985</v>
      </c>
      <c r="AM7" s="596"/>
      <c r="AN7" s="596"/>
      <c r="AO7" s="596"/>
      <c r="AP7" s="596"/>
      <c r="AQ7" s="596"/>
      <c r="AR7" s="596"/>
      <c r="AS7" s="596"/>
      <c r="AT7" s="596"/>
      <c r="AU7" s="596"/>
      <c r="AV7" s="596"/>
      <c r="AW7" s="597"/>
      <c r="AX7" s="148"/>
      <c r="AY7" s="148"/>
      <c r="AZ7" s="148"/>
      <c r="BA7" s="148"/>
      <c r="BB7" s="148"/>
      <c r="BC7" s="148"/>
    </row>
    <row r="8" spans="1:55" ht="18.75" customHeight="1">
      <c r="B8" s="594" t="e">
        <f ca="1">MAX(ABS(Calcu!Q24-Calcu!Q9),ABS(Calcu!R24-Calcu!R9),ABS(Calcu!S24-Calcu!S9))</f>
        <v>#VALUE!</v>
      </c>
      <c r="C8" s="594"/>
      <c r="D8" s="594"/>
      <c r="E8" s="594"/>
      <c r="F8" s="594"/>
      <c r="G8" s="594"/>
      <c r="H8" s="594" t="e">
        <f ca="1">((P97-P96)+(V97-V96)+(AB97-AB96))/3</f>
        <v>#N/A</v>
      </c>
      <c r="I8" s="594"/>
      <c r="J8" s="594"/>
      <c r="K8" s="594"/>
      <c r="L8" s="594"/>
      <c r="M8" s="594"/>
      <c r="N8" s="618" t="str">
        <f ca="1">압력교정기!AF20</f>
        <v/>
      </c>
      <c r="O8" s="619"/>
      <c r="P8" s="619"/>
      <c r="Q8" s="619"/>
      <c r="R8" s="619"/>
      <c r="S8" s="619"/>
      <c r="T8" s="619" t="str">
        <f ca="1">압력교정기!AG20</f>
        <v/>
      </c>
      <c r="U8" s="619"/>
      <c r="V8" s="619"/>
      <c r="W8" s="619"/>
      <c r="X8" s="619"/>
      <c r="Y8" s="620"/>
      <c r="Z8" s="618" t="str">
        <f ca="1">압력교정기!AO20</f>
        <v/>
      </c>
      <c r="AA8" s="619"/>
      <c r="AB8" s="619"/>
      <c r="AC8" s="619"/>
      <c r="AD8" s="619"/>
      <c r="AE8" s="619"/>
      <c r="AF8" s="619" t="str">
        <f ca="1">압력교정기!AP20</f>
        <v/>
      </c>
      <c r="AG8" s="619"/>
      <c r="AH8" s="619"/>
      <c r="AI8" s="619"/>
      <c r="AJ8" s="619"/>
      <c r="AK8" s="620"/>
      <c r="AL8" s="621" t="e">
        <f ca="1">OFFSET(표준압력!W3,AL6,0)</f>
        <v>#N/A</v>
      </c>
      <c r="AM8" s="621"/>
      <c r="AN8" s="621"/>
      <c r="AO8" s="621"/>
      <c r="AP8" s="621"/>
      <c r="AQ8" s="621"/>
      <c r="AR8" s="621" t="e">
        <f ca="1">OFFSET(표준압력!W3,AL6,0)</f>
        <v>#N/A</v>
      </c>
      <c r="AS8" s="621"/>
      <c r="AT8" s="621"/>
      <c r="AU8" s="621"/>
      <c r="AV8" s="621"/>
      <c r="AW8" s="621"/>
      <c r="AX8" s="148"/>
      <c r="AY8" s="148"/>
      <c r="AZ8" s="148"/>
      <c r="BA8" s="148"/>
      <c r="BB8" s="148"/>
      <c r="BC8" s="148"/>
    </row>
    <row r="9" spans="1:55" ht="18" customHeight="1">
      <c r="A9" s="282"/>
      <c r="B9" s="282"/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2"/>
      <c r="AT9" s="282"/>
    </row>
    <row r="10" spans="1:55" ht="18" customHeight="1">
      <c r="A10" s="183" t="s">
        <v>215</v>
      </c>
      <c r="B10" s="282"/>
      <c r="C10" s="282"/>
      <c r="D10" s="282"/>
      <c r="E10" s="282"/>
      <c r="F10" s="282"/>
      <c r="G10" s="282"/>
      <c r="H10" s="282"/>
      <c r="I10" s="282"/>
      <c r="J10" s="282"/>
      <c r="K10" s="282"/>
      <c r="L10" s="282"/>
      <c r="M10" s="282"/>
      <c r="N10" s="282"/>
      <c r="O10" s="282"/>
      <c r="P10" s="282"/>
      <c r="Q10" s="282"/>
      <c r="R10" s="282"/>
      <c r="S10" s="282"/>
      <c r="T10" s="282"/>
      <c r="U10" s="282"/>
      <c r="V10" s="282"/>
      <c r="W10" s="282"/>
      <c r="X10" s="282"/>
      <c r="Y10" s="282"/>
      <c r="Z10" s="282"/>
      <c r="AA10" s="282"/>
      <c r="AB10" s="282"/>
      <c r="AC10" s="282"/>
      <c r="AD10" s="282"/>
      <c r="AE10" s="282"/>
      <c r="AF10" s="282"/>
      <c r="AG10" s="282"/>
      <c r="AH10" s="282"/>
      <c r="AI10" s="282"/>
      <c r="AJ10" s="282"/>
      <c r="AK10" s="282"/>
      <c r="AL10" s="282"/>
      <c r="AM10" s="282"/>
      <c r="AN10" s="282"/>
      <c r="AO10" s="282"/>
      <c r="AP10" s="282"/>
      <c r="AQ10" s="282"/>
      <c r="AR10" s="282"/>
      <c r="AS10" s="282"/>
      <c r="AT10" s="282"/>
    </row>
    <row r="11" spans="1:55" ht="18" customHeight="1">
      <c r="A11" s="282"/>
      <c r="B11" s="651" t="s">
        <v>216</v>
      </c>
      <c r="C11" s="652"/>
      <c r="D11" s="652"/>
      <c r="E11" s="652"/>
      <c r="F11" s="652"/>
      <c r="G11" s="652"/>
      <c r="H11" s="653"/>
      <c r="I11" s="651" t="s">
        <v>895</v>
      </c>
      <c r="J11" s="652"/>
      <c r="K11" s="652"/>
      <c r="L11" s="652"/>
      <c r="M11" s="652"/>
      <c r="N11" s="652"/>
      <c r="O11" s="653"/>
      <c r="P11" s="692" t="e">
        <f>Calcu!$J$568&amp;" 지시값"</f>
        <v>#N/A</v>
      </c>
      <c r="Q11" s="693"/>
      <c r="R11" s="693"/>
      <c r="S11" s="693"/>
      <c r="T11" s="693"/>
      <c r="U11" s="693"/>
      <c r="V11" s="693"/>
      <c r="W11" s="693"/>
      <c r="X11" s="693"/>
      <c r="Y11" s="693"/>
      <c r="Z11" s="693"/>
      <c r="AA11" s="693"/>
      <c r="AB11" s="693"/>
      <c r="AC11" s="693"/>
      <c r="AD11" s="694" t="s">
        <v>723</v>
      </c>
      <c r="AE11" s="694"/>
      <c r="AF11" s="694"/>
      <c r="AG11" s="694"/>
      <c r="AH11" s="694"/>
      <c r="AI11" s="694"/>
      <c r="AJ11" s="695"/>
      <c r="AK11" s="282"/>
      <c r="AL11" s="282"/>
      <c r="AM11" s="282"/>
      <c r="AN11" s="282"/>
      <c r="AO11" s="282"/>
      <c r="AP11" s="282"/>
      <c r="AQ11" s="282"/>
      <c r="AR11" s="139"/>
      <c r="AS11" s="139"/>
      <c r="AT11" s="282"/>
    </row>
    <row r="12" spans="1:55" ht="18" customHeight="1">
      <c r="A12" s="282"/>
      <c r="B12" s="654"/>
      <c r="C12" s="655"/>
      <c r="D12" s="655"/>
      <c r="E12" s="655"/>
      <c r="F12" s="655"/>
      <c r="G12" s="655"/>
      <c r="H12" s="656"/>
      <c r="I12" s="657"/>
      <c r="J12" s="658"/>
      <c r="K12" s="658"/>
      <c r="L12" s="658"/>
      <c r="M12" s="658"/>
      <c r="N12" s="658"/>
      <c r="O12" s="659"/>
      <c r="P12" s="648" t="s">
        <v>217</v>
      </c>
      <c r="Q12" s="649"/>
      <c r="R12" s="649"/>
      <c r="S12" s="649"/>
      <c r="T12" s="649"/>
      <c r="U12" s="649"/>
      <c r="V12" s="650"/>
      <c r="W12" s="648" t="s">
        <v>218</v>
      </c>
      <c r="X12" s="649"/>
      <c r="Y12" s="649"/>
      <c r="Z12" s="649"/>
      <c r="AA12" s="649"/>
      <c r="AB12" s="649"/>
      <c r="AC12" s="650"/>
      <c r="AD12" s="648" t="s">
        <v>219</v>
      </c>
      <c r="AE12" s="649"/>
      <c r="AF12" s="649"/>
      <c r="AG12" s="649"/>
      <c r="AH12" s="649"/>
      <c r="AI12" s="649"/>
      <c r="AJ12" s="650"/>
      <c r="AK12" s="282"/>
      <c r="AL12" s="282"/>
      <c r="AM12" s="282"/>
      <c r="AN12" s="282"/>
      <c r="AO12" s="282"/>
      <c r="AP12" s="282"/>
      <c r="AQ12" s="282"/>
      <c r="AR12" s="139"/>
      <c r="AS12" s="139"/>
      <c r="AT12" s="282"/>
    </row>
    <row r="13" spans="1:55" ht="18" customHeight="1">
      <c r="A13" s="282"/>
      <c r="B13" s="657"/>
      <c r="C13" s="658"/>
      <c r="D13" s="658"/>
      <c r="E13" s="658"/>
      <c r="F13" s="658"/>
      <c r="G13" s="658"/>
      <c r="H13" s="659"/>
      <c r="I13" s="663">
        <f ca="1">Calcu!E8</f>
        <v>0</v>
      </c>
      <c r="J13" s="664"/>
      <c r="K13" s="664"/>
      <c r="L13" s="664"/>
      <c r="M13" s="664"/>
      <c r="N13" s="664"/>
      <c r="O13" s="665"/>
      <c r="P13" s="663">
        <f ca="1">Calcu!J8</f>
        <v>0</v>
      </c>
      <c r="Q13" s="666"/>
      <c r="R13" s="666"/>
      <c r="S13" s="666"/>
      <c r="T13" s="666"/>
      <c r="U13" s="666"/>
      <c r="V13" s="667"/>
      <c r="W13" s="663">
        <f ca="1">Calcu!K8</f>
        <v>0</v>
      </c>
      <c r="X13" s="666"/>
      <c r="Y13" s="666"/>
      <c r="Z13" s="666"/>
      <c r="AA13" s="666"/>
      <c r="AB13" s="666"/>
      <c r="AC13" s="667"/>
      <c r="AD13" s="663">
        <f ca="1">Calcu!L8</f>
        <v>0</v>
      </c>
      <c r="AE13" s="666"/>
      <c r="AF13" s="666"/>
      <c r="AG13" s="666"/>
      <c r="AH13" s="666"/>
      <c r="AI13" s="666"/>
      <c r="AJ13" s="667"/>
      <c r="AK13" s="282"/>
      <c r="AL13" s="282"/>
      <c r="AM13" s="282"/>
      <c r="AN13" s="282"/>
      <c r="AO13" s="282"/>
      <c r="AP13" s="282"/>
      <c r="AQ13" s="282"/>
      <c r="AR13" s="139"/>
      <c r="AS13" s="139"/>
      <c r="AT13" s="282"/>
    </row>
    <row r="14" spans="1:55" ht="18" customHeight="1">
      <c r="A14" s="282"/>
      <c r="B14" s="645">
        <f>Calcu!C9</f>
        <v>1</v>
      </c>
      <c r="C14" s="646"/>
      <c r="D14" s="646"/>
      <c r="E14" s="646"/>
      <c r="F14" s="646"/>
      <c r="G14" s="646"/>
      <c r="H14" s="647"/>
      <c r="I14" s="626" t="str">
        <f>Calcu!E9</f>
        <v/>
      </c>
      <c r="J14" s="627"/>
      <c r="K14" s="627"/>
      <c r="L14" s="627"/>
      <c r="M14" s="627"/>
      <c r="N14" s="627"/>
      <c r="O14" s="628"/>
      <c r="P14" s="626" t="str">
        <f>Calcu!J9</f>
        <v/>
      </c>
      <c r="Q14" s="629"/>
      <c r="R14" s="629"/>
      <c r="S14" s="629"/>
      <c r="T14" s="629"/>
      <c r="U14" s="629"/>
      <c r="V14" s="630"/>
      <c r="W14" s="626" t="str">
        <f>IF(Calcu!G9="ⅹ",Calcu!G9,Calcu!K9)</f>
        <v/>
      </c>
      <c r="X14" s="629"/>
      <c r="Y14" s="629"/>
      <c r="Z14" s="629"/>
      <c r="AA14" s="629"/>
      <c r="AB14" s="629"/>
      <c r="AC14" s="630"/>
      <c r="AD14" s="626" t="str">
        <f>IF(Calcu!H9="ⅹ",Calcu!H9,Calcu!L9)</f>
        <v/>
      </c>
      <c r="AE14" s="629"/>
      <c r="AF14" s="629"/>
      <c r="AG14" s="629"/>
      <c r="AH14" s="629"/>
      <c r="AI14" s="629"/>
      <c r="AJ14" s="630"/>
      <c r="AK14" s="282"/>
      <c r="AL14" s="282"/>
      <c r="AM14" s="282"/>
      <c r="AN14" s="282"/>
      <c r="AO14" s="282"/>
      <c r="AP14" s="282"/>
      <c r="AQ14" s="282"/>
      <c r="AR14" s="139"/>
      <c r="AS14" s="139"/>
      <c r="AT14" s="282"/>
    </row>
    <row r="15" spans="1:55" ht="18" customHeight="1">
      <c r="A15" s="282"/>
      <c r="B15" s="645">
        <f>Calcu!C10</f>
        <v>2</v>
      </c>
      <c r="C15" s="646"/>
      <c r="D15" s="646"/>
      <c r="E15" s="646"/>
      <c r="F15" s="646"/>
      <c r="G15" s="646"/>
      <c r="H15" s="647"/>
      <c r="I15" s="626" t="str">
        <f>Calcu!E10</f>
        <v/>
      </c>
      <c r="J15" s="627"/>
      <c r="K15" s="627"/>
      <c r="L15" s="627"/>
      <c r="M15" s="627"/>
      <c r="N15" s="627"/>
      <c r="O15" s="628"/>
      <c r="P15" s="626" t="str">
        <f>Calcu!J10</f>
        <v/>
      </c>
      <c r="Q15" s="629"/>
      <c r="R15" s="629"/>
      <c r="S15" s="629"/>
      <c r="T15" s="629"/>
      <c r="U15" s="629"/>
      <c r="V15" s="630"/>
      <c r="W15" s="626" t="str">
        <f>IF(Calcu!G10="ⅹ",Calcu!G10,Calcu!K10)</f>
        <v/>
      </c>
      <c r="X15" s="629"/>
      <c r="Y15" s="629"/>
      <c r="Z15" s="629"/>
      <c r="AA15" s="629"/>
      <c r="AB15" s="629"/>
      <c r="AC15" s="630"/>
      <c r="AD15" s="626" t="str">
        <f>IF(Calcu!H10="ⅹ",Calcu!H10,Calcu!L10)</f>
        <v/>
      </c>
      <c r="AE15" s="629"/>
      <c r="AF15" s="629"/>
      <c r="AG15" s="629"/>
      <c r="AH15" s="629"/>
      <c r="AI15" s="629"/>
      <c r="AJ15" s="630"/>
      <c r="AK15" s="282"/>
      <c r="AL15" s="282"/>
      <c r="AM15" s="282"/>
      <c r="AN15" s="282"/>
      <c r="AO15" s="282"/>
      <c r="AP15" s="282"/>
      <c r="AQ15" s="282"/>
      <c r="AR15" s="139"/>
      <c r="AS15" s="139"/>
      <c r="AT15" s="282"/>
    </row>
    <row r="16" spans="1:55" ht="18" customHeight="1">
      <c r="A16" s="282"/>
      <c r="B16" s="645">
        <f>Calcu!C11</f>
        <v>3</v>
      </c>
      <c r="C16" s="646"/>
      <c r="D16" s="646"/>
      <c r="E16" s="646"/>
      <c r="F16" s="646"/>
      <c r="G16" s="646"/>
      <c r="H16" s="647"/>
      <c r="I16" s="626" t="str">
        <f>Calcu!E11</f>
        <v/>
      </c>
      <c r="J16" s="627"/>
      <c r="K16" s="627"/>
      <c r="L16" s="627"/>
      <c r="M16" s="627"/>
      <c r="N16" s="627"/>
      <c r="O16" s="628"/>
      <c r="P16" s="626" t="str">
        <f>Calcu!J11</f>
        <v/>
      </c>
      <c r="Q16" s="629"/>
      <c r="R16" s="629"/>
      <c r="S16" s="629"/>
      <c r="T16" s="629"/>
      <c r="U16" s="629"/>
      <c r="V16" s="630"/>
      <c r="W16" s="626" t="str">
        <f>IF(Calcu!G11="ⅹ",Calcu!G11,Calcu!K11)</f>
        <v/>
      </c>
      <c r="X16" s="629"/>
      <c r="Y16" s="629"/>
      <c r="Z16" s="629"/>
      <c r="AA16" s="629"/>
      <c r="AB16" s="629"/>
      <c r="AC16" s="630"/>
      <c r="AD16" s="626" t="str">
        <f>IF(Calcu!H11="ⅹ",Calcu!H11,Calcu!L11)</f>
        <v/>
      </c>
      <c r="AE16" s="629"/>
      <c r="AF16" s="629"/>
      <c r="AG16" s="629"/>
      <c r="AH16" s="629"/>
      <c r="AI16" s="629"/>
      <c r="AJ16" s="630"/>
      <c r="AK16" s="282"/>
      <c r="AL16" s="282"/>
      <c r="AM16" s="282"/>
      <c r="AN16" s="282"/>
      <c r="AO16" s="282"/>
      <c r="AP16" s="282"/>
      <c r="AQ16" s="282"/>
      <c r="AR16" s="139"/>
      <c r="AS16" s="139"/>
      <c r="AT16" s="282"/>
    </row>
    <row r="17" spans="1:46" ht="18" customHeight="1">
      <c r="A17" s="282"/>
      <c r="B17" s="645">
        <f>Calcu!C12</f>
        <v>4</v>
      </c>
      <c r="C17" s="646"/>
      <c r="D17" s="646"/>
      <c r="E17" s="646"/>
      <c r="F17" s="646"/>
      <c r="G17" s="646"/>
      <c r="H17" s="647"/>
      <c r="I17" s="626" t="str">
        <f>Calcu!E12</f>
        <v/>
      </c>
      <c r="J17" s="627"/>
      <c r="K17" s="627"/>
      <c r="L17" s="627"/>
      <c r="M17" s="627"/>
      <c r="N17" s="627"/>
      <c r="O17" s="628"/>
      <c r="P17" s="626" t="str">
        <f>Calcu!J12</f>
        <v/>
      </c>
      <c r="Q17" s="629"/>
      <c r="R17" s="629"/>
      <c r="S17" s="629"/>
      <c r="T17" s="629"/>
      <c r="U17" s="629"/>
      <c r="V17" s="630"/>
      <c r="W17" s="626" t="str">
        <f>IF(Calcu!G12="ⅹ",Calcu!G12,Calcu!K12)</f>
        <v/>
      </c>
      <c r="X17" s="629"/>
      <c r="Y17" s="629"/>
      <c r="Z17" s="629"/>
      <c r="AA17" s="629"/>
      <c r="AB17" s="629"/>
      <c r="AC17" s="630"/>
      <c r="AD17" s="626" t="str">
        <f>IF(Calcu!H12="ⅹ",Calcu!H12,Calcu!L12)</f>
        <v/>
      </c>
      <c r="AE17" s="629"/>
      <c r="AF17" s="629"/>
      <c r="AG17" s="629"/>
      <c r="AH17" s="629"/>
      <c r="AI17" s="629"/>
      <c r="AJ17" s="630"/>
      <c r="AK17" s="282"/>
      <c r="AL17" s="282"/>
      <c r="AM17" s="282"/>
      <c r="AN17" s="282"/>
      <c r="AO17" s="282"/>
      <c r="AP17" s="282"/>
      <c r="AQ17" s="282"/>
      <c r="AR17" s="139"/>
      <c r="AS17" s="139"/>
      <c r="AT17" s="282"/>
    </row>
    <row r="18" spans="1:46" ht="18" customHeight="1">
      <c r="A18" s="282"/>
      <c r="B18" s="645">
        <f>Calcu!C13</f>
        <v>5</v>
      </c>
      <c r="C18" s="646"/>
      <c r="D18" s="646"/>
      <c r="E18" s="646"/>
      <c r="F18" s="646"/>
      <c r="G18" s="646"/>
      <c r="H18" s="647"/>
      <c r="I18" s="626" t="str">
        <f>Calcu!E13</f>
        <v/>
      </c>
      <c r="J18" s="627"/>
      <c r="K18" s="627"/>
      <c r="L18" s="627"/>
      <c r="M18" s="627"/>
      <c r="N18" s="627"/>
      <c r="O18" s="628"/>
      <c r="P18" s="626" t="str">
        <f>Calcu!J13</f>
        <v/>
      </c>
      <c r="Q18" s="629"/>
      <c r="R18" s="629"/>
      <c r="S18" s="629"/>
      <c r="T18" s="629"/>
      <c r="U18" s="629"/>
      <c r="V18" s="630"/>
      <c r="W18" s="626" t="str">
        <f>IF(Calcu!G13="ⅹ",Calcu!G13,Calcu!K13)</f>
        <v/>
      </c>
      <c r="X18" s="629"/>
      <c r="Y18" s="629"/>
      <c r="Z18" s="629"/>
      <c r="AA18" s="629"/>
      <c r="AB18" s="629"/>
      <c r="AC18" s="630"/>
      <c r="AD18" s="626" t="str">
        <f>IF(Calcu!H13="ⅹ",Calcu!H13,Calcu!L13)</f>
        <v/>
      </c>
      <c r="AE18" s="629"/>
      <c r="AF18" s="629"/>
      <c r="AG18" s="629"/>
      <c r="AH18" s="629"/>
      <c r="AI18" s="629"/>
      <c r="AJ18" s="630"/>
      <c r="AK18" s="282"/>
      <c r="AL18" s="282"/>
      <c r="AM18" s="282"/>
      <c r="AN18" s="282"/>
      <c r="AO18" s="282"/>
      <c r="AP18" s="282"/>
      <c r="AQ18" s="282"/>
      <c r="AR18" s="139"/>
      <c r="AS18" s="139"/>
      <c r="AT18" s="282"/>
    </row>
    <row r="19" spans="1:46" ht="18" customHeight="1">
      <c r="A19" s="282"/>
      <c r="B19" s="645">
        <f>Calcu!C14</f>
        <v>6</v>
      </c>
      <c r="C19" s="646"/>
      <c r="D19" s="646"/>
      <c r="E19" s="646"/>
      <c r="F19" s="646"/>
      <c r="G19" s="646"/>
      <c r="H19" s="647"/>
      <c r="I19" s="626" t="str">
        <f>Calcu!E14</f>
        <v/>
      </c>
      <c r="J19" s="627"/>
      <c r="K19" s="627"/>
      <c r="L19" s="627"/>
      <c r="M19" s="627"/>
      <c r="N19" s="627"/>
      <c r="O19" s="628"/>
      <c r="P19" s="626" t="str">
        <f>Calcu!J14</f>
        <v/>
      </c>
      <c r="Q19" s="629"/>
      <c r="R19" s="629"/>
      <c r="S19" s="629"/>
      <c r="T19" s="629"/>
      <c r="U19" s="629"/>
      <c r="V19" s="630"/>
      <c r="W19" s="626" t="str">
        <f>IF(Calcu!G14="ⅹ",Calcu!G14,Calcu!K14)</f>
        <v/>
      </c>
      <c r="X19" s="629"/>
      <c r="Y19" s="629"/>
      <c r="Z19" s="629"/>
      <c r="AA19" s="629"/>
      <c r="AB19" s="629"/>
      <c r="AC19" s="630"/>
      <c r="AD19" s="626" t="str">
        <f>IF(Calcu!H14="ⅹ",Calcu!H14,Calcu!L14)</f>
        <v/>
      </c>
      <c r="AE19" s="629"/>
      <c r="AF19" s="629"/>
      <c r="AG19" s="629"/>
      <c r="AH19" s="629"/>
      <c r="AI19" s="629"/>
      <c r="AJ19" s="630"/>
      <c r="AK19" s="282"/>
      <c r="AL19" s="282"/>
      <c r="AM19" s="282"/>
      <c r="AN19" s="282"/>
      <c r="AO19" s="282"/>
      <c r="AP19" s="282"/>
      <c r="AQ19" s="282"/>
      <c r="AR19" s="139"/>
      <c r="AS19" s="139"/>
      <c r="AT19" s="282"/>
    </row>
    <row r="20" spans="1:46" ht="18" customHeight="1">
      <c r="A20" s="282"/>
      <c r="B20" s="645">
        <f>Calcu!C15</f>
        <v>7</v>
      </c>
      <c r="C20" s="646"/>
      <c r="D20" s="646"/>
      <c r="E20" s="646"/>
      <c r="F20" s="646"/>
      <c r="G20" s="646"/>
      <c r="H20" s="647"/>
      <c r="I20" s="626" t="str">
        <f>Calcu!E15</f>
        <v/>
      </c>
      <c r="J20" s="627"/>
      <c r="K20" s="627"/>
      <c r="L20" s="627"/>
      <c r="M20" s="627"/>
      <c r="N20" s="627"/>
      <c r="O20" s="628"/>
      <c r="P20" s="626" t="str">
        <f>Calcu!J15</f>
        <v/>
      </c>
      <c r="Q20" s="629"/>
      <c r="R20" s="629"/>
      <c r="S20" s="629"/>
      <c r="T20" s="629"/>
      <c r="U20" s="629"/>
      <c r="V20" s="630"/>
      <c r="W20" s="626" t="str">
        <f>IF(Calcu!G15="ⅹ",Calcu!G15,Calcu!K15)</f>
        <v/>
      </c>
      <c r="X20" s="629"/>
      <c r="Y20" s="629"/>
      <c r="Z20" s="629"/>
      <c r="AA20" s="629"/>
      <c r="AB20" s="629"/>
      <c r="AC20" s="630"/>
      <c r="AD20" s="626" t="str">
        <f>IF(Calcu!H15="ⅹ",Calcu!H15,Calcu!L15)</f>
        <v/>
      </c>
      <c r="AE20" s="629"/>
      <c r="AF20" s="629"/>
      <c r="AG20" s="629"/>
      <c r="AH20" s="629"/>
      <c r="AI20" s="629"/>
      <c r="AJ20" s="630"/>
      <c r="AK20" s="282"/>
      <c r="AL20" s="282"/>
      <c r="AM20" s="282"/>
      <c r="AN20" s="282"/>
      <c r="AO20" s="282"/>
      <c r="AP20" s="282"/>
      <c r="AQ20" s="282"/>
      <c r="AR20" s="139"/>
      <c r="AS20" s="139"/>
      <c r="AT20" s="282"/>
    </row>
    <row r="21" spans="1:46" ht="18" customHeight="1">
      <c r="A21" s="282"/>
      <c r="B21" s="645">
        <f>Calcu!C16</f>
        <v>8</v>
      </c>
      <c r="C21" s="646"/>
      <c r="D21" s="646"/>
      <c r="E21" s="646"/>
      <c r="F21" s="646"/>
      <c r="G21" s="646"/>
      <c r="H21" s="647"/>
      <c r="I21" s="626" t="str">
        <f>Calcu!E16</f>
        <v/>
      </c>
      <c r="J21" s="627"/>
      <c r="K21" s="627"/>
      <c r="L21" s="627"/>
      <c r="M21" s="627"/>
      <c r="N21" s="627"/>
      <c r="O21" s="628"/>
      <c r="P21" s="626" t="str">
        <f>Calcu!J16</f>
        <v/>
      </c>
      <c r="Q21" s="629"/>
      <c r="R21" s="629"/>
      <c r="S21" s="629"/>
      <c r="T21" s="629"/>
      <c r="U21" s="629"/>
      <c r="V21" s="630"/>
      <c r="W21" s="626" t="str">
        <f>IF(Calcu!G16="ⅹ",Calcu!G16,Calcu!K16)</f>
        <v/>
      </c>
      <c r="X21" s="629"/>
      <c r="Y21" s="629"/>
      <c r="Z21" s="629"/>
      <c r="AA21" s="629"/>
      <c r="AB21" s="629"/>
      <c r="AC21" s="630"/>
      <c r="AD21" s="626" t="str">
        <f>IF(Calcu!H16="ⅹ",Calcu!H16,Calcu!L16)</f>
        <v/>
      </c>
      <c r="AE21" s="629"/>
      <c r="AF21" s="629"/>
      <c r="AG21" s="629"/>
      <c r="AH21" s="629"/>
      <c r="AI21" s="629"/>
      <c r="AJ21" s="630"/>
      <c r="AK21" s="282"/>
      <c r="AL21" s="282"/>
      <c r="AM21" s="282"/>
      <c r="AN21" s="282"/>
      <c r="AO21" s="282"/>
      <c r="AP21" s="282"/>
      <c r="AQ21" s="282"/>
      <c r="AR21" s="139"/>
      <c r="AS21" s="139"/>
      <c r="AT21" s="282"/>
    </row>
    <row r="22" spans="1:46" ht="18" customHeight="1">
      <c r="A22" s="282"/>
      <c r="B22" s="645">
        <f>Calcu!C17</f>
        <v>9</v>
      </c>
      <c r="C22" s="646"/>
      <c r="D22" s="646"/>
      <c r="E22" s="646"/>
      <c r="F22" s="646"/>
      <c r="G22" s="646"/>
      <c r="H22" s="647"/>
      <c r="I22" s="626" t="str">
        <f>Calcu!E17</f>
        <v/>
      </c>
      <c r="J22" s="627"/>
      <c r="K22" s="627"/>
      <c r="L22" s="627"/>
      <c r="M22" s="627"/>
      <c r="N22" s="627"/>
      <c r="O22" s="628"/>
      <c r="P22" s="626" t="str">
        <f>Calcu!J17</f>
        <v/>
      </c>
      <c r="Q22" s="629"/>
      <c r="R22" s="629"/>
      <c r="S22" s="629"/>
      <c r="T22" s="629"/>
      <c r="U22" s="629"/>
      <c r="V22" s="630"/>
      <c r="W22" s="626" t="str">
        <f>IF(Calcu!G17="ⅹ",Calcu!G17,Calcu!K17)</f>
        <v/>
      </c>
      <c r="X22" s="629"/>
      <c r="Y22" s="629"/>
      <c r="Z22" s="629"/>
      <c r="AA22" s="629"/>
      <c r="AB22" s="629"/>
      <c r="AC22" s="630"/>
      <c r="AD22" s="626" t="str">
        <f>IF(Calcu!H17="ⅹ",Calcu!H17,Calcu!L17)</f>
        <v/>
      </c>
      <c r="AE22" s="629"/>
      <c r="AF22" s="629"/>
      <c r="AG22" s="629"/>
      <c r="AH22" s="629"/>
      <c r="AI22" s="629"/>
      <c r="AJ22" s="630"/>
      <c r="AK22" s="282"/>
      <c r="AL22" s="282"/>
      <c r="AM22" s="282"/>
      <c r="AN22" s="282"/>
      <c r="AO22" s="282"/>
      <c r="AP22" s="282"/>
      <c r="AQ22" s="282"/>
      <c r="AR22" s="139"/>
      <c r="AS22" s="139"/>
      <c r="AT22" s="282"/>
    </row>
    <row r="23" spans="1:46" ht="18" customHeight="1">
      <c r="A23" s="282"/>
      <c r="B23" s="645">
        <f>Calcu!C18</f>
        <v>10</v>
      </c>
      <c r="C23" s="646"/>
      <c r="D23" s="646"/>
      <c r="E23" s="646"/>
      <c r="F23" s="646"/>
      <c r="G23" s="646"/>
      <c r="H23" s="647"/>
      <c r="I23" s="626" t="str">
        <f>Calcu!E18</f>
        <v/>
      </c>
      <c r="J23" s="627"/>
      <c r="K23" s="627"/>
      <c r="L23" s="627"/>
      <c r="M23" s="627"/>
      <c r="N23" s="627"/>
      <c r="O23" s="628"/>
      <c r="P23" s="626" t="str">
        <f>Calcu!J18</f>
        <v/>
      </c>
      <c r="Q23" s="629"/>
      <c r="R23" s="629"/>
      <c r="S23" s="629"/>
      <c r="T23" s="629"/>
      <c r="U23" s="629"/>
      <c r="V23" s="630"/>
      <c r="W23" s="626" t="str">
        <f>IF(Calcu!G18="ⅹ",Calcu!G18,Calcu!K18)</f>
        <v/>
      </c>
      <c r="X23" s="629"/>
      <c r="Y23" s="629"/>
      <c r="Z23" s="629"/>
      <c r="AA23" s="629"/>
      <c r="AB23" s="629"/>
      <c r="AC23" s="630"/>
      <c r="AD23" s="626" t="str">
        <f>IF(Calcu!H18="ⅹ",Calcu!H18,Calcu!L18)</f>
        <v/>
      </c>
      <c r="AE23" s="629"/>
      <c r="AF23" s="629"/>
      <c r="AG23" s="629"/>
      <c r="AH23" s="629"/>
      <c r="AI23" s="629"/>
      <c r="AJ23" s="630"/>
      <c r="AK23" s="282"/>
      <c r="AL23" s="282"/>
      <c r="AM23" s="282"/>
      <c r="AN23" s="282"/>
      <c r="AO23" s="282"/>
      <c r="AP23" s="282"/>
      <c r="AQ23" s="282"/>
      <c r="AR23" s="139"/>
      <c r="AS23" s="139"/>
      <c r="AT23" s="282"/>
    </row>
    <row r="24" spans="1:46" ht="18" customHeight="1">
      <c r="A24" s="282"/>
      <c r="B24" s="645">
        <f>Calcu!C19</f>
        <v>11</v>
      </c>
      <c r="C24" s="646"/>
      <c r="D24" s="646"/>
      <c r="E24" s="646"/>
      <c r="F24" s="646"/>
      <c r="G24" s="646"/>
      <c r="H24" s="647"/>
      <c r="I24" s="626" t="str">
        <f>Calcu!E19</f>
        <v/>
      </c>
      <c r="J24" s="627"/>
      <c r="K24" s="627"/>
      <c r="L24" s="627"/>
      <c r="M24" s="627"/>
      <c r="N24" s="627"/>
      <c r="O24" s="628"/>
      <c r="P24" s="626" t="str">
        <f>Calcu!J19</f>
        <v/>
      </c>
      <c r="Q24" s="629"/>
      <c r="R24" s="629"/>
      <c r="S24" s="629"/>
      <c r="T24" s="629"/>
      <c r="U24" s="629"/>
      <c r="V24" s="630"/>
      <c r="W24" s="626" t="str">
        <f>IF(Calcu!G19="ⅹ",Calcu!G19,Calcu!K19)</f>
        <v/>
      </c>
      <c r="X24" s="629"/>
      <c r="Y24" s="629"/>
      <c r="Z24" s="629"/>
      <c r="AA24" s="629"/>
      <c r="AB24" s="629"/>
      <c r="AC24" s="630"/>
      <c r="AD24" s="626" t="str">
        <f>IF(Calcu!H19="ⅹ",Calcu!H19,Calcu!L19)</f>
        <v/>
      </c>
      <c r="AE24" s="629"/>
      <c r="AF24" s="629"/>
      <c r="AG24" s="629"/>
      <c r="AH24" s="629"/>
      <c r="AI24" s="629"/>
      <c r="AJ24" s="630"/>
      <c r="AK24" s="282"/>
      <c r="AL24" s="282"/>
      <c r="AM24" s="282"/>
      <c r="AN24" s="282"/>
      <c r="AO24" s="282"/>
      <c r="AP24" s="282"/>
      <c r="AQ24" s="282"/>
      <c r="AR24" s="139"/>
      <c r="AS24" s="139"/>
      <c r="AT24" s="282"/>
    </row>
    <row r="25" spans="1:46" ht="18" customHeight="1">
      <c r="A25" s="282"/>
      <c r="B25" s="645">
        <f>Calcu!C20</f>
        <v>12</v>
      </c>
      <c r="C25" s="646"/>
      <c r="D25" s="646"/>
      <c r="E25" s="646"/>
      <c r="F25" s="646"/>
      <c r="G25" s="646"/>
      <c r="H25" s="647"/>
      <c r="I25" s="626" t="str">
        <f>Calcu!E20</f>
        <v/>
      </c>
      <c r="J25" s="627"/>
      <c r="K25" s="627"/>
      <c r="L25" s="627"/>
      <c r="M25" s="627"/>
      <c r="N25" s="627"/>
      <c r="O25" s="628"/>
      <c r="P25" s="626" t="str">
        <f>Calcu!J20</f>
        <v/>
      </c>
      <c r="Q25" s="629"/>
      <c r="R25" s="629"/>
      <c r="S25" s="629"/>
      <c r="T25" s="629"/>
      <c r="U25" s="629"/>
      <c r="V25" s="630"/>
      <c r="W25" s="626" t="str">
        <f>IF(Calcu!G20="ⅹ",Calcu!G20,Calcu!K20)</f>
        <v/>
      </c>
      <c r="X25" s="629"/>
      <c r="Y25" s="629"/>
      <c r="Z25" s="629"/>
      <c r="AA25" s="629"/>
      <c r="AB25" s="629"/>
      <c r="AC25" s="630"/>
      <c r="AD25" s="626" t="str">
        <f>IF(Calcu!H20="ⅹ",Calcu!H20,Calcu!L20)</f>
        <v/>
      </c>
      <c r="AE25" s="629"/>
      <c r="AF25" s="629"/>
      <c r="AG25" s="629"/>
      <c r="AH25" s="629"/>
      <c r="AI25" s="629"/>
      <c r="AJ25" s="630"/>
      <c r="AK25" s="282"/>
      <c r="AL25" s="282"/>
      <c r="AM25" s="282"/>
      <c r="AN25" s="282"/>
      <c r="AO25" s="282"/>
      <c r="AP25" s="282"/>
      <c r="AQ25" s="282"/>
      <c r="AR25" s="139"/>
      <c r="AS25" s="139"/>
      <c r="AT25" s="282"/>
    </row>
    <row r="26" spans="1:46" ht="18" customHeight="1">
      <c r="A26" s="282"/>
      <c r="B26" s="645">
        <f>Calcu!C21</f>
        <v>13</v>
      </c>
      <c r="C26" s="646"/>
      <c r="D26" s="646"/>
      <c r="E26" s="646"/>
      <c r="F26" s="646"/>
      <c r="G26" s="646"/>
      <c r="H26" s="647"/>
      <c r="I26" s="626" t="str">
        <f>Calcu!E21</f>
        <v/>
      </c>
      <c r="J26" s="627"/>
      <c r="K26" s="627"/>
      <c r="L26" s="627"/>
      <c r="M26" s="627"/>
      <c r="N26" s="627"/>
      <c r="O26" s="628"/>
      <c r="P26" s="626" t="str">
        <f>Calcu!J21</f>
        <v/>
      </c>
      <c r="Q26" s="629"/>
      <c r="R26" s="629"/>
      <c r="S26" s="629"/>
      <c r="T26" s="629"/>
      <c r="U26" s="629"/>
      <c r="V26" s="630"/>
      <c r="W26" s="626" t="str">
        <f>IF(Calcu!G21="ⅹ",Calcu!G21,Calcu!K21)</f>
        <v/>
      </c>
      <c r="X26" s="629"/>
      <c r="Y26" s="629"/>
      <c r="Z26" s="629"/>
      <c r="AA26" s="629"/>
      <c r="AB26" s="629"/>
      <c r="AC26" s="630"/>
      <c r="AD26" s="626" t="str">
        <f>IF(Calcu!H21="ⅹ",Calcu!H21,Calcu!L21)</f>
        <v/>
      </c>
      <c r="AE26" s="629"/>
      <c r="AF26" s="629"/>
      <c r="AG26" s="629"/>
      <c r="AH26" s="629"/>
      <c r="AI26" s="629"/>
      <c r="AJ26" s="630"/>
      <c r="AK26" s="282"/>
      <c r="AL26" s="282"/>
      <c r="AM26" s="282"/>
      <c r="AN26" s="282"/>
      <c r="AO26" s="282"/>
      <c r="AP26" s="282"/>
      <c r="AQ26" s="282"/>
      <c r="AR26" s="139"/>
      <c r="AS26" s="139"/>
      <c r="AT26" s="282"/>
    </row>
    <row r="27" spans="1:46" ht="18" customHeight="1">
      <c r="A27" s="282"/>
      <c r="B27" s="645">
        <f>Calcu!C22</f>
        <v>14</v>
      </c>
      <c r="C27" s="646"/>
      <c r="D27" s="646"/>
      <c r="E27" s="646"/>
      <c r="F27" s="646"/>
      <c r="G27" s="646"/>
      <c r="H27" s="647"/>
      <c r="I27" s="626" t="str">
        <f>Calcu!E22</f>
        <v/>
      </c>
      <c r="J27" s="627"/>
      <c r="K27" s="627"/>
      <c r="L27" s="627"/>
      <c r="M27" s="627"/>
      <c r="N27" s="627"/>
      <c r="O27" s="628"/>
      <c r="P27" s="626" t="str">
        <f>Calcu!J22</f>
        <v/>
      </c>
      <c r="Q27" s="629"/>
      <c r="R27" s="629"/>
      <c r="S27" s="629"/>
      <c r="T27" s="629"/>
      <c r="U27" s="629"/>
      <c r="V27" s="630"/>
      <c r="W27" s="626" t="str">
        <f>IF(Calcu!G22="ⅹ",Calcu!G22,Calcu!K22)</f>
        <v/>
      </c>
      <c r="X27" s="629"/>
      <c r="Y27" s="629"/>
      <c r="Z27" s="629"/>
      <c r="AA27" s="629"/>
      <c r="AB27" s="629"/>
      <c r="AC27" s="630"/>
      <c r="AD27" s="626" t="str">
        <f>IF(Calcu!H22="ⅹ",Calcu!H22,Calcu!L22)</f>
        <v/>
      </c>
      <c r="AE27" s="629"/>
      <c r="AF27" s="629"/>
      <c r="AG27" s="629"/>
      <c r="AH27" s="629"/>
      <c r="AI27" s="629"/>
      <c r="AJ27" s="630"/>
      <c r="AK27" s="282"/>
      <c r="AL27" s="282"/>
      <c r="AM27" s="282"/>
      <c r="AN27" s="282"/>
      <c r="AO27" s="282"/>
      <c r="AP27" s="282"/>
      <c r="AQ27" s="282"/>
      <c r="AR27" s="139"/>
      <c r="AS27" s="139"/>
      <c r="AT27" s="282"/>
    </row>
    <row r="28" spans="1:46" ht="18" customHeight="1">
      <c r="A28" s="282"/>
      <c r="B28" s="645">
        <f>Calcu!C23</f>
        <v>15</v>
      </c>
      <c r="C28" s="646"/>
      <c r="D28" s="646"/>
      <c r="E28" s="646"/>
      <c r="F28" s="646"/>
      <c r="G28" s="646"/>
      <c r="H28" s="647"/>
      <c r="I28" s="626" t="str">
        <f>Calcu!E23</f>
        <v/>
      </c>
      <c r="J28" s="627"/>
      <c r="K28" s="627"/>
      <c r="L28" s="627"/>
      <c r="M28" s="627"/>
      <c r="N28" s="627"/>
      <c r="O28" s="628"/>
      <c r="P28" s="626" t="str">
        <f>Calcu!J23</f>
        <v/>
      </c>
      <c r="Q28" s="629"/>
      <c r="R28" s="629"/>
      <c r="S28" s="629"/>
      <c r="T28" s="629"/>
      <c r="U28" s="629"/>
      <c r="V28" s="630"/>
      <c r="W28" s="626" t="str">
        <f>IF(Calcu!G23="ⅹ",Calcu!G23,Calcu!K23)</f>
        <v/>
      </c>
      <c r="X28" s="629"/>
      <c r="Y28" s="629"/>
      <c r="Z28" s="629"/>
      <c r="AA28" s="629"/>
      <c r="AB28" s="629"/>
      <c r="AC28" s="630"/>
      <c r="AD28" s="626" t="str">
        <f>IF(Calcu!H23="ⅹ",Calcu!H23,Calcu!L23)</f>
        <v/>
      </c>
      <c r="AE28" s="629"/>
      <c r="AF28" s="629"/>
      <c r="AG28" s="629"/>
      <c r="AH28" s="629"/>
      <c r="AI28" s="629"/>
      <c r="AJ28" s="630"/>
      <c r="AK28" s="282"/>
      <c r="AL28" s="282"/>
      <c r="AM28" s="282"/>
      <c r="AN28" s="282"/>
      <c r="AO28" s="282"/>
      <c r="AP28" s="282"/>
      <c r="AQ28" s="282"/>
      <c r="AR28" s="139"/>
      <c r="AS28" s="139"/>
      <c r="AT28" s="282"/>
    </row>
    <row r="29" spans="1:46" ht="18" customHeight="1">
      <c r="A29" s="282"/>
      <c r="B29" s="645">
        <f>Calcu!C24</f>
        <v>16</v>
      </c>
      <c r="C29" s="646"/>
      <c r="D29" s="646"/>
      <c r="E29" s="646"/>
      <c r="F29" s="646"/>
      <c r="G29" s="646"/>
      <c r="H29" s="647"/>
      <c r="I29" s="626" t="str">
        <f>Calcu!E24</f>
        <v/>
      </c>
      <c r="J29" s="627"/>
      <c r="K29" s="627"/>
      <c r="L29" s="627"/>
      <c r="M29" s="627"/>
      <c r="N29" s="627"/>
      <c r="O29" s="628"/>
      <c r="P29" s="626" t="str">
        <f>Calcu!J24</f>
        <v/>
      </c>
      <c r="Q29" s="629"/>
      <c r="R29" s="629"/>
      <c r="S29" s="629"/>
      <c r="T29" s="629"/>
      <c r="U29" s="629"/>
      <c r="V29" s="630"/>
      <c r="W29" s="626" t="str">
        <f>IF(Calcu!G24="ⅹ",Calcu!G24,Calcu!K24)</f>
        <v/>
      </c>
      <c r="X29" s="629"/>
      <c r="Y29" s="629"/>
      <c r="Z29" s="629"/>
      <c r="AA29" s="629"/>
      <c r="AB29" s="629"/>
      <c r="AC29" s="630"/>
      <c r="AD29" s="626" t="str">
        <f>IF(Calcu!H24="ⅹ",Calcu!H24,Calcu!L24)</f>
        <v/>
      </c>
      <c r="AE29" s="629"/>
      <c r="AF29" s="629"/>
      <c r="AG29" s="629"/>
      <c r="AH29" s="629"/>
      <c r="AI29" s="629"/>
      <c r="AJ29" s="630"/>
      <c r="AK29" s="282"/>
      <c r="AL29" s="282"/>
      <c r="AM29" s="282"/>
      <c r="AN29" s="282"/>
      <c r="AO29" s="282"/>
      <c r="AP29" s="282"/>
      <c r="AQ29" s="282"/>
      <c r="AR29" s="139"/>
      <c r="AS29" s="139"/>
      <c r="AT29" s="282"/>
    </row>
    <row r="30" spans="1:46" ht="18" customHeight="1">
      <c r="A30" s="282"/>
      <c r="B30" s="645">
        <f>Calcu!C25</f>
        <v>17</v>
      </c>
      <c r="C30" s="646"/>
      <c r="D30" s="646"/>
      <c r="E30" s="646"/>
      <c r="F30" s="646"/>
      <c r="G30" s="646"/>
      <c r="H30" s="647"/>
      <c r="I30" s="626" t="str">
        <f>Calcu!E25</f>
        <v/>
      </c>
      <c r="J30" s="627"/>
      <c r="K30" s="627"/>
      <c r="L30" s="627"/>
      <c r="M30" s="627"/>
      <c r="N30" s="627"/>
      <c r="O30" s="628"/>
      <c r="P30" s="626" t="str">
        <f>Calcu!J25</f>
        <v/>
      </c>
      <c r="Q30" s="629"/>
      <c r="R30" s="629"/>
      <c r="S30" s="629"/>
      <c r="T30" s="629"/>
      <c r="U30" s="629"/>
      <c r="V30" s="630"/>
      <c r="W30" s="626" t="str">
        <f>IF(Calcu!G25="ⅹ",Calcu!G25,Calcu!K25)</f>
        <v/>
      </c>
      <c r="X30" s="629"/>
      <c r="Y30" s="629"/>
      <c r="Z30" s="629"/>
      <c r="AA30" s="629"/>
      <c r="AB30" s="629"/>
      <c r="AC30" s="630"/>
      <c r="AD30" s="626" t="str">
        <f>IF(Calcu!H25="ⅹ",Calcu!H25,Calcu!L25)</f>
        <v/>
      </c>
      <c r="AE30" s="629"/>
      <c r="AF30" s="629"/>
      <c r="AG30" s="629"/>
      <c r="AH30" s="629"/>
      <c r="AI30" s="629"/>
      <c r="AJ30" s="630"/>
      <c r="AK30" s="282"/>
      <c r="AL30" s="282"/>
      <c r="AM30" s="282"/>
      <c r="AN30" s="282"/>
      <c r="AO30" s="282"/>
      <c r="AP30" s="282"/>
      <c r="AQ30" s="282"/>
      <c r="AR30" s="139"/>
      <c r="AS30" s="139"/>
      <c r="AT30" s="282"/>
    </row>
    <row r="31" spans="1:46" ht="18" customHeight="1">
      <c r="A31" s="282"/>
      <c r="B31" s="645">
        <f>Calcu!C26</f>
        <v>18</v>
      </c>
      <c r="C31" s="646"/>
      <c r="D31" s="646"/>
      <c r="E31" s="646"/>
      <c r="F31" s="646"/>
      <c r="G31" s="646"/>
      <c r="H31" s="647"/>
      <c r="I31" s="626" t="str">
        <f>Calcu!E26</f>
        <v/>
      </c>
      <c r="J31" s="627"/>
      <c r="K31" s="627"/>
      <c r="L31" s="627"/>
      <c r="M31" s="627"/>
      <c r="N31" s="627"/>
      <c r="O31" s="628"/>
      <c r="P31" s="626" t="str">
        <f>Calcu!J26</f>
        <v/>
      </c>
      <c r="Q31" s="629"/>
      <c r="R31" s="629"/>
      <c r="S31" s="629"/>
      <c r="T31" s="629"/>
      <c r="U31" s="629"/>
      <c r="V31" s="630"/>
      <c r="W31" s="626" t="str">
        <f>IF(Calcu!G26="ⅹ",Calcu!G26,Calcu!K26)</f>
        <v/>
      </c>
      <c r="X31" s="629"/>
      <c r="Y31" s="629"/>
      <c r="Z31" s="629"/>
      <c r="AA31" s="629"/>
      <c r="AB31" s="629"/>
      <c r="AC31" s="630"/>
      <c r="AD31" s="626" t="str">
        <f>IF(Calcu!H26="ⅹ",Calcu!H26,Calcu!L26)</f>
        <v/>
      </c>
      <c r="AE31" s="629"/>
      <c r="AF31" s="629"/>
      <c r="AG31" s="629"/>
      <c r="AH31" s="629"/>
      <c r="AI31" s="629"/>
      <c r="AJ31" s="630"/>
      <c r="AK31" s="282"/>
      <c r="AL31" s="282"/>
      <c r="AM31" s="282"/>
      <c r="AN31" s="282"/>
      <c r="AO31" s="282"/>
      <c r="AP31" s="282"/>
      <c r="AQ31" s="282"/>
      <c r="AR31" s="139"/>
      <c r="AS31" s="139"/>
      <c r="AT31" s="282"/>
    </row>
    <row r="32" spans="1:46" ht="18" customHeight="1">
      <c r="A32" s="282"/>
      <c r="B32" s="645">
        <f>Calcu!C27</f>
        <v>19</v>
      </c>
      <c r="C32" s="646"/>
      <c r="D32" s="646"/>
      <c r="E32" s="646"/>
      <c r="F32" s="646"/>
      <c r="G32" s="646"/>
      <c r="H32" s="647"/>
      <c r="I32" s="626" t="str">
        <f>Calcu!E27</f>
        <v/>
      </c>
      <c r="J32" s="627"/>
      <c r="K32" s="627"/>
      <c r="L32" s="627"/>
      <c r="M32" s="627"/>
      <c r="N32" s="627"/>
      <c r="O32" s="628"/>
      <c r="P32" s="626" t="str">
        <f>Calcu!J27</f>
        <v/>
      </c>
      <c r="Q32" s="629"/>
      <c r="R32" s="629"/>
      <c r="S32" s="629"/>
      <c r="T32" s="629"/>
      <c r="U32" s="629"/>
      <c r="V32" s="630"/>
      <c r="W32" s="626" t="str">
        <f>IF(Calcu!G27="ⅹ",Calcu!G27,Calcu!K27)</f>
        <v/>
      </c>
      <c r="X32" s="629"/>
      <c r="Y32" s="629"/>
      <c r="Z32" s="629"/>
      <c r="AA32" s="629"/>
      <c r="AB32" s="629"/>
      <c r="AC32" s="630"/>
      <c r="AD32" s="626" t="str">
        <f>IF(Calcu!H27="ⅹ",Calcu!H27,Calcu!L27)</f>
        <v/>
      </c>
      <c r="AE32" s="629"/>
      <c r="AF32" s="629"/>
      <c r="AG32" s="629"/>
      <c r="AH32" s="629"/>
      <c r="AI32" s="629"/>
      <c r="AJ32" s="630"/>
      <c r="AK32" s="282"/>
      <c r="AL32" s="282"/>
      <c r="AM32" s="282"/>
      <c r="AN32" s="282"/>
      <c r="AO32" s="282"/>
      <c r="AP32" s="282"/>
      <c r="AQ32" s="282"/>
      <c r="AR32" s="139"/>
      <c r="AS32" s="139"/>
      <c r="AT32" s="282"/>
    </row>
    <row r="33" spans="1:46" ht="18" customHeight="1">
      <c r="A33" s="282"/>
      <c r="B33" s="645">
        <f>Calcu!C28</f>
        <v>20</v>
      </c>
      <c r="C33" s="646"/>
      <c r="D33" s="646"/>
      <c r="E33" s="646"/>
      <c r="F33" s="646"/>
      <c r="G33" s="646"/>
      <c r="H33" s="647"/>
      <c r="I33" s="626" t="str">
        <f>Calcu!E28</f>
        <v/>
      </c>
      <c r="J33" s="627"/>
      <c r="K33" s="627"/>
      <c r="L33" s="627"/>
      <c r="M33" s="627"/>
      <c r="N33" s="627"/>
      <c r="O33" s="628"/>
      <c r="P33" s="626" t="str">
        <f>Calcu!J28</f>
        <v/>
      </c>
      <c r="Q33" s="629"/>
      <c r="R33" s="629"/>
      <c r="S33" s="629"/>
      <c r="T33" s="629"/>
      <c r="U33" s="629"/>
      <c r="V33" s="630"/>
      <c r="W33" s="626" t="str">
        <f>IF(Calcu!G28="ⅹ",Calcu!G28,Calcu!K28)</f>
        <v/>
      </c>
      <c r="X33" s="629"/>
      <c r="Y33" s="629"/>
      <c r="Z33" s="629"/>
      <c r="AA33" s="629"/>
      <c r="AB33" s="629"/>
      <c r="AC33" s="630"/>
      <c r="AD33" s="626" t="str">
        <f>IF(Calcu!H28="ⅹ",Calcu!H28,Calcu!L28)</f>
        <v/>
      </c>
      <c r="AE33" s="629"/>
      <c r="AF33" s="629"/>
      <c r="AG33" s="629"/>
      <c r="AH33" s="629"/>
      <c r="AI33" s="629"/>
      <c r="AJ33" s="630"/>
      <c r="AK33" s="282"/>
      <c r="AL33" s="282"/>
      <c r="AM33" s="282"/>
      <c r="AN33" s="282"/>
      <c r="AO33" s="282"/>
      <c r="AP33" s="282"/>
      <c r="AQ33" s="282"/>
      <c r="AR33" s="139"/>
      <c r="AS33" s="139"/>
      <c r="AT33" s="282"/>
    </row>
    <row r="34" spans="1:46" ht="18" customHeight="1">
      <c r="A34" s="282"/>
      <c r="B34" s="645">
        <f>Calcu!C29</f>
        <v>21</v>
      </c>
      <c r="C34" s="646"/>
      <c r="D34" s="646"/>
      <c r="E34" s="646"/>
      <c r="F34" s="646"/>
      <c r="G34" s="646"/>
      <c r="H34" s="647"/>
      <c r="I34" s="626" t="str">
        <f>Calcu!E29</f>
        <v/>
      </c>
      <c r="J34" s="627"/>
      <c r="K34" s="627"/>
      <c r="L34" s="627"/>
      <c r="M34" s="627"/>
      <c r="N34" s="627"/>
      <c r="O34" s="628"/>
      <c r="P34" s="626" t="str">
        <f>Calcu!J29</f>
        <v/>
      </c>
      <c r="Q34" s="629"/>
      <c r="R34" s="629"/>
      <c r="S34" s="629"/>
      <c r="T34" s="629"/>
      <c r="U34" s="629"/>
      <c r="V34" s="630"/>
      <c r="W34" s="626" t="str">
        <f>IF(Calcu!G29="ⅹ",Calcu!G29,Calcu!K29)</f>
        <v/>
      </c>
      <c r="X34" s="629"/>
      <c r="Y34" s="629"/>
      <c r="Z34" s="629"/>
      <c r="AA34" s="629"/>
      <c r="AB34" s="629"/>
      <c r="AC34" s="630"/>
      <c r="AD34" s="626" t="str">
        <f>IF(Calcu!H29="ⅹ",Calcu!H29,Calcu!L29)</f>
        <v/>
      </c>
      <c r="AE34" s="629"/>
      <c r="AF34" s="629"/>
      <c r="AG34" s="629"/>
      <c r="AH34" s="629"/>
      <c r="AI34" s="629"/>
      <c r="AJ34" s="630"/>
      <c r="AK34" s="282"/>
      <c r="AL34" s="282"/>
      <c r="AM34" s="282"/>
      <c r="AN34" s="282"/>
      <c r="AO34" s="282"/>
      <c r="AP34" s="282"/>
      <c r="AQ34" s="282"/>
      <c r="AR34" s="139"/>
      <c r="AS34" s="139"/>
      <c r="AT34" s="282"/>
    </row>
    <row r="35" spans="1:46" ht="18" customHeight="1">
      <c r="A35" s="282"/>
      <c r="B35" s="645">
        <f>Calcu!C30</f>
        <v>22</v>
      </c>
      <c r="C35" s="646"/>
      <c r="D35" s="646"/>
      <c r="E35" s="646"/>
      <c r="F35" s="646"/>
      <c r="G35" s="646"/>
      <c r="H35" s="647"/>
      <c r="I35" s="626" t="str">
        <f>Calcu!E30</f>
        <v/>
      </c>
      <c r="J35" s="627"/>
      <c r="K35" s="627"/>
      <c r="L35" s="627"/>
      <c r="M35" s="627"/>
      <c r="N35" s="627"/>
      <c r="O35" s="628"/>
      <c r="P35" s="626" t="str">
        <f>Calcu!J30</f>
        <v/>
      </c>
      <c r="Q35" s="629"/>
      <c r="R35" s="629"/>
      <c r="S35" s="629"/>
      <c r="T35" s="629"/>
      <c r="U35" s="629"/>
      <c r="V35" s="630"/>
      <c r="W35" s="626" t="str">
        <f>IF(Calcu!G30="ⅹ",Calcu!G30,Calcu!K30)</f>
        <v/>
      </c>
      <c r="X35" s="629"/>
      <c r="Y35" s="629"/>
      <c r="Z35" s="629"/>
      <c r="AA35" s="629"/>
      <c r="AB35" s="629"/>
      <c r="AC35" s="630"/>
      <c r="AD35" s="626" t="str">
        <f>IF(Calcu!H30="ⅹ",Calcu!H30,Calcu!L30)</f>
        <v/>
      </c>
      <c r="AE35" s="629"/>
      <c r="AF35" s="629"/>
      <c r="AG35" s="629"/>
      <c r="AH35" s="629"/>
      <c r="AI35" s="629"/>
      <c r="AJ35" s="630"/>
      <c r="AK35" s="282"/>
      <c r="AL35" s="282"/>
      <c r="AM35" s="282"/>
      <c r="AN35" s="282"/>
      <c r="AO35" s="282"/>
      <c r="AP35" s="282"/>
      <c r="AQ35" s="282"/>
      <c r="AR35" s="139"/>
      <c r="AS35" s="139"/>
      <c r="AT35" s="282"/>
    </row>
    <row r="36" spans="1:46" ht="18" customHeight="1">
      <c r="A36" s="282"/>
      <c r="B36" s="645">
        <f>Calcu!C31</f>
        <v>23</v>
      </c>
      <c r="C36" s="646"/>
      <c r="D36" s="646"/>
      <c r="E36" s="646"/>
      <c r="F36" s="646"/>
      <c r="G36" s="646"/>
      <c r="H36" s="647"/>
      <c r="I36" s="626" t="str">
        <f>Calcu!E31</f>
        <v/>
      </c>
      <c r="J36" s="627"/>
      <c r="K36" s="627"/>
      <c r="L36" s="627"/>
      <c r="M36" s="627"/>
      <c r="N36" s="627"/>
      <c r="O36" s="628"/>
      <c r="P36" s="626" t="str">
        <f>Calcu!J31</f>
        <v/>
      </c>
      <c r="Q36" s="629"/>
      <c r="R36" s="629"/>
      <c r="S36" s="629"/>
      <c r="T36" s="629"/>
      <c r="U36" s="629"/>
      <c r="V36" s="630"/>
      <c r="W36" s="626" t="str">
        <f>IF(Calcu!G31="ⅹ",Calcu!G31,Calcu!K31)</f>
        <v/>
      </c>
      <c r="X36" s="629"/>
      <c r="Y36" s="629"/>
      <c r="Z36" s="629"/>
      <c r="AA36" s="629"/>
      <c r="AB36" s="629"/>
      <c r="AC36" s="630"/>
      <c r="AD36" s="626" t="str">
        <f>IF(Calcu!H31="ⅹ",Calcu!H31,Calcu!L31)</f>
        <v/>
      </c>
      <c r="AE36" s="629"/>
      <c r="AF36" s="629"/>
      <c r="AG36" s="629"/>
      <c r="AH36" s="629"/>
      <c r="AI36" s="629"/>
      <c r="AJ36" s="630"/>
      <c r="AK36" s="282"/>
      <c r="AL36" s="282"/>
      <c r="AM36" s="282"/>
      <c r="AN36" s="282"/>
      <c r="AO36" s="282"/>
      <c r="AP36" s="282"/>
      <c r="AQ36" s="282"/>
      <c r="AR36" s="139"/>
      <c r="AS36" s="139"/>
      <c r="AT36" s="282"/>
    </row>
    <row r="37" spans="1:46" ht="18" customHeight="1">
      <c r="A37" s="282"/>
      <c r="B37" s="645">
        <f>Calcu!C32</f>
        <v>24</v>
      </c>
      <c r="C37" s="646"/>
      <c r="D37" s="646"/>
      <c r="E37" s="646"/>
      <c r="F37" s="646"/>
      <c r="G37" s="646"/>
      <c r="H37" s="647"/>
      <c r="I37" s="626" t="str">
        <f>Calcu!E32</f>
        <v/>
      </c>
      <c r="J37" s="627"/>
      <c r="K37" s="627"/>
      <c r="L37" s="627"/>
      <c r="M37" s="627"/>
      <c r="N37" s="627"/>
      <c r="O37" s="628"/>
      <c r="P37" s="626" t="str">
        <f>Calcu!J32</f>
        <v/>
      </c>
      <c r="Q37" s="629"/>
      <c r="R37" s="629"/>
      <c r="S37" s="629"/>
      <c r="T37" s="629"/>
      <c r="U37" s="629"/>
      <c r="V37" s="630"/>
      <c r="W37" s="626" t="str">
        <f>IF(Calcu!G32="ⅹ",Calcu!G32,Calcu!K32)</f>
        <v/>
      </c>
      <c r="X37" s="629"/>
      <c r="Y37" s="629"/>
      <c r="Z37" s="629"/>
      <c r="AA37" s="629"/>
      <c r="AB37" s="629"/>
      <c r="AC37" s="630"/>
      <c r="AD37" s="626" t="str">
        <f>IF(Calcu!H32="ⅹ",Calcu!H32,Calcu!L32)</f>
        <v/>
      </c>
      <c r="AE37" s="629"/>
      <c r="AF37" s="629"/>
      <c r="AG37" s="629"/>
      <c r="AH37" s="629"/>
      <c r="AI37" s="629"/>
      <c r="AJ37" s="630"/>
      <c r="AK37" s="282"/>
      <c r="AL37" s="282"/>
      <c r="AM37" s="282"/>
      <c r="AN37" s="282"/>
      <c r="AO37" s="282"/>
      <c r="AP37" s="282"/>
      <c r="AQ37" s="282"/>
      <c r="AR37" s="139"/>
      <c r="AS37" s="139"/>
      <c r="AT37" s="282"/>
    </row>
    <row r="38" spans="1:46" ht="18" customHeight="1">
      <c r="A38" s="282"/>
      <c r="B38" s="645">
        <f>Calcu!C33</f>
        <v>25</v>
      </c>
      <c r="C38" s="646"/>
      <c r="D38" s="646"/>
      <c r="E38" s="646"/>
      <c r="F38" s="646"/>
      <c r="G38" s="646"/>
      <c r="H38" s="647"/>
      <c r="I38" s="626" t="str">
        <f>Calcu!E33</f>
        <v/>
      </c>
      <c r="J38" s="627"/>
      <c r="K38" s="627"/>
      <c r="L38" s="627"/>
      <c r="M38" s="627"/>
      <c r="N38" s="627"/>
      <c r="O38" s="628"/>
      <c r="P38" s="626" t="str">
        <f>Calcu!J33</f>
        <v/>
      </c>
      <c r="Q38" s="629"/>
      <c r="R38" s="629"/>
      <c r="S38" s="629"/>
      <c r="T38" s="629"/>
      <c r="U38" s="629"/>
      <c r="V38" s="630"/>
      <c r="W38" s="626" t="str">
        <f>IF(Calcu!G33="ⅹ",Calcu!G33,Calcu!K33)</f>
        <v/>
      </c>
      <c r="X38" s="629"/>
      <c r="Y38" s="629"/>
      <c r="Z38" s="629"/>
      <c r="AA38" s="629"/>
      <c r="AB38" s="629"/>
      <c r="AC38" s="630"/>
      <c r="AD38" s="626" t="str">
        <f>IF(Calcu!H33="ⅹ",Calcu!H33,Calcu!L33)</f>
        <v/>
      </c>
      <c r="AE38" s="629"/>
      <c r="AF38" s="629"/>
      <c r="AG38" s="629"/>
      <c r="AH38" s="629"/>
      <c r="AI38" s="629"/>
      <c r="AJ38" s="630"/>
      <c r="AK38" s="282"/>
      <c r="AL38" s="282"/>
      <c r="AM38" s="282"/>
      <c r="AN38" s="282"/>
      <c r="AO38" s="282"/>
      <c r="AP38" s="282"/>
      <c r="AQ38" s="282"/>
      <c r="AR38" s="139"/>
      <c r="AS38" s="139"/>
      <c r="AT38" s="282"/>
    </row>
    <row r="39" spans="1:46" ht="18" customHeight="1">
      <c r="A39" s="282"/>
      <c r="B39" s="645">
        <f>Calcu!C34</f>
        <v>26</v>
      </c>
      <c r="C39" s="646"/>
      <c r="D39" s="646"/>
      <c r="E39" s="646"/>
      <c r="F39" s="646"/>
      <c r="G39" s="646"/>
      <c r="H39" s="647"/>
      <c r="I39" s="626" t="str">
        <f>Calcu!E34</f>
        <v/>
      </c>
      <c r="J39" s="627"/>
      <c r="K39" s="627"/>
      <c r="L39" s="627"/>
      <c r="M39" s="627"/>
      <c r="N39" s="627"/>
      <c r="O39" s="628"/>
      <c r="P39" s="626" t="str">
        <f>Calcu!J34</f>
        <v/>
      </c>
      <c r="Q39" s="629"/>
      <c r="R39" s="629"/>
      <c r="S39" s="629"/>
      <c r="T39" s="629"/>
      <c r="U39" s="629"/>
      <c r="V39" s="630"/>
      <c r="W39" s="626" t="str">
        <f>IF(Calcu!G34="ⅹ",Calcu!G34,Calcu!K34)</f>
        <v/>
      </c>
      <c r="X39" s="629"/>
      <c r="Y39" s="629"/>
      <c r="Z39" s="629"/>
      <c r="AA39" s="629"/>
      <c r="AB39" s="629"/>
      <c r="AC39" s="630"/>
      <c r="AD39" s="626" t="str">
        <f>IF(Calcu!H34="ⅹ",Calcu!H34,Calcu!L34)</f>
        <v/>
      </c>
      <c r="AE39" s="629"/>
      <c r="AF39" s="629"/>
      <c r="AG39" s="629"/>
      <c r="AH39" s="629"/>
      <c r="AI39" s="629"/>
      <c r="AJ39" s="630"/>
      <c r="AK39" s="282"/>
      <c r="AL39" s="282"/>
      <c r="AM39" s="282"/>
      <c r="AN39" s="282"/>
      <c r="AO39" s="282"/>
      <c r="AP39" s="282"/>
      <c r="AQ39" s="282"/>
      <c r="AR39" s="139"/>
      <c r="AS39" s="139"/>
      <c r="AT39" s="282"/>
    </row>
    <row r="40" spans="1:46" ht="18" customHeight="1">
      <c r="A40" s="282"/>
      <c r="B40" s="645">
        <f>Calcu!C35</f>
        <v>27</v>
      </c>
      <c r="C40" s="646"/>
      <c r="D40" s="646"/>
      <c r="E40" s="646"/>
      <c r="F40" s="646"/>
      <c r="G40" s="646"/>
      <c r="H40" s="647"/>
      <c r="I40" s="626" t="str">
        <f>Calcu!E35</f>
        <v/>
      </c>
      <c r="J40" s="627"/>
      <c r="K40" s="627"/>
      <c r="L40" s="627"/>
      <c r="M40" s="627"/>
      <c r="N40" s="627"/>
      <c r="O40" s="628"/>
      <c r="P40" s="626" t="str">
        <f>Calcu!J35</f>
        <v/>
      </c>
      <c r="Q40" s="629"/>
      <c r="R40" s="629"/>
      <c r="S40" s="629"/>
      <c r="T40" s="629"/>
      <c r="U40" s="629"/>
      <c r="V40" s="630"/>
      <c r="W40" s="626" t="str">
        <f>IF(Calcu!G35="ⅹ",Calcu!G35,Calcu!K35)</f>
        <v/>
      </c>
      <c r="X40" s="629"/>
      <c r="Y40" s="629"/>
      <c r="Z40" s="629"/>
      <c r="AA40" s="629"/>
      <c r="AB40" s="629"/>
      <c r="AC40" s="630"/>
      <c r="AD40" s="626" t="str">
        <f>IF(Calcu!H35="ⅹ",Calcu!H35,Calcu!L35)</f>
        <v/>
      </c>
      <c r="AE40" s="629"/>
      <c r="AF40" s="629"/>
      <c r="AG40" s="629"/>
      <c r="AH40" s="629"/>
      <c r="AI40" s="629"/>
      <c r="AJ40" s="630"/>
      <c r="AK40" s="282"/>
      <c r="AL40" s="282"/>
      <c r="AM40" s="282"/>
      <c r="AN40" s="282"/>
      <c r="AO40" s="282"/>
      <c r="AP40" s="282"/>
      <c r="AQ40" s="282"/>
      <c r="AR40" s="139"/>
      <c r="AS40" s="139"/>
      <c r="AT40" s="282"/>
    </row>
    <row r="41" spans="1:46" ht="18" customHeight="1">
      <c r="A41" s="282"/>
      <c r="B41" s="645">
        <f>Calcu!C36</f>
        <v>28</v>
      </c>
      <c r="C41" s="646"/>
      <c r="D41" s="646"/>
      <c r="E41" s="646"/>
      <c r="F41" s="646"/>
      <c r="G41" s="646"/>
      <c r="H41" s="647"/>
      <c r="I41" s="626" t="str">
        <f>Calcu!E36</f>
        <v/>
      </c>
      <c r="J41" s="627"/>
      <c r="K41" s="627"/>
      <c r="L41" s="627"/>
      <c r="M41" s="627"/>
      <c r="N41" s="627"/>
      <c r="O41" s="628"/>
      <c r="P41" s="626" t="str">
        <f>Calcu!J36</f>
        <v/>
      </c>
      <c r="Q41" s="629"/>
      <c r="R41" s="629"/>
      <c r="S41" s="629"/>
      <c r="T41" s="629"/>
      <c r="U41" s="629"/>
      <c r="V41" s="630"/>
      <c r="W41" s="626" t="str">
        <f>IF(Calcu!G36="ⅹ",Calcu!G36,Calcu!K36)</f>
        <v/>
      </c>
      <c r="X41" s="629"/>
      <c r="Y41" s="629"/>
      <c r="Z41" s="629"/>
      <c r="AA41" s="629"/>
      <c r="AB41" s="629"/>
      <c r="AC41" s="630"/>
      <c r="AD41" s="626" t="str">
        <f>IF(Calcu!H36="ⅹ",Calcu!H36,Calcu!L36)</f>
        <v/>
      </c>
      <c r="AE41" s="629"/>
      <c r="AF41" s="629"/>
      <c r="AG41" s="629"/>
      <c r="AH41" s="629"/>
      <c r="AI41" s="629"/>
      <c r="AJ41" s="630"/>
      <c r="AK41" s="282"/>
      <c r="AL41" s="282"/>
      <c r="AM41" s="282"/>
      <c r="AN41" s="282"/>
      <c r="AO41" s="282"/>
      <c r="AP41" s="282"/>
      <c r="AQ41" s="282"/>
      <c r="AR41" s="139"/>
      <c r="AS41" s="139"/>
      <c r="AT41" s="282"/>
    </row>
    <row r="42" spans="1:46" ht="18" customHeight="1">
      <c r="A42" s="282"/>
      <c r="B42" s="645">
        <f>Calcu!C37</f>
        <v>29</v>
      </c>
      <c r="C42" s="646"/>
      <c r="D42" s="646"/>
      <c r="E42" s="646"/>
      <c r="F42" s="646"/>
      <c r="G42" s="646"/>
      <c r="H42" s="647"/>
      <c r="I42" s="626" t="str">
        <f>Calcu!E37</f>
        <v/>
      </c>
      <c r="J42" s="627"/>
      <c r="K42" s="627"/>
      <c r="L42" s="627"/>
      <c r="M42" s="627"/>
      <c r="N42" s="627"/>
      <c r="O42" s="628"/>
      <c r="P42" s="626" t="str">
        <f>Calcu!J37</f>
        <v/>
      </c>
      <c r="Q42" s="629"/>
      <c r="R42" s="629"/>
      <c r="S42" s="629"/>
      <c r="T42" s="629"/>
      <c r="U42" s="629"/>
      <c r="V42" s="630"/>
      <c r="W42" s="626" t="str">
        <f>IF(Calcu!G37="ⅹ",Calcu!G37,Calcu!K37)</f>
        <v/>
      </c>
      <c r="X42" s="629"/>
      <c r="Y42" s="629"/>
      <c r="Z42" s="629"/>
      <c r="AA42" s="629"/>
      <c r="AB42" s="629"/>
      <c r="AC42" s="630"/>
      <c r="AD42" s="626" t="str">
        <f>IF(Calcu!H37="ⅹ",Calcu!H37,Calcu!L37)</f>
        <v/>
      </c>
      <c r="AE42" s="629"/>
      <c r="AF42" s="629"/>
      <c r="AG42" s="629"/>
      <c r="AH42" s="629"/>
      <c r="AI42" s="629"/>
      <c r="AJ42" s="630"/>
      <c r="AK42" s="282"/>
      <c r="AL42" s="282"/>
      <c r="AM42" s="282"/>
      <c r="AN42" s="282"/>
      <c r="AO42" s="282"/>
      <c r="AP42" s="282"/>
      <c r="AQ42" s="282"/>
      <c r="AR42" s="139"/>
      <c r="AS42" s="139"/>
      <c r="AT42" s="282"/>
    </row>
    <row r="43" spans="1:46" ht="18" customHeight="1">
      <c r="A43" s="491"/>
      <c r="B43" s="645">
        <f>Calcu!C38</f>
        <v>30</v>
      </c>
      <c r="C43" s="646"/>
      <c r="D43" s="646"/>
      <c r="E43" s="646"/>
      <c r="F43" s="646"/>
      <c r="G43" s="646"/>
      <c r="H43" s="647"/>
      <c r="I43" s="626" t="str">
        <f>Calcu!E38</f>
        <v/>
      </c>
      <c r="J43" s="627"/>
      <c r="K43" s="627"/>
      <c r="L43" s="627"/>
      <c r="M43" s="627"/>
      <c r="N43" s="627"/>
      <c r="O43" s="628"/>
      <c r="P43" s="626" t="str">
        <f>Calcu!J38</f>
        <v/>
      </c>
      <c r="Q43" s="629"/>
      <c r="R43" s="629"/>
      <c r="S43" s="629"/>
      <c r="T43" s="629"/>
      <c r="U43" s="629"/>
      <c r="V43" s="630"/>
      <c r="W43" s="626" t="str">
        <f>IF(Calcu!G38="ⅹ",Calcu!G38,Calcu!K38)</f>
        <v/>
      </c>
      <c r="X43" s="629"/>
      <c r="Y43" s="629"/>
      <c r="Z43" s="629"/>
      <c r="AA43" s="629"/>
      <c r="AB43" s="629"/>
      <c r="AC43" s="630"/>
      <c r="AD43" s="626" t="str">
        <f>IF(Calcu!H38="ⅹ",Calcu!H38,Calcu!L38)</f>
        <v/>
      </c>
      <c r="AE43" s="629"/>
      <c r="AF43" s="629"/>
      <c r="AG43" s="629"/>
      <c r="AH43" s="629"/>
      <c r="AI43" s="629"/>
      <c r="AJ43" s="630"/>
      <c r="AK43" s="491"/>
      <c r="AL43" s="491"/>
      <c r="AM43" s="491"/>
      <c r="AN43" s="491"/>
      <c r="AO43" s="491"/>
      <c r="AP43" s="491"/>
      <c r="AQ43" s="491"/>
      <c r="AR43" s="139"/>
      <c r="AS43" s="139"/>
      <c r="AT43" s="491"/>
    </row>
    <row r="44" spans="1:46" ht="18" customHeight="1">
      <c r="A44" s="491"/>
      <c r="B44" s="645">
        <f>Calcu!C39</f>
        <v>31</v>
      </c>
      <c r="C44" s="646"/>
      <c r="D44" s="646"/>
      <c r="E44" s="646"/>
      <c r="F44" s="646"/>
      <c r="G44" s="646"/>
      <c r="H44" s="647"/>
      <c r="I44" s="626" t="str">
        <f>Calcu!E39</f>
        <v/>
      </c>
      <c r="J44" s="627"/>
      <c r="K44" s="627"/>
      <c r="L44" s="627"/>
      <c r="M44" s="627"/>
      <c r="N44" s="627"/>
      <c r="O44" s="628"/>
      <c r="P44" s="626" t="str">
        <f>Calcu!J39</f>
        <v/>
      </c>
      <c r="Q44" s="629"/>
      <c r="R44" s="629"/>
      <c r="S44" s="629"/>
      <c r="T44" s="629"/>
      <c r="U44" s="629"/>
      <c r="V44" s="630"/>
      <c r="W44" s="626" t="str">
        <f>IF(Calcu!G39="ⅹ",Calcu!G39,Calcu!K39)</f>
        <v/>
      </c>
      <c r="X44" s="629"/>
      <c r="Y44" s="629"/>
      <c r="Z44" s="629"/>
      <c r="AA44" s="629"/>
      <c r="AB44" s="629"/>
      <c r="AC44" s="630"/>
      <c r="AD44" s="626" t="str">
        <f>IF(Calcu!H39="ⅹ",Calcu!H39,Calcu!L39)</f>
        <v/>
      </c>
      <c r="AE44" s="629"/>
      <c r="AF44" s="629"/>
      <c r="AG44" s="629"/>
      <c r="AH44" s="629"/>
      <c r="AI44" s="629"/>
      <c r="AJ44" s="630"/>
      <c r="AK44" s="491"/>
      <c r="AL44" s="491"/>
      <c r="AM44" s="491"/>
      <c r="AN44" s="491"/>
      <c r="AO44" s="491"/>
      <c r="AP44" s="491"/>
      <c r="AQ44" s="491"/>
      <c r="AR44" s="139"/>
      <c r="AS44" s="139"/>
      <c r="AT44" s="491"/>
    </row>
    <row r="45" spans="1:46" ht="18" customHeight="1">
      <c r="A45" s="491"/>
      <c r="B45" s="645">
        <f>Calcu!C40</f>
        <v>32</v>
      </c>
      <c r="C45" s="646"/>
      <c r="D45" s="646"/>
      <c r="E45" s="646"/>
      <c r="F45" s="646"/>
      <c r="G45" s="646"/>
      <c r="H45" s="647"/>
      <c r="I45" s="626" t="str">
        <f>Calcu!E40</f>
        <v/>
      </c>
      <c r="J45" s="627"/>
      <c r="K45" s="627"/>
      <c r="L45" s="627"/>
      <c r="M45" s="627"/>
      <c r="N45" s="627"/>
      <c r="O45" s="628"/>
      <c r="P45" s="626" t="str">
        <f>Calcu!J40</f>
        <v/>
      </c>
      <c r="Q45" s="629"/>
      <c r="R45" s="629"/>
      <c r="S45" s="629"/>
      <c r="T45" s="629"/>
      <c r="U45" s="629"/>
      <c r="V45" s="630"/>
      <c r="W45" s="626" t="str">
        <f>IF(Calcu!G40="ⅹ",Calcu!G40,Calcu!K40)</f>
        <v/>
      </c>
      <c r="X45" s="629"/>
      <c r="Y45" s="629"/>
      <c r="Z45" s="629"/>
      <c r="AA45" s="629"/>
      <c r="AB45" s="629"/>
      <c r="AC45" s="630"/>
      <c r="AD45" s="626" t="str">
        <f>IF(Calcu!H40="ⅹ",Calcu!H40,Calcu!L40)</f>
        <v/>
      </c>
      <c r="AE45" s="629"/>
      <c r="AF45" s="629"/>
      <c r="AG45" s="629"/>
      <c r="AH45" s="629"/>
      <c r="AI45" s="629"/>
      <c r="AJ45" s="630"/>
      <c r="AK45" s="491"/>
      <c r="AL45" s="491"/>
      <c r="AM45" s="491"/>
      <c r="AN45" s="491"/>
      <c r="AO45" s="491"/>
      <c r="AP45" s="491"/>
      <c r="AQ45" s="491"/>
      <c r="AR45" s="139"/>
      <c r="AS45" s="139"/>
      <c r="AT45" s="491"/>
    </row>
    <row r="46" spans="1:46" ht="18" customHeight="1">
      <c r="A46" s="491"/>
      <c r="B46" s="645">
        <f>Calcu!C41</f>
        <v>33</v>
      </c>
      <c r="C46" s="646"/>
      <c r="D46" s="646"/>
      <c r="E46" s="646"/>
      <c r="F46" s="646"/>
      <c r="G46" s="646"/>
      <c r="H46" s="647"/>
      <c r="I46" s="626" t="str">
        <f>Calcu!E41</f>
        <v/>
      </c>
      <c r="J46" s="627"/>
      <c r="K46" s="627"/>
      <c r="L46" s="627"/>
      <c r="M46" s="627"/>
      <c r="N46" s="627"/>
      <c r="O46" s="628"/>
      <c r="P46" s="626" t="str">
        <f>Calcu!J41</f>
        <v/>
      </c>
      <c r="Q46" s="629"/>
      <c r="R46" s="629"/>
      <c r="S46" s="629"/>
      <c r="T46" s="629"/>
      <c r="U46" s="629"/>
      <c r="V46" s="630"/>
      <c r="W46" s="626" t="str">
        <f>IF(Calcu!G41="ⅹ",Calcu!G41,Calcu!K41)</f>
        <v/>
      </c>
      <c r="X46" s="629"/>
      <c r="Y46" s="629"/>
      <c r="Z46" s="629"/>
      <c r="AA46" s="629"/>
      <c r="AB46" s="629"/>
      <c r="AC46" s="630"/>
      <c r="AD46" s="626" t="str">
        <f>IF(Calcu!H41="ⅹ",Calcu!H41,Calcu!L41)</f>
        <v/>
      </c>
      <c r="AE46" s="629"/>
      <c r="AF46" s="629"/>
      <c r="AG46" s="629"/>
      <c r="AH46" s="629"/>
      <c r="AI46" s="629"/>
      <c r="AJ46" s="630"/>
      <c r="AK46" s="491"/>
      <c r="AL46" s="491"/>
      <c r="AM46" s="491"/>
      <c r="AN46" s="491"/>
      <c r="AO46" s="491"/>
      <c r="AP46" s="491"/>
      <c r="AQ46" s="491"/>
      <c r="AR46" s="139"/>
      <c r="AS46" s="139"/>
      <c r="AT46" s="491"/>
    </row>
    <row r="47" spans="1:46" ht="18" customHeight="1">
      <c r="A47" s="491"/>
      <c r="B47" s="645">
        <f>Calcu!C42</f>
        <v>34</v>
      </c>
      <c r="C47" s="646"/>
      <c r="D47" s="646"/>
      <c r="E47" s="646"/>
      <c r="F47" s="646"/>
      <c r="G47" s="646"/>
      <c r="H47" s="647"/>
      <c r="I47" s="626" t="str">
        <f>Calcu!E42</f>
        <v/>
      </c>
      <c r="J47" s="627"/>
      <c r="K47" s="627"/>
      <c r="L47" s="627"/>
      <c r="M47" s="627"/>
      <c r="N47" s="627"/>
      <c r="O47" s="628"/>
      <c r="P47" s="626" t="str">
        <f>Calcu!J42</f>
        <v/>
      </c>
      <c r="Q47" s="629"/>
      <c r="R47" s="629"/>
      <c r="S47" s="629"/>
      <c r="T47" s="629"/>
      <c r="U47" s="629"/>
      <c r="V47" s="630"/>
      <c r="W47" s="626" t="str">
        <f>IF(Calcu!G42="ⅹ",Calcu!G42,Calcu!K42)</f>
        <v/>
      </c>
      <c r="X47" s="629"/>
      <c r="Y47" s="629"/>
      <c r="Z47" s="629"/>
      <c r="AA47" s="629"/>
      <c r="AB47" s="629"/>
      <c r="AC47" s="630"/>
      <c r="AD47" s="626" t="str">
        <f>IF(Calcu!H42="ⅹ",Calcu!H42,Calcu!L42)</f>
        <v/>
      </c>
      <c r="AE47" s="629"/>
      <c r="AF47" s="629"/>
      <c r="AG47" s="629"/>
      <c r="AH47" s="629"/>
      <c r="AI47" s="629"/>
      <c r="AJ47" s="630"/>
      <c r="AK47" s="491"/>
      <c r="AL47" s="491"/>
      <c r="AM47" s="491"/>
      <c r="AN47" s="491"/>
      <c r="AO47" s="491"/>
      <c r="AP47" s="491"/>
      <c r="AQ47" s="491"/>
      <c r="AR47" s="139"/>
      <c r="AS47" s="139"/>
      <c r="AT47" s="491"/>
    </row>
    <row r="48" spans="1:46" ht="18" customHeight="1">
      <c r="A48" s="491"/>
      <c r="B48" s="645">
        <f>Calcu!C43</f>
        <v>35</v>
      </c>
      <c r="C48" s="646"/>
      <c r="D48" s="646"/>
      <c r="E48" s="646"/>
      <c r="F48" s="646"/>
      <c r="G48" s="646"/>
      <c r="H48" s="647"/>
      <c r="I48" s="626" t="str">
        <f>Calcu!E43</f>
        <v/>
      </c>
      <c r="J48" s="627"/>
      <c r="K48" s="627"/>
      <c r="L48" s="627"/>
      <c r="M48" s="627"/>
      <c r="N48" s="627"/>
      <c r="O48" s="628"/>
      <c r="P48" s="626" t="str">
        <f>Calcu!J43</f>
        <v/>
      </c>
      <c r="Q48" s="629"/>
      <c r="R48" s="629"/>
      <c r="S48" s="629"/>
      <c r="T48" s="629"/>
      <c r="U48" s="629"/>
      <c r="V48" s="630"/>
      <c r="W48" s="626" t="str">
        <f>IF(Calcu!G43="ⅹ",Calcu!G43,Calcu!K43)</f>
        <v/>
      </c>
      <c r="X48" s="629"/>
      <c r="Y48" s="629"/>
      <c r="Z48" s="629"/>
      <c r="AA48" s="629"/>
      <c r="AB48" s="629"/>
      <c r="AC48" s="630"/>
      <c r="AD48" s="626" t="str">
        <f>IF(Calcu!H43="ⅹ",Calcu!H43,Calcu!L43)</f>
        <v/>
      </c>
      <c r="AE48" s="629"/>
      <c r="AF48" s="629"/>
      <c r="AG48" s="629"/>
      <c r="AH48" s="629"/>
      <c r="AI48" s="629"/>
      <c r="AJ48" s="630"/>
      <c r="AK48" s="491"/>
      <c r="AL48" s="491"/>
      <c r="AM48" s="491"/>
      <c r="AN48" s="491"/>
      <c r="AO48" s="491"/>
      <c r="AP48" s="491"/>
      <c r="AQ48" s="491"/>
      <c r="AR48" s="139"/>
      <c r="AS48" s="139"/>
      <c r="AT48" s="491"/>
    </row>
    <row r="49" spans="1:46" ht="18" customHeight="1">
      <c r="A49" s="491"/>
      <c r="B49" s="645">
        <f>Calcu!C44</f>
        <v>36</v>
      </c>
      <c r="C49" s="646"/>
      <c r="D49" s="646"/>
      <c r="E49" s="646"/>
      <c r="F49" s="646"/>
      <c r="G49" s="646"/>
      <c r="H49" s="647"/>
      <c r="I49" s="626" t="str">
        <f>Calcu!E44</f>
        <v/>
      </c>
      <c r="J49" s="627"/>
      <c r="K49" s="627"/>
      <c r="L49" s="627"/>
      <c r="M49" s="627"/>
      <c r="N49" s="627"/>
      <c r="O49" s="628"/>
      <c r="P49" s="626" t="str">
        <f>Calcu!J44</f>
        <v/>
      </c>
      <c r="Q49" s="629"/>
      <c r="R49" s="629"/>
      <c r="S49" s="629"/>
      <c r="T49" s="629"/>
      <c r="U49" s="629"/>
      <c r="V49" s="630"/>
      <c r="W49" s="626" t="str">
        <f>IF(Calcu!G44="ⅹ",Calcu!G44,Calcu!K44)</f>
        <v/>
      </c>
      <c r="X49" s="629"/>
      <c r="Y49" s="629"/>
      <c r="Z49" s="629"/>
      <c r="AA49" s="629"/>
      <c r="AB49" s="629"/>
      <c r="AC49" s="630"/>
      <c r="AD49" s="626" t="str">
        <f>IF(Calcu!H44="ⅹ",Calcu!H44,Calcu!L44)</f>
        <v/>
      </c>
      <c r="AE49" s="629"/>
      <c r="AF49" s="629"/>
      <c r="AG49" s="629"/>
      <c r="AH49" s="629"/>
      <c r="AI49" s="629"/>
      <c r="AJ49" s="630"/>
      <c r="AK49" s="491"/>
      <c r="AL49" s="491"/>
      <c r="AM49" s="491"/>
      <c r="AN49" s="491"/>
      <c r="AO49" s="491"/>
      <c r="AP49" s="491"/>
      <c r="AQ49" s="491"/>
      <c r="AR49" s="139"/>
      <c r="AS49" s="139"/>
      <c r="AT49" s="491"/>
    </row>
    <row r="50" spans="1:46" ht="18" customHeight="1">
      <c r="A50" s="491"/>
      <c r="B50" s="645">
        <f>Calcu!C45</f>
        <v>37</v>
      </c>
      <c r="C50" s="646"/>
      <c r="D50" s="646"/>
      <c r="E50" s="646"/>
      <c r="F50" s="646"/>
      <c r="G50" s="646"/>
      <c r="H50" s="647"/>
      <c r="I50" s="626" t="str">
        <f>Calcu!E45</f>
        <v/>
      </c>
      <c r="J50" s="627"/>
      <c r="K50" s="627"/>
      <c r="L50" s="627"/>
      <c r="M50" s="627"/>
      <c r="N50" s="627"/>
      <c r="O50" s="628"/>
      <c r="P50" s="626" t="str">
        <f>Calcu!J45</f>
        <v/>
      </c>
      <c r="Q50" s="629"/>
      <c r="R50" s="629"/>
      <c r="S50" s="629"/>
      <c r="T50" s="629"/>
      <c r="U50" s="629"/>
      <c r="V50" s="630"/>
      <c r="W50" s="626" t="str">
        <f>IF(Calcu!G45="ⅹ",Calcu!G45,Calcu!K45)</f>
        <v/>
      </c>
      <c r="X50" s="629"/>
      <c r="Y50" s="629"/>
      <c r="Z50" s="629"/>
      <c r="AA50" s="629"/>
      <c r="AB50" s="629"/>
      <c r="AC50" s="630"/>
      <c r="AD50" s="626" t="str">
        <f>IF(Calcu!H45="ⅹ",Calcu!H45,Calcu!L45)</f>
        <v/>
      </c>
      <c r="AE50" s="629"/>
      <c r="AF50" s="629"/>
      <c r="AG50" s="629"/>
      <c r="AH50" s="629"/>
      <c r="AI50" s="629"/>
      <c r="AJ50" s="630"/>
      <c r="AK50" s="491"/>
      <c r="AL50" s="491"/>
      <c r="AM50" s="491"/>
      <c r="AN50" s="491"/>
      <c r="AO50" s="491"/>
      <c r="AP50" s="491"/>
      <c r="AQ50" s="491"/>
      <c r="AR50" s="139"/>
      <c r="AS50" s="139"/>
      <c r="AT50" s="491"/>
    </row>
    <row r="51" spans="1:46" ht="18" customHeight="1">
      <c r="A51" s="491"/>
      <c r="B51" s="645">
        <f>Calcu!C46</f>
        <v>38</v>
      </c>
      <c r="C51" s="646"/>
      <c r="D51" s="646"/>
      <c r="E51" s="646"/>
      <c r="F51" s="646"/>
      <c r="G51" s="646"/>
      <c r="H51" s="647"/>
      <c r="I51" s="626" t="str">
        <f>Calcu!E46</f>
        <v/>
      </c>
      <c r="J51" s="627"/>
      <c r="K51" s="627"/>
      <c r="L51" s="627"/>
      <c r="M51" s="627"/>
      <c r="N51" s="627"/>
      <c r="O51" s="628"/>
      <c r="P51" s="626" t="str">
        <f>Calcu!J46</f>
        <v/>
      </c>
      <c r="Q51" s="629"/>
      <c r="R51" s="629"/>
      <c r="S51" s="629"/>
      <c r="T51" s="629"/>
      <c r="U51" s="629"/>
      <c r="V51" s="630"/>
      <c r="W51" s="626" t="str">
        <f>IF(Calcu!G46="ⅹ",Calcu!G46,Calcu!K46)</f>
        <v/>
      </c>
      <c r="X51" s="629"/>
      <c r="Y51" s="629"/>
      <c r="Z51" s="629"/>
      <c r="AA51" s="629"/>
      <c r="AB51" s="629"/>
      <c r="AC51" s="630"/>
      <c r="AD51" s="626" t="str">
        <f>IF(Calcu!H46="ⅹ",Calcu!H46,Calcu!L46)</f>
        <v/>
      </c>
      <c r="AE51" s="629"/>
      <c r="AF51" s="629"/>
      <c r="AG51" s="629"/>
      <c r="AH51" s="629"/>
      <c r="AI51" s="629"/>
      <c r="AJ51" s="630"/>
      <c r="AK51" s="491"/>
      <c r="AL51" s="491"/>
      <c r="AM51" s="491"/>
      <c r="AN51" s="491"/>
      <c r="AO51" s="491"/>
      <c r="AP51" s="491"/>
      <c r="AQ51" s="491"/>
      <c r="AR51" s="139"/>
      <c r="AS51" s="139"/>
      <c r="AT51" s="491"/>
    </row>
    <row r="52" spans="1:46" ht="18" customHeight="1">
      <c r="A52" s="491"/>
      <c r="B52" s="645">
        <f>Calcu!C47</f>
        <v>39</v>
      </c>
      <c r="C52" s="646"/>
      <c r="D52" s="646"/>
      <c r="E52" s="646"/>
      <c r="F52" s="646"/>
      <c r="G52" s="646"/>
      <c r="H52" s="647"/>
      <c r="I52" s="626" t="str">
        <f>Calcu!E47</f>
        <v/>
      </c>
      <c r="J52" s="627"/>
      <c r="K52" s="627"/>
      <c r="L52" s="627"/>
      <c r="M52" s="627"/>
      <c r="N52" s="627"/>
      <c r="O52" s="628"/>
      <c r="P52" s="626" t="str">
        <f>Calcu!J47</f>
        <v/>
      </c>
      <c r="Q52" s="629"/>
      <c r="R52" s="629"/>
      <c r="S52" s="629"/>
      <c r="T52" s="629"/>
      <c r="U52" s="629"/>
      <c r="V52" s="630"/>
      <c r="W52" s="626" t="str">
        <f>IF(Calcu!G47="ⅹ",Calcu!G47,Calcu!K47)</f>
        <v/>
      </c>
      <c r="X52" s="629"/>
      <c r="Y52" s="629"/>
      <c r="Z52" s="629"/>
      <c r="AA52" s="629"/>
      <c r="AB52" s="629"/>
      <c r="AC52" s="630"/>
      <c r="AD52" s="626" t="str">
        <f>IF(Calcu!H47="ⅹ",Calcu!H47,Calcu!L47)</f>
        <v/>
      </c>
      <c r="AE52" s="629"/>
      <c r="AF52" s="629"/>
      <c r="AG52" s="629"/>
      <c r="AH52" s="629"/>
      <c r="AI52" s="629"/>
      <c r="AJ52" s="630"/>
      <c r="AK52" s="491"/>
      <c r="AL52" s="491"/>
      <c r="AM52" s="491"/>
      <c r="AN52" s="491"/>
      <c r="AO52" s="491"/>
      <c r="AP52" s="491"/>
      <c r="AQ52" s="491"/>
      <c r="AR52" s="139"/>
      <c r="AS52" s="139"/>
      <c r="AT52" s="491"/>
    </row>
    <row r="53" spans="1:46" ht="18" customHeight="1">
      <c r="A53" s="491"/>
      <c r="B53" s="645">
        <f>Calcu!C48</f>
        <v>40</v>
      </c>
      <c r="C53" s="646"/>
      <c r="D53" s="646"/>
      <c r="E53" s="646"/>
      <c r="F53" s="646"/>
      <c r="G53" s="646"/>
      <c r="H53" s="647"/>
      <c r="I53" s="626" t="str">
        <f>Calcu!E48</f>
        <v/>
      </c>
      <c r="J53" s="627"/>
      <c r="K53" s="627"/>
      <c r="L53" s="627"/>
      <c r="M53" s="627"/>
      <c r="N53" s="627"/>
      <c r="O53" s="628"/>
      <c r="P53" s="626" t="str">
        <f>Calcu!J48</f>
        <v/>
      </c>
      <c r="Q53" s="629"/>
      <c r="R53" s="629"/>
      <c r="S53" s="629"/>
      <c r="T53" s="629"/>
      <c r="U53" s="629"/>
      <c r="V53" s="630"/>
      <c r="W53" s="626" t="str">
        <f>IF(Calcu!G48="ⅹ",Calcu!G48,Calcu!K48)</f>
        <v/>
      </c>
      <c r="X53" s="629"/>
      <c r="Y53" s="629"/>
      <c r="Z53" s="629"/>
      <c r="AA53" s="629"/>
      <c r="AB53" s="629"/>
      <c r="AC53" s="630"/>
      <c r="AD53" s="626" t="str">
        <f>IF(Calcu!H48="ⅹ",Calcu!H48,Calcu!L48)</f>
        <v/>
      </c>
      <c r="AE53" s="629"/>
      <c r="AF53" s="629"/>
      <c r="AG53" s="629"/>
      <c r="AH53" s="629"/>
      <c r="AI53" s="629"/>
      <c r="AJ53" s="630"/>
      <c r="AK53" s="491"/>
      <c r="AL53" s="491"/>
      <c r="AM53" s="491"/>
      <c r="AN53" s="491"/>
      <c r="AO53" s="491"/>
      <c r="AP53" s="491"/>
      <c r="AQ53" s="491"/>
      <c r="AR53" s="139"/>
      <c r="AS53" s="139"/>
      <c r="AT53" s="491"/>
    </row>
    <row r="54" spans="1:46" ht="18" customHeight="1">
      <c r="A54" s="491"/>
      <c r="B54" s="645">
        <f>Calcu!C49</f>
        <v>41</v>
      </c>
      <c r="C54" s="646"/>
      <c r="D54" s="646"/>
      <c r="E54" s="646"/>
      <c r="F54" s="646"/>
      <c r="G54" s="646"/>
      <c r="H54" s="647"/>
      <c r="I54" s="626" t="str">
        <f>Calcu!E49</f>
        <v/>
      </c>
      <c r="J54" s="627"/>
      <c r="K54" s="627"/>
      <c r="L54" s="627"/>
      <c r="M54" s="627"/>
      <c r="N54" s="627"/>
      <c r="O54" s="628"/>
      <c r="P54" s="626" t="str">
        <f>Calcu!J49</f>
        <v/>
      </c>
      <c r="Q54" s="629"/>
      <c r="R54" s="629"/>
      <c r="S54" s="629"/>
      <c r="T54" s="629"/>
      <c r="U54" s="629"/>
      <c r="V54" s="630"/>
      <c r="W54" s="626" t="str">
        <f>IF(Calcu!G49="ⅹ",Calcu!G49,Calcu!K49)</f>
        <v/>
      </c>
      <c r="X54" s="629"/>
      <c r="Y54" s="629"/>
      <c r="Z54" s="629"/>
      <c r="AA54" s="629"/>
      <c r="AB54" s="629"/>
      <c r="AC54" s="630"/>
      <c r="AD54" s="626" t="str">
        <f>IF(Calcu!H49="ⅹ",Calcu!H49,Calcu!L49)</f>
        <v/>
      </c>
      <c r="AE54" s="629"/>
      <c r="AF54" s="629"/>
      <c r="AG54" s="629"/>
      <c r="AH54" s="629"/>
      <c r="AI54" s="629"/>
      <c r="AJ54" s="630"/>
      <c r="AK54" s="491"/>
      <c r="AL54" s="491"/>
      <c r="AM54" s="491"/>
      <c r="AN54" s="491"/>
      <c r="AO54" s="491"/>
      <c r="AP54" s="491"/>
      <c r="AQ54" s="491"/>
      <c r="AR54" s="139"/>
      <c r="AS54" s="139"/>
      <c r="AT54" s="491"/>
    </row>
    <row r="55" spans="1:46" ht="18" customHeight="1">
      <c r="A55" s="491"/>
      <c r="B55" s="645">
        <f>Calcu!C50</f>
        <v>42</v>
      </c>
      <c r="C55" s="646"/>
      <c r="D55" s="646"/>
      <c r="E55" s="646"/>
      <c r="F55" s="646"/>
      <c r="G55" s="646"/>
      <c r="H55" s="647"/>
      <c r="I55" s="626" t="str">
        <f>Calcu!E50</f>
        <v/>
      </c>
      <c r="J55" s="627"/>
      <c r="K55" s="627"/>
      <c r="L55" s="627"/>
      <c r="M55" s="627"/>
      <c r="N55" s="627"/>
      <c r="O55" s="628"/>
      <c r="P55" s="626" t="str">
        <f>Calcu!J50</f>
        <v/>
      </c>
      <c r="Q55" s="629"/>
      <c r="R55" s="629"/>
      <c r="S55" s="629"/>
      <c r="T55" s="629"/>
      <c r="U55" s="629"/>
      <c r="V55" s="630"/>
      <c r="W55" s="626" t="str">
        <f>IF(Calcu!G50="ⅹ",Calcu!G50,Calcu!K50)</f>
        <v/>
      </c>
      <c r="X55" s="629"/>
      <c r="Y55" s="629"/>
      <c r="Z55" s="629"/>
      <c r="AA55" s="629"/>
      <c r="AB55" s="629"/>
      <c r="AC55" s="630"/>
      <c r="AD55" s="626" t="str">
        <f>IF(Calcu!H50="ⅹ",Calcu!H50,Calcu!L50)</f>
        <v/>
      </c>
      <c r="AE55" s="629"/>
      <c r="AF55" s="629"/>
      <c r="AG55" s="629"/>
      <c r="AH55" s="629"/>
      <c r="AI55" s="629"/>
      <c r="AJ55" s="630"/>
      <c r="AK55" s="491"/>
      <c r="AL55" s="491"/>
      <c r="AM55" s="491"/>
      <c r="AN55" s="491"/>
      <c r="AO55" s="491"/>
      <c r="AP55" s="491"/>
      <c r="AQ55" s="491"/>
      <c r="AR55" s="139"/>
      <c r="AS55" s="139"/>
      <c r="AT55" s="491"/>
    </row>
    <row r="56" spans="1:46" ht="18" customHeight="1">
      <c r="A56" s="491"/>
      <c r="B56" s="645">
        <f>Calcu!C51</f>
        <v>43</v>
      </c>
      <c r="C56" s="646"/>
      <c r="D56" s="646"/>
      <c r="E56" s="646"/>
      <c r="F56" s="646"/>
      <c r="G56" s="646"/>
      <c r="H56" s="647"/>
      <c r="I56" s="626" t="str">
        <f>Calcu!E51</f>
        <v/>
      </c>
      <c r="J56" s="627"/>
      <c r="K56" s="627"/>
      <c r="L56" s="627"/>
      <c r="M56" s="627"/>
      <c r="N56" s="627"/>
      <c r="O56" s="628"/>
      <c r="P56" s="626" t="str">
        <f>Calcu!J51</f>
        <v/>
      </c>
      <c r="Q56" s="629"/>
      <c r="R56" s="629"/>
      <c r="S56" s="629"/>
      <c r="T56" s="629"/>
      <c r="U56" s="629"/>
      <c r="V56" s="630"/>
      <c r="W56" s="626" t="str">
        <f>IF(Calcu!G51="ⅹ",Calcu!G51,Calcu!K51)</f>
        <v/>
      </c>
      <c r="X56" s="629"/>
      <c r="Y56" s="629"/>
      <c r="Z56" s="629"/>
      <c r="AA56" s="629"/>
      <c r="AB56" s="629"/>
      <c r="AC56" s="630"/>
      <c r="AD56" s="626" t="str">
        <f>IF(Calcu!H51="ⅹ",Calcu!H51,Calcu!L51)</f>
        <v/>
      </c>
      <c r="AE56" s="629"/>
      <c r="AF56" s="629"/>
      <c r="AG56" s="629"/>
      <c r="AH56" s="629"/>
      <c r="AI56" s="629"/>
      <c r="AJ56" s="630"/>
      <c r="AK56" s="491"/>
      <c r="AL56" s="491"/>
      <c r="AM56" s="491"/>
      <c r="AN56" s="491"/>
      <c r="AO56" s="491"/>
      <c r="AP56" s="491"/>
      <c r="AQ56" s="491"/>
      <c r="AR56" s="139"/>
      <c r="AS56" s="139"/>
      <c r="AT56" s="491"/>
    </row>
    <row r="57" spans="1:46" ht="18" customHeight="1">
      <c r="A57" s="491"/>
      <c r="B57" s="645">
        <f>Calcu!C52</f>
        <v>44</v>
      </c>
      <c r="C57" s="646"/>
      <c r="D57" s="646"/>
      <c r="E57" s="646"/>
      <c r="F57" s="646"/>
      <c r="G57" s="646"/>
      <c r="H57" s="647"/>
      <c r="I57" s="626" t="str">
        <f>Calcu!E52</f>
        <v/>
      </c>
      <c r="J57" s="627"/>
      <c r="K57" s="627"/>
      <c r="L57" s="627"/>
      <c r="M57" s="627"/>
      <c r="N57" s="627"/>
      <c r="O57" s="628"/>
      <c r="P57" s="626" t="str">
        <f>Calcu!J52</f>
        <v/>
      </c>
      <c r="Q57" s="629"/>
      <c r="R57" s="629"/>
      <c r="S57" s="629"/>
      <c r="T57" s="629"/>
      <c r="U57" s="629"/>
      <c r="V57" s="630"/>
      <c r="W57" s="626" t="str">
        <f>IF(Calcu!G52="ⅹ",Calcu!G52,Calcu!K52)</f>
        <v/>
      </c>
      <c r="X57" s="629"/>
      <c r="Y57" s="629"/>
      <c r="Z57" s="629"/>
      <c r="AA57" s="629"/>
      <c r="AB57" s="629"/>
      <c r="AC57" s="630"/>
      <c r="AD57" s="626" t="str">
        <f>IF(Calcu!H52="ⅹ",Calcu!H52,Calcu!L52)</f>
        <v/>
      </c>
      <c r="AE57" s="629"/>
      <c r="AF57" s="629"/>
      <c r="AG57" s="629"/>
      <c r="AH57" s="629"/>
      <c r="AI57" s="629"/>
      <c r="AJ57" s="630"/>
      <c r="AK57" s="491"/>
      <c r="AL57" s="491"/>
      <c r="AM57" s="491"/>
      <c r="AN57" s="491"/>
      <c r="AO57" s="491"/>
      <c r="AP57" s="491"/>
      <c r="AQ57" s="491"/>
      <c r="AR57" s="139"/>
      <c r="AS57" s="139"/>
      <c r="AT57" s="491"/>
    </row>
    <row r="58" spans="1:46" ht="18" customHeight="1">
      <c r="A58" s="491"/>
      <c r="B58" s="645">
        <f>Calcu!C53</f>
        <v>45</v>
      </c>
      <c r="C58" s="646"/>
      <c r="D58" s="646"/>
      <c r="E58" s="646"/>
      <c r="F58" s="646"/>
      <c r="G58" s="646"/>
      <c r="H58" s="647"/>
      <c r="I58" s="626" t="str">
        <f>Calcu!E53</f>
        <v/>
      </c>
      <c r="J58" s="627"/>
      <c r="K58" s="627"/>
      <c r="L58" s="627"/>
      <c r="M58" s="627"/>
      <c r="N58" s="627"/>
      <c r="O58" s="628"/>
      <c r="P58" s="626" t="str">
        <f>Calcu!J53</f>
        <v/>
      </c>
      <c r="Q58" s="629"/>
      <c r="R58" s="629"/>
      <c r="S58" s="629"/>
      <c r="T58" s="629"/>
      <c r="U58" s="629"/>
      <c r="V58" s="630"/>
      <c r="W58" s="626" t="str">
        <f>IF(Calcu!G53="ⅹ",Calcu!G53,Calcu!K53)</f>
        <v/>
      </c>
      <c r="X58" s="629"/>
      <c r="Y58" s="629"/>
      <c r="Z58" s="629"/>
      <c r="AA58" s="629"/>
      <c r="AB58" s="629"/>
      <c r="AC58" s="630"/>
      <c r="AD58" s="626" t="str">
        <f>IF(Calcu!H53="ⅹ",Calcu!H53,Calcu!L53)</f>
        <v/>
      </c>
      <c r="AE58" s="629"/>
      <c r="AF58" s="629"/>
      <c r="AG58" s="629"/>
      <c r="AH58" s="629"/>
      <c r="AI58" s="629"/>
      <c r="AJ58" s="630"/>
      <c r="AK58" s="491"/>
      <c r="AL58" s="491"/>
      <c r="AM58" s="491"/>
      <c r="AN58" s="491"/>
      <c r="AO58" s="491"/>
      <c r="AP58" s="491"/>
      <c r="AQ58" s="491"/>
      <c r="AR58" s="139"/>
      <c r="AS58" s="139"/>
      <c r="AT58" s="491"/>
    </row>
    <row r="59" spans="1:46" ht="18" customHeight="1">
      <c r="A59" s="491"/>
      <c r="B59" s="645">
        <f>Calcu!C54</f>
        <v>46</v>
      </c>
      <c r="C59" s="646"/>
      <c r="D59" s="646"/>
      <c r="E59" s="646"/>
      <c r="F59" s="646"/>
      <c r="G59" s="646"/>
      <c r="H59" s="647"/>
      <c r="I59" s="626" t="str">
        <f>Calcu!E54</f>
        <v/>
      </c>
      <c r="J59" s="627"/>
      <c r="K59" s="627"/>
      <c r="L59" s="627"/>
      <c r="M59" s="627"/>
      <c r="N59" s="627"/>
      <c r="O59" s="628"/>
      <c r="P59" s="626" t="str">
        <f>Calcu!J54</f>
        <v/>
      </c>
      <c r="Q59" s="629"/>
      <c r="R59" s="629"/>
      <c r="S59" s="629"/>
      <c r="T59" s="629"/>
      <c r="U59" s="629"/>
      <c r="V59" s="630"/>
      <c r="W59" s="626" t="str">
        <f>IF(Calcu!G54="ⅹ",Calcu!G54,Calcu!K54)</f>
        <v/>
      </c>
      <c r="X59" s="629"/>
      <c r="Y59" s="629"/>
      <c r="Z59" s="629"/>
      <c r="AA59" s="629"/>
      <c r="AB59" s="629"/>
      <c r="AC59" s="630"/>
      <c r="AD59" s="626" t="str">
        <f>IF(Calcu!H54="ⅹ",Calcu!H54,Calcu!L54)</f>
        <v/>
      </c>
      <c r="AE59" s="629"/>
      <c r="AF59" s="629"/>
      <c r="AG59" s="629"/>
      <c r="AH59" s="629"/>
      <c r="AI59" s="629"/>
      <c r="AJ59" s="630"/>
      <c r="AK59" s="491"/>
      <c r="AL59" s="491"/>
      <c r="AM59" s="491"/>
      <c r="AN59" s="491"/>
      <c r="AO59" s="491"/>
      <c r="AP59" s="491"/>
      <c r="AQ59" s="491"/>
      <c r="AR59" s="139"/>
      <c r="AS59" s="139"/>
      <c r="AT59" s="491"/>
    </row>
    <row r="60" spans="1:46" ht="18" customHeight="1">
      <c r="A60" s="491"/>
      <c r="B60" s="645">
        <f>Calcu!C55</f>
        <v>47</v>
      </c>
      <c r="C60" s="646"/>
      <c r="D60" s="646"/>
      <c r="E60" s="646"/>
      <c r="F60" s="646"/>
      <c r="G60" s="646"/>
      <c r="H60" s="647"/>
      <c r="I60" s="626" t="str">
        <f>Calcu!E55</f>
        <v/>
      </c>
      <c r="J60" s="627"/>
      <c r="K60" s="627"/>
      <c r="L60" s="627"/>
      <c r="M60" s="627"/>
      <c r="N60" s="627"/>
      <c r="O60" s="628"/>
      <c r="P60" s="626" t="str">
        <f>Calcu!J55</f>
        <v/>
      </c>
      <c r="Q60" s="629"/>
      <c r="R60" s="629"/>
      <c r="S60" s="629"/>
      <c r="T60" s="629"/>
      <c r="U60" s="629"/>
      <c r="V60" s="630"/>
      <c r="W60" s="626" t="str">
        <f>IF(Calcu!G55="ⅹ",Calcu!G55,Calcu!K55)</f>
        <v/>
      </c>
      <c r="X60" s="629"/>
      <c r="Y60" s="629"/>
      <c r="Z60" s="629"/>
      <c r="AA60" s="629"/>
      <c r="AB60" s="629"/>
      <c r="AC60" s="630"/>
      <c r="AD60" s="626" t="str">
        <f>IF(Calcu!H55="ⅹ",Calcu!H55,Calcu!L55)</f>
        <v/>
      </c>
      <c r="AE60" s="629"/>
      <c r="AF60" s="629"/>
      <c r="AG60" s="629"/>
      <c r="AH60" s="629"/>
      <c r="AI60" s="629"/>
      <c r="AJ60" s="630"/>
      <c r="AK60" s="491"/>
      <c r="AL60" s="491"/>
      <c r="AM60" s="491"/>
      <c r="AN60" s="491"/>
      <c r="AO60" s="491"/>
      <c r="AP60" s="491"/>
      <c r="AQ60" s="491"/>
      <c r="AR60" s="139"/>
      <c r="AS60" s="139"/>
      <c r="AT60" s="491"/>
    </row>
    <row r="61" spans="1:46" ht="18" customHeight="1">
      <c r="A61" s="491"/>
      <c r="B61" s="645">
        <f>Calcu!C56</f>
        <v>48</v>
      </c>
      <c r="C61" s="646"/>
      <c r="D61" s="646"/>
      <c r="E61" s="646"/>
      <c r="F61" s="646"/>
      <c r="G61" s="646"/>
      <c r="H61" s="647"/>
      <c r="I61" s="626" t="str">
        <f>Calcu!E56</f>
        <v/>
      </c>
      <c r="J61" s="627"/>
      <c r="K61" s="627"/>
      <c r="L61" s="627"/>
      <c r="M61" s="627"/>
      <c r="N61" s="627"/>
      <c r="O61" s="628"/>
      <c r="P61" s="626" t="str">
        <f>Calcu!J56</f>
        <v/>
      </c>
      <c r="Q61" s="629"/>
      <c r="R61" s="629"/>
      <c r="S61" s="629"/>
      <c r="T61" s="629"/>
      <c r="U61" s="629"/>
      <c r="V61" s="630"/>
      <c r="W61" s="626" t="str">
        <f>IF(Calcu!G56="ⅹ",Calcu!G56,Calcu!K56)</f>
        <v/>
      </c>
      <c r="X61" s="629"/>
      <c r="Y61" s="629"/>
      <c r="Z61" s="629"/>
      <c r="AA61" s="629"/>
      <c r="AB61" s="629"/>
      <c r="AC61" s="630"/>
      <c r="AD61" s="626" t="str">
        <f>IF(Calcu!H56="ⅹ",Calcu!H56,Calcu!L56)</f>
        <v/>
      </c>
      <c r="AE61" s="629"/>
      <c r="AF61" s="629"/>
      <c r="AG61" s="629"/>
      <c r="AH61" s="629"/>
      <c r="AI61" s="629"/>
      <c r="AJ61" s="630"/>
      <c r="AK61" s="491"/>
      <c r="AL61" s="491"/>
      <c r="AM61" s="491"/>
      <c r="AN61" s="491"/>
      <c r="AO61" s="491"/>
      <c r="AP61" s="491"/>
      <c r="AQ61" s="491"/>
      <c r="AR61" s="139"/>
      <c r="AS61" s="139"/>
      <c r="AT61" s="491"/>
    </row>
    <row r="62" spans="1:46" ht="18" customHeight="1">
      <c r="A62" s="491"/>
      <c r="B62" s="645">
        <f>Calcu!C57</f>
        <v>49</v>
      </c>
      <c r="C62" s="646"/>
      <c r="D62" s="646"/>
      <c r="E62" s="646"/>
      <c r="F62" s="646"/>
      <c r="G62" s="646"/>
      <c r="H62" s="647"/>
      <c r="I62" s="626" t="str">
        <f>Calcu!E57</f>
        <v/>
      </c>
      <c r="J62" s="627"/>
      <c r="K62" s="627"/>
      <c r="L62" s="627"/>
      <c r="M62" s="627"/>
      <c r="N62" s="627"/>
      <c r="O62" s="628"/>
      <c r="P62" s="626" t="str">
        <f>Calcu!J57</f>
        <v/>
      </c>
      <c r="Q62" s="629"/>
      <c r="R62" s="629"/>
      <c r="S62" s="629"/>
      <c r="T62" s="629"/>
      <c r="U62" s="629"/>
      <c r="V62" s="630"/>
      <c r="W62" s="626" t="str">
        <f>IF(Calcu!G57="ⅹ",Calcu!G57,Calcu!K57)</f>
        <v/>
      </c>
      <c r="X62" s="629"/>
      <c r="Y62" s="629"/>
      <c r="Z62" s="629"/>
      <c r="AA62" s="629"/>
      <c r="AB62" s="629"/>
      <c r="AC62" s="630"/>
      <c r="AD62" s="626" t="str">
        <f>IF(Calcu!H57="ⅹ",Calcu!H57,Calcu!L57)</f>
        <v/>
      </c>
      <c r="AE62" s="629"/>
      <c r="AF62" s="629"/>
      <c r="AG62" s="629"/>
      <c r="AH62" s="629"/>
      <c r="AI62" s="629"/>
      <c r="AJ62" s="630"/>
      <c r="AK62" s="491"/>
      <c r="AL62" s="491"/>
      <c r="AM62" s="491"/>
      <c r="AN62" s="491"/>
      <c r="AO62" s="491"/>
      <c r="AP62" s="491"/>
      <c r="AQ62" s="491"/>
      <c r="AR62" s="139"/>
      <c r="AS62" s="139"/>
      <c r="AT62" s="491"/>
    </row>
    <row r="63" spans="1:46" ht="18" customHeight="1">
      <c r="A63" s="491"/>
      <c r="B63" s="645">
        <f>Calcu!C58</f>
        <v>50</v>
      </c>
      <c r="C63" s="646"/>
      <c r="D63" s="646"/>
      <c r="E63" s="646"/>
      <c r="F63" s="646"/>
      <c r="G63" s="646"/>
      <c r="H63" s="647"/>
      <c r="I63" s="626" t="str">
        <f>Calcu!E58</f>
        <v/>
      </c>
      <c r="J63" s="627"/>
      <c r="K63" s="627"/>
      <c r="L63" s="627"/>
      <c r="M63" s="627"/>
      <c r="N63" s="627"/>
      <c r="O63" s="628"/>
      <c r="P63" s="626" t="str">
        <f>Calcu!J58</f>
        <v/>
      </c>
      <c r="Q63" s="629"/>
      <c r="R63" s="629"/>
      <c r="S63" s="629"/>
      <c r="T63" s="629"/>
      <c r="U63" s="629"/>
      <c r="V63" s="630"/>
      <c r="W63" s="626" t="str">
        <f>IF(Calcu!G58="ⅹ",Calcu!G58,Calcu!K58)</f>
        <v/>
      </c>
      <c r="X63" s="629"/>
      <c r="Y63" s="629"/>
      <c r="Z63" s="629"/>
      <c r="AA63" s="629"/>
      <c r="AB63" s="629"/>
      <c r="AC63" s="630"/>
      <c r="AD63" s="626" t="str">
        <f>IF(Calcu!H58="ⅹ",Calcu!H58,Calcu!L58)</f>
        <v/>
      </c>
      <c r="AE63" s="629"/>
      <c r="AF63" s="629"/>
      <c r="AG63" s="629"/>
      <c r="AH63" s="629"/>
      <c r="AI63" s="629"/>
      <c r="AJ63" s="630"/>
      <c r="AK63" s="491"/>
      <c r="AL63" s="491"/>
      <c r="AM63" s="491"/>
      <c r="AN63" s="491"/>
      <c r="AO63" s="491"/>
      <c r="AP63" s="491"/>
      <c r="AQ63" s="491"/>
      <c r="AR63" s="139"/>
      <c r="AS63" s="139"/>
      <c r="AT63" s="491"/>
    </row>
    <row r="64" spans="1:46" ht="18" customHeight="1">
      <c r="A64" s="491"/>
      <c r="B64" s="645">
        <f>Calcu!C59</f>
        <v>51</v>
      </c>
      <c r="C64" s="646"/>
      <c r="D64" s="646"/>
      <c r="E64" s="646"/>
      <c r="F64" s="646"/>
      <c r="G64" s="646"/>
      <c r="H64" s="647"/>
      <c r="I64" s="626" t="str">
        <f>Calcu!E59</f>
        <v/>
      </c>
      <c r="J64" s="627"/>
      <c r="K64" s="627"/>
      <c r="L64" s="627"/>
      <c r="M64" s="627"/>
      <c r="N64" s="627"/>
      <c r="O64" s="628"/>
      <c r="P64" s="626" t="str">
        <f>Calcu!J59</f>
        <v/>
      </c>
      <c r="Q64" s="629"/>
      <c r="R64" s="629"/>
      <c r="S64" s="629"/>
      <c r="T64" s="629"/>
      <c r="U64" s="629"/>
      <c r="V64" s="630"/>
      <c r="W64" s="626" t="str">
        <f>IF(Calcu!G59="ⅹ",Calcu!G59,Calcu!K59)</f>
        <v/>
      </c>
      <c r="X64" s="629"/>
      <c r="Y64" s="629"/>
      <c r="Z64" s="629"/>
      <c r="AA64" s="629"/>
      <c r="AB64" s="629"/>
      <c r="AC64" s="630"/>
      <c r="AD64" s="626" t="str">
        <f>IF(Calcu!H59="ⅹ",Calcu!H59,Calcu!L59)</f>
        <v/>
      </c>
      <c r="AE64" s="629"/>
      <c r="AF64" s="629"/>
      <c r="AG64" s="629"/>
      <c r="AH64" s="629"/>
      <c r="AI64" s="629"/>
      <c r="AJ64" s="630"/>
      <c r="AK64" s="491"/>
      <c r="AL64" s="491"/>
      <c r="AM64" s="491"/>
      <c r="AN64" s="491"/>
      <c r="AO64" s="491"/>
      <c r="AP64" s="491"/>
      <c r="AQ64" s="491"/>
      <c r="AR64" s="139"/>
      <c r="AS64" s="139"/>
      <c r="AT64" s="491"/>
    </row>
    <row r="65" spans="1:46" ht="18" customHeight="1">
      <c r="A65" s="491"/>
      <c r="B65" s="645">
        <f>Calcu!C60</f>
        <v>52</v>
      </c>
      <c r="C65" s="646"/>
      <c r="D65" s="646"/>
      <c r="E65" s="646"/>
      <c r="F65" s="646"/>
      <c r="G65" s="646"/>
      <c r="H65" s="647"/>
      <c r="I65" s="626" t="str">
        <f>Calcu!E60</f>
        <v/>
      </c>
      <c r="J65" s="627"/>
      <c r="K65" s="627"/>
      <c r="L65" s="627"/>
      <c r="M65" s="627"/>
      <c r="N65" s="627"/>
      <c r="O65" s="628"/>
      <c r="P65" s="626" t="str">
        <f>Calcu!J60</f>
        <v/>
      </c>
      <c r="Q65" s="629"/>
      <c r="R65" s="629"/>
      <c r="S65" s="629"/>
      <c r="T65" s="629"/>
      <c r="U65" s="629"/>
      <c r="V65" s="630"/>
      <c r="W65" s="626" t="str">
        <f>IF(Calcu!G60="ⅹ",Calcu!G60,Calcu!K60)</f>
        <v/>
      </c>
      <c r="X65" s="629"/>
      <c r="Y65" s="629"/>
      <c r="Z65" s="629"/>
      <c r="AA65" s="629"/>
      <c r="AB65" s="629"/>
      <c r="AC65" s="630"/>
      <c r="AD65" s="626" t="str">
        <f>IF(Calcu!H60="ⅹ",Calcu!H60,Calcu!L60)</f>
        <v/>
      </c>
      <c r="AE65" s="629"/>
      <c r="AF65" s="629"/>
      <c r="AG65" s="629"/>
      <c r="AH65" s="629"/>
      <c r="AI65" s="629"/>
      <c r="AJ65" s="630"/>
      <c r="AK65" s="491"/>
      <c r="AL65" s="491"/>
      <c r="AM65" s="491"/>
      <c r="AN65" s="491"/>
      <c r="AO65" s="491"/>
      <c r="AP65" s="491"/>
      <c r="AQ65" s="491"/>
      <c r="AR65" s="139"/>
      <c r="AS65" s="139"/>
      <c r="AT65" s="491"/>
    </row>
    <row r="66" spans="1:46" ht="18" customHeight="1">
      <c r="A66" s="491"/>
      <c r="B66" s="645">
        <f>Calcu!C61</f>
        <v>53</v>
      </c>
      <c r="C66" s="646"/>
      <c r="D66" s="646"/>
      <c r="E66" s="646"/>
      <c r="F66" s="646"/>
      <c r="G66" s="646"/>
      <c r="H66" s="647"/>
      <c r="I66" s="626" t="str">
        <f>Calcu!E61</f>
        <v/>
      </c>
      <c r="J66" s="627"/>
      <c r="K66" s="627"/>
      <c r="L66" s="627"/>
      <c r="M66" s="627"/>
      <c r="N66" s="627"/>
      <c r="O66" s="628"/>
      <c r="P66" s="626" t="str">
        <f>Calcu!J61</f>
        <v/>
      </c>
      <c r="Q66" s="629"/>
      <c r="R66" s="629"/>
      <c r="S66" s="629"/>
      <c r="T66" s="629"/>
      <c r="U66" s="629"/>
      <c r="V66" s="630"/>
      <c r="W66" s="626" t="str">
        <f>IF(Calcu!G61="ⅹ",Calcu!G61,Calcu!K61)</f>
        <v/>
      </c>
      <c r="X66" s="629"/>
      <c r="Y66" s="629"/>
      <c r="Z66" s="629"/>
      <c r="AA66" s="629"/>
      <c r="AB66" s="629"/>
      <c r="AC66" s="630"/>
      <c r="AD66" s="626" t="str">
        <f>IF(Calcu!H61="ⅹ",Calcu!H61,Calcu!L61)</f>
        <v/>
      </c>
      <c r="AE66" s="629"/>
      <c r="AF66" s="629"/>
      <c r="AG66" s="629"/>
      <c r="AH66" s="629"/>
      <c r="AI66" s="629"/>
      <c r="AJ66" s="630"/>
      <c r="AK66" s="491"/>
      <c r="AL66" s="491"/>
      <c r="AM66" s="491"/>
      <c r="AN66" s="491"/>
      <c r="AO66" s="491"/>
      <c r="AP66" s="491"/>
      <c r="AQ66" s="491"/>
      <c r="AR66" s="139"/>
      <c r="AS66" s="139"/>
      <c r="AT66" s="491"/>
    </row>
    <row r="67" spans="1:46" ht="18" customHeight="1">
      <c r="A67" s="491"/>
      <c r="B67" s="645">
        <f>Calcu!C62</f>
        <v>54</v>
      </c>
      <c r="C67" s="646"/>
      <c r="D67" s="646"/>
      <c r="E67" s="646"/>
      <c r="F67" s="646"/>
      <c r="G67" s="646"/>
      <c r="H67" s="647"/>
      <c r="I67" s="626" t="str">
        <f>Calcu!E62</f>
        <v/>
      </c>
      <c r="J67" s="627"/>
      <c r="K67" s="627"/>
      <c r="L67" s="627"/>
      <c r="M67" s="627"/>
      <c r="N67" s="627"/>
      <c r="O67" s="628"/>
      <c r="P67" s="626" t="str">
        <f>Calcu!J62</f>
        <v/>
      </c>
      <c r="Q67" s="629"/>
      <c r="R67" s="629"/>
      <c r="S67" s="629"/>
      <c r="T67" s="629"/>
      <c r="U67" s="629"/>
      <c r="V67" s="630"/>
      <c r="W67" s="626" t="str">
        <f>IF(Calcu!G62="ⅹ",Calcu!G62,Calcu!K62)</f>
        <v/>
      </c>
      <c r="X67" s="629"/>
      <c r="Y67" s="629"/>
      <c r="Z67" s="629"/>
      <c r="AA67" s="629"/>
      <c r="AB67" s="629"/>
      <c r="AC67" s="630"/>
      <c r="AD67" s="626" t="str">
        <f>IF(Calcu!H62="ⅹ",Calcu!H62,Calcu!L62)</f>
        <v/>
      </c>
      <c r="AE67" s="629"/>
      <c r="AF67" s="629"/>
      <c r="AG67" s="629"/>
      <c r="AH67" s="629"/>
      <c r="AI67" s="629"/>
      <c r="AJ67" s="630"/>
      <c r="AK67" s="491"/>
      <c r="AL67" s="491"/>
      <c r="AM67" s="491"/>
      <c r="AN67" s="491"/>
      <c r="AO67" s="491"/>
      <c r="AP67" s="491"/>
      <c r="AQ67" s="491"/>
      <c r="AR67" s="139"/>
      <c r="AS67" s="139"/>
      <c r="AT67" s="491"/>
    </row>
    <row r="68" spans="1:46" ht="18" customHeight="1">
      <c r="A68" s="491"/>
      <c r="B68" s="645">
        <f>Calcu!C63</f>
        <v>55</v>
      </c>
      <c r="C68" s="646"/>
      <c r="D68" s="646"/>
      <c r="E68" s="646"/>
      <c r="F68" s="646"/>
      <c r="G68" s="646"/>
      <c r="H68" s="647"/>
      <c r="I68" s="626" t="str">
        <f>Calcu!E63</f>
        <v/>
      </c>
      <c r="J68" s="627"/>
      <c r="K68" s="627"/>
      <c r="L68" s="627"/>
      <c r="M68" s="627"/>
      <c r="N68" s="627"/>
      <c r="O68" s="628"/>
      <c r="P68" s="626" t="str">
        <f>Calcu!J63</f>
        <v/>
      </c>
      <c r="Q68" s="629"/>
      <c r="R68" s="629"/>
      <c r="S68" s="629"/>
      <c r="T68" s="629"/>
      <c r="U68" s="629"/>
      <c r="V68" s="630"/>
      <c r="W68" s="626" t="str">
        <f>IF(Calcu!G63="ⅹ",Calcu!G63,Calcu!K63)</f>
        <v/>
      </c>
      <c r="X68" s="629"/>
      <c r="Y68" s="629"/>
      <c r="Z68" s="629"/>
      <c r="AA68" s="629"/>
      <c r="AB68" s="629"/>
      <c r="AC68" s="630"/>
      <c r="AD68" s="626" t="str">
        <f>IF(Calcu!H63="ⅹ",Calcu!H63,Calcu!L63)</f>
        <v/>
      </c>
      <c r="AE68" s="629"/>
      <c r="AF68" s="629"/>
      <c r="AG68" s="629"/>
      <c r="AH68" s="629"/>
      <c r="AI68" s="629"/>
      <c r="AJ68" s="630"/>
      <c r="AK68" s="491"/>
      <c r="AL68" s="491"/>
      <c r="AM68" s="491"/>
      <c r="AN68" s="491"/>
      <c r="AO68" s="491"/>
      <c r="AP68" s="491"/>
      <c r="AQ68" s="491"/>
      <c r="AR68" s="139"/>
      <c r="AS68" s="139"/>
      <c r="AT68" s="491"/>
    </row>
    <row r="69" spans="1:46" ht="18" customHeight="1">
      <c r="A69" s="491"/>
      <c r="B69" s="645">
        <f>Calcu!C64</f>
        <v>56</v>
      </c>
      <c r="C69" s="646"/>
      <c r="D69" s="646"/>
      <c r="E69" s="646"/>
      <c r="F69" s="646"/>
      <c r="G69" s="646"/>
      <c r="H69" s="647"/>
      <c r="I69" s="626" t="str">
        <f>Calcu!E64</f>
        <v/>
      </c>
      <c r="J69" s="627"/>
      <c r="K69" s="627"/>
      <c r="L69" s="627"/>
      <c r="M69" s="627"/>
      <c r="N69" s="627"/>
      <c r="O69" s="628"/>
      <c r="P69" s="626" t="str">
        <f>Calcu!J64</f>
        <v/>
      </c>
      <c r="Q69" s="629"/>
      <c r="R69" s="629"/>
      <c r="S69" s="629"/>
      <c r="T69" s="629"/>
      <c r="U69" s="629"/>
      <c r="V69" s="630"/>
      <c r="W69" s="626" t="str">
        <f>IF(Calcu!G64="ⅹ",Calcu!G64,Calcu!K64)</f>
        <v/>
      </c>
      <c r="X69" s="629"/>
      <c r="Y69" s="629"/>
      <c r="Z69" s="629"/>
      <c r="AA69" s="629"/>
      <c r="AB69" s="629"/>
      <c r="AC69" s="630"/>
      <c r="AD69" s="626" t="str">
        <f>IF(Calcu!H64="ⅹ",Calcu!H64,Calcu!L64)</f>
        <v/>
      </c>
      <c r="AE69" s="629"/>
      <c r="AF69" s="629"/>
      <c r="AG69" s="629"/>
      <c r="AH69" s="629"/>
      <c r="AI69" s="629"/>
      <c r="AJ69" s="630"/>
      <c r="AK69" s="491"/>
      <c r="AL69" s="491"/>
      <c r="AM69" s="491"/>
      <c r="AN69" s="491"/>
      <c r="AO69" s="491"/>
      <c r="AP69" s="491"/>
      <c r="AQ69" s="491"/>
      <c r="AR69" s="139"/>
      <c r="AS69" s="139"/>
      <c r="AT69" s="491"/>
    </row>
    <row r="70" spans="1:46" ht="18" customHeight="1">
      <c r="A70" s="491"/>
      <c r="B70" s="645">
        <f>Calcu!C65</f>
        <v>57</v>
      </c>
      <c r="C70" s="646"/>
      <c r="D70" s="646"/>
      <c r="E70" s="646"/>
      <c r="F70" s="646"/>
      <c r="G70" s="646"/>
      <c r="H70" s="647"/>
      <c r="I70" s="626" t="str">
        <f>Calcu!E65</f>
        <v/>
      </c>
      <c r="J70" s="627"/>
      <c r="K70" s="627"/>
      <c r="L70" s="627"/>
      <c r="M70" s="627"/>
      <c r="N70" s="627"/>
      <c r="O70" s="628"/>
      <c r="P70" s="626" t="str">
        <f>Calcu!J65</f>
        <v/>
      </c>
      <c r="Q70" s="629"/>
      <c r="R70" s="629"/>
      <c r="S70" s="629"/>
      <c r="T70" s="629"/>
      <c r="U70" s="629"/>
      <c r="V70" s="630"/>
      <c r="W70" s="626" t="str">
        <f>IF(Calcu!G65="ⅹ",Calcu!G65,Calcu!K65)</f>
        <v/>
      </c>
      <c r="X70" s="629"/>
      <c r="Y70" s="629"/>
      <c r="Z70" s="629"/>
      <c r="AA70" s="629"/>
      <c r="AB70" s="629"/>
      <c r="AC70" s="630"/>
      <c r="AD70" s="626" t="str">
        <f>IF(Calcu!H65="ⅹ",Calcu!H65,Calcu!L65)</f>
        <v/>
      </c>
      <c r="AE70" s="629"/>
      <c r="AF70" s="629"/>
      <c r="AG70" s="629"/>
      <c r="AH70" s="629"/>
      <c r="AI70" s="629"/>
      <c r="AJ70" s="630"/>
      <c r="AK70" s="491"/>
      <c r="AL70" s="491"/>
      <c r="AM70" s="491"/>
      <c r="AN70" s="491"/>
      <c r="AO70" s="491"/>
      <c r="AP70" s="491"/>
      <c r="AQ70" s="491"/>
      <c r="AR70" s="139"/>
      <c r="AS70" s="139"/>
      <c r="AT70" s="491"/>
    </row>
    <row r="71" spans="1:46" ht="18" customHeight="1">
      <c r="A71" s="491"/>
      <c r="B71" s="645">
        <f>Calcu!C66</f>
        <v>58</v>
      </c>
      <c r="C71" s="646"/>
      <c r="D71" s="646"/>
      <c r="E71" s="646"/>
      <c r="F71" s="646"/>
      <c r="G71" s="646"/>
      <c r="H71" s="647"/>
      <c r="I71" s="626" t="str">
        <f>Calcu!E66</f>
        <v/>
      </c>
      <c r="J71" s="627"/>
      <c r="K71" s="627"/>
      <c r="L71" s="627"/>
      <c r="M71" s="627"/>
      <c r="N71" s="627"/>
      <c r="O71" s="628"/>
      <c r="P71" s="626" t="str">
        <f>Calcu!J66</f>
        <v/>
      </c>
      <c r="Q71" s="629"/>
      <c r="R71" s="629"/>
      <c r="S71" s="629"/>
      <c r="T71" s="629"/>
      <c r="U71" s="629"/>
      <c r="V71" s="630"/>
      <c r="W71" s="626" t="str">
        <f>IF(Calcu!G66="ⅹ",Calcu!G66,Calcu!K66)</f>
        <v/>
      </c>
      <c r="X71" s="629"/>
      <c r="Y71" s="629"/>
      <c r="Z71" s="629"/>
      <c r="AA71" s="629"/>
      <c r="AB71" s="629"/>
      <c r="AC71" s="630"/>
      <c r="AD71" s="626" t="str">
        <f>IF(Calcu!H66="ⅹ",Calcu!H66,Calcu!L66)</f>
        <v/>
      </c>
      <c r="AE71" s="629"/>
      <c r="AF71" s="629"/>
      <c r="AG71" s="629"/>
      <c r="AH71" s="629"/>
      <c r="AI71" s="629"/>
      <c r="AJ71" s="630"/>
      <c r="AK71" s="491"/>
      <c r="AL71" s="491"/>
      <c r="AM71" s="491"/>
      <c r="AN71" s="491"/>
      <c r="AO71" s="491"/>
      <c r="AP71" s="491"/>
      <c r="AQ71" s="491"/>
      <c r="AR71" s="139"/>
      <c r="AS71" s="139"/>
      <c r="AT71" s="491"/>
    </row>
    <row r="72" spans="1:46" ht="18" customHeight="1">
      <c r="A72" s="491"/>
      <c r="B72" s="645">
        <f>Calcu!C67</f>
        <v>59</v>
      </c>
      <c r="C72" s="646"/>
      <c r="D72" s="646"/>
      <c r="E72" s="646"/>
      <c r="F72" s="646"/>
      <c r="G72" s="646"/>
      <c r="H72" s="647"/>
      <c r="I72" s="626" t="str">
        <f>Calcu!E67</f>
        <v/>
      </c>
      <c r="J72" s="627"/>
      <c r="K72" s="627"/>
      <c r="L72" s="627"/>
      <c r="M72" s="627"/>
      <c r="N72" s="627"/>
      <c r="O72" s="628"/>
      <c r="P72" s="626" t="str">
        <f>Calcu!J67</f>
        <v/>
      </c>
      <c r="Q72" s="629"/>
      <c r="R72" s="629"/>
      <c r="S72" s="629"/>
      <c r="T72" s="629"/>
      <c r="U72" s="629"/>
      <c r="V72" s="630"/>
      <c r="W72" s="626" t="str">
        <f>IF(Calcu!G67="ⅹ",Calcu!G67,Calcu!K67)</f>
        <v/>
      </c>
      <c r="X72" s="629"/>
      <c r="Y72" s="629"/>
      <c r="Z72" s="629"/>
      <c r="AA72" s="629"/>
      <c r="AB72" s="629"/>
      <c r="AC72" s="630"/>
      <c r="AD72" s="626" t="str">
        <f>IF(Calcu!H67="ⅹ",Calcu!H67,Calcu!L67)</f>
        <v/>
      </c>
      <c r="AE72" s="629"/>
      <c r="AF72" s="629"/>
      <c r="AG72" s="629"/>
      <c r="AH72" s="629"/>
      <c r="AI72" s="629"/>
      <c r="AJ72" s="630"/>
      <c r="AK72" s="491"/>
      <c r="AL72" s="491"/>
      <c r="AM72" s="491"/>
      <c r="AN72" s="491"/>
      <c r="AO72" s="491"/>
      <c r="AP72" s="491"/>
      <c r="AQ72" s="491"/>
      <c r="AR72" s="139"/>
      <c r="AS72" s="139"/>
      <c r="AT72" s="491"/>
    </row>
    <row r="73" spans="1:46" ht="18" customHeight="1">
      <c r="A73" s="282"/>
      <c r="B73" s="645">
        <f>Calcu!C68</f>
        <v>60</v>
      </c>
      <c r="C73" s="646"/>
      <c r="D73" s="646"/>
      <c r="E73" s="646"/>
      <c r="F73" s="646"/>
      <c r="G73" s="646"/>
      <c r="H73" s="647"/>
      <c r="I73" s="626" t="str">
        <f>Calcu!E68</f>
        <v/>
      </c>
      <c r="J73" s="627"/>
      <c r="K73" s="627"/>
      <c r="L73" s="627"/>
      <c r="M73" s="627"/>
      <c r="N73" s="627"/>
      <c r="O73" s="628"/>
      <c r="P73" s="626" t="str">
        <f>Calcu!J68</f>
        <v/>
      </c>
      <c r="Q73" s="629"/>
      <c r="R73" s="629"/>
      <c r="S73" s="629"/>
      <c r="T73" s="629"/>
      <c r="U73" s="629"/>
      <c r="V73" s="630"/>
      <c r="W73" s="626" t="str">
        <f>IF(Calcu!G68="ⅹ",Calcu!G68,Calcu!K68)</f>
        <v/>
      </c>
      <c r="X73" s="629"/>
      <c r="Y73" s="629"/>
      <c r="Z73" s="629"/>
      <c r="AA73" s="629"/>
      <c r="AB73" s="629"/>
      <c r="AC73" s="630"/>
      <c r="AD73" s="626" t="str">
        <f>IF(Calcu!H68="ⅹ",Calcu!H68,Calcu!L68)</f>
        <v/>
      </c>
      <c r="AE73" s="629"/>
      <c r="AF73" s="629"/>
      <c r="AG73" s="629"/>
      <c r="AH73" s="629"/>
      <c r="AI73" s="629"/>
      <c r="AJ73" s="630"/>
      <c r="AK73" s="282"/>
      <c r="AL73" s="282"/>
      <c r="AM73" s="282"/>
      <c r="AN73" s="282"/>
      <c r="AO73" s="282"/>
      <c r="AP73" s="282"/>
      <c r="AQ73" s="282"/>
      <c r="AR73" s="139"/>
      <c r="AS73" s="139"/>
      <c r="AT73" s="282"/>
    </row>
    <row r="74" spans="1:46" s="282" customFormat="1" ht="18" customHeight="1">
      <c r="B74" s="404"/>
      <c r="C74" s="404"/>
      <c r="D74" s="404"/>
      <c r="E74" s="404"/>
      <c r="F74" s="404"/>
      <c r="G74" s="404"/>
      <c r="H74" s="404"/>
      <c r="I74" s="404"/>
      <c r="J74" s="404"/>
      <c r="K74" s="404"/>
      <c r="L74" s="404"/>
      <c r="M74" s="404"/>
      <c r="N74" s="404"/>
      <c r="O74" s="404"/>
      <c r="P74" s="404"/>
      <c r="Q74" s="404"/>
      <c r="R74" s="404"/>
      <c r="S74" s="404"/>
      <c r="T74" s="404"/>
      <c r="U74" s="404"/>
      <c r="V74" s="404"/>
      <c r="W74" s="404"/>
      <c r="X74" s="404"/>
      <c r="Y74" s="404"/>
      <c r="Z74" s="404"/>
      <c r="AA74" s="404"/>
      <c r="AB74" s="404"/>
      <c r="AC74" s="404"/>
      <c r="AD74" s="404"/>
      <c r="AE74" s="404"/>
      <c r="AF74" s="404"/>
      <c r="AG74" s="404"/>
      <c r="AH74" s="404"/>
      <c r="AI74" s="404"/>
      <c r="AJ74" s="404"/>
      <c r="AK74" s="281"/>
      <c r="AL74" s="281"/>
      <c r="AM74" s="281"/>
      <c r="AN74" s="281"/>
      <c r="AO74" s="281"/>
      <c r="AP74" s="281"/>
      <c r="AQ74" s="281"/>
      <c r="AR74" s="139"/>
      <c r="AS74" s="139"/>
    </row>
    <row r="75" spans="1:46" ht="18" customHeight="1">
      <c r="A75" s="183" t="s">
        <v>220</v>
      </c>
      <c r="B75" s="28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2"/>
      <c r="AI75" s="282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</row>
    <row r="76" spans="1:46" ht="18" customHeight="1">
      <c r="A76" s="282"/>
      <c r="B76" s="28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  <c r="AA76" s="282"/>
      <c r="AB76" s="282"/>
      <c r="AC76" s="282"/>
      <c r="AD76" s="282"/>
      <c r="AE76" s="282"/>
      <c r="AF76" s="282"/>
      <c r="AG76" s="280"/>
      <c r="AH76" s="282"/>
      <c r="AI76" s="282"/>
      <c r="AJ76" s="282"/>
      <c r="AK76" s="282"/>
      <c r="AL76" s="282"/>
      <c r="AM76" s="282"/>
      <c r="AN76" s="282"/>
      <c r="AO76" s="282"/>
      <c r="AP76" s="282"/>
      <c r="AQ76" s="282"/>
      <c r="AR76" s="282"/>
      <c r="AS76" s="282"/>
      <c r="AT76" s="282"/>
    </row>
    <row r="77" spans="1:46" ht="18" customHeight="1">
      <c r="A77" s="282"/>
      <c r="B77" s="28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  <c r="N77" s="282"/>
      <c r="O77" s="282"/>
      <c r="P77" s="282"/>
      <c r="Q77" s="282"/>
      <c r="R77" s="282"/>
      <c r="S77" s="282"/>
      <c r="T77" s="282"/>
      <c r="U77" s="282"/>
      <c r="V77" s="282"/>
      <c r="W77" s="282"/>
      <c r="X77" s="282"/>
      <c r="Y77" s="282"/>
      <c r="Z77" s="282"/>
      <c r="AA77" s="282"/>
      <c r="AB77" s="282"/>
      <c r="AC77" s="282"/>
      <c r="AD77" s="282"/>
      <c r="AE77" s="282"/>
      <c r="AF77" s="282"/>
      <c r="AG77" s="282"/>
      <c r="AH77" s="282"/>
      <c r="AI77" s="282"/>
      <c r="AJ77" s="282"/>
      <c r="AK77" s="282"/>
      <c r="AL77" s="282"/>
      <c r="AM77" s="282"/>
      <c r="AN77" s="282"/>
      <c r="AO77" s="282"/>
      <c r="AP77" s="282"/>
      <c r="AQ77" s="282"/>
      <c r="AR77" s="282"/>
      <c r="AS77" s="282"/>
      <c r="AT77" s="282"/>
    </row>
    <row r="78" spans="1:46" ht="18" customHeight="1">
      <c r="A78" s="282"/>
      <c r="B78" s="282"/>
      <c r="C78" s="715" t="s">
        <v>221</v>
      </c>
      <c r="D78" s="715"/>
      <c r="E78" s="379" t="s">
        <v>892</v>
      </c>
      <c r="F78" s="282" t="s">
        <v>889</v>
      </c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S78" s="282"/>
      <c r="T78" s="282"/>
      <c r="U78" s="282"/>
      <c r="V78" s="282"/>
      <c r="W78" s="282"/>
      <c r="X78" s="282"/>
      <c r="Y78" s="282"/>
      <c r="Z78" s="282"/>
      <c r="AA78" s="282"/>
      <c r="AB78" s="282"/>
      <c r="AC78" s="282"/>
      <c r="AD78" s="282"/>
      <c r="AE78" s="282"/>
      <c r="AF78" s="282"/>
      <c r="AG78" s="282"/>
      <c r="AH78" s="282"/>
      <c r="AI78" s="282"/>
      <c r="AJ78" s="282"/>
      <c r="AK78" s="282"/>
      <c r="AL78" s="282"/>
      <c r="AM78" s="282"/>
      <c r="AN78" s="282"/>
      <c r="AO78" s="282"/>
      <c r="AP78" s="282"/>
      <c r="AQ78" s="282"/>
      <c r="AR78" s="282"/>
      <c r="AS78" s="282"/>
      <c r="AT78" s="282"/>
    </row>
    <row r="79" spans="1:46" ht="18" customHeight="1">
      <c r="A79" s="282"/>
      <c r="B79" s="282"/>
      <c r="C79" s="715" t="s">
        <v>893</v>
      </c>
      <c r="D79" s="715"/>
      <c r="E79" s="379" t="s">
        <v>892</v>
      </c>
      <c r="F79" s="282" t="s">
        <v>890</v>
      </c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S79" s="282"/>
      <c r="T79" s="282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2"/>
      <c r="AI79" s="282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</row>
    <row r="80" spans="1:46" ht="18" customHeight="1">
      <c r="A80" s="282"/>
      <c r="B80" s="282"/>
      <c r="C80" s="715" t="s">
        <v>894</v>
      </c>
      <c r="D80" s="715"/>
      <c r="E80" s="379" t="s">
        <v>892</v>
      </c>
      <c r="F80" s="282" t="s">
        <v>891</v>
      </c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  <c r="AD80" s="282"/>
      <c r="AE80" s="282"/>
      <c r="AF80" s="282"/>
      <c r="AG80" s="282"/>
      <c r="AH80" s="282"/>
      <c r="AI80" s="282"/>
      <c r="AJ80" s="282"/>
      <c r="AK80" s="282"/>
      <c r="AL80" s="282"/>
      <c r="AM80" s="282"/>
      <c r="AN80" s="282"/>
      <c r="AO80" s="282"/>
      <c r="AP80" s="282"/>
      <c r="AQ80" s="282"/>
      <c r="AR80" s="282"/>
      <c r="AS80" s="282"/>
      <c r="AT80" s="282"/>
    </row>
    <row r="81" spans="1:46" ht="18" customHeight="1">
      <c r="A81" s="282"/>
      <c r="B81" s="282"/>
      <c r="C81" s="140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S81" s="282"/>
      <c r="T81" s="282"/>
      <c r="U81" s="282"/>
      <c r="V81" s="282"/>
      <c r="W81" s="282"/>
      <c r="X81" s="282"/>
      <c r="Y81" s="282"/>
      <c r="Z81" s="282"/>
      <c r="AA81" s="282"/>
      <c r="AB81" s="282"/>
      <c r="AC81" s="282"/>
      <c r="AD81" s="282"/>
      <c r="AE81" s="282"/>
      <c r="AF81" s="282"/>
      <c r="AG81" s="282"/>
      <c r="AH81" s="282"/>
      <c r="AI81" s="282"/>
      <c r="AJ81" s="282"/>
      <c r="AK81" s="282"/>
      <c r="AL81" s="282"/>
      <c r="AM81" s="282"/>
      <c r="AN81" s="282"/>
      <c r="AO81" s="282"/>
      <c r="AP81" s="282"/>
      <c r="AQ81" s="282"/>
      <c r="AR81" s="282"/>
      <c r="AS81" s="282"/>
      <c r="AT81" s="282"/>
    </row>
    <row r="82" spans="1:46" s="142" customFormat="1" ht="18" customHeight="1">
      <c r="A82" s="149" t="s">
        <v>222</v>
      </c>
      <c r="B82" s="141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41"/>
      <c r="AJ82" s="141"/>
      <c r="AK82" s="141"/>
      <c r="AL82" s="141"/>
      <c r="AM82" s="141"/>
      <c r="AN82" s="141"/>
      <c r="AO82" s="141"/>
      <c r="AP82" s="141"/>
      <c r="AQ82" s="141"/>
      <c r="AR82" s="141"/>
      <c r="AS82" s="141"/>
      <c r="AT82" s="141"/>
    </row>
    <row r="83" spans="1:46" s="142" customFormat="1" ht="18" customHeight="1">
      <c r="A83" s="184"/>
      <c r="B83" s="141"/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1"/>
      <c r="AH83" s="141"/>
      <c r="AI83" s="141"/>
      <c r="AJ83" s="141"/>
      <c r="AK83" s="141"/>
      <c r="AL83" s="141"/>
      <c r="AM83" s="141"/>
      <c r="AN83" s="141"/>
      <c r="AO83" s="141"/>
      <c r="AP83" s="141"/>
      <c r="AQ83" s="141"/>
      <c r="AR83" s="141"/>
      <c r="AS83" s="141"/>
      <c r="AT83" s="141"/>
    </row>
    <row r="84" spans="1:46" s="142" customFormat="1" ht="18" customHeight="1">
      <c r="A84" s="184"/>
      <c r="B84" s="141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</row>
    <row r="85" spans="1:46" s="142" customFormat="1" ht="18" customHeight="1">
      <c r="A85" s="184"/>
      <c r="B85" s="141"/>
      <c r="C85" s="141" t="s">
        <v>223</v>
      </c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</row>
    <row r="86" spans="1:46" s="142" customFormat="1" ht="18" customHeight="1">
      <c r="A86" s="184"/>
      <c r="B86" s="141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</row>
    <row r="87" spans="1:46" s="142" customFormat="1" ht="18" customHeight="1">
      <c r="A87" s="184"/>
      <c r="B87" s="141"/>
      <c r="C87" s="141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</row>
    <row r="88" spans="1:46" s="142" customFormat="1" ht="18" customHeight="1">
      <c r="A88" s="184"/>
      <c r="B88" s="141"/>
      <c r="C88" s="141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</row>
    <row r="89" spans="1:46" s="142" customFormat="1" ht="18" customHeight="1">
      <c r="A89" s="184"/>
      <c r="B89" s="141"/>
      <c r="C89" s="141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</row>
    <row r="90" spans="1:46" s="142" customFormat="1" ht="18" customHeight="1">
      <c r="A90" s="184"/>
      <c r="B90" s="141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</row>
    <row r="91" spans="1:46" s="142" customFormat="1" ht="18" customHeight="1">
      <c r="A91" s="184"/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  <c r="AH91" s="141"/>
      <c r="AI91" s="141"/>
      <c r="AJ91" s="141"/>
      <c r="AK91" s="141"/>
      <c r="AL91" s="141"/>
      <c r="AM91" s="141"/>
      <c r="AN91" s="141"/>
      <c r="AO91" s="141"/>
      <c r="AP91" s="141"/>
      <c r="AQ91" s="141"/>
      <c r="AR91" s="141"/>
      <c r="AS91" s="141"/>
      <c r="AT91" s="141"/>
    </row>
    <row r="92" spans="1:46" s="142" customFormat="1" ht="18" customHeight="1">
      <c r="A92" s="289" t="str">
        <f ca="1">"■ "&amp;B6&amp;" "&amp;N6&amp;" 에서의 교정데이터"</f>
        <v>■ 0 0 에서의 교정데이터</v>
      </c>
      <c r="D92" s="290"/>
      <c r="E92" s="290"/>
      <c r="F92" s="290"/>
      <c r="H92" s="141"/>
      <c r="I92" s="287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1"/>
      <c r="AC92" s="141"/>
      <c r="AD92" s="141"/>
      <c r="AE92" s="141"/>
      <c r="AF92" s="141"/>
      <c r="AG92" s="141"/>
      <c r="AH92" s="141"/>
      <c r="AI92" s="141"/>
      <c r="AJ92" s="141"/>
      <c r="AK92" s="141"/>
      <c r="AL92" s="141"/>
      <c r="AM92" s="141"/>
      <c r="AN92" s="141"/>
      <c r="AO92" s="141"/>
      <c r="AP92" s="141"/>
      <c r="AQ92" s="141"/>
      <c r="AR92" s="141"/>
      <c r="AS92" s="141"/>
      <c r="AT92" s="141"/>
    </row>
    <row r="93" spans="1:46" s="142" customFormat="1" ht="18" customHeight="1">
      <c r="A93" s="184"/>
      <c r="B93" s="696" t="s">
        <v>224</v>
      </c>
      <c r="C93" s="697"/>
      <c r="D93" s="697"/>
      <c r="E93" s="697"/>
      <c r="F93" s="697"/>
      <c r="G93" s="697"/>
      <c r="H93" s="698"/>
      <c r="I93" s="696" t="s">
        <v>895</v>
      </c>
      <c r="J93" s="697"/>
      <c r="K93" s="697"/>
      <c r="L93" s="697"/>
      <c r="M93" s="697"/>
      <c r="N93" s="697"/>
      <c r="O93" s="698"/>
      <c r="P93" s="771" t="e">
        <f>Calcu!$J$568&amp;" 지시값"</f>
        <v>#N/A</v>
      </c>
      <c r="Q93" s="772"/>
      <c r="R93" s="772"/>
      <c r="S93" s="772"/>
      <c r="T93" s="772"/>
      <c r="U93" s="772"/>
      <c r="V93" s="772"/>
      <c r="W93" s="772"/>
      <c r="X93" s="772"/>
      <c r="Y93" s="772"/>
      <c r="Z93" s="772"/>
      <c r="AA93" s="772"/>
      <c r="AB93" s="772"/>
      <c r="AC93" s="772"/>
      <c r="AD93" s="772"/>
      <c r="AE93" s="772"/>
      <c r="AF93" s="772"/>
      <c r="AG93" s="772"/>
      <c r="AH93" s="773" t="s">
        <v>724</v>
      </c>
      <c r="AI93" s="773"/>
      <c r="AJ93" s="773"/>
      <c r="AK93" s="773"/>
      <c r="AL93" s="773"/>
      <c r="AM93" s="773"/>
      <c r="AN93" s="773"/>
      <c r="AO93" s="773"/>
      <c r="AP93" s="773"/>
      <c r="AQ93" s="773"/>
      <c r="AR93" s="773"/>
      <c r="AS93" s="774"/>
      <c r="AT93" s="141"/>
    </row>
    <row r="94" spans="1:46" s="142" customFormat="1" ht="18" customHeight="1">
      <c r="A94" s="184"/>
      <c r="B94" s="699"/>
      <c r="C94" s="700"/>
      <c r="D94" s="700"/>
      <c r="E94" s="700"/>
      <c r="F94" s="700"/>
      <c r="G94" s="700"/>
      <c r="H94" s="701"/>
      <c r="I94" s="702"/>
      <c r="J94" s="703"/>
      <c r="K94" s="703"/>
      <c r="L94" s="703"/>
      <c r="M94" s="703"/>
      <c r="N94" s="703"/>
      <c r="O94" s="704"/>
      <c r="P94" s="705" t="s">
        <v>217</v>
      </c>
      <c r="Q94" s="706"/>
      <c r="R94" s="706"/>
      <c r="S94" s="706"/>
      <c r="T94" s="706"/>
      <c r="U94" s="707"/>
      <c r="V94" s="705" t="s">
        <v>218</v>
      </c>
      <c r="W94" s="706"/>
      <c r="X94" s="706"/>
      <c r="Y94" s="706"/>
      <c r="Z94" s="706"/>
      <c r="AA94" s="707"/>
      <c r="AB94" s="705" t="s">
        <v>219</v>
      </c>
      <c r="AC94" s="706"/>
      <c r="AD94" s="706"/>
      <c r="AE94" s="706"/>
      <c r="AF94" s="706"/>
      <c r="AG94" s="707"/>
      <c r="AH94" s="705" t="s">
        <v>225</v>
      </c>
      <c r="AI94" s="706"/>
      <c r="AJ94" s="706"/>
      <c r="AK94" s="706"/>
      <c r="AL94" s="706"/>
      <c r="AM94" s="707"/>
      <c r="AN94" s="705" t="s">
        <v>226</v>
      </c>
      <c r="AO94" s="706"/>
      <c r="AP94" s="706"/>
      <c r="AQ94" s="706"/>
      <c r="AR94" s="706"/>
      <c r="AS94" s="707"/>
      <c r="AT94" s="141"/>
    </row>
    <row r="95" spans="1:46" s="142" customFormat="1" ht="18" customHeight="1">
      <c r="A95" s="184"/>
      <c r="B95" s="702"/>
      <c r="C95" s="703"/>
      <c r="D95" s="703"/>
      <c r="E95" s="703"/>
      <c r="F95" s="703"/>
      <c r="G95" s="703"/>
      <c r="H95" s="704"/>
      <c r="I95" s="708">
        <f ca="1">I13</f>
        <v>0</v>
      </c>
      <c r="J95" s="709"/>
      <c r="K95" s="709"/>
      <c r="L95" s="709"/>
      <c r="M95" s="709"/>
      <c r="N95" s="709"/>
      <c r="O95" s="710"/>
      <c r="P95" s="708">
        <f ca="1">P13</f>
        <v>0</v>
      </c>
      <c r="Q95" s="709"/>
      <c r="R95" s="709"/>
      <c r="S95" s="709"/>
      <c r="T95" s="709"/>
      <c r="U95" s="710"/>
      <c r="V95" s="708">
        <f ca="1">W13</f>
        <v>0</v>
      </c>
      <c r="W95" s="709"/>
      <c r="X95" s="709"/>
      <c r="Y95" s="709"/>
      <c r="Z95" s="709"/>
      <c r="AA95" s="710"/>
      <c r="AB95" s="708">
        <f ca="1">AD13</f>
        <v>0</v>
      </c>
      <c r="AC95" s="709"/>
      <c r="AD95" s="709"/>
      <c r="AE95" s="709"/>
      <c r="AF95" s="709"/>
      <c r="AG95" s="710"/>
      <c r="AH95" s="708">
        <f ca="1">Calcu!H74</f>
        <v>0</v>
      </c>
      <c r="AI95" s="709"/>
      <c r="AJ95" s="709"/>
      <c r="AK95" s="709"/>
      <c r="AL95" s="709"/>
      <c r="AM95" s="710"/>
      <c r="AN95" s="708">
        <f ca="1">Calcu!I74</f>
        <v>0</v>
      </c>
      <c r="AO95" s="709"/>
      <c r="AP95" s="709"/>
      <c r="AQ95" s="709"/>
      <c r="AR95" s="709"/>
      <c r="AS95" s="710"/>
      <c r="AT95" s="141"/>
    </row>
    <row r="96" spans="1:46" s="142" customFormat="1" ht="18" customHeight="1">
      <c r="A96" s="184"/>
      <c r="B96" s="728" t="e">
        <f>AL6</f>
        <v>#N/A</v>
      </c>
      <c r="C96" s="729"/>
      <c r="D96" s="729"/>
      <c r="E96" s="729"/>
      <c r="F96" s="729"/>
      <c r="G96" s="729"/>
      <c r="H96" s="730"/>
      <c r="I96" s="598" t="e">
        <f ca="1">OFFSET(I13,B96,0)</f>
        <v>#N/A</v>
      </c>
      <c r="J96" s="599"/>
      <c r="K96" s="599"/>
      <c r="L96" s="599"/>
      <c r="M96" s="599"/>
      <c r="N96" s="599"/>
      <c r="O96" s="600"/>
      <c r="P96" s="598" t="e">
        <f ca="1">OFFSET(Calcu!Q8,B96,0)</f>
        <v>#N/A</v>
      </c>
      <c r="Q96" s="599"/>
      <c r="R96" s="599"/>
      <c r="S96" s="599"/>
      <c r="T96" s="599"/>
      <c r="U96" s="600"/>
      <c r="V96" s="598" t="e">
        <f ca="1">OFFSET(Calcu!R8,B96,0)</f>
        <v>#N/A</v>
      </c>
      <c r="W96" s="599"/>
      <c r="X96" s="599"/>
      <c r="Y96" s="599"/>
      <c r="Z96" s="599"/>
      <c r="AA96" s="600"/>
      <c r="AB96" s="598" t="e">
        <f ca="1">OFFSET(Calcu!S8,B96,0)</f>
        <v>#N/A</v>
      </c>
      <c r="AC96" s="599"/>
      <c r="AD96" s="599"/>
      <c r="AE96" s="599"/>
      <c r="AF96" s="599"/>
      <c r="AG96" s="600"/>
      <c r="AH96" s="731" t="e">
        <f ca="1">OFFSET(Calcu!H74,B96,0)</f>
        <v>#N/A</v>
      </c>
      <c r="AI96" s="732"/>
      <c r="AJ96" s="732"/>
      <c r="AK96" s="732"/>
      <c r="AL96" s="732"/>
      <c r="AM96" s="733"/>
      <c r="AN96" s="731" t="e">
        <f ca="1">OFFSET(Calcu!I74,B96,0)</f>
        <v>#N/A</v>
      </c>
      <c r="AO96" s="732"/>
      <c r="AP96" s="732"/>
      <c r="AQ96" s="732"/>
      <c r="AR96" s="732"/>
      <c r="AS96" s="733"/>
      <c r="AT96" s="141"/>
    </row>
    <row r="97" spans="1:46" s="142" customFormat="1" ht="18" customHeight="1">
      <c r="A97" s="184"/>
      <c r="B97" s="737" t="e">
        <f>B96</f>
        <v>#N/A</v>
      </c>
      <c r="C97" s="738"/>
      <c r="D97" s="738"/>
      <c r="E97" s="738"/>
      <c r="F97" s="738"/>
      <c r="G97" s="738"/>
      <c r="H97" s="739"/>
      <c r="I97" s="598" t="e">
        <f ca="1">I96</f>
        <v>#N/A</v>
      </c>
      <c r="J97" s="599"/>
      <c r="K97" s="599"/>
      <c r="L97" s="599"/>
      <c r="M97" s="599"/>
      <c r="N97" s="599"/>
      <c r="O97" s="600"/>
      <c r="P97" s="598" t="e">
        <f ca="1">OFFSET(Calcu!Q23,B97,0)</f>
        <v>#N/A</v>
      </c>
      <c r="Q97" s="599"/>
      <c r="R97" s="599"/>
      <c r="S97" s="599"/>
      <c r="T97" s="599"/>
      <c r="U97" s="600"/>
      <c r="V97" s="598" t="e">
        <f ca="1">OFFSET(Calcu!R23,B97,0)</f>
        <v>#N/A</v>
      </c>
      <c r="W97" s="599"/>
      <c r="X97" s="599"/>
      <c r="Y97" s="599"/>
      <c r="Z97" s="599"/>
      <c r="AA97" s="600"/>
      <c r="AB97" s="598" t="e">
        <f ca="1">OFFSET(Calcu!S23,B97,0)</f>
        <v>#N/A</v>
      </c>
      <c r="AC97" s="599"/>
      <c r="AD97" s="599"/>
      <c r="AE97" s="599"/>
      <c r="AF97" s="599"/>
      <c r="AG97" s="600"/>
      <c r="AH97" s="734"/>
      <c r="AI97" s="735"/>
      <c r="AJ97" s="735"/>
      <c r="AK97" s="735"/>
      <c r="AL97" s="735"/>
      <c r="AM97" s="736"/>
      <c r="AN97" s="734"/>
      <c r="AO97" s="735"/>
      <c r="AP97" s="735"/>
      <c r="AQ97" s="735"/>
      <c r="AR97" s="735"/>
      <c r="AS97" s="736"/>
      <c r="AT97" s="141"/>
    </row>
    <row r="98" spans="1:46" s="142" customFormat="1" ht="18" customHeight="1">
      <c r="A98" s="184"/>
      <c r="B98" s="141"/>
      <c r="C98" s="141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1"/>
      <c r="AH98" s="141"/>
      <c r="AI98" s="141"/>
      <c r="AJ98" s="141"/>
      <c r="AK98" s="141"/>
      <c r="AL98" s="141"/>
      <c r="AM98" s="141"/>
      <c r="AN98" s="141"/>
      <c r="AO98" s="141"/>
      <c r="AP98" s="141"/>
      <c r="AQ98" s="141"/>
      <c r="AR98" s="141"/>
      <c r="AS98" s="141"/>
      <c r="AT98" s="141"/>
    </row>
    <row r="99" spans="1:46" s="142" customFormat="1" ht="18" customHeight="1">
      <c r="A99" s="149" t="str">
        <f ca="1">"■ "&amp;B6&amp;" "&amp;N6&amp;" 에서의 영점보정 후 교정데이터"</f>
        <v>■ 0 0 에서의 영점보정 후 교정데이터</v>
      </c>
      <c r="B99" s="141"/>
      <c r="C99" s="286"/>
      <c r="D99" s="286"/>
      <c r="E99" s="286"/>
      <c r="F99" s="286"/>
      <c r="G99" s="287"/>
      <c r="H99" s="287"/>
      <c r="I99" s="287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1"/>
      <c r="AH99" s="141"/>
      <c r="AI99" s="141"/>
      <c r="AJ99" s="141"/>
      <c r="AK99" s="141"/>
      <c r="AL99" s="141"/>
      <c r="AM99" s="141"/>
      <c r="AN99" s="141"/>
      <c r="AO99" s="141"/>
      <c r="AP99" s="141"/>
      <c r="AQ99" s="141"/>
      <c r="AR99" s="141"/>
      <c r="AS99" s="141"/>
      <c r="AT99" s="141"/>
    </row>
    <row r="100" spans="1:46" s="142" customFormat="1" ht="18" customHeight="1">
      <c r="A100" s="184"/>
      <c r="B100" s="696" t="s">
        <v>216</v>
      </c>
      <c r="C100" s="697"/>
      <c r="D100" s="697"/>
      <c r="E100" s="697"/>
      <c r="F100" s="697"/>
      <c r="G100" s="697"/>
      <c r="H100" s="698"/>
      <c r="I100" s="696" t="s">
        <v>896</v>
      </c>
      <c r="J100" s="716"/>
      <c r="K100" s="716"/>
      <c r="L100" s="716"/>
      <c r="M100" s="716"/>
      <c r="N100" s="716"/>
      <c r="O100" s="717"/>
      <c r="P100" s="705" t="e">
        <f>Calcu!$J$568&amp;" 지시값 (영점보정)"</f>
        <v>#N/A</v>
      </c>
      <c r="Q100" s="721"/>
      <c r="R100" s="721"/>
      <c r="S100" s="721"/>
      <c r="T100" s="721"/>
      <c r="U100" s="721"/>
      <c r="V100" s="721"/>
      <c r="W100" s="721"/>
      <c r="X100" s="721"/>
      <c r="Y100" s="721"/>
      <c r="Z100" s="721"/>
      <c r="AA100" s="721"/>
      <c r="AB100" s="721"/>
      <c r="AC100" s="721"/>
      <c r="AD100" s="721"/>
      <c r="AE100" s="721"/>
      <c r="AF100" s="721"/>
      <c r="AG100" s="721"/>
      <c r="AH100" s="721"/>
      <c r="AI100" s="721"/>
      <c r="AJ100" s="721"/>
      <c r="AK100" s="721"/>
      <c r="AL100" s="721"/>
      <c r="AM100" s="721"/>
      <c r="AN100" s="721"/>
      <c r="AO100" s="721"/>
      <c r="AP100" s="721"/>
      <c r="AQ100" s="721"/>
      <c r="AR100" s="721"/>
      <c r="AS100" s="722"/>
      <c r="AT100" s="141"/>
    </row>
    <row r="101" spans="1:46" s="142" customFormat="1" ht="18" customHeight="1">
      <c r="A101" s="184"/>
      <c r="B101" s="699"/>
      <c r="C101" s="700"/>
      <c r="D101" s="700"/>
      <c r="E101" s="700"/>
      <c r="F101" s="700"/>
      <c r="G101" s="700"/>
      <c r="H101" s="701"/>
      <c r="I101" s="718"/>
      <c r="J101" s="719"/>
      <c r="K101" s="719"/>
      <c r="L101" s="719"/>
      <c r="M101" s="719"/>
      <c r="N101" s="719"/>
      <c r="O101" s="720"/>
      <c r="P101" s="705" t="s">
        <v>217</v>
      </c>
      <c r="Q101" s="721"/>
      <c r="R101" s="721"/>
      <c r="S101" s="721"/>
      <c r="T101" s="721"/>
      <c r="U101" s="721"/>
      <c r="V101" s="722"/>
      <c r="W101" s="705" t="s">
        <v>218</v>
      </c>
      <c r="X101" s="721"/>
      <c r="Y101" s="721"/>
      <c r="Z101" s="721"/>
      <c r="AA101" s="721"/>
      <c r="AB101" s="721"/>
      <c r="AC101" s="722"/>
      <c r="AD101" s="705" t="s">
        <v>219</v>
      </c>
      <c r="AE101" s="721"/>
      <c r="AF101" s="721"/>
      <c r="AG101" s="721"/>
      <c r="AH101" s="721"/>
      <c r="AI101" s="721"/>
      <c r="AJ101" s="722"/>
      <c r="AK101" s="705" t="s">
        <v>228</v>
      </c>
      <c r="AL101" s="721"/>
      <c r="AM101" s="721"/>
      <c r="AN101" s="721"/>
      <c r="AO101" s="721"/>
      <c r="AP101" s="721"/>
      <c r="AQ101" s="721"/>
      <c r="AR101" s="721"/>
      <c r="AS101" s="722"/>
      <c r="AT101" s="141"/>
    </row>
    <row r="102" spans="1:46" s="142" customFormat="1" ht="18" customHeight="1">
      <c r="A102" s="184"/>
      <c r="B102" s="702"/>
      <c r="C102" s="703"/>
      <c r="D102" s="703"/>
      <c r="E102" s="703"/>
      <c r="F102" s="703"/>
      <c r="G102" s="703"/>
      <c r="H102" s="704"/>
      <c r="I102" s="723">
        <f ca="1">I95</f>
        <v>0</v>
      </c>
      <c r="J102" s="724"/>
      <c r="K102" s="724"/>
      <c r="L102" s="724"/>
      <c r="M102" s="724"/>
      <c r="N102" s="724"/>
      <c r="O102" s="725"/>
      <c r="P102" s="723">
        <f ca="1">P95</f>
        <v>0</v>
      </c>
      <c r="Q102" s="726"/>
      <c r="R102" s="726"/>
      <c r="S102" s="726"/>
      <c r="T102" s="726"/>
      <c r="U102" s="726"/>
      <c r="V102" s="727"/>
      <c r="W102" s="723">
        <f ca="1">V95</f>
        <v>0</v>
      </c>
      <c r="X102" s="726"/>
      <c r="Y102" s="726"/>
      <c r="Z102" s="726"/>
      <c r="AA102" s="726"/>
      <c r="AB102" s="726"/>
      <c r="AC102" s="727"/>
      <c r="AD102" s="723">
        <f ca="1">AB95</f>
        <v>0</v>
      </c>
      <c r="AE102" s="726"/>
      <c r="AF102" s="726"/>
      <c r="AG102" s="726"/>
      <c r="AH102" s="726"/>
      <c r="AI102" s="726"/>
      <c r="AJ102" s="727"/>
      <c r="AK102" s="723">
        <f ca="1">AH95</f>
        <v>0</v>
      </c>
      <c r="AL102" s="726"/>
      <c r="AM102" s="726"/>
      <c r="AN102" s="726"/>
      <c r="AO102" s="726"/>
      <c r="AP102" s="726"/>
      <c r="AQ102" s="726"/>
      <c r="AR102" s="726"/>
      <c r="AS102" s="727"/>
      <c r="AT102" s="141"/>
    </row>
    <row r="103" spans="1:46" s="142" customFormat="1" ht="18" customHeight="1">
      <c r="A103" s="184"/>
      <c r="B103" s="728" t="e">
        <f>B96</f>
        <v>#N/A</v>
      </c>
      <c r="C103" s="729"/>
      <c r="D103" s="729"/>
      <c r="E103" s="729"/>
      <c r="F103" s="729"/>
      <c r="G103" s="729"/>
      <c r="H103" s="730"/>
      <c r="I103" s="598" t="e">
        <f ca="1">I96</f>
        <v>#N/A</v>
      </c>
      <c r="J103" s="599"/>
      <c r="K103" s="599"/>
      <c r="L103" s="599"/>
      <c r="M103" s="599"/>
      <c r="N103" s="599"/>
      <c r="O103" s="600"/>
      <c r="P103" s="598" t="e">
        <f ca="1">OFFSET(Calcu!U8,B103,0)</f>
        <v>#N/A</v>
      </c>
      <c r="Q103" s="601"/>
      <c r="R103" s="601"/>
      <c r="S103" s="601"/>
      <c r="T103" s="601"/>
      <c r="U103" s="601"/>
      <c r="V103" s="602"/>
      <c r="W103" s="598" t="e">
        <f ca="1">OFFSET(Calcu!V8,B103,0)</f>
        <v>#N/A</v>
      </c>
      <c r="X103" s="601"/>
      <c r="Y103" s="601"/>
      <c r="Z103" s="601"/>
      <c r="AA103" s="601"/>
      <c r="AB103" s="601"/>
      <c r="AC103" s="602"/>
      <c r="AD103" s="598" t="e">
        <f ca="1">OFFSET(Calcu!W8,B103,0)</f>
        <v>#N/A</v>
      </c>
      <c r="AE103" s="601"/>
      <c r="AF103" s="601"/>
      <c r="AG103" s="601"/>
      <c r="AH103" s="601"/>
      <c r="AI103" s="601"/>
      <c r="AJ103" s="602"/>
      <c r="AK103" s="598" t="e">
        <f ca="1">OFFSET(Calcu!X8,B103,0)</f>
        <v>#N/A</v>
      </c>
      <c r="AL103" s="601"/>
      <c r="AM103" s="601"/>
      <c r="AN103" s="601"/>
      <c r="AO103" s="601"/>
      <c r="AP103" s="601"/>
      <c r="AQ103" s="601"/>
      <c r="AR103" s="601"/>
      <c r="AS103" s="602"/>
      <c r="AT103" s="141"/>
    </row>
    <row r="104" spans="1:46" s="142" customFormat="1" ht="18" customHeight="1">
      <c r="A104" s="184"/>
      <c r="B104" s="737" t="e">
        <f>B97</f>
        <v>#N/A</v>
      </c>
      <c r="C104" s="738"/>
      <c r="D104" s="738"/>
      <c r="E104" s="738"/>
      <c r="F104" s="738"/>
      <c r="G104" s="738"/>
      <c r="H104" s="739"/>
      <c r="I104" s="598" t="e">
        <f ca="1">I97</f>
        <v>#N/A</v>
      </c>
      <c r="J104" s="599"/>
      <c r="K104" s="599"/>
      <c r="L104" s="599"/>
      <c r="M104" s="599"/>
      <c r="N104" s="599"/>
      <c r="O104" s="600"/>
      <c r="P104" s="598" t="e">
        <f ca="1">OFFSET(Calcu!U23,B104,0)</f>
        <v>#N/A</v>
      </c>
      <c r="Q104" s="601"/>
      <c r="R104" s="601"/>
      <c r="S104" s="601"/>
      <c r="T104" s="601"/>
      <c r="U104" s="601"/>
      <c r="V104" s="602"/>
      <c r="W104" s="598" t="e">
        <f ca="1">OFFSET(Calcu!V23,B104,0)</f>
        <v>#N/A</v>
      </c>
      <c r="X104" s="601"/>
      <c r="Y104" s="601"/>
      <c r="Z104" s="601"/>
      <c r="AA104" s="601"/>
      <c r="AB104" s="601"/>
      <c r="AC104" s="602"/>
      <c r="AD104" s="598" t="e">
        <f ca="1">OFFSET(Calcu!W23,B104,0)</f>
        <v>#N/A</v>
      </c>
      <c r="AE104" s="601"/>
      <c r="AF104" s="601"/>
      <c r="AG104" s="601"/>
      <c r="AH104" s="601"/>
      <c r="AI104" s="601"/>
      <c r="AJ104" s="602"/>
      <c r="AK104" s="598" t="e">
        <f ca="1">OFFSET(Calcu!X23,B104,0)</f>
        <v>#N/A</v>
      </c>
      <c r="AL104" s="601"/>
      <c r="AM104" s="601"/>
      <c r="AN104" s="601"/>
      <c r="AO104" s="601"/>
      <c r="AP104" s="601"/>
      <c r="AQ104" s="601"/>
      <c r="AR104" s="601"/>
      <c r="AS104" s="602"/>
      <c r="AT104" s="141"/>
    </row>
    <row r="105" spans="1:46" s="142" customFormat="1" ht="18" customHeight="1">
      <c r="A105" s="184"/>
      <c r="B105" s="281"/>
      <c r="C105" s="280"/>
      <c r="D105" s="280"/>
      <c r="E105" s="280"/>
      <c r="F105" s="280"/>
      <c r="G105" s="280"/>
      <c r="H105" s="280"/>
      <c r="I105" s="281"/>
      <c r="J105" s="281"/>
      <c r="K105" s="281"/>
      <c r="L105" s="281"/>
      <c r="M105" s="281"/>
      <c r="N105" s="281"/>
      <c r="O105" s="281"/>
      <c r="P105" s="281"/>
      <c r="Q105" s="281"/>
      <c r="R105" s="281"/>
      <c r="S105" s="281"/>
      <c r="T105" s="281"/>
      <c r="U105" s="281"/>
      <c r="V105" s="281"/>
      <c r="W105" s="281"/>
      <c r="X105" s="281"/>
      <c r="Y105" s="281"/>
      <c r="Z105" s="281"/>
      <c r="AA105" s="281"/>
      <c r="AB105" s="281"/>
      <c r="AC105" s="281"/>
      <c r="AD105" s="281"/>
      <c r="AE105" s="281"/>
      <c r="AF105" s="281"/>
      <c r="AG105" s="281"/>
      <c r="AH105" s="281"/>
      <c r="AI105" s="281"/>
      <c r="AJ105" s="281"/>
      <c r="AK105" s="281"/>
      <c r="AL105" s="281"/>
      <c r="AM105" s="281"/>
      <c r="AN105" s="281"/>
      <c r="AO105" s="281"/>
      <c r="AP105" s="281"/>
      <c r="AQ105" s="281"/>
      <c r="AR105" s="281"/>
      <c r="AS105" s="281"/>
      <c r="AT105" s="141"/>
    </row>
    <row r="106" spans="1:46" ht="18" customHeight="1">
      <c r="A106" s="183" t="s">
        <v>229</v>
      </c>
      <c r="B106" s="282"/>
      <c r="C106" s="282"/>
      <c r="D106" s="282"/>
      <c r="E106" s="282"/>
      <c r="F106" s="282"/>
      <c r="G106" s="282"/>
      <c r="H106" s="282"/>
      <c r="I106" s="282"/>
      <c r="J106" s="282"/>
      <c r="K106" s="282"/>
      <c r="L106" s="282"/>
      <c r="M106" s="282"/>
      <c r="N106" s="282"/>
      <c r="O106" s="282"/>
      <c r="P106" s="282"/>
      <c r="Q106" s="282"/>
      <c r="R106" s="282"/>
      <c r="S106" s="282"/>
      <c r="T106" s="282"/>
      <c r="U106" s="282"/>
      <c r="V106" s="282"/>
      <c r="W106" s="282"/>
      <c r="X106" s="282"/>
      <c r="Y106" s="282"/>
      <c r="Z106" s="282"/>
      <c r="AA106" s="282"/>
      <c r="AB106" s="282"/>
      <c r="AC106" s="282"/>
      <c r="AD106" s="282"/>
      <c r="AE106" s="282"/>
      <c r="AF106" s="282"/>
      <c r="AG106" s="282"/>
      <c r="AH106" s="282"/>
      <c r="AI106" s="282"/>
      <c r="AJ106" s="282"/>
      <c r="AK106" s="282"/>
      <c r="AL106" s="282"/>
      <c r="AM106" s="282"/>
      <c r="AN106" s="282"/>
      <c r="AO106" s="282"/>
      <c r="AP106" s="282"/>
      <c r="AQ106" s="282"/>
      <c r="AR106" s="282"/>
      <c r="AS106" s="282"/>
      <c r="AT106" s="282"/>
    </row>
    <row r="107" spans="1:46" ht="18" customHeight="1">
      <c r="A107" s="282"/>
      <c r="B107" s="670"/>
      <c r="C107" s="671"/>
      <c r="D107" s="605"/>
      <c r="E107" s="606"/>
      <c r="F107" s="606"/>
      <c r="G107" s="606"/>
      <c r="H107" s="607"/>
      <c r="I107" s="605">
        <v>1</v>
      </c>
      <c r="J107" s="606"/>
      <c r="K107" s="606"/>
      <c r="L107" s="606"/>
      <c r="M107" s="606"/>
      <c r="N107" s="606"/>
      <c r="O107" s="607"/>
      <c r="P107" s="605">
        <v>2</v>
      </c>
      <c r="Q107" s="606"/>
      <c r="R107" s="606"/>
      <c r="S107" s="606"/>
      <c r="T107" s="606"/>
      <c r="U107" s="606"/>
      <c r="V107" s="606"/>
      <c r="W107" s="607"/>
      <c r="X107" s="605">
        <v>3</v>
      </c>
      <c r="Y107" s="668"/>
      <c r="Z107" s="668"/>
      <c r="AA107" s="668"/>
      <c r="AB107" s="669"/>
      <c r="AC107" s="605">
        <v>4</v>
      </c>
      <c r="AD107" s="606"/>
      <c r="AE107" s="606"/>
      <c r="AF107" s="606"/>
      <c r="AG107" s="607"/>
      <c r="AH107" s="605">
        <v>5</v>
      </c>
      <c r="AI107" s="606"/>
      <c r="AJ107" s="606"/>
      <c r="AK107" s="606"/>
      <c r="AL107" s="606"/>
      <c r="AM107" s="606"/>
      <c r="AN107" s="606"/>
      <c r="AO107" s="607"/>
      <c r="AP107" s="605">
        <v>6</v>
      </c>
      <c r="AQ107" s="748"/>
      <c r="AR107" s="748"/>
      <c r="AS107" s="669"/>
      <c r="AT107" s="282"/>
    </row>
    <row r="108" spans="1:46" ht="18" customHeight="1">
      <c r="A108" s="282"/>
      <c r="B108" s="672"/>
      <c r="C108" s="673"/>
      <c r="D108" s="674" t="s">
        <v>230</v>
      </c>
      <c r="E108" s="675"/>
      <c r="F108" s="675"/>
      <c r="G108" s="675"/>
      <c r="H108" s="676"/>
      <c r="I108" s="674" t="s">
        <v>231</v>
      </c>
      <c r="J108" s="675"/>
      <c r="K108" s="675"/>
      <c r="L108" s="675"/>
      <c r="M108" s="675"/>
      <c r="N108" s="675"/>
      <c r="O108" s="676"/>
      <c r="P108" s="674" t="s">
        <v>233</v>
      </c>
      <c r="Q108" s="675"/>
      <c r="R108" s="675"/>
      <c r="S108" s="675"/>
      <c r="T108" s="675"/>
      <c r="U108" s="675"/>
      <c r="V108" s="675"/>
      <c r="W108" s="676"/>
      <c r="X108" s="674" t="s">
        <v>235</v>
      </c>
      <c r="Y108" s="689"/>
      <c r="Z108" s="689"/>
      <c r="AA108" s="689"/>
      <c r="AB108" s="690"/>
      <c r="AC108" s="674" t="s">
        <v>236</v>
      </c>
      <c r="AD108" s="675"/>
      <c r="AE108" s="675"/>
      <c r="AF108" s="675"/>
      <c r="AG108" s="676"/>
      <c r="AH108" s="674" t="s">
        <v>237</v>
      </c>
      <c r="AI108" s="675"/>
      <c r="AJ108" s="675"/>
      <c r="AK108" s="675"/>
      <c r="AL108" s="675"/>
      <c r="AM108" s="675"/>
      <c r="AN108" s="675"/>
      <c r="AO108" s="676"/>
      <c r="AP108" s="674" t="s">
        <v>238</v>
      </c>
      <c r="AQ108" s="749"/>
      <c r="AR108" s="749"/>
      <c r="AS108" s="690"/>
      <c r="AT108" s="282"/>
    </row>
    <row r="109" spans="1:46" ht="18" customHeight="1">
      <c r="A109" s="282"/>
      <c r="B109" s="672"/>
      <c r="C109" s="673"/>
      <c r="D109" s="677"/>
      <c r="E109" s="678"/>
      <c r="F109" s="678"/>
      <c r="G109" s="678"/>
      <c r="H109" s="679"/>
      <c r="I109" s="686" t="s">
        <v>239</v>
      </c>
      <c r="J109" s="687"/>
      <c r="K109" s="687"/>
      <c r="L109" s="687"/>
      <c r="M109" s="687"/>
      <c r="N109" s="687"/>
      <c r="O109" s="688"/>
      <c r="P109" s="683" t="s">
        <v>240</v>
      </c>
      <c r="Q109" s="684"/>
      <c r="R109" s="684"/>
      <c r="S109" s="684"/>
      <c r="T109" s="684"/>
      <c r="U109" s="684"/>
      <c r="V109" s="684"/>
      <c r="W109" s="685"/>
      <c r="X109" s="680"/>
      <c r="Y109" s="681"/>
      <c r="Z109" s="681"/>
      <c r="AA109" s="681"/>
      <c r="AB109" s="682"/>
      <c r="AC109" s="683" t="s">
        <v>241</v>
      </c>
      <c r="AD109" s="684"/>
      <c r="AE109" s="684"/>
      <c r="AF109" s="684"/>
      <c r="AG109" s="685"/>
      <c r="AH109" s="686" t="s">
        <v>242</v>
      </c>
      <c r="AI109" s="687"/>
      <c r="AJ109" s="687"/>
      <c r="AK109" s="687"/>
      <c r="AL109" s="687"/>
      <c r="AM109" s="687"/>
      <c r="AN109" s="687"/>
      <c r="AO109" s="688"/>
      <c r="AP109" s="680"/>
      <c r="AQ109" s="740"/>
      <c r="AR109" s="740"/>
      <c r="AS109" s="682"/>
      <c r="AT109" s="282"/>
    </row>
    <row r="110" spans="1:46" ht="18" customHeight="1">
      <c r="A110" s="282"/>
      <c r="B110" s="741" t="s">
        <v>243</v>
      </c>
      <c r="C110" s="742"/>
      <c r="D110" s="743" t="s">
        <v>897</v>
      </c>
      <c r="E110" s="744"/>
      <c r="F110" s="744"/>
      <c r="G110" s="744"/>
      <c r="H110" s="745"/>
      <c r="I110" s="611" t="e">
        <f ca="1">I96</f>
        <v>#N/A</v>
      </c>
      <c r="J110" s="612"/>
      <c r="K110" s="612"/>
      <c r="L110" s="612"/>
      <c r="M110" s="613">
        <f ca="1">I95</f>
        <v>0</v>
      </c>
      <c r="N110" s="664"/>
      <c r="O110" s="665"/>
      <c r="P110" s="746" t="e">
        <f ca="1">IF(OR(Z6="% of Reading",Z6="% of F.S"),I110*T6%,T6)/AF6</f>
        <v>#N/A</v>
      </c>
      <c r="Q110" s="747"/>
      <c r="R110" s="747"/>
      <c r="S110" s="747"/>
      <c r="T110" s="747"/>
      <c r="U110" s="613">
        <f ca="1">M110</f>
        <v>0</v>
      </c>
      <c r="V110" s="613"/>
      <c r="W110" s="614"/>
      <c r="X110" s="605" t="s">
        <v>244</v>
      </c>
      <c r="Y110" s="748"/>
      <c r="Z110" s="748"/>
      <c r="AA110" s="748"/>
      <c r="AB110" s="669"/>
      <c r="AC110" s="618">
        <v>1</v>
      </c>
      <c r="AD110" s="619"/>
      <c r="AE110" s="619"/>
      <c r="AF110" s="619"/>
      <c r="AG110" s="620"/>
      <c r="AH110" s="611" t="e">
        <f t="shared" ref="AH110:AH114" ca="1" si="0">P110*AC110</f>
        <v>#N/A</v>
      </c>
      <c r="AI110" s="612"/>
      <c r="AJ110" s="612"/>
      <c r="AK110" s="612"/>
      <c r="AL110" s="612"/>
      <c r="AM110" s="613">
        <f ca="1">U110</f>
        <v>0</v>
      </c>
      <c r="AN110" s="613"/>
      <c r="AO110" s="614"/>
      <c r="AP110" s="605" t="s">
        <v>245</v>
      </c>
      <c r="AQ110" s="748"/>
      <c r="AR110" s="748"/>
      <c r="AS110" s="669"/>
      <c r="AT110" s="282"/>
    </row>
    <row r="111" spans="1:46" ht="18" customHeight="1">
      <c r="A111" s="282"/>
      <c r="B111" s="670" t="s">
        <v>246</v>
      </c>
      <c r="C111" s="671"/>
      <c r="D111" s="743" t="s">
        <v>898</v>
      </c>
      <c r="E111" s="744"/>
      <c r="F111" s="744"/>
      <c r="G111" s="744"/>
      <c r="H111" s="745"/>
      <c r="I111" s="759" t="e">
        <f ca="1">AH96</f>
        <v>#N/A</v>
      </c>
      <c r="J111" s="760"/>
      <c r="K111" s="760"/>
      <c r="L111" s="760"/>
      <c r="M111" s="613">
        <f ca="1">AH95</f>
        <v>0</v>
      </c>
      <c r="N111" s="664"/>
      <c r="O111" s="665"/>
      <c r="P111" s="759" t="e">
        <f ca="1">SQRT(SUMSQ(P112,P113,P114,P115))</f>
        <v>#N/A</v>
      </c>
      <c r="Q111" s="760"/>
      <c r="R111" s="760"/>
      <c r="S111" s="760"/>
      <c r="T111" s="760"/>
      <c r="U111" s="613">
        <f ca="1">M111</f>
        <v>0</v>
      </c>
      <c r="V111" s="613"/>
      <c r="W111" s="614"/>
      <c r="X111" s="674" t="s">
        <v>247</v>
      </c>
      <c r="Y111" s="675"/>
      <c r="Z111" s="675"/>
      <c r="AA111" s="675"/>
      <c r="AB111" s="676"/>
      <c r="AC111" s="761">
        <v>-1</v>
      </c>
      <c r="AD111" s="762"/>
      <c r="AE111" s="762"/>
      <c r="AF111" s="762"/>
      <c r="AG111" s="763"/>
      <c r="AH111" s="759" t="e">
        <f ca="1">ABS(P111*AC111)</f>
        <v>#N/A</v>
      </c>
      <c r="AI111" s="760"/>
      <c r="AJ111" s="760"/>
      <c r="AK111" s="760"/>
      <c r="AL111" s="760"/>
      <c r="AM111" s="613">
        <f ca="1">U111</f>
        <v>0</v>
      </c>
      <c r="AN111" s="613"/>
      <c r="AO111" s="614"/>
      <c r="AP111" s="750" t="e">
        <f ca="1">IF(SUM(AH113:AM115)=0,"∞",AH111^4/SUM(AH113^4/AP113,AH114^4/AP114,AH115^4/AP115))</f>
        <v>#VALUE!</v>
      </c>
      <c r="AQ111" s="751"/>
      <c r="AR111" s="751"/>
      <c r="AS111" s="752"/>
      <c r="AT111" s="282"/>
    </row>
    <row r="112" spans="1:46" ht="18" customHeight="1">
      <c r="A112" s="282"/>
      <c r="B112" s="741" t="s">
        <v>248</v>
      </c>
      <c r="C112" s="742"/>
      <c r="D112" s="753" t="s">
        <v>899</v>
      </c>
      <c r="E112" s="754"/>
      <c r="F112" s="754"/>
      <c r="G112" s="754"/>
      <c r="H112" s="755"/>
      <c r="I112" s="756">
        <v>0</v>
      </c>
      <c r="J112" s="757"/>
      <c r="K112" s="757"/>
      <c r="L112" s="757"/>
      <c r="M112" s="757"/>
      <c r="N112" s="757"/>
      <c r="O112" s="758"/>
      <c r="P112" s="611" t="e">
        <f ca="1">H6/2/SQRT(3)</f>
        <v>#N/A</v>
      </c>
      <c r="Q112" s="612"/>
      <c r="R112" s="612"/>
      <c r="S112" s="612"/>
      <c r="T112" s="612"/>
      <c r="U112" s="612"/>
      <c r="V112" s="613">
        <f ca="1">U111</f>
        <v>0</v>
      </c>
      <c r="W112" s="614"/>
      <c r="X112" s="615" t="s">
        <v>247</v>
      </c>
      <c r="Y112" s="616"/>
      <c r="Z112" s="616"/>
      <c r="AA112" s="616"/>
      <c r="AB112" s="617"/>
      <c r="AC112" s="608">
        <v>1</v>
      </c>
      <c r="AD112" s="609"/>
      <c r="AE112" s="609"/>
      <c r="AF112" s="609"/>
      <c r="AG112" s="610"/>
      <c r="AH112" s="611" t="e">
        <f t="shared" ca="1" si="0"/>
        <v>#N/A</v>
      </c>
      <c r="AI112" s="612"/>
      <c r="AJ112" s="612"/>
      <c r="AK112" s="612"/>
      <c r="AL112" s="612"/>
      <c r="AM112" s="612"/>
      <c r="AN112" s="613">
        <f ca="1">V112</f>
        <v>0</v>
      </c>
      <c r="AO112" s="614"/>
      <c r="AP112" s="615" t="s">
        <v>245</v>
      </c>
      <c r="AQ112" s="616"/>
      <c r="AR112" s="616"/>
      <c r="AS112" s="617"/>
      <c r="AT112" s="282"/>
    </row>
    <row r="113" spans="1:92" ht="18" customHeight="1">
      <c r="A113" s="282"/>
      <c r="B113" s="741" t="s">
        <v>249</v>
      </c>
      <c r="C113" s="742"/>
      <c r="D113" s="753" t="s">
        <v>900</v>
      </c>
      <c r="E113" s="754"/>
      <c r="F113" s="754"/>
      <c r="G113" s="754"/>
      <c r="H113" s="755"/>
      <c r="I113" s="756">
        <v>0</v>
      </c>
      <c r="J113" s="757"/>
      <c r="K113" s="757"/>
      <c r="L113" s="757"/>
      <c r="M113" s="757"/>
      <c r="N113" s="757"/>
      <c r="O113" s="758"/>
      <c r="P113" s="611" t="e">
        <f ca="1">B8/2/SQRT(3)</f>
        <v>#VALUE!</v>
      </c>
      <c r="Q113" s="612"/>
      <c r="R113" s="612"/>
      <c r="S113" s="612"/>
      <c r="T113" s="612"/>
      <c r="U113" s="612"/>
      <c r="V113" s="613">
        <f ca="1">V112</f>
        <v>0</v>
      </c>
      <c r="W113" s="614"/>
      <c r="X113" s="615" t="s">
        <v>247</v>
      </c>
      <c r="Y113" s="616"/>
      <c r="Z113" s="616"/>
      <c r="AA113" s="616"/>
      <c r="AB113" s="617"/>
      <c r="AC113" s="608">
        <v>1</v>
      </c>
      <c r="AD113" s="609"/>
      <c r="AE113" s="609"/>
      <c r="AF113" s="609"/>
      <c r="AG113" s="610"/>
      <c r="AH113" s="611" t="e">
        <f t="shared" ca="1" si="0"/>
        <v>#VALUE!</v>
      </c>
      <c r="AI113" s="612"/>
      <c r="AJ113" s="612"/>
      <c r="AK113" s="612"/>
      <c r="AL113" s="612"/>
      <c r="AM113" s="612"/>
      <c r="AN113" s="613">
        <f ca="1">V113</f>
        <v>0</v>
      </c>
      <c r="AO113" s="614"/>
      <c r="AP113" s="615">
        <f>1/2*(100/20)^2</f>
        <v>12.5</v>
      </c>
      <c r="AQ113" s="616"/>
      <c r="AR113" s="616"/>
      <c r="AS113" s="617"/>
      <c r="AT113" s="282"/>
    </row>
    <row r="114" spans="1:92" ht="18" customHeight="1">
      <c r="A114" s="282"/>
      <c r="B114" s="741" t="s">
        <v>250</v>
      </c>
      <c r="C114" s="742"/>
      <c r="D114" s="753" t="s">
        <v>901</v>
      </c>
      <c r="E114" s="754"/>
      <c r="F114" s="754"/>
      <c r="G114" s="754"/>
      <c r="H114" s="755"/>
      <c r="I114" s="756">
        <v>0</v>
      </c>
      <c r="J114" s="757"/>
      <c r="K114" s="757"/>
      <c r="L114" s="757"/>
      <c r="M114" s="757"/>
      <c r="N114" s="757"/>
      <c r="O114" s="758"/>
      <c r="P114" s="611" t="e">
        <f ca="1">MAX(AK103:AS104)/2/SQRT(3)</f>
        <v>#N/A</v>
      </c>
      <c r="Q114" s="612"/>
      <c r="R114" s="612"/>
      <c r="S114" s="612"/>
      <c r="T114" s="612"/>
      <c r="U114" s="612"/>
      <c r="V114" s="613">
        <f ca="1">V113</f>
        <v>0</v>
      </c>
      <c r="W114" s="614"/>
      <c r="X114" s="615" t="s">
        <v>247</v>
      </c>
      <c r="Y114" s="616"/>
      <c r="Z114" s="616"/>
      <c r="AA114" s="616"/>
      <c r="AB114" s="617"/>
      <c r="AC114" s="608">
        <v>1</v>
      </c>
      <c r="AD114" s="609"/>
      <c r="AE114" s="609"/>
      <c r="AF114" s="609"/>
      <c r="AG114" s="610"/>
      <c r="AH114" s="611" t="e">
        <f t="shared" ca="1" si="0"/>
        <v>#N/A</v>
      </c>
      <c r="AI114" s="612"/>
      <c r="AJ114" s="612"/>
      <c r="AK114" s="612"/>
      <c r="AL114" s="612"/>
      <c r="AM114" s="612"/>
      <c r="AN114" s="613">
        <f ca="1">V114</f>
        <v>0</v>
      </c>
      <c r="AO114" s="614"/>
      <c r="AP114" s="615">
        <f>1/2*(100/20)^2</f>
        <v>12.5</v>
      </c>
      <c r="AQ114" s="616"/>
      <c r="AR114" s="616"/>
      <c r="AS114" s="617"/>
      <c r="AT114" s="282"/>
    </row>
    <row r="115" spans="1:92" ht="18" customHeight="1">
      <c r="A115" s="282"/>
      <c r="B115" s="741" t="s">
        <v>252</v>
      </c>
      <c r="C115" s="742"/>
      <c r="D115" s="753" t="s">
        <v>902</v>
      </c>
      <c r="E115" s="754"/>
      <c r="F115" s="754"/>
      <c r="G115" s="754"/>
      <c r="H115" s="755"/>
      <c r="I115" s="756">
        <v>0</v>
      </c>
      <c r="J115" s="757"/>
      <c r="K115" s="757"/>
      <c r="L115" s="757"/>
      <c r="M115" s="757"/>
      <c r="N115" s="757"/>
      <c r="O115" s="758"/>
      <c r="P115" s="611" t="e">
        <f ca="1">ABS(H8/2/SQRT(3))</f>
        <v>#N/A</v>
      </c>
      <c r="Q115" s="612"/>
      <c r="R115" s="612"/>
      <c r="S115" s="612"/>
      <c r="T115" s="612"/>
      <c r="U115" s="612"/>
      <c r="V115" s="613">
        <f ca="1">V114</f>
        <v>0</v>
      </c>
      <c r="W115" s="614"/>
      <c r="X115" s="615" t="s">
        <v>247</v>
      </c>
      <c r="Y115" s="616"/>
      <c r="Z115" s="616"/>
      <c r="AA115" s="616"/>
      <c r="AB115" s="617"/>
      <c r="AC115" s="608">
        <v>1</v>
      </c>
      <c r="AD115" s="609"/>
      <c r="AE115" s="609"/>
      <c r="AF115" s="609"/>
      <c r="AG115" s="610"/>
      <c r="AH115" s="611" t="e">
        <f ca="1">ABS(P115*AC115)</f>
        <v>#N/A</v>
      </c>
      <c r="AI115" s="612"/>
      <c r="AJ115" s="612"/>
      <c r="AK115" s="612"/>
      <c r="AL115" s="612"/>
      <c r="AM115" s="612"/>
      <c r="AN115" s="613">
        <f ca="1">V115</f>
        <v>0</v>
      </c>
      <c r="AO115" s="614"/>
      <c r="AP115" s="615">
        <f>1/2*(100/20)^2</f>
        <v>12.5</v>
      </c>
      <c r="AQ115" s="616"/>
      <c r="AR115" s="616"/>
      <c r="AS115" s="617"/>
      <c r="AT115" s="282"/>
    </row>
    <row r="116" spans="1:92" ht="18" customHeight="1">
      <c r="A116" s="282"/>
      <c r="B116" s="741" t="s">
        <v>253</v>
      </c>
      <c r="C116" s="742"/>
      <c r="D116" s="743" t="s">
        <v>903</v>
      </c>
      <c r="E116" s="744"/>
      <c r="F116" s="744"/>
      <c r="G116" s="744"/>
      <c r="H116" s="745"/>
      <c r="I116" s="746" t="e">
        <f ca="1">AN96</f>
        <v>#N/A</v>
      </c>
      <c r="J116" s="747"/>
      <c r="K116" s="747"/>
      <c r="L116" s="747"/>
      <c r="M116" s="613">
        <f ca="1">AN95</f>
        <v>0</v>
      </c>
      <c r="N116" s="664"/>
      <c r="O116" s="665"/>
      <c r="P116" s="764" t="s">
        <v>254</v>
      </c>
      <c r="Q116" s="765"/>
      <c r="R116" s="765"/>
      <c r="S116" s="765"/>
      <c r="T116" s="765"/>
      <c r="U116" s="765"/>
      <c r="V116" s="765"/>
      <c r="W116" s="766"/>
      <c r="X116" s="605" t="s">
        <v>254</v>
      </c>
      <c r="Y116" s="748"/>
      <c r="Z116" s="748"/>
      <c r="AA116" s="748"/>
      <c r="AB116" s="669"/>
      <c r="AC116" s="618" t="s">
        <v>254</v>
      </c>
      <c r="AD116" s="619"/>
      <c r="AE116" s="619"/>
      <c r="AF116" s="619"/>
      <c r="AG116" s="620"/>
      <c r="AH116" s="611" t="e">
        <f ca="1">SQRT(SUMSQ(AH110,AH111))</f>
        <v>#N/A</v>
      </c>
      <c r="AI116" s="612"/>
      <c r="AJ116" s="612"/>
      <c r="AK116" s="612"/>
      <c r="AL116" s="612"/>
      <c r="AM116" s="613">
        <f ca="1">M116</f>
        <v>0</v>
      </c>
      <c r="AN116" s="613"/>
      <c r="AO116" s="614"/>
      <c r="AP116" s="605" t="e">
        <f ca="1">IF(AP111="∞","∞",ROUNDDOWN(AH116^4/(AH111^4/AP111),0))</f>
        <v>#VALUE!</v>
      </c>
      <c r="AQ116" s="748"/>
      <c r="AR116" s="748"/>
      <c r="AS116" s="669"/>
      <c r="AT116" s="282"/>
      <c r="BD116" s="143"/>
      <c r="BE116" s="143"/>
      <c r="BF116" s="143"/>
      <c r="BG116" s="143"/>
      <c r="BH116" s="144"/>
      <c r="BI116" s="145"/>
      <c r="BJ116" s="145"/>
      <c r="BK116" s="146"/>
      <c r="BL116" s="146"/>
      <c r="BM116" s="146"/>
      <c r="BN116" s="146"/>
      <c r="BO116" s="146"/>
      <c r="BP116" s="146"/>
      <c r="BQ116" s="146"/>
      <c r="BR116" s="146"/>
      <c r="BS116" s="147"/>
      <c r="BT116" s="285"/>
      <c r="BU116" s="285"/>
      <c r="BV116" s="285"/>
      <c r="BW116" s="284"/>
      <c r="BX116" s="148"/>
      <c r="BY116" s="148"/>
      <c r="BZ116" s="148"/>
      <c r="CA116" s="148"/>
      <c r="CB116" s="148"/>
      <c r="CC116" s="182"/>
      <c r="CD116" s="182"/>
      <c r="CE116" s="182"/>
      <c r="CF116" s="182"/>
      <c r="CG116" s="182"/>
      <c r="CH116" s="144"/>
      <c r="CI116" s="145"/>
      <c r="CJ116" s="145"/>
      <c r="CK116" s="147"/>
      <c r="CL116" s="285"/>
      <c r="CM116" s="285"/>
      <c r="CN116" s="284"/>
    </row>
    <row r="117" spans="1:92" s="282" customFormat="1" ht="18" customHeight="1"/>
    <row r="118" spans="1:92" ht="18" customHeight="1">
      <c r="A118" s="149" t="s">
        <v>255</v>
      </c>
      <c r="B118" s="282"/>
      <c r="C118" s="282"/>
      <c r="D118" s="282"/>
      <c r="E118" s="282"/>
      <c r="F118" s="282"/>
      <c r="G118" s="282"/>
      <c r="H118" s="282"/>
      <c r="I118" s="282"/>
      <c r="J118" s="282"/>
      <c r="K118" s="282"/>
      <c r="L118" s="282"/>
      <c r="M118" s="282"/>
      <c r="N118" s="282"/>
      <c r="O118" s="282"/>
      <c r="P118" s="282"/>
      <c r="Q118" s="282"/>
      <c r="R118" s="282"/>
      <c r="S118" s="282"/>
      <c r="T118" s="282"/>
      <c r="U118" s="282"/>
      <c r="V118" s="282"/>
      <c r="W118" s="282"/>
      <c r="X118" s="282"/>
      <c r="Y118" s="282"/>
      <c r="Z118" s="282"/>
      <c r="AA118" s="282"/>
      <c r="AB118" s="282"/>
      <c r="AC118" s="282"/>
      <c r="AD118" s="282"/>
      <c r="AE118" s="282"/>
      <c r="AF118" s="282"/>
      <c r="AG118" s="282"/>
      <c r="AH118" s="282"/>
      <c r="AI118" s="282"/>
      <c r="AJ118" s="282"/>
      <c r="AK118" s="282"/>
      <c r="AL118" s="282"/>
      <c r="AM118" s="282"/>
      <c r="AN118" s="282"/>
      <c r="AO118" s="282"/>
      <c r="AP118" s="282"/>
      <c r="AQ118" s="282"/>
      <c r="AR118" s="282"/>
      <c r="AS118" s="282"/>
      <c r="AT118" s="282"/>
    </row>
    <row r="119" spans="1:92" ht="18" customHeight="1">
      <c r="A119" s="149"/>
      <c r="B119" s="157" t="s">
        <v>904</v>
      </c>
      <c r="C119" s="282"/>
      <c r="D119" s="282"/>
      <c r="E119" s="282"/>
      <c r="F119" s="282"/>
      <c r="G119" s="282"/>
      <c r="H119" s="282"/>
      <c r="I119" s="282"/>
      <c r="J119" s="282"/>
      <c r="K119" s="282"/>
      <c r="L119" s="282"/>
      <c r="M119" s="384" t="s">
        <v>905</v>
      </c>
      <c r="N119" s="282"/>
      <c r="O119" s="282"/>
      <c r="P119" s="282"/>
      <c r="Q119" s="282"/>
      <c r="R119" s="282"/>
      <c r="S119" s="282"/>
      <c r="T119" s="282"/>
      <c r="U119" s="282"/>
      <c r="V119" s="282"/>
      <c r="W119" s="282"/>
      <c r="X119" s="282"/>
      <c r="Y119" s="282"/>
      <c r="Z119" s="282"/>
      <c r="AA119" s="282"/>
      <c r="AB119" s="282"/>
      <c r="AC119" s="282"/>
      <c r="AD119" s="282"/>
      <c r="AE119" s="282"/>
      <c r="AF119" s="282"/>
      <c r="AG119" s="282"/>
      <c r="AH119" s="282"/>
      <c r="AI119" s="282"/>
      <c r="AJ119" s="282"/>
      <c r="AK119" s="282"/>
      <c r="AL119" s="282"/>
      <c r="AM119" s="282"/>
      <c r="AN119" s="282"/>
      <c r="AO119" s="282"/>
      <c r="AP119" s="282"/>
      <c r="AQ119" s="282"/>
      <c r="AR119" s="282"/>
      <c r="AS119" s="282"/>
      <c r="AT119" s="282"/>
    </row>
    <row r="120" spans="1:92" ht="18" customHeight="1">
      <c r="A120" s="149"/>
      <c r="B120" s="282" t="s">
        <v>256</v>
      </c>
      <c r="C120" s="282"/>
      <c r="D120" s="282"/>
      <c r="E120" s="282"/>
      <c r="F120" s="282"/>
      <c r="G120" s="638" t="e">
        <f ca="1">I110</f>
        <v>#N/A</v>
      </c>
      <c r="H120" s="638"/>
      <c r="I120" s="638"/>
      <c r="J120" s="638"/>
      <c r="K120" s="638"/>
      <c r="L120" s="387">
        <f ca="1">M110</f>
        <v>0</v>
      </c>
      <c r="M120" s="387"/>
      <c r="N120" s="387"/>
      <c r="O120" s="387"/>
      <c r="P120" s="387"/>
      <c r="Q120" s="387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</row>
    <row r="121" spans="1:92" ht="18" customHeight="1">
      <c r="A121" s="149"/>
      <c r="B121" s="435"/>
      <c r="C121" s="435"/>
      <c r="D121" s="435"/>
      <c r="E121" s="435"/>
      <c r="F121" s="435"/>
      <c r="G121" s="291" t="s">
        <v>257</v>
      </c>
      <c r="H121" s="437"/>
      <c r="I121" s="437"/>
      <c r="J121" s="437"/>
      <c r="K121" s="437"/>
      <c r="L121" s="435"/>
      <c r="M121" s="435"/>
      <c r="N121" s="435"/>
      <c r="O121" s="435"/>
      <c r="P121" s="435"/>
      <c r="Q121" s="435"/>
      <c r="R121" s="435"/>
      <c r="S121" s="435"/>
      <c r="T121" s="435"/>
      <c r="U121" s="435"/>
      <c r="V121" s="435"/>
      <c r="W121" s="435"/>
      <c r="X121" s="435"/>
      <c r="Y121" s="435"/>
      <c r="Z121" s="435"/>
      <c r="AA121" s="435"/>
      <c r="AB121" s="435"/>
      <c r="AC121" s="435"/>
      <c r="AD121" s="435"/>
      <c r="AE121" s="435"/>
      <c r="AF121" s="435"/>
      <c r="AG121" s="435"/>
      <c r="AH121" s="435"/>
      <c r="AI121" s="435"/>
      <c r="AJ121" s="435"/>
      <c r="AK121" s="435"/>
      <c r="AL121" s="435"/>
      <c r="AM121" s="435"/>
      <c r="AN121" s="435"/>
      <c r="AO121" s="435"/>
      <c r="AP121" s="435"/>
      <c r="AQ121" s="435"/>
      <c r="AR121" s="435"/>
      <c r="AS121" s="435"/>
      <c r="AT121" s="435"/>
    </row>
    <row r="122" spans="1:92" ht="18" customHeight="1">
      <c r="A122" s="149"/>
      <c r="B122" s="282"/>
      <c r="C122" s="282"/>
      <c r="D122" s="282"/>
      <c r="E122" s="282"/>
      <c r="F122" s="282"/>
      <c r="G122" s="282" t="s">
        <v>258</v>
      </c>
      <c r="H122" s="282"/>
      <c r="I122" s="282"/>
      <c r="J122" s="282"/>
      <c r="K122" s="282"/>
      <c r="L122" s="282"/>
      <c r="M122" s="282"/>
      <c r="N122" s="282"/>
      <c r="O122" s="282"/>
      <c r="P122" s="282"/>
      <c r="Q122" s="282"/>
      <c r="R122" s="282"/>
      <c r="S122" s="282"/>
      <c r="T122" s="282"/>
      <c r="U122" s="150"/>
      <c r="V122" s="150"/>
      <c r="W122" s="150"/>
      <c r="X122" s="282"/>
      <c r="Y122" s="151"/>
      <c r="Z122" s="151"/>
      <c r="AA122" s="151"/>
      <c r="AB122" s="151"/>
      <c r="AC122" s="151"/>
      <c r="AK122" s="282"/>
      <c r="AL122" s="282"/>
      <c r="AM122" s="282"/>
      <c r="AN122" s="282"/>
      <c r="AO122" s="282"/>
      <c r="AP122" s="282"/>
      <c r="AQ122" s="282"/>
      <c r="AR122" s="282"/>
      <c r="AS122" s="282"/>
      <c r="AT122" s="282"/>
    </row>
    <row r="123" spans="1:92" ht="18" customHeight="1">
      <c r="A123" s="149"/>
      <c r="B123" s="282"/>
      <c r="C123" s="282"/>
      <c r="D123" s="282"/>
      <c r="E123" s="282"/>
      <c r="F123" s="282"/>
      <c r="G123" s="282"/>
      <c r="H123" s="282"/>
      <c r="I123" s="282"/>
      <c r="J123" s="282"/>
      <c r="K123" s="282"/>
      <c r="L123" s="282"/>
      <c r="M123" s="282"/>
      <c r="N123" s="282"/>
      <c r="O123" s="282"/>
      <c r="P123" s="282"/>
      <c r="Q123" s="282"/>
      <c r="R123" s="282"/>
      <c r="S123" s="282"/>
      <c r="T123" s="282"/>
      <c r="U123" s="150"/>
      <c r="V123" s="150"/>
      <c r="W123" s="150"/>
      <c r="X123" s="282"/>
      <c r="Y123" s="151"/>
      <c r="Z123" s="151"/>
      <c r="AA123" s="151"/>
      <c r="AB123" s="151"/>
      <c r="AC123" s="151"/>
      <c r="AD123" s="282"/>
      <c r="AE123" s="282"/>
      <c r="AF123" s="282"/>
      <c r="AG123" s="282"/>
      <c r="AH123" s="282"/>
      <c r="AI123" s="282"/>
      <c r="AJ123" s="282"/>
      <c r="AK123" s="282"/>
      <c r="AL123" s="282"/>
      <c r="AM123" s="282"/>
      <c r="AN123" s="282"/>
      <c r="AO123" s="282"/>
      <c r="AP123" s="282"/>
      <c r="AQ123" s="282"/>
      <c r="AR123" s="282"/>
      <c r="AS123" s="282"/>
      <c r="AT123" s="282"/>
    </row>
    <row r="124" spans="1:92" ht="18" customHeight="1">
      <c r="A124" s="149"/>
      <c r="B124" s="282"/>
      <c r="C124" s="282"/>
      <c r="D124" s="282"/>
      <c r="E124" s="282"/>
      <c r="F124" s="282"/>
      <c r="G124" s="282"/>
      <c r="H124" s="282"/>
      <c r="I124" s="282"/>
      <c r="J124" s="282"/>
      <c r="K124" s="282"/>
      <c r="L124" s="282"/>
      <c r="M124" s="282"/>
      <c r="N124" s="282"/>
      <c r="O124" s="282"/>
      <c r="P124" s="282"/>
      <c r="Q124" s="282"/>
      <c r="R124" s="282"/>
      <c r="S124" s="282"/>
      <c r="T124" s="282"/>
      <c r="U124" s="150"/>
      <c r="V124" s="150"/>
      <c r="W124" s="150"/>
      <c r="X124" s="282"/>
      <c r="Y124" s="151"/>
      <c r="Z124" s="151"/>
      <c r="AE124" s="634" t="e">
        <f ca="1">G120</f>
        <v>#N/A</v>
      </c>
      <c r="AF124" s="634"/>
      <c r="AG124" s="634"/>
      <c r="AH124" s="634"/>
      <c r="AI124" s="631">
        <f ca="1">L120</f>
        <v>0</v>
      </c>
      <c r="AJ124" s="631"/>
      <c r="AK124" s="631"/>
      <c r="AL124" s="631"/>
      <c r="AM124" s="631"/>
      <c r="AN124" s="282"/>
      <c r="AO124" s="282"/>
      <c r="AP124" s="282"/>
      <c r="AQ124" s="282"/>
      <c r="AR124" s="282"/>
      <c r="AS124" s="282"/>
      <c r="AT124" s="282"/>
    </row>
    <row r="125" spans="1:92" ht="18" customHeight="1">
      <c r="A125" s="149"/>
      <c r="B125" s="282"/>
      <c r="C125" s="282"/>
      <c r="D125" s="282"/>
      <c r="E125" s="282"/>
      <c r="F125" s="282"/>
      <c r="G125" s="282"/>
      <c r="H125" s="282"/>
      <c r="I125" s="282"/>
      <c r="J125" s="282"/>
      <c r="K125" s="282"/>
      <c r="L125" s="282"/>
      <c r="M125" s="282"/>
      <c r="N125" s="282"/>
      <c r="O125" s="282"/>
      <c r="P125" s="282"/>
      <c r="Q125" s="282"/>
      <c r="R125" s="282"/>
      <c r="S125" s="282"/>
      <c r="T125" s="282"/>
      <c r="U125" s="150"/>
      <c r="V125" s="150"/>
      <c r="W125" s="150"/>
      <c r="X125" s="282"/>
      <c r="Y125" s="151"/>
      <c r="Z125" s="151"/>
      <c r="AE125" s="634"/>
      <c r="AF125" s="634"/>
      <c r="AG125" s="634"/>
      <c r="AH125" s="634"/>
      <c r="AI125" s="631"/>
      <c r="AJ125" s="631"/>
      <c r="AK125" s="631"/>
      <c r="AL125" s="631"/>
      <c r="AM125" s="631"/>
      <c r="AN125" s="282"/>
      <c r="AO125" s="282"/>
      <c r="AP125" s="282"/>
      <c r="AQ125" s="282"/>
      <c r="AR125" s="282"/>
      <c r="AS125" s="282"/>
      <c r="AT125" s="282"/>
    </row>
    <row r="126" spans="1:92" ht="18" customHeight="1">
      <c r="A126" s="149"/>
      <c r="B126" s="435"/>
      <c r="C126" s="435"/>
      <c r="D126" s="435"/>
      <c r="E126" s="435"/>
      <c r="F126" s="435"/>
      <c r="G126" s="291" t="s">
        <v>259</v>
      </c>
      <c r="H126" s="435"/>
      <c r="I126" s="435"/>
      <c r="J126" s="435"/>
      <c r="K126" s="435"/>
      <c r="L126" s="435"/>
      <c r="M126" s="435"/>
      <c r="N126" s="435"/>
      <c r="O126" s="435"/>
      <c r="P126" s="435"/>
      <c r="Q126" s="435"/>
      <c r="R126" s="435"/>
      <c r="S126" s="435"/>
      <c r="T126" s="435"/>
      <c r="U126" s="150"/>
      <c r="V126" s="150"/>
      <c r="W126" s="150"/>
      <c r="X126" s="435"/>
      <c r="Y126" s="151"/>
      <c r="Z126" s="151"/>
      <c r="AE126" s="436"/>
      <c r="AF126" s="436"/>
      <c r="AG126" s="436"/>
      <c r="AH126" s="436"/>
      <c r="AI126" s="435"/>
      <c r="AJ126" s="435"/>
      <c r="AK126" s="435"/>
      <c r="AL126" s="435"/>
      <c r="AM126" s="435"/>
      <c r="AN126" s="435"/>
      <c r="AO126" s="435"/>
      <c r="AP126" s="435"/>
      <c r="AQ126" s="435"/>
      <c r="AR126" s="435"/>
      <c r="AS126" s="435"/>
      <c r="AT126" s="435"/>
    </row>
    <row r="127" spans="1:92" ht="18" customHeight="1">
      <c r="A127" s="149"/>
      <c r="B127" s="282"/>
      <c r="C127" s="282"/>
      <c r="D127" s="282"/>
      <c r="E127" s="282"/>
      <c r="F127" s="282"/>
      <c r="G127" s="282" t="s">
        <v>258</v>
      </c>
      <c r="H127" s="282"/>
      <c r="I127" s="282"/>
      <c r="J127" s="282"/>
      <c r="K127" s="282"/>
      <c r="L127" s="282"/>
      <c r="M127" s="282"/>
      <c r="N127" s="282"/>
      <c r="O127" s="282"/>
      <c r="P127" s="282"/>
      <c r="Q127" s="282"/>
      <c r="R127" s="282"/>
      <c r="S127" s="282"/>
      <c r="T127" s="282"/>
      <c r="U127" s="150"/>
      <c r="V127" s="150"/>
      <c r="W127" s="150"/>
      <c r="X127" s="282"/>
      <c r="Y127" s="151"/>
      <c r="Z127" s="151"/>
      <c r="AA127" s="293"/>
      <c r="AB127" s="293"/>
      <c r="AC127" s="293"/>
      <c r="AD127" s="293"/>
      <c r="AE127" s="292"/>
      <c r="AF127" s="292"/>
      <c r="AG127" s="292"/>
      <c r="AH127" s="282"/>
      <c r="AI127" s="282"/>
      <c r="AJ127" s="282"/>
      <c r="AK127" s="282"/>
      <c r="AL127" s="282"/>
      <c r="AM127" s="282"/>
      <c r="AN127" s="282"/>
      <c r="AO127" s="282"/>
      <c r="AP127" s="282"/>
      <c r="AQ127" s="282"/>
      <c r="AR127" s="282"/>
      <c r="AS127" s="282"/>
      <c r="AT127" s="282"/>
    </row>
    <row r="128" spans="1:92" ht="18" customHeight="1">
      <c r="A128" s="149"/>
      <c r="B128" s="282"/>
      <c r="C128" s="282"/>
      <c r="D128" s="282"/>
      <c r="E128" s="282"/>
      <c r="F128" s="282"/>
      <c r="G128" s="282"/>
      <c r="H128" s="282"/>
      <c r="I128" s="282"/>
      <c r="J128" s="282"/>
      <c r="K128" s="154"/>
      <c r="N128" s="631" t="e">
        <f ca="1">G120</f>
        <v>#N/A</v>
      </c>
      <c r="O128" s="631"/>
      <c r="P128" s="631"/>
      <c r="Q128" s="631"/>
      <c r="R128" s="389">
        <f ca="1">L120</f>
        <v>0</v>
      </c>
      <c r="S128" s="389"/>
      <c r="T128" s="389"/>
      <c r="U128" s="150"/>
      <c r="V128" s="150"/>
      <c r="W128" s="150"/>
      <c r="X128" s="282"/>
      <c r="Y128" s="151"/>
      <c r="Z128" s="151"/>
      <c r="AA128" s="293"/>
      <c r="AB128" s="293"/>
      <c r="AC128" s="293"/>
      <c r="AD128" s="293"/>
      <c r="AE128" s="292"/>
      <c r="AF128" s="292"/>
      <c r="AG128" s="292"/>
      <c r="AH128" s="282"/>
      <c r="AI128" s="282"/>
      <c r="AJ128" s="282"/>
      <c r="AK128" s="282"/>
      <c r="AL128" s="282"/>
      <c r="AM128" s="282"/>
      <c r="AN128" s="282"/>
      <c r="AO128" s="282"/>
      <c r="AP128" s="282"/>
      <c r="AQ128" s="282"/>
      <c r="AR128" s="282"/>
      <c r="AS128" s="282"/>
      <c r="AT128" s="282"/>
    </row>
    <row r="129" spans="1:46" ht="18" customHeight="1">
      <c r="A129" s="149"/>
      <c r="B129" s="282"/>
      <c r="C129" s="282"/>
      <c r="D129" s="282"/>
      <c r="E129" s="282"/>
      <c r="F129" s="282"/>
      <c r="G129" s="282"/>
      <c r="H129" s="282"/>
      <c r="I129" s="140" t="s">
        <v>261</v>
      </c>
      <c r="J129" s="283" t="s">
        <v>260</v>
      </c>
      <c r="K129" s="282" t="s">
        <v>262</v>
      </c>
      <c r="L129" s="282"/>
      <c r="M129" s="282"/>
      <c r="N129" s="282"/>
      <c r="O129" s="282"/>
      <c r="P129" s="282"/>
      <c r="Q129" s="282"/>
      <c r="R129" s="282"/>
      <c r="S129" s="282"/>
      <c r="AA129" s="293"/>
      <c r="AB129" s="293"/>
      <c r="AC129" s="293"/>
      <c r="AD129" s="293"/>
      <c r="AE129" s="292"/>
      <c r="AF129" s="292"/>
      <c r="AG129" s="292"/>
      <c r="AH129" s="282"/>
      <c r="AI129" s="282"/>
      <c r="AJ129" s="282"/>
      <c r="AK129" s="282"/>
      <c r="AL129" s="282"/>
      <c r="AM129" s="282"/>
      <c r="AN129" s="282"/>
      <c r="AO129" s="282"/>
      <c r="AP129" s="282"/>
      <c r="AQ129" s="282"/>
      <c r="AR129" s="282"/>
      <c r="AS129" s="282"/>
      <c r="AT129" s="282"/>
    </row>
    <row r="130" spans="1:46" ht="18" customHeight="1">
      <c r="A130" s="149"/>
      <c r="B130" s="282"/>
      <c r="C130" s="282"/>
      <c r="D130" s="282"/>
      <c r="E130" s="282"/>
      <c r="F130" s="282"/>
      <c r="G130" s="282"/>
      <c r="H130" s="282"/>
      <c r="I130" s="140" t="s">
        <v>263</v>
      </c>
      <c r="J130" s="283" t="s">
        <v>264</v>
      </c>
      <c r="K130" s="632" t="e">
        <f ca="1">AL8</f>
        <v>#N/A</v>
      </c>
      <c r="L130" s="632"/>
      <c r="M130" s="632"/>
      <c r="N130" s="632"/>
      <c r="O130" s="632"/>
      <c r="P130" s="632"/>
      <c r="Q130" s="632"/>
      <c r="R130" s="282"/>
      <c r="S130" s="282"/>
      <c r="T130" s="282"/>
      <c r="U130" s="150"/>
      <c r="V130" s="150"/>
      <c r="W130" s="150"/>
      <c r="X130" s="282"/>
      <c r="Y130" s="151"/>
      <c r="Z130" s="151"/>
      <c r="AA130" s="293"/>
      <c r="AB130" s="293"/>
      <c r="AC130" s="293"/>
      <c r="AD130" s="293"/>
      <c r="AE130" s="292"/>
      <c r="AF130" s="292"/>
      <c r="AG130" s="292"/>
      <c r="AH130" s="282"/>
      <c r="AI130" s="282"/>
      <c r="AJ130" s="282"/>
      <c r="AK130" s="282"/>
      <c r="AL130" s="282"/>
      <c r="AM130" s="282"/>
      <c r="AN130" s="282"/>
      <c r="AO130" s="282"/>
      <c r="AP130" s="282"/>
      <c r="AQ130" s="282"/>
      <c r="AR130" s="282"/>
      <c r="AS130" s="282"/>
      <c r="AT130" s="282"/>
    </row>
    <row r="131" spans="1:46" ht="18" customHeight="1">
      <c r="A131" s="149"/>
      <c r="B131" s="282"/>
      <c r="C131" s="282"/>
      <c r="D131" s="282"/>
      <c r="E131" s="282"/>
      <c r="F131" s="282"/>
      <c r="G131" s="282"/>
      <c r="H131" s="282"/>
      <c r="I131" s="140" t="s">
        <v>265</v>
      </c>
      <c r="J131" s="283" t="s">
        <v>260</v>
      </c>
      <c r="K131" s="632" t="e">
        <f ca="1">AR8</f>
        <v>#N/A</v>
      </c>
      <c r="L131" s="632"/>
      <c r="M131" s="632"/>
      <c r="N131" s="632"/>
      <c r="O131" s="632"/>
      <c r="P131" s="632"/>
      <c r="Q131" s="632"/>
      <c r="R131" s="282"/>
      <c r="S131" s="282"/>
      <c r="T131" s="282"/>
      <c r="U131" s="150"/>
      <c r="V131" s="150"/>
      <c r="W131" s="150"/>
      <c r="X131" s="282"/>
      <c r="Y131" s="151"/>
      <c r="Z131" s="151"/>
      <c r="AA131" s="293"/>
      <c r="AB131" s="293"/>
      <c r="AC131" s="293"/>
      <c r="AD131" s="293"/>
      <c r="AE131" s="292"/>
      <c r="AF131" s="292"/>
      <c r="AG131" s="292"/>
      <c r="AH131" s="282"/>
      <c r="AI131" s="282"/>
      <c r="AJ131" s="282"/>
      <c r="AK131" s="282"/>
      <c r="AL131" s="282"/>
      <c r="AM131" s="282"/>
      <c r="AN131" s="282"/>
      <c r="AO131" s="282"/>
      <c r="AP131" s="282"/>
      <c r="AQ131" s="282"/>
      <c r="AR131" s="282"/>
      <c r="AS131" s="282"/>
      <c r="AT131" s="282"/>
    </row>
    <row r="132" spans="1:46" ht="18" customHeight="1">
      <c r="A132" s="149"/>
      <c r="B132" s="282"/>
      <c r="C132" s="282"/>
      <c r="D132" s="282"/>
      <c r="E132" s="282"/>
      <c r="F132" s="282"/>
      <c r="G132" s="282"/>
      <c r="H132" s="282"/>
      <c r="I132" s="140" t="s">
        <v>266</v>
      </c>
      <c r="J132" s="283" t="s">
        <v>264</v>
      </c>
      <c r="K132" s="294" t="s">
        <v>267</v>
      </c>
      <c r="L132" s="294"/>
      <c r="M132" s="294"/>
      <c r="N132" s="294"/>
      <c r="O132" s="294"/>
      <c r="P132" s="294"/>
      <c r="Q132" s="294"/>
      <c r="R132" s="282"/>
      <c r="S132" s="282"/>
      <c r="T132" s="282"/>
      <c r="U132" s="150"/>
      <c r="V132" s="150"/>
      <c r="W132" s="150"/>
      <c r="X132" s="282"/>
      <c r="Y132" s="151"/>
      <c r="Z132" s="151"/>
      <c r="AA132" s="293"/>
      <c r="AB132" s="293"/>
      <c r="AC132" s="293"/>
      <c r="AD132" s="293"/>
      <c r="AE132" s="292"/>
      <c r="AF132" s="292"/>
      <c r="AG132" s="292"/>
      <c r="AH132" s="282"/>
      <c r="AI132" s="282"/>
      <c r="AJ132" s="282"/>
      <c r="AK132" s="282"/>
      <c r="AL132" s="282"/>
      <c r="AM132" s="282"/>
      <c r="AN132" s="282"/>
      <c r="AO132" s="282"/>
      <c r="AP132" s="282"/>
      <c r="AQ132" s="282"/>
      <c r="AR132" s="282"/>
      <c r="AS132" s="282"/>
      <c r="AT132" s="282"/>
    </row>
    <row r="133" spans="1:46" ht="18" customHeight="1">
      <c r="A133" s="149"/>
      <c r="B133" s="291" t="s">
        <v>257</v>
      </c>
      <c r="C133" s="478"/>
      <c r="D133" s="478"/>
      <c r="E133" s="478"/>
      <c r="F133" s="478"/>
      <c r="G133" s="478"/>
      <c r="H133" s="478"/>
      <c r="I133" s="140"/>
      <c r="J133" s="479"/>
      <c r="K133" s="294"/>
      <c r="L133" s="294"/>
      <c r="M133" s="294"/>
      <c r="N133" s="294"/>
      <c r="O133" s="294"/>
      <c r="P133" s="294"/>
      <c r="Q133" s="294"/>
      <c r="R133" s="478"/>
      <c r="S133" s="478"/>
      <c r="T133" s="478"/>
      <c r="U133" s="150"/>
      <c r="V133" s="150"/>
      <c r="W133" s="150"/>
      <c r="X133" s="478"/>
      <c r="Y133" s="151"/>
      <c r="Z133" s="151"/>
      <c r="AA133" s="477"/>
      <c r="AB133" s="477"/>
      <c r="AC133" s="477"/>
      <c r="AD133" s="477"/>
      <c r="AE133" s="476"/>
      <c r="AF133" s="476"/>
      <c r="AG133" s="476"/>
      <c r="AH133" s="478"/>
      <c r="AI133" s="478"/>
      <c r="AJ133" s="478"/>
      <c r="AK133" s="478"/>
      <c r="AL133" s="478"/>
      <c r="AM133" s="478"/>
      <c r="AN133" s="478"/>
      <c r="AO133" s="478"/>
      <c r="AP133" s="478"/>
      <c r="AQ133" s="478"/>
      <c r="AR133" s="478"/>
      <c r="AS133" s="478"/>
      <c r="AT133" s="478"/>
    </row>
    <row r="134" spans="1:46" ht="18" customHeight="1">
      <c r="A134" s="149"/>
      <c r="B134" s="478" t="s">
        <v>268</v>
      </c>
      <c r="C134" s="478"/>
      <c r="D134" s="478"/>
      <c r="E134" s="478"/>
      <c r="F134" s="478"/>
      <c r="G134" s="478"/>
      <c r="H134" s="478"/>
      <c r="I134" s="478" t="e">
        <f ca="1">"표준기의 불확도 평가결과에서 계산된 측정불확도는 "&amp;TRIM(TEXT(T6,"0.### ###"))&amp;" "&amp;Z6&amp;" 이다,"</f>
        <v>#N/A</v>
      </c>
      <c r="J134" s="478"/>
      <c r="K134" s="478"/>
      <c r="L134" s="478"/>
      <c r="M134" s="478"/>
      <c r="N134" s="478"/>
      <c r="O134" s="478"/>
      <c r="P134" s="478"/>
      <c r="Q134" s="478"/>
      <c r="R134" s="478"/>
      <c r="S134" s="478"/>
      <c r="T134" s="478"/>
      <c r="U134" s="152"/>
      <c r="V134" s="152"/>
      <c r="W134" s="152"/>
      <c r="X134" s="478"/>
      <c r="Y134" s="153"/>
      <c r="Z134" s="153"/>
      <c r="AA134" s="153"/>
      <c r="AB134" s="151"/>
      <c r="AC134" s="151"/>
      <c r="AD134" s="478"/>
      <c r="AE134" s="478"/>
      <c r="AF134" s="478"/>
      <c r="AG134" s="478"/>
      <c r="AH134" s="478"/>
      <c r="AI134" s="478"/>
      <c r="AJ134" s="478"/>
      <c r="AK134" s="478"/>
      <c r="AL134" s="478"/>
      <c r="AM134" s="478"/>
      <c r="AN134" s="478"/>
      <c r="AO134" s="478"/>
      <c r="AP134" s="478"/>
      <c r="AQ134" s="478"/>
      <c r="AR134" s="478"/>
      <c r="AS134" s="478"/>
      <c r="AT134" s="478"/>
    </row>
    <row r="135" spans="1:46" ht="18" customHeight="1">
      <c r="A135" s="149"/>
      <c r="B135" s="478"/>
      <c r="C135" s="478"/>
      <c r="D135" s="478"/>
      <c r="E135" s="478"/>
      <c r="F135" s="478"/>
      <c r="G135" s="478"/>
      <c r="H135" s="478"/>
      <c r="I135" s="478" t="s">
        <v>952</v>
      </c>
      <c r="K135" s="478"/>
      <c r="L135" s="478"/>
      <c r="M135" s="478"/>
      <c r="N135" s="478"/>
      <c r="O135" s="478"/>
      <c r="P135" s="478"/>
      <c r="Q135" s="478"/>
      <c r="R135" s="478"/>
      <c r="S135" s="478"/>
      <c r="T135" s="478"/>
      <c r="U135" s="152"/>
      <c r="V135" s="152"/>
      <c r="W135" s="152"/>
      <c r="X135" s="478"/>
      <c r="Y135" s="153"/>
      <c r="Z135" s="153"/>
      <c r="AA135" s="153"/>
      <c r="AB135" s="151"/>
      <c r="AC135" s="151"/>
      <c r="AD135" s="478"/>
      <c r="AE135" s="478"/>
      <c r="AF135" s="478"/>
      <c r="AG135" s="478"/>
      <c r="AH135" s="478"/>
      <c r="AI135" s="478"/>
      <c r="AJ135" s="478"/>
      <c r="AK135" s="478"/>
      <c r="AL135" s="478"/>
      <c r="AM135" s="478"/>
      <c r="AN135" s="478"/>
      <c r="AO135" s="478"/>
      <c r="AP135" s="478"/>
      <c r="AQ135" s="478"/>
      <c r="AR135" s="478"/>
      <c r="AS135" s="478"/>
      <c r="AT135" s="478"/>
    </row>
    <row r="136" spans="1:46" ht="18" customHeight="1">
      <c r="A136" s="149"/>
      <c r="B136" s="478"/>
      <c r="C136" s="478"/>
      <c r="D136" s="478"/>
      <c r="E136" s="478"/>
      <c r="F136" s="478"/>
      <c r="G136" s="478"/>
      <c r="H136" s="478"/>
      <c r="I136" s="478"/>
      <c r="J136" s="478"/>
      <c r="K136" s="478"/>
      <c r="L136" s="478"/>
      <c r="M136" s="633" t="e">
        <f ca="1">T6</f>
        <v>#N/A</v>
      </c>
      <c r="N136" s="633"/>
      <c r="O136" s="633"/>
      <c r="P136" s="633"/>
      <c r="Q136" s="633"/>
      <c r="R136" s="634" t="s">
        <v>84</v>
      </c>
      <c r="S136" s="635" t="e">
        <f ca="1">P110</f>
        <v>#N/A</v>
      </c>
      <c r="T136" s="635"/>
      <c r="U136" s="635"/>
      <c r="V136" s="635"/>
      <c r="W136" s="631">
        <f ca="1">U110</f>
        <v>0</v>
      </c>
      <c r="X136" s="631"/>
      <c r="Y136" s="631"/>
      <c r="Z136" s="631"/>
      <c r="AA136" s="631"/>
      <c r="AB136" s="478"/>
      <c r="AC136" s="478"/>
      <c r="AD136" s="478"/>
      <c r="AE136" s="478"/>
      <c r="AF136" s="478"/>
      <c r="AG136" s="478"/>
      <c r="AH136" s="478"/>
      <c r="AI136" s="478"/>
      <c r="AJ136" s="478"/>
      <c r="AK136" s="478"/>
    </row>
    <row r="137" spans="1:46" ht="18" customHeight="1">
      <c r="A137" s="149"/>
      <c r="B137" s="478"/>
      <c r="C137" s="478"/>
      <c r="D137" s="478"/>
      <c r="E137" s="478"/>
      <c r="F137" s="478"/>
      <c r="G137" s="478"/>
      <c r="H137" s="478"/>
      <c r="I137" s="478"/>
      <c r="J137" s="478"/>
      <c r="K137" s="478"/>
      <c r="L137" s="478"/>
      <c r="M137" s="636">
        <f>AF6</f>
        <v>2</v>
      </c>
      <c r="N137" s="636"/>
      <c r="O137" s="636"/>
      <c r="P137" s="636"/>
      <c r="Q137" s="636"/>
      <c r="R137" s="634"/>
      <c r="S137" s="635"/>
      <c r="T137" s="635"/>
      <c r="U137" s="635"/>
      <c r="V137" s="635"/>
      <c r="W137" s="631"/>
      <c r="X137" s="631"/>
      <c r="Y137" s="631"/>
      <c r="Z137" s="631"/>
      <c r="AA137" s="631"/>
      <c r="AB137" s="478"/>
      <c r="AC137" s="478"/>
      <c r="AD137" s="478"/>
      <c r="AE137" s="478"/>
      <c r="AF137" s="478"/>
      <c r="AG137" s="478"/>
      <c r="AH137" s="478"/>
      <c r="AI137" s="478"/>
      <c r="AJ137" s="478"/>
      <c r="AK137" s="478"/>
    </row>
    <row r="138" spans="1:46" ht="18" customHeight="1">
      <c r="A138" s="149"/>
      <c r="B138" s="291" t="s">
        <v>988</v>
      </c>
      <c r="C138" s="478"/>
      <c r="D138" s="478"/>
      <c r="E138" s="478"/>
      <c r="F138" s="478"/>
      <c r="H138" s="478"/>
      <c r="I138" s="478"/>
      <c r="J138" s="478"/>
      <c r="K138" s="478"/>
      <c r="L138" s="478"/>
      <c r="M138" s="478"/>
      <c r="N138" s="478"/>
      <c r="O138" s="478"/>
      <c r="P138" s="478"/>
      <c r="Q138" s="478"/>
      <c r="R138" s="478"/>
      <c r="S138" s="478"/>
      <c r="T138" s="478"/>
      <c r="U138" s="150"/>
      <c r="V138" s="150"/>
      <c r="W138" s="150"/>
      <c r="X138" s="478"/>
      <c r="Y138" s="151"/>
      <c r="Z138" s="151"/>
      <c r="AA138" s="477"/>
      <c r="AB138" s="477"/>
      <c r="AC138" s="477"/>
      <c r="AD138" s="477"/>
      <c r="AE138" s="476"/>
      <c r="AF138" s="476"/>
      <c r="AG138" s="476"/>
      <c r="AH138" s="478"/>
      <c r="AI138" s="478"/>
      <c r="AJ138" s="478"/>
      <c r="AK138" s="478"/>
      <c r="AL138" s="478"/>
      <c r="AM138" s="478"/>
      <c r="AN138" s="478"/>
      <c r="AO138" s="478"/>
      <c r="AP138" s="478"/>
      <c r="AQ138" s="478"/>
      <c r="AR138" s="478"/>
      <c r="AS138" s="478"/>
      <c r="AT138" s="478"/>
    </row>
    <row r="139" spans="1:46" ht="18" customHeight="1">
      <c r="A139" s="149"/>
      <c r="B139" s="478" t="s">
        <v>268</v>
      </c>
      <c r="C139" s="478"/>
      <c r="D139" s="478"/>
      <c r="E139" s="478"/>
      <c r="F139" s="478"/>
      <c r="H139" s="478"/>
      <c r="I139" s="478" t="s">
        <v>989</v>
      </c>
      <c r="J139" s="478"/>
      <c r="K139" s="478"/>
      <c r="L139" s="478"/>
      <c r="M139" s="478"/>
      <c r="N139" s="478"/>
      <c r="O139" s="478"/>
      <c r="P139" s="478"/>
      <c r="Q139" s="478"/>
      <c r="R139" s="478"/>
      <c r="S139" s="478"/>
      <c r="T139" s="478"/>
      <c r="U139" s="150"/>
      <c r="V139" s="150"/>
      <c r="W139" s="150"/>
      <c r="X139" s="478"/>
      <c r="Y139" s="151"/>
      <c r="Z139" s="151"/>
      <c r="AA139" s="477"/>
      <c r="AB139" s="477"/>
      <c r="AC139" s="477"/>
      <c r="AD139" s="477"/>
      <c r="AE139" s="476"/>
      <c r="AF139" s="476"/>
      <c r="AG139" s="476"/>
      <c r="AH139" s="478"/>
      <c r="AI139" s="478"/>
      <c r="AJ139" s="478"/>
      <c r="AK139" s="478"/>
      <c r="AL139" s="478"/>
      <c r="AM139" s="478"/>
      <c r="AN139" s="478"/>
      <c r="AO139" s="478"/>
      <c r="AP139" s="478"/>
      <c r="AQ139" s="478"/>
      <c r="AR139" s="478"/>
      <c r="AS139" s="478"/>
      <c r="AT139" s="478"/>
    </row>
    <row r="140" spans="1:46" ht="18" customHeight="1">
      <c r="A140" s="149"/>
      <c r="C140" s="478"/>
      <c r="D140" s="478"/>
      <c r="E140" s="478"/>
      <c r="F140" s="478"/>
      <c r="G140" s="478"/>
      <c r="H140" s="478"/>
      <c r="I140" s="478" t="e">
        <f ca="1">"1) 표준기의 교정성적서에서 측정불확도는 "&amp;TRIM(TEXT(T6,"0.### ###"))&amp;" "&amp;Z6&amp;" 이다."</f>
        <v>#N/A</v>
      </c>
      <c r="J140" s="478"/>
      <c r="K140" s="478"/>
      <c r="L140" s="478"/>
      <c r="M140" s="478"/>
      <c r="N140" s="478"/>
      <c r="O140" s="478"/>
      <c r="P140" s="478"/>
      <c r="Q140" s="478"/>
      <c r="R140" s="478"/>
      <c r="S140" s="478"/>
      <c r="T140" s="478"/>
      <c r="U140" s="152"/>
      <c r="V140" s="152"/>
      <c r="W140" s="152"/>
      <c r="X140" s="478"/>
      <c r="Y140" s="153"/>
      <c r="Z140" s="153"/>
      <c r="AA140" s="153"/>
      <c r="AB140" s="151"/>
      <c r="AC140" s="151"/>
      <c r="AD140" s="478"/>
      <c r="AE140" s="478"/>
      <c r="AF140" s="478"/>
      <c r="AG140" s="478"/>
      <c r="AH140" s="478"/>
      <c r="AI140" s="478"/>
      <c r="AJ140" s="478"/>
      <c r="AK140" s="478"/>
      <c r="AL140" s="478"/>
      <c r="AM140" s="478"/>
      <c r="AN140" s="478"/>
      <c r="AO140" s="478"/>
      <c r="AP140" s="478"/>
      <c r="AQ140" s="478"/>
      <c r="AR140" s="478"/>
      <c r="AS140" s="478"/>
      <c r="AT140" s="478"/>
    </row>
    <row r="141" spans="1:46" ht="18" customHeight="1">
      <c r="A141" s="149"/>
      <c r="B141" s="478"/>
      <c r="C141" s="478"/>
      <c r="D141" s="478"/>
      <c r="E141" s="478"/>
      <c r="F141" s="478"/>
      <c r="G141" s="478"/>
      <c r="H141" s="478"/>
      <c r="J141" s="478" t="s">
        <v>952</v>
      </c>
      <c r="K141" s="478"/>
      <c r="L141" s="478"/>
      <c r="M141" s="478"/>
      <c r="N141" s="478"/>
      <c r="O141" s="478"/>
      <c r="P141" s="478"/>
      <c r="Q141" s="478"/>
      <c r="R141" s="478"/>
      <c r="S141" s="478"/>
      <c r="T141" s="478"/>
      <c r="U141" s="152"/>
      <c r="V141" s="152"/>
      <c r="W141" s="152"/>
      <c r="X141" s="478"/>
      <c r="Y141" s="153"/>
      <c r="Z141" s="153"/>
      <c r="AA141" s="153"/>
      <c r="AB141" s="151"/>
      <c r="AC141" s="151"/>
      <c r="AD141" s="478"/>
      <c r="AE141" s="478"/>
      <c r="AF141" s="478"/>
      <c r="AG141" s="478"/>
      <c r="AH141" s="478"/>
      <c r="AI141" s="478"/>
      <c r="AJ141" s="478"/>
      <c r="AK141" s="478"/>
      <c r="AL141" s="478"/>
      <c r="AM141" s="478"/>
      <c r="AN141" s="478"/>
      <c r="AO141" s="478"/>
      <c r="AP141" s="478"/>
      <c r="AQ141" s="478"/>
      <c r="AR141" s="478"/>
      <c r="AS141" s="478"/>
      <c r="AT141" s="478"/>
    </row>
    <row r="142" spans="1:46" ht="18" customHeight="1">
      <c r="A142" s="149"/>
      <c r="B142" s="478"/>
      <c r="C142" s="478"/>
      <c r="D142" s="478"/>
      <c r="E142" s="478"/>
      <c r="F142" s="478"/>
      <c r="G142" s="478"/>
      <c r="H142" s="478"/>
      <c r="I142" s="478"/>
      <c r="J142" s="478"/>
      <c r="K142" s="478"/>
      <c r="L142" s="478"/>
      <c r="M142" s="478"/>
      <c r="N142" s="478"/>
      <c r="O142" s="478"/>
      <c r="P142" s="478"/>
      <c r="Q142" s="633" t="e">
        <f ca="1">T6</f>
        <v>#N/A</v>
      </c>
      <c r="R142" s="633"/>
      <c r="S142" s="633"/>
      <c r="T142" s="633"/>
      <c r="U142" s="633"/>
      <c r="V142" s="634" t="s">
        <v>84</v>
      </c>
      <c r="W142" s="635" t="e">
        <f ca="1">Q142/Q143</f>
        <v>#N/A</v>
      </c>
      <c r="X142" s="635"/>
      <c r="Y142" s="635"/>
      <c r="Z142" s="635"/>
      <c r="AA142" s="631">
        <f ca="1">U110</f>
        <v>0</v>
      </c>
      <c r="AB142" s="631"/>
      <c r="AC142" s="631"/>
      <c r="AD142" s="631"/>
      <c r="AE142" s="631"/>
      <c r="AF142" s="478"/>
      <c r="AG142" s="478"/>
      <c r="AH142" s="478"/>
      <c r="AI142" s="478"/>
      <c r="AJ142" s="478"/>
      <c r="AK142" s="478"/>
      <c r="AL142" s="478"/>
      <c r="AM142" s="478"/>
      <c r="AN142" s="478"/>
      <c r="AO142" s="478"/>
    </row>
    <row r="143" spans="1:46" ht="18" customHeight="1">
      <c r="A143" s="149"/>
      <c r="B143" s="478"/>
      <c r="C143" s="478"/>
      <c r="D143" s="478"/>
      <c r="E143" s="478"/>
      <c r="F143" s="478"/>
      <c r="G143" s="478"/>
      <c r="H143" s="478"/>
      <c r="I143" s="478"/>
      <c r="J143" s="478"/>
      <c r="K143" s="478"/>
      <c r="L143" s="478"/>
      <c r="M143" s="478"/>
      <c r="N143" s="478"/>
      <c r="O143" s="478"/>
      <c r="P143" s="478"/>
      <c r="Q143" s="636">
        <f>AF6</f>
        <v>2</v>
      </c>
      <c r="R143" s="636"/>
      <c r="S143" s="636"/>
      <c r="T143" s="636"/>
      <c r="U143" s="636"/>
      <c r="V143" s="634"/>
      <c r="W143" s="635"/>
      <c r="X143" s="635"/>
      <c r="Y143" s="635"/>
      <c r="Z143" s="635"/>
      <c r="AA143" s="631"/>
      <c r="AB143" s="631"/>
      <c r="AC143" s="631"/>
      <c r="AD143" s="631"/>
      <c r="AE143" s="631"/>
      <c r="AF143" s="478"/>
      <c r="AG143" s="478"/>
      <c r="AH143" s="478"/>
      <c r="AI143" s="478"/>
      <c r="AJ143" s="478"/>
      <c r="AK143" s="478"/>
      <c r="AL143" s="478"/>
      <c r="AM143" s="478"/>
      <c r="AN143" s="478"/>
      <c r="AO143" s="478"/>
    </row>
    <row r="144" spans="1:46" ht="18" customHeight="1">
      <c r="A144" s="149"/>
      <c r="B144" s="478"/>
      <c r="C144" s="478"/>
      <c r="D144" s="478"/>
      <c r="E144" s="478"/>
      <c r="F144" s="478"/>
      <c r="G144" s="478"/>
      <c r="H144" s="478"/>
      <c r="I144" s="478" t="s">
        <v>990</v>
      </c>
      <c r="J144" s="478"/>
      <c r="K144" s="478"/>
      <c r="L144" s="478"/>
      <c r="M144" s="479"/>
      <c r="N144" s="479"/>
      <c r="O144" s="479"/>
      <c r="P144" s="479"/>
      <c r="Q144" s="479"/>
      <c r="R144" s="479"/>
      <c r="S144" s="477"/>
      <c r="T144" s="477"/>
      <c r="U144" s="477"/>
      <c r="V144" s="477"/>
      <c r="W144" s="478"/>
      <c r="X144" s="478"/>
      <c r="Y144" s="478"/>
      <c r="Z144" s="478"/>
      <c r="AA144" s="478"/>
      <c r="AB144" s="478"/>
      <c r="AC144" s="478"/>
      <c r="AD144" s="478"/>
      <c r="AE144" s="478"/>
      <c r="AF144" s="478"/>
      <c r="AG144" s="478"/>
      <c r="AH144" s="478"/>
      <c r="AI144" s="478"/>
      <c r="AJ144" s="478"/>
      <c r="AK144" s="478"/>
    </row>
    <row r="145" spans="1:47" ht="18" customHeight="1">
      <c r="A145" s="149"/>
      <c r="B145" s="478"/>
      <c r="C145" s="478"/>
      <c r="D145" s="478"/>
      <c r="E145" s="478"/>
      <c r="F145" s="478"/>
      <c r="G145" s="478"/>
      <c r="H145" s="478"/>
      <c r="I145" s="478"/>
      <c r="J145" s="478" t="str">
        <f ca="1">CONCATENATE("제조사에서 제공된 Controller Stability는 ",N8,T8,IF(AF8=0,""," + "&amp;Z8&amp;AF8)," 이다.")</f>
        <v>제조사에서 제공된 Controller Stability는  +  이다.</v>
      </c>
      <c r="K145" s="478"/>
      <c r="L145" s="478"/>
      <c r="M145" s="479"/>
      <c r="N145" s="479"/>
      <c r="O145" s="479"/>
      <c r="P145" s="479"/>
      <c r="Q145" s="479"/>
      <c r="R145" s="479"/>
      <c r="S145" s="477"/>
      <c r="T145" s="477"/>
      <c r="U145" s="477"/>
      <c r="V145" s="477"/>
      <c r="W145" s="478"/>
      <c r="X145" s="478"/>
      <c r="Y145" s="478"/>
      <c r="AA145" s="478"/>
      <c r="AB145" s="478"/>
      <c r="AC145" s="478"/>
      <c r="AD145" s="478"/>
      <c r="AE145" s="478"/>
      <c r="AF145" s="478"/>
      <c r="AG145" s="478"/>
      <c r="AH145" s="478"/>
      <c r="AI145" s="478"/>
      <c r="AJ145" s="478"/>
      <c r="AK145" s="478"/>
      <c r="AL145" s="478"/>
      <c r="AM145" s="478"/>
      <c r="AN145" s="478"/>
      <c r="AO145" s="478"/>
      <c r="AP145" s="478"/>
      <c r="AQ145" s="478"/>
      <c r="AR145" s="478"/>
      <c r="AS145" s="478"/>
    </row>
    <row r="146" spans="1:47" ht="18" customHeight="1">
      <c r="A146" s="149"/>
      <c r="B146" s="478"/>
      <c r="C146" s="478"/>
      <c r="D146" s="478"/>
      <c r="E146" s="478"/>
      <c r="F146" s="478"/>
      <c r="G146" s="478"/>
      <c r="H146" s="478"/>
      <c r="I146" s="478"/>
      <c r="J146" s="478"/>
      <c r="K146" s="478"/>
      <c r="L146" s="478"/>
      <c r="M146" s="478"/>
      <c r="N146" s="478"/>
      <c r="O146" s="631" t="e">
        <f ca="1">OFFSET(표준압력!Z3,AL6,0)</f>
        <v>#N/A</v>
      </c>
      <c r="P146" s="631"/>
      <c r="Q146" s="631"/>
      <c r="R146" s="631" t="e">
        <f ca="1">OFFSET(표준압력!AA3,AL6,0)</f>
        <v>#N/A</v>
      </c>
      <c r="S146" s="631"/>
      <c r="T146" s="631"/>
      <c r="U146" s="478"/>
      <c r="V146" s="478"/>
      <c r="W146" s="478"/>
      <c r="X146" s="478"/>
      <c r="Y146" s="478"/>
      <c r="Z146" s="478"/>
      <c r="AA146" s="478"/>
      <c r="AB146" s="478"/>
      <c r="AC146" s="478"/>
      <c r="AD146" s="478"/>
      <c r="AE146" s="478"/>
      <c r="AF146" s="478"/>
      <c r="AG146" s="478"/>
      <c r="AH146" s="478"/>
      <c r="AI146" s="478"/>
      <c r="AJ146" s="478"/>
      <c r="AK146" s="478"/>
      <c r="AL146" s="478"/>
      <c r="AM146" s="478"/>
      <c r="AN146" s="478"/>
      <c r="AO146" s="478"/>
    </row>
    <row r="147" spans="1:47" ht="18" customHeight="1">
      <c r="A147" s="149"/>
      <c r="B147" s="478"/>
      <c r="C147" s="478"/>
      <c r="D147" s="478"/>
      <c r="E147" s="478"/>
      <c r="F147" s="478"/>
      <c r="G147" s="478"/>
      <c r="H147" s="478"/>
      <c r="I147" s="478"/>
      <c r="J147" s="478"/>
      <c r="K147" s="478"/>
      <c r="L147" s="478"/>
      <c r="M147" s="478"/>
      <c r="N147" s="478"/>
      <c r="O147" s="478"/>
      <c r="P147" s="478"/>
      <c r="Q147" s="478"/>
      <c r="R147" s="478"/>
      <c r="S147" s="478"/>
      <c r="T147" s="478"/>
      <c r="U147" s="635" t="e">
        <f ca="1">P110</f>
        <v>#N/A</v>
      </c>
      <c r="V147" s="634"/>
      <c r="W147" s="634"/>
      <c r="X147" s="634"/>
      <c r="Y147" s="631">
        <f ca="1">AA142</f>
        <v>0</v>
      </c>
      <c r="Z147" s="631"/>
      <c r="AA147" s="631"/>
      <c r="AB147" s="631"/>
      <c r="AC147" s="631"/>
      <c r="AD147" s="478"/>
      <c r="AE147" s="478"/>
      <c r="AF147" s="478"/>
      <c r="AG147" s="478"/>
      <c r="AH147" s="478"/>
      <c r="AI147" s="478"/>
      <c r="AJ147" s="478"/>
      <c r="AK147" s="478"/>
      <c r="AL147" s="478"/>
      <c r="AM147" s="478"/>
      <c r="AN147" s="478"/>
    </row>
    <row r="148" spans="1:47" ht="18" customHeight="1">
      <c r="A148" s="149"/>
      <c r="B148" s="478"/>
      <c r="C148" s="478"/>
      <c r="D148" s="478"/>
      <c r="E148" s="478"/>
      <c r="F148" s="478"/>
      <c r="G148" s="478"/>
      <c r="H148" s="478"/>
      <c r="I148" s="478"/>
      <c r="J148" s="478"/>
      <c r="K148" s="478"/>
      <c r="L148" s="478"/>
      <c r="M148" s="478"/>
      <c r="N148" s="478"/>
      <c r="O148" s="478"/>
      <c r="P148" s="478"/>
      <c r="Q148" s="478"/>
      <c r="R148" s="478"/>
      <c r="S148" s="478"/>
      <c r="T148" s="478"/>
      <c r="U148" s="634"/>
      <c r="V148" s="634"/>
      <c r="W148" s="634"/>
      <c r="X148" s="634"/>
      <c r="Y148" s="631"/>
      <c r="Z148" s="631"/>
      <c r="AA148" s="631"/>
      <c r="AB148" s="631"/>
      <c r="AC148" s="631"/>
      <c r="AD148" s="478"/>
      <c r="AE148" s="478"/>
      <c r="AF148" s="478"/>
      <c r="AG148" s="478"/>
      <c r="AH148" s="478"/>
      <c r="AI148" s="478"/>
      <c r="AJ148" s="478"/>
      <c r="AK148" s="478"/>
      <c r="AL148" s="478"/>
      <c r="AM148" s="478"/>
      <c r="AN148" s="478"/>
    </row>
    <row r="149" spans="1:47" ht="18" customHeight="1">
      <c r="A149" s="149"/>
      <c r="B149" s="282" t="s">
        <v>270</v>
      </c>
      <c r="C149" s="282"/>
      <c r="D149" s="282"/>
      <c r="E149" s="282"/>
      <c r="F149" s="282"/>
      <c r="G149" s="282"/>
      <c r="H149" s="631" t="str">
        <f>X110</f>
        <v>정규</v>
      </c>
      <c r="I149" s="631"/>
      <c r="J149" s="631"/>
      <c r="K149" s="631"/>
      <c r="L149" s="631"/>
      <c r="M149" s="282"/>
      <c r="N149" s="282"/>
      <c r="O149" s="282"/>
      <c r="P149" s="282"/>
      <c r="Q149" s="282"/>
      <c r="R149" s="282"/>
      <c r="S149" s="282"/>
      <c r="T149" s="282"/>
      <c r="U149" s="282"/>
      <c r="V149" s="282"/>
      <c r="W149" s="282"/>
      <c r="X149" s="282"/>
      <c r="Y149" s="282"/>
      <c r="Z149" s="282"/>
      <c r="AA149" s="282"/>
      <c r="AB149" s="282"/>
      <c r="AC149" s="282"/>
      <c r="AD149" s="282"/>
      <c r="AE149" s="282"/>
      <c r="AF149" s="282"/>
      <c r="AG149" s="282"/>
      <c r="AH149" s="282"/>
      <c r="AI149" s="282"/>
      <c r="AJ149" s="282"/>
      <c r="AK149" s="282"/>
      <c r="AL149" s="282"/>
      <c r="AM149" s="282"/>
      <c r="AN149" s="282"/>
      <c r="AO149" s="282"/>
      <c r="AP149" s="282"/>
      <c r="AQ149" s="282"/>
      <c r="AR149" s="282"/>
      <c r="AS149" s="282"/>
      <c r="AT149" s="282"/>
    </row>
    <row r="150" spans="1:47" ht="18" customHeight="1">
      <c r="A150" s="149"/>
      <c r="B150" s="631" t="s">
        <v>271</v>
      </c>
      <c r="C150" s="631"/>
      <c r="D150" s="631"/>
      <c r="E150" s="631"/>
      <c r="F150" s="631"/>
      <c r="G150" s="631"/>
      <c r="H150" s="282"/>
      <c r="I150" s="282"/>
      <c r="J150" s="282"/>
      <c r="K150" s="282"/>
      <c r="L150" s="282"/>
      <c r="M150" s="282"/>
      <c r="N150" s="282"/>
      <c r="O150" s="282"/>
      <c r="P150" s="282"/>
      <c r="Q150" s="282"/>
      <c r="R150" s="282"/>
      <c r="S150" s="282"/>
      <c r="T150" s="282"/>
      <c r="U150" s="282"/>
      <c r="V150" s="282"/>
      <c r="W150" s="282"/>
      <c r="X150" s="282"/>
      <c r="Y150" s="282"/>
      <c r="Z150" s="282"/>
      <c r="AA150" s="282"/>
      <c r="AB150" s="282"/>
      <c r="AC150" s="282"/>
      <c r="AD150" s="282"/>
      <c r="AE150" s="282"/>
      <c r="AF150" s="282"/>
      <c r="AG150" s="282"/>
      <c r="AH150" s="282"/>
      <c r="AI150" s="282"/>
      <c r="AJ150" s="282"/>
      <c r="AK150" s="282"/>
      <c r="AL150" s="282"/>
      <c r="AM150" s="282"/>
      <c r="AN150" s="282"/>
      <c r="AO150" s="282"/>
      <c r="AP150" s="282"/>
      <c r="AQ150" s="282"/>
      <c r="AR150" s="282"/>
      <c r="AS150" s="282"/>
      <c r="AT150" s="282"/>
    </row>
    <row r="151" spans="1:47" ht="18" customHeight="1">
      <c r="A151" s="149"/>
      <c r="B151" s="631"/>
      <c r="C151" s="631"/>
      <c r="D151" s="631"/>
      <c r="E151" s="631"/>
      <c r="F151" s="631"/>
      <c r="G151" s="631"/>
      <c r="H151" s="282"/>
      <c r="I151" s="282"/>
      <c r="J151" s="282"/>
      <c r="K151" s="282"/>
      <c r="L151" s="282"/>
      <c r="M151" s="282"/>
      <c r="N151" s="282"/>
      <c r="O151" s="282"/>
      <c r="P151" s="282"/>
      <c r="Q151" s="282"/>
      <c r="R151" s="282"/>
      <c r="S151" s="282"/>
      <c r="T151" s="282"/>
      <c r="U151" s="282"/>
      <c r="V151" s="282"/>
      <c r="W151" s="282"/>
      <c r="X151" s="282"/>
      <c r="Y151" s="282"/>
      <c r="Z151" s="282"/>
      <c r="AH151" s="282"/>
      <c r="AI151" s="282"/>
      <c r="AJ151" s="282"/>
      <c r="AK151" s="282"/>
      <c r="AL151" s="282"/>
      <c r="AM151" s="282"/>
      <c r="AN151" s="282"/>
      <c r="AO151" s="282"/>
      <c r="AP151" s="282"/>
      <c r="AQ151" s="282"/>
      <c r="AR151" s="282"/>
      <c r="AS151" s="282"/>
      <c r="AT151" s="282"/>
    </row>
    <row r="152" spans="1:47" ht="18" customHeight="1">
      <c r="A152" s="149"/>
      <c r="B152" s="282" t="s">
        <v>272</v>
      </c>
      <c r="C152" s="282"/>
      <c r="D152" s="282"/>
      <c r="E152" s="282"/>
      <c r="F152" s="282"/>
      <c r="G152" s="282"/>
      <c r="H152" s="282"/>
      <c r="I152" s="282"/>
      <c r="J152" s="379">
        <v>1</v>
      </c>
      <c r="K152" s="379" t="s">
        <v>908</v>
      </c>
      <c r="L152" s="638" t="e">
        <f ca="1">P110</f>
        <v>#N/A</v>
      </c>
      <c r="M152" s="638"/>
      <c r="N152" s="638"/>
      <c r="O152" s="638"/>
      <c r="P152" s="392">
        <f>AE136</f>
        <v>0</v>
      </c>
      <c r="Q152" s="390"/>
      <c r="R152" s="390"/>
      <c r="S152" s="155" t="s">
        <v>273</v>
      </c>
      <c r="T152" s="638" t="e">
        <f ca="1">J152*L152</f>
        <v>#N/A</v>
      </c>
      <c r="U152" s="638"/>
      <c r="V152" s="638"/>
      <c r="W152" s="638"/>
      <c r="X152" s="392">
        <f>P152</f>
        <v>0</v>
      </c>
      <c r="Y152" s="390"/>
      <c r="Z152" s="292"/>
      <c r="AA152" s="295"/>
      <c r="AB152" s="282"/>
      <c r="AC152" s="282"/>
      <c r="AD152" s="282"/>
      <c r="AE152" s="282"/>
      <c r="AF152" s="282"/>
      <c r="AG152" s="282"/>
      <c r="AH152" s="282"/>
      <c r="AI152" s="282"/>
      <c r="AJ152" s="282"/>
      <c r="AK152" s="282"/>
      <c r="AL152" s="282"/>
      <c r="AM152" s="282"/>
      <c r="AN152" s="282"/>
      <c r="AO152" s="282"/>
      <c r="AP152" s="282"/>
      <c r="AQ152" s="282"/>
      <c r="AR152" s="282"/>
      <c r="AS152" s="282"/>
      <c r="AT152" s="282"/>
      <c r="AU152" s="282"/>
    </row>
    <row r="153" spans="1:47" ht="18" customHeight="1">
      <c r="A153" s="149"/>
      <c r="B153" s="282" t="s">
        <v>274</v>
      </c>
      <c r="C153" s="282"/>
      <c r="D153" s="282"/>
      <c r="E153" s="282"/>
      <c r="F153" s="282"/>
      <c r="G153" s="282"/>
      <c r="H153" s="156" t="s">
        <v>911</v>
      </c>
      <c r="I153" s="386" t="s">
        <v>912</v>
      </c>
      <c r="J153" s="631" t="str">
        <f>AP110</f>
        <v>∞</v>
      </c>
      <c r="K153" s="631"/>
      <c r="L153" s="631"/>
      <c r="M153" s="631"/>
      <c r="N153" s="631"/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  <c r="AC153" s="282"/>
      <c r="AD153" s="282"/>
      <c r="AE153" s="282"/>
      <c r="AF153" s="282"/>
      <c r="AG153" s="282"/>
      <c r="AH153" s="282"/>
      <c r="AI153" s="282"/>
      <c r="AJ153" s="282"/>
      <c r="AK153" s="282"/>
      <c r="AL153" s="282"/>
      <c r="AM153" s="282"/>
      <c r="AN153" s="282"/>
      <c r="AO153" s="282"/>
      <c r="AP153" s="282"/>
      <c r="AQ153" s="282"/>
      <c r="AR153" s="282"/>
      <c r="AS153" s="282"/>
      <c r="AT153" s="282"/>
    </row>
    <row r="154" spans="1:47" ht="18" customHeight="1">
      <c r="A154" s="149"/>
      <c r="B154" s="282"/>
      <c r="C154" s="282"/>
      <c r="D154" s="282"/>
      <c r="E154" s="282"/>
      <c r="F154" s="282"/>
      <c r="G154" s="282"/>
      <c r="H154" s="282"/>
      <c r="I154" s="282"/>
      <c r="J154" s="282"/>
      <c r="K154" s="282"/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  <c r="AA154" s="282"/>
      <c r="AB154" s="282"/>
      <c r="AC154" s="282"/>
      <c r="AD154" s="282"/>
      <c r="AE154" s="282"/>
      <c r="AF154" s="282"/>
      <c r="AG154" s="282"/>
      <c r="AH154" s="282"/>
      <c r="AI154" s="282"/>
      <c r="AJ154" s="282"/>
      <c r="AK154" s="282"/>
      <c r="AL154" s="282"/>
      <c r="AM154" s="282"/>
      <c r="AN154" s="282"/>
      <c r="AO154" s="282"/>
      <c r="AP154" s="282"/>
      <c r="AQ154" s="282"/>
      <c r="AR154" s="282"/>
      <c r="AS154" s="282"/>
      <c r="AT154" s="282"/>
    </row>
    <row r="155" spans="1:47" ht="18" customHeight="1">
      <c r="A155" s="149"/>
      <c r="B155" s="157" t="s">
        <v>907</v>
      </c>
      <c r="C155" s="282"/>
      <c r="D155" s="282"/>
      <c r="E155" s="282"/>
      <c r="F155" s="282"/>
      <c r="G155" s="282"/>
      <c r="H155" s="282"/>
      <c r="I155" s="282"/>
      <c r="J155" s="282"/>
      <c r="K155" s="282"/>
      <c r="L155" s="282"/>
      <c r="M155" s="282"/>
      <c r="N155" s="282"/>
      <c r="O155" s="282"/>
      <c r="P155" s="384" t="s">
        <v>906</v>
      </c>
      <c r="Q155" s="282"/>
      <c r="R155" s="282"/>
      <c r="S155" s="282"/>
      <c r="T155" s="282"/>
      <c r="U155" s="282"/>
      <c r="V155" s="282"/>
      <c r="W155" s="282"/>
      <c r="X155" s="282"/>
      <c r="Y155" s="282"/>
      <c r="Z155" s="282"/>
      <c r="AA155" s="282"/>
      <c r="AB155" s="282"/>
      <c r="AC155" s="282"/>
      <c r="AD155" s="282"/>
      <c r="AE155" s="282"/>
      <c r="AF155" s="282"/>
      <c r="AG155" s="282"/>
      <c r="AH155" s="282"/>
      <c r="AI155" s="282"/>
      <c r="AJ155" s="282"/>
      <c r="AK155" s="282"/>
      <c r="AL155" s="282"/>
      <c r="AM155" s="282"/>
      <c r="AN155" s="282"/>
      <c r="AO155" s="282"/>
      <c r="AP155" s="282"/>
      <c r="AQ155" s="282"/>
      <c r="AR155" s="282"/>
      <c r="AS155" s="282"/>
      <c r="AT155" s="282"/>
    </row>
    <row r="156" spans="1:47" ht="18" customHeight="1">
      <c r="A156" s="149"/>
      <c r="B156" s="157"/>
      <c r="C156" s="282" t="s">
        <v>936</v>
      </c>
      <c r="D156" s="378"/>
      <c r="E156" s="378"/>
      <c r="F156" s="378"/>
      <c r="G156" s="378"/>
      <c r="H156" s="378"/>
      <c r="I156" s="378"/>
      <c r="J156" s="378"/>
      <c r="K156" s="378"/>
      <c r="L156" s="378"/>
      <c r="M156" s="378"/>
      <c r="N156" s="378"/>
      <c r="O156" s="378"/>
      <c r="P156" s="384"/>
      <c r="Q156" s="378"/>
      <c r="R156" s="378"/>
      <c r="S156" s="378"/>
      <c r="T156" s="378"/>
      <c r="U156" s="378"/>
      <c r="V156" s="378"/>
      <c r="W156" s="378"/>
      <c r="X156" s="378"/>
      <c r="Y156" s="378"/>
      <c r="Z156" s="378"/>
      <c r="AA156" s="378"/>
      <c r="AB156" s="378"/>
      <c r="AC156" s="378"/>
      <c r="AD156" s="378"/>
      <c r="AE156" s="378"/>
      <c r="AF156" s="378"/>
      <c r="AG156" s="378"/>
      <c r="AH156" s="378"/>
      <c r="AI156" s="378"/>
      <c r="AJ156" s="378"/>
      <c r="AK156" s="378"/>
      <c r="AL156" s="378"/>
      <c r="AM156" s="378"/>
      <c r="AN156" s="378"/>
      <c r="AO156" s="378"/>
      <c r="AP156" s="378"/>
      <c r="AQ156" s="378"/>
      <c r="AR156" s="378"/>
      <c r="AS156" s="378"/>
      <c r="AT156" s="378"/>
    </row>
    <row r="157" spans="1:47" ht="18" customHeight="1">
      <c r="A157" s="149"/>
      <c r="B157" s="282" t="s">
        <v>275</v>
      </c>
      <c r="C157" s="282"/>
      <c r="D157" s="282"/>
      <c r="E157" s="282"/>
      <c r="F157" s="282"/>
      <c r="G157" s="638" t="e">
        <f ca="1">I111</f>
        <v>#N/A</v>
      </c>
      <c r="H157" s="638"/>
      <c r="I157" s="638"/>
      <c r="J157" s="638"/>
      <c r="K157" s="638"/>
      <c r="L157" s="387">
        <f ca="1">M111</f>
        <v>0</v>
      </c>
      <c r="M157" s="387"/>
      <c r="N157" s="387"/>
      <c r="O157" s="387"/>
      <c r="P157" s="387"/>
      <c r="Q157" s="387"/>
      <c r="R157" s="282"/>
      <c r="S157" s="282"/>
      <c r="T157" s="282"/>
      <c r="U157" s="282"/>
      <c r="V157" s="282"/>
      <c r="W157" s="282"/>
      <c r="X157" s="282"/>
      <c r="Y157" s="282"/>
      <c r="Z157" s="282"/>
      <c r="AA157" s="282"/>
      <c r="AB157" s="282"/>
      <c r="AC157" s="282"/>
      <c r="AD157" s="282"/>
      <c r="AE157" s="282"/>
      <c r="AF157" s="282"/>
      <c r="AG157" s="282"/>
      <c r="AH157" s="282"/>
      <c r="AI157" s="282"/>
      <c r="AJ157" s="282"/>
      <c r="AK157" s="282"/>
      <c r="AL157" s="282"/>
      <c r="AM157" s="282"/>
      <c r="AN157" s="282"/>
      <c r="AO157" s="282"/>
      <c r="AP157" s="282"/>
      <c r="AQ157" s="282"/>
      <c r="AR157" s="282"/>
      <c r="AS157" s="282"/>
      <c r="AT157" s="282"/>
    </row>
    <row r="158" spans="1:47" ht="18" customHeight="1">
      <c r="A158" s="149"/>
      <c r="B158" s="631" t="s">
        <v>276</v>
      </c>
      <c r="C158" s="631"/>
      <c r="D158" s="631"/>
      <c r="E158" s="631"/>
      <c r="F158" s="631"/>
      <c r="G158" s="631"/>
      <c r="H158" s="631"/>
      <c r="I158" s="378"/>
      <c r="J158" s="378"/>
      <c r="K158" s="378"/>
      <c r="L158" s="378"/>
      <c r="M158" s="378"/>
      <c r="N158" s="378"/>
      <c r="O158" s="378"/>
      <c r="P158" s="378"/>
      <c r="Q158" s="378"/>
      <c r="R158" s="378"/>
      <c r="S158" s="378"/>
      <c r="T158" s="378"/>
      <c r="U158" s="152"/>
      <c r="V158" s="152"/>
      <c r="W158" s="152"/>
      <c r="X158" s="378"/>
      <c r="Y158" s="153"/>
      <c r="Z158" s="153"/>
      <c r="AA158" s="153"/>
      <c r="AB158" s="151"/>
      <c r="AC158" s="151"/>
      <c r="AD158" s="378"/>
      <c r="AE158" s="378"/>
      <c r="AF158" s="378"/>
      <c r="AG158" s="378"/>
      <c r="AH158" s="378"/>
      <c r="AI158" s="378"/>
      <c r="AJ158" s="378"/>
      <c r="AK158" s="378"/>
      <c r="AL158" s="378"/>
      <c r="AM158" s="378"/>
      <c r="AN158" s="378"/>
      <c r="AO158" s="378"/>
      <c r="AP158" s="378"/>
      <c r="AQ158" s="378"/>
      <c r="AR158" s="378"/>
      <c r="AS158" s="378"/>
      <c r="AT158" s="378"/>
    </row>
    <row r="159" spans="1:47" ht="18" customHeight="1">
      <c r="A159" s="149"/>
      <c r="B159" s="631"/>
      <c r="C159" s="631"/>
      <c r="D159" s="631"/>
      <c r="E159" s="631"/>
      <c r="F159" s="631"/>
      <c r="G159" s="631"/>
      <c r="H159" s="631"/>
      <c r="I159" s="282"/>
      <c r="J159" s="282"/>
      <c r="K159" s="282"/>
      <c r="L159" s="282"/>
      <c r="M159" s="282"/>
      <c r="N159" s="282"/>
      <c r="O159" s="282"/>
      <c r="P159" s="639"/>
      <c r="Q159" s="639"/>
      <c r="R159" s="282"/>
      <c r="S159" s="158"/>
      <c r="T159" s="159"/>
      <c r="U159" s="159"/>
      <c r="V159" s="159"/>
      <c r="W159" s="159"/>
      <c r="X159" s="159"/>
      <c r="Y159" s="159"/>
      <c r="Z159" s="159"/>
      <c r="AA159" s="159"/>
      <c r="AB159" s="159"/>
      <c r="AC159" s="159"/>
      <c r="AD159" s="159"/>
      <c r="AE159" s="159"/>
      <c r="AF159" s="159"/>
      <c r="AG159" s="159"/>
      <c r="AH159" s="159"/>
      <c r="AI159" s="159"/>
      <c r="AJ159" s="159"/>
      <c r="AK159" s="159"/>
      <c r="AL159" s="282"/>
      <c r="AM159" s="282"/>
      <c r="AN159" s="282"/>
      <c r="AO159" s="282"/>
      <c r="AP159" s="282"/>
      <c r="AQ159" s="282"/>
      <c r="AR159" s="282"/>
      <c r="AS159" s="282"/>
      <c r="AT159" s="282"/>
    </row>
    <row r="160" spans="1:47" ht="18" customHeight="1">
      <c r="A160" s="149"/>
      <c r="B160" s="282"/>
      <c r="C160" s="282"/>
      <c r="D160" s="282"/>
      <c r="E160" s="282"/>
      <c r="F160" s="282"/>
      <c r="G160" s="282"/>
      <c r="H160" s="282"/>
      <c r="I160" s="282"/>
      <c r="J160" s="282"/>
      <c r="K160" s="282"/>
      <c r="L160" s="767" t="e">
        <f ca="1">T178</f>
        <v>#N/A</v>
      </c>
      <c r="M160" s="767"/>
      <c r="N160" s="767"/>
      <c r="O160" s="385"/>
      <c r="Q160" s="767" t="e">
        <f ca="1">T190</f>
        <v>#VALUE!</v>
      </c>
      <c r="R160" s="767"/>
      <c r="S160" s="767"/>
      <c r="T160" s="385"/>
      <c r="V160" s="767" t="e">
        <f ca="1">T211</f>
        <v>#N/A</v>
      </c>
      <c r="W160" s="767"/>
      <c r="X160" s="767"/>
      <c r="Y160" s="378"/>
      <c r="AA160" s="767" t="e">
        <f ca="1">T225</f>
        <v>#N/A</v>
      </c>
      <c r="AB160" s="767"/>
      <c r="AC160" s="767"/>
      <c r="AD160" s="283"/>
      <c r="AE160" s="160" t="s">
        <v>269</v>
      </c>
      <c r="AF160" s="638" t="e">
        <f ca="1">P111</f>
        <v>#N/A</v>
      </c>
      <c r="AG160" s="638"/>
      <c r="AH160" s="638"/>
      <c r="AI160" s="638"/>
      <c r="AJ160" s="387">
        <f ca="1">U111</f>
        <v>0</v>
      </c>
      <c r="AK160" s="389"/>
      <c r="AQ160" s="292"/>
      <c r="AR160" s="295"/>
      <c r="AS160" s="282"/>
      <c r="AT160" s="282"/>
    </row>
    <row r="161" spans="1:46" ht="18" customHeight="1">
      <c r="A161" s="149"/>
      <c r="B161" s="282" t="s">
        <v>278</v>
      </c>
      <c r="C161" s="282"/>
      <c r="D161" s="282"/>
      <c r="E161" s="282"/>
      <c r="F161" s="282"/>
      <c r="G161" s="282"/>
      <c r="H161" s="631" t="str">
        <f>X111</f>
        <v>직사각형</v>
      </c>
      <c r="I161" s="631"/>
      <c r="J161" s="631"/>
      <c r="K161" s="631"/>
      <c r="L161" s="631"/>
      <c r="M161" s="282"/>
      <c r="N161" s="282"/>
      <c r="O161" s="282"/>
      <c r="S161" s="282"/>
      <c r="T161" s="282"/>
      <c r="U161" s="282"/>
      <c r="V161" s="282"/>
      <c r="W161" s="282"/>
      <c r="X161" s="282"/>
      <c r="Y161" s="282"/>
      <c r="Z161" s="282"/>
      <c r="AA161" s="282"/>
      <c r="AB161" s="282"/>
      <c r="AC161" s="282"/>
      <c r="AD161" s="282"/>
      <c r="AE161" s="282"/>
      <c r="AF161" s="282"/>
      <c r="AG161" s="282"/>
      <c r="AH161" s="282"/>
      <c r="AI161" s="282"/>
      <c r="AJ161" s="282"/>
      <c r="AK161" s="282"/>
      <c r="AL161" s="282"/>
      <c r="AM161" s="282"/>
      <c r="AN161" s="282"/>
      <c r="AO161" s="282"/>
      <c r="AP161" s="282"/>
      <c r="AQ161" s="282"/>
      <c r="AR161" s="282"/>
      <c r="AS161" s="282"/>
      <c r="AT161" s="282"/>
    </row>
    <row r="162" spans="1:46" ht="18" customHeight="1">
      <c r="A162" s="149"/>
      <c r="B162" s="631" t="s">
        <v>279</v>
      </c>
      <c r="C162" s="631"/>
      <c r="D162" s="631"/>
      <c r="E162" s="631"/>
      <c r="F162" s="631"/>
      <c r="G162" s="631"/>
      <c r="H162" s="282"/>
      <c r="I162" s="282"/>
      <c r="J162" s="282"/>
      <c r="K162" s="282"/>
      <c r="L162" s="282"/>
      <c r="M162" s="282"/>
      <c r="N162" s="282"/>
      <c r="O162" s="282"/>
      <c r="P162" s="282"/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  <c r="AC162" s="282"/>
      <c r="AD162" s="282"/>
      <c r="AE162" s="282"/>
      <c r="AF162" s="282"/>
      <c r="AG162" s="282"/>
      <c r="AM162" s="282"/>
      <c r="AN162" s="282"/>
      <c r="AO162" s="282"/>
      <c r="AP162" s="282"/>
      <c r="AQ162" s="282"/>
      <c r="AR162" s="282"/>
      <c r="AS162" s="282"/>
      <c r="AT162" s="282"/>
    </row>
    <row r="163" spans="1:46" ht="18" customHeight="1">
      <c r="A163" s="149"/>
      <c r="B163" s="631"/>
      <c r="C163" s="631"/>
      <c r="D163" s="631"/>
      <c r="E163" s="631"/>
      <c r="F163" s="631"/>
      <c r="G163" s="631"/>
      <c r="H163" s="282"/>
      <c r="I163" s="282"/>
      <c r="J163" s="282"/>
      <c r="K163" s="282"/>
      <c r="L163" s="282"/>
      <c r="M163" s="282"/>
      <c r="N163" s="282"/>
      <c r="O163" s="282"/>
      <c r="P163" s="282"/>
      <c r="Q163" s="282"/>
      <c r="R163" s="282"/>
      <c r="S163" s="282"/>
      <c r="T163" s="282"/>
      <c r="U163" s="282"/>
      <c r="V163" s="282"/>
      <c r="W163" s="282"/>
      <c r="Y163" s="295"/>
      <c r="Z163" s="295"/>
      <c r="AA163" s="295"/>
      <c r="AB163" s="295"/>
      <c r="AC163" s="295"/>
      <c r="AD163" s="295"/>
      <c r="AE163" s="282"/>
      <c r="AF163" s="282"/>
      <c r="AG163" s="282"/>
      <c r="AH163" s="282"/>
      <c r="AI163" s="282"/>
      <c r="AJ163" s="282"/>
      <c r="AK163" s="282"/>
      <c r="AL163" s="282"/>
      <c r="AM163" s="282"/>
      <c r="AN163" s="282"/>
      <c r="AO163" s="282"/>
      <c r="AP163" s="282"/>
      <c r="AQ163" s="282"/>
      <c r="AR163" s="282"/>
      <c r="AS163" s="282"/>
      <c r="AT163" s="282"/>
    </row>
    <row r="164" spans="1:46" ht="18" customHeight="1">
      <c r="A164" s="149"/>
      <c r="B164" s="282" t="s">
        <v>280</v>
      </c>
      <c r="C164" s="282"/>
      <c r="D164" s="282"/>
      <c r="E164" s="282"/>
      <c r="F164" s="282"/>
      <c r="G164" s="282"/>
      <c r="H164" s="282"/>
      <c r="I164" s="282"/>
      <c r="J164" s="379" t="s">
        <v>909</v>
      </c>
      <c r="K164" s="634">
        <v>-1</v>
      </c>
      <c r="L164" s="634"/>
      <c r="M164" s="379" t="s">
        <v>909</v>
      </c>
      <c r="N164" s="638" t="e">
        <f ca="1">AF160</f>
        <v>#N/A</v>
      </c>
      <c r="O164" s="638"/>
      <c r="P164" s="638"/>
      <c r="Q164" s="638"/>
      <c r="R164" s="388">
        <f ca="1">AJ160</f>
        <v>0</v>
      </c>
      <c r="S164" s="390"/>
      <c r="T164" s="295"/>
      <c r="U164" s="155" t="s">
        <v>910</v>
      </c>
      <c r="V164" s="638" t="e">
        <f ca="1">ABS(K164)*N164</f>
        <v>#N/A</v>
      </c>
      <c r="W164" s="638"/>
      <c r="X164" s="638"/>
      <c r="Y164" s="638"/>
      <c r="Z164" s="387">
        <f ca="1">R164</f>
        <v>0</v>
      </c>
      <c r="AA164" s="387"/>
      <c r="AB164" s="282"/>
      <c r="AC164" s="282"/>
      <c r="AD164" s="282"/>
      <c r="AE164" s="282"/>
      <c r="AF164" s="282"/>
      <c r="AG164" s="282"/>
      <c r="AH164" s="282"/>
      <c r="AI164" s="282"/>
      <c r="AJ164" s="282"/>
      <c r="AK164" s="282"/>
      <c r="AL164" s="282"/>
      <c r="AM164" s="282"/>
      <c r="AN164" s="282"/>
      <c r="AO164" s="282"/>
      <c r="AP164" s="282"/>
      <c r="AQ164" s="282"/>
      <c r="AR164" s="282"/>
      <c r="AS164" s="282"/>
      <c r="AT164" s="282"/>
    </row>
    <row r="165" spans="1:46" ht="18" customHeight="1">
      <c r="A165" s="149"/>
      <c r="B165" s="631" t="s">
        <v>281</v>
      </c>
      <c r="C165" s="631"/>
      <c r="D165" s="631"/>
      <c r="E165" s="631"/>
      <c r="F165" s="631"/>
      <c r="G165" s="631"/>
      <c r="H165" s="282"/>
      <c r="I165" s="282"/>
      <c r="J165" s="282"/>
      <c r="K165" s="156"/>
      <c r="O165" s="637" t="e">
        <f ca="1">V164</f>
        <v>#N/A</v>
      </c>
      <c r="P165" s="642"/>
      <c r="Q165" s="642"/>
      <c r="R165" s="642"/>
      <c r="S165" s="642"/>
      <c r="T165" s="642"/>
      <c r="U165" s="642"/>
      <c r="V165" s="642"/>
      <c r="W165" s="642"/>
      <c r="X165" s="642"/>
      <c r="Y165" s="642"/>
      <c r="Z165" s="642"/>
      <c r="AA165" s="642"/>
      <c r="AB165" s="642"/>
      <c r="AC165" s="642"/>
      <c r="AD165" s="642"/>
      <c r="AE165" s="642"/>
      <c r="AF165" s="642"/>
      <c r="AG165" s="642"/>
      <c r="AH165" s="642"/>
      <c r="AI165" s="642"/>
      <c r="AJ165" s="642"/>
      <c r="AK165" s="642"/>
      <c r="AL165" s="634" t="s">
        <v>912</v>
      </c>
      <c r="AM165" s="775" t="e">
        <f ca="1">AP111</f>
        <v>#VALUE!</v>
      </c>
      <c r="AN165" s="775"/>
      <c r="AO165" s="775"/>
      <c r="AP165" s="775"/>
      <c r="AQ165" s="775"/>
      <c r="AR165" s="282"/>
      <c r="AS165" s="282"/>
      <c r="AT165" s="282"/>
    </row>
    <row r="166" spans="1:46" ht="18" customHeight="1">
      <c r="A166" s="149"/>
      <c r="B166" s="631"/>
      <c r="C166" s="631"/>
      <c r="D166" s="631"/>
      <c r="E166" s="631"/>
      <c r="F166" s="631"/>
      <c r="G166" s="631"/>
      <c r="H166" s="378"/>
      <c r="I166" s="378"/>
      <c r="J166" s="378"/>
      <c r="K166" s="156"/>
      <c r="L166" s="378"/>
      <c r="M166" s="378"/>
      <c r="N166" s="378"/>
      <c r="O166" s="637" t="e">
        <f ca="1">L160</f>
        <v>#N/A</v>
      </c>
      <c r="P166" s="642"/>
      <c r="Q166" s="642"/>
      <c r="R166" s="642"/>
      <c r="S166" s="642"/>
      <c r="T166" s="634" t="s">
        <v>913</v>
      </c>
      <c r="U166" s="637" t="e">
        <f ca="1">Q160</f>
        <v>#VALUE!</v>
      </c>
      <c r="V166" s="642"/>
      <c r="W166" s="642"/>
      <c r="X166" s="642"/>
      <c r="Y166" s="642"/>
      <c r="Z166" s="634" t="s">
        <v>913</v>
      </c>
      <c r="AA166" s="637" t="e">
        <f ca="1">V160</f>
        <v>#N/A</v>
      </c>
      <c r="AB166" s="642"/>
      <c r="AC166" s="642"/>
      <c r="AD166" s="642"/>
      <c r="AE166" s="642"/>
      <c r="AF166" s="634" t="s">
        <v>913</v>
      </c>
      <c r="AG166" s="637" t="e">
        <f ca="1">AA160</f>
        <v>#N/A</v>
      </c>
      <c r="AH166" s="642"/>
      <c r="AI166" s="642"/>
      <c r="AJ166" s="642"/>
      <c r="AK166" s="642"/>
      <c r="AL166" s="634"/>
      <c r="AM166" s="775"/>
      <c r="AN166" s="775"/>
      <c r="AO166" s="775"/>
      <c r="AP166" s="775"/>
      <c r="AQ166" s="775"/>
      <c r="AR166" s="378"/>
      <c r="AS166" s="378"/>
      <c r="AT166" s="378"/>
    </row>
    <row r="167" spans="1:46" ht="18" customHeight="1">
      <c r="A167" s="149"/>
      <c r="B167" s="378"/>
      <c r="C167" s="378"/>
      <c r="D167" s="378"/>
      <c r="E167" s="378"/>
      <c r="F167" s="378"/>
      <c r="G167" s="378"/>
      <c r="H167" s="378"/>
      <c r="I167" s="378"/>
      <c r="J167" s="378"/>
      <c r="K167" s="156"/>
      <c r="L167" s="378"/>
      <c r="M167" s="378"/>
      <c r="N167" s="378"/>
      <c r="O167" s="636" t="str">
        <f>AP112</f>
        <v>∞</v>
      </c>
      <c r="P167" s="636"/>
      <c r="Q167" s="636"/>
      <c r="R167" s="636"/>
      <c r="S167" s="636"/>
      <c r="T167" s="634"/>
      <c r="U167" s="636">
        <f>AP113</f>
        <v>12.5</v>
      </c>
      <c r="V167" s="636"/>
      <c r="W167" s="636"/>
      <c r="X167" s="636"/>
      <c r="Y167" s="636"/>
      <c r="Z167" s="634"/>
      <c r="AA167" s="636">
        <f>AP114</f>
        <v>12.5</v>
      </c>
      <c r="AB167" s="636"/>
      <c r="AC167" s="636"/>
      <c r="AD167" s="636"/>
      <c r="AE167" s="636"/>
      <c r="AF167" s="634"/>
      <c r="AG167" s="636">
        <f>AP115</f>
        <v>12.5</v>
      </c>
      <c r="AH167" s="636"/>
      <c r="AI167" s="636"/>
      <c r="AJ167" s="636"/>
      <c r="AK167" s="636"/>
      <c r="AL167" s="378"/>
      <c r="AM167" s="378"/>
      <c r="AN167" s="378"/>
      <c r="AO167" s="378"/>
      <c r="AP167" s="378"/>
      <c r="AQ167" s="378"/>
      <c r="AR167" s="378"/>
      <c r="AS167" s="378"/>
      <c r="AT167" s="378"/>
    </row>
    <row r="168" spans="1:46" ht="18" customHeight="1">
      <c r="A168" s="149"/>
      <c r="B168" s="282"/>
      <c r="C168" s="282"/>
      <c r="D168" s="282"/>
      <c r="E168" s="282"/>
      <c r="F168" s="282"/>
      <c r="G168" s="282"/>
      <c r="H168" s="282"/>
      <c r="I168" s="282"/>
      <c r="J168" s="282"/>
      <c r="K168" s="282"/>
      <c r="L168" s="282"/>
      <c r="M168" s="282"/>
      <c r="N168" s="282"/>
      <c r="T168" s="282"/>
      <c r="Z168" s="282"/>
      <c r="AF168" s="282"/>
      <c r="AG168" s="282"/>
      <c r="AH168" s="282"/>
      <c r="AI168" s="282"/>
      <c r="AJ168" s="282"/>
      <c r="AK168" s="282"/>
      <c r="AL168" s="282"/>
      <c r="AM168" s="282"/>
      <c r="AN168" s="282"/>
      <c r="AO168" s="282"/>
      <c r="AP168" s="282"/>
      <c r="AQ168" s="282"/>
      <c r="AR168" s="282"/>
      <c r="AS168" s="282"/>
      <c r="AT168" s="282"/>
    </row>
    <row r="169" spans="1:46" ht="18" customHeight="1">
      <c r="A169" s="149"/>
      <c r="B169" s="157" t="s">
        <v>915</v>
      </c>
      <c r="C169" s="282"/>
      <c r="D169" s="282"/>
      <c r="E169" s="282"/>
      <c r="F169" s="282"/>
      <c r="G169" s="282"/>
      <c r="H169" s="282"/>
      <c r="I169" s="282"/>
      <c r="J169" s="282"/>
      <c r="K169" s="282"/>
      <c r="L169" s="282"/>
      <c r="M169" s="282"/>
      <c r="N169" s="282"/>
      <c r="P169" s="384" t="s">
        <v>914</v>
      </c>
      <c r="Q169" s="282"/>
      <c r="R169" s="282"/>
      <c r="S169" s="282"/>
      <c r="T169" s="282"/>
      <c r="U169" s="282"/>
      <c r="V169" s="282"/>
      <c r="W169" s="282"/>
      <c r="X169" s="282"/>
      <c r="Y169" s="282"/>
      <c r="Z169" s="282"/>
      <c r="AA169" s="282"/>
      <c r="AB169" s="282"/>
      <c r="AC169" s="282"/>
      <c r="AD169" s="282"/>
      <c r="AE169" s="282"/>
      <c r="AF169" s="282"/>
      <c r="AG169" s="282"/>
      <c r="AH169" s="282"/>
      <c r="AI169" s="282"/>
      <c r="AJ169" s="282"/>
      <c r="AK169" s="282"/>
      <c r="AL169" s="282"/>
      <c r="AM169" s="282"/>
      <c r="AN169" s="282"/>
      <c r="AO169" s="282"/>
      <c r="AP169" s="282"/>
      <c r="AQ169" s="282"/>
      <c r="AR169" s="282"/>
      <c r="AS169" s="282"/>
      <c r="AT169" s="282"/>
    </row>
    <row r="170" spans="1:46" ht="18" customHeight="1">
      <c r="A170" s="149"/>
      <c r="B170" s="282" t="s">
        <v>282</v>
      </c>
      <c r="C170" s="282"/>
      <c r="D170" s="282"/>
      <c r="E170" s="282"/>
      <c r="F170" s="282"/>
      <c r="G170" s="622">
        <f>I98</f>
        <v>0</v>
      </c>
      <c r="H170" s="622"/>
      <c r="I170" s="622"/>
      <c r="J170" s="622"/>
      <c r="K170" s="622"/>
      <c r="L170" s="387"/>
      <c r="M170" s="387"/>
      <c r="N170" s="387"/>
      <c r="O170" s="387"/>
      <c r="P170" s="387"/>
      <c r="Q170" s="387"/>
      <c r="R170" s="282"/>
      <c r="S170" s="282"/>
      <c r="T170" s="282"/>
      <c r="U170" s="282"/>
      <c r="V170" s="282"/>
      <c r="W170" s="282"/>
      <c r="X170" s="282"/>
      <c r="Y170" s="282"/>
      <c r="Z170" s="282"/>
      <c r="AA170" s="282"/>
      <c r="AB170" s="282"/>
      <c r="AC170" s="282"/>
      <c r="AD170" s="282"/>
      <c r="AE170" s="282"/>
      <c r="AF170" s="282"/>
      <c r="AG170" s="282"/>
      <c r="AH170" s="282"/>
      <c r="AI170" s="282"/>
      <c r="AJ170" s="282"/>
      <c r="AK170" s="282"/>
      <c r="AL170" s="282"/>
      <c r="AM170" s="282"/>
      <c r="AN170" s="282"/>
      <c r="AO170" s="282"/>
      <c r="AP170" s="282"/>
      <c r="AQ170" s="282"/>
      <c r="AR170" s="282"/>
      <c r="AS170" s="282"/>
      <c r="AT170" s="282"/>
    </row>
    <row r="171" spans="1:46" ht="18" customHeight="1">
      <c r="A171" s="149"/>
      <c r="B171" s="282" t="s">
        <v>283</v>
      </c>
      <c r="C171" s="282"/>
      <c r="D171" s="282"/>
      <c r="E171" s="282"/>
      <c r="F171" s="282"/>
      <c r="G171" s="282"/>
      <c r="H171" s="282"/>
      <c r="I171" s="282" t="e">
        <f ca="1">"압력계의 분해능은 "&amp;H6&amp;" "&amp;N6&amp;" 이고, 분해능의 반범위를 직사각형 확률분포로 적용하여"</f>
        <v>#N/A</v>
      </c>
      <c r="J171" s="282"/>
      <c r="K171" s="282"/>
      <c r="L171" s="282"/>
      <c r="M171" s="282"/>
      <c r="N171" s="282"/>
      <c r="O171" s="282"/>
      <c r="P171" s="282"/>
      <c r="Q171" s="282"/>
      <c r="R171" s="282"/>
      <c r="S171" s="282"/>
      <c r="T171" s="282"/>
      <c r="U171" s="152"/>
      <c r="V171" s="152"/>
      <c r="W171" s="152"/>
      <c r="X171" s="282"/>
      <c r="Y171" s="153"/>
      <c r="Z171" s="153"/>
      <c r="AA171" s="153"/>
      <c r="AB171" s="151"/>
      <c r="AC171" s="151"/>
      <c r="AD171" s="282"/>
      <c r="AE171" s="282"/>
      <c r="AF171" s="282"/>
      <c r="AG171" s="282"/>
      <c r="AH171" s="282"/>
      <c r="AI171" s="282"/>
      <c r="AJ171" s="282"/>
      <c r="AK171" s="282"/>
      <c r="AL171" s="282"/>
      <c r="AM171" s="282"/>
      <c r="AN171" s="282"/>
      <c r="AO171" s="282"/>
      <c r="AP171" s="282"/>
      <c r="AQ171" s="282"/>
      <c r="AR171" s="282"/>
      <c r="AS171" s="282"/>
      <c r="AT171" s="282"/>
    </row>
    <row r="172" spans="1:46" ht="18" customHeight="1">
      <c r="A172" s="149"/>
      <c r="B172" s="282"/>
      <c r="C172" s="282"/>
      <c r="D172" s="282"/>
      <c r="E172" s="282"/>
      <c r="F172" s="282"/>
      <c r="G172" s="282"/>
      <c r="H172" s="282"/>
      <c r="I172" s="282" t="s">
        <v>85</v>
      </c>
      <c r="K172" s="282"/>
      <c r="L172" s="282"/>
      <c r="M172" s="282"/>
      <c r="N172" s="282"/>
      <c r="O172" s="282"/>
      <c r="P172" s="282"/>
      <c r="Q172" s="282"/>
      <c r="R172" s="282"/>
      <c r="S172" s="282"/>
      <c r="T172" s="282"/>
      <c r="U172" s="152"/>
      <c r="V172" s="152"/>
      <c r="W172" s="152"/>
      <c r="X172" s="282"/>
      <c r="Y172" s="153"/>
      <c r="Z172" s="153"/>
      <c r="AA172" s="153"/>
      <c r="AB172" s="151"/>
      <c r="AC172" s="151"/>
      <c r="AD172" s="282"/>
      <c r="AE172" s="282"/>
      <c r="AF172" s="282"/>
      <c r="AG172" s="282"/>
      <c r="AH172" s="282"/>
      <c r="AI172" s="282"/>
      <c r="AJ172" s="282"/>
      <c r="AK172" s="282"/>
      <c r="AL172" s="282"/>
      <c r="AM172" s="282"/>
      <c r="AN172" s="282"/>
      <c r="AO172" s="282"/>
      <c r="AP172" s="282"/>
      <c r="AQ172" s="282"/>
      <c r="AR172" s="282"/>
      <c r="AS172" s="282"/>
      <c r="AT172" s="282"/>
    </row>
    <row r="173" spans="1:46" ht="18" customHeight="1">
      <c r="A173" s="149"/>
      <c r="B173" s="282"/>
      <c r="C173" s="282"/>
      <c r="D173" s="282"/>
      <c r="E173" s="282"/>
      <c r="F173" s="282"/>
      <c r="G173" s="282"/>
      <c r="H173" s="282"/>
      <c r="I173" s="282"/>
      <c r="J173" s="282"/>
      <c r="K173" s="282"/>
      <c r="L173" s="282"/>
      <c r="M173" s="282"/>
      <c r="N173" s="282"/>
      <c r="O173" s="642" t="e">
        <f ca="1">H6</f>
        <v>#N/A</v>
      </c>
      <c r="P173" s="642"/>
      <c r="Q173" s="642"/>
      <c r="R173" s="642"/>
      <c r="S173" s="634" t="s">
        <v>273</v>
      </c>
      <c r="T173" s="635" t="e">
        <f ca="1">P112</f>
        <v>#N/A</v>
      </c>
      <c r="U173" s="635"/>
      <c r="V173" s="635"/>
      <c r="W173" s="635"/>
      <c r="X173" s="631">
        <f ca="1">N6</f>
        <v>0</v>
      </c>
      <c r="Y173" s="631"/>
      <c r="Z173" s="631"/>
      <c r="AA173" s="631"/>
      <c r="AB173" s="631"/>
      <c r="AC173" s="282"/>
      <c r="AD173" s="282"/>
      <c r="AE173" s="282"/>
      <c r="AF173" s="282"/>
      <c r="AG173" s="282"/>
      <c r="AH173" s="282"/>
      <c r="AI173" s="282"/>
      <c r="AJ173" s="282"/>
      <c r="AK173" s="162"/>
      <c r="AL173" s="282"/>
      <c r="AM173" s="282"/>
      <c r="AN173" s="282"/>
      <c r="AO173" s="282"/>
      <c r="AP173" s="282"/>
      <c r="AQ173" s="282"/>
      <c r="AR173" s="282"/>
      <c r="AS173" s="282"/>
    </row>
    <row r="174" spans="1:46" ht="18" customHeight="1">
      <c r="A174" s="149"/>
      <c r="B174" s="282"/>
      <c r="C174" s="282"/>
      <c r="D174" s="282"/>
      <c r="E174" s="282"/>
      <c r="F174" s="282"/>
      <c r="G174" s="282"/>
      <c r="H174" s="282"/>
      <c r="I174" s="282"/>
      <c r="J174" s="282"/>
      <c r="K174" s="282"/>
      <c r="L174" s="282"/>
      <c r="M174" s="282"/>
      <c r="N174" s="282"/>
      <c r="O174" s="163"/>
      <c r="P174" s="163"/>
      <c r="Q174" s="163"/>
      <c r="R174" s="163"/>
      <c r="S174" s="634"/>
      <c r="T174" s="635"/>
      <c r="U174" s="635"/>
      <c r="V174" s="635"/>
      <c r="W174" s="635"/>
      <c r="X174" s="631"/>
      <c r="Y174" s="631"/>
      <c r="Z174" s="631"/>
      <c r="AA174" s="631"/>
      <c r="AB174" s="631"/>
      <c r="AC174" s="282"/>
      <c r="AD174" s="282"/>
      <c r="AE174" s="282"/>
      <c r="AF174" s="282"/>
      <c r="AG174" s="282"/>
      <c r="AH174" s="282"/>
      <c r="AI174" s="282"/>
      <c r="AJ174" s="282"/>
      <c r="AK174" s="282"/>
      <c r="AL174" s="282"/>
      <c r="AM174" s="282"/>
      <c r="AN174" s="282"/>
      <c r="AO174" s="282"/>
      <c r="AP174" s="282"/>
      <c r="AQ174" s="282"/>
      <c r="AR174" s="282"/>
      <c r="AS174" s="282"/>
    </row>
    <row r="175" spans="1:46" ht="18" customHeight="1">
      <c r="A175" s="149"/>
      <c r="B175" s="282" t="s">
        <v>284</v>
      </c>
      <c r="C175" s="282"/>
      <c r="D175" s="282"/>
      <c r="E175" s="282"/>
      <c r="F175" s="282"/>
      <c r="G175" s="282"/>
      <c r="H175" s="631" t="str">
        <f>X112</f>
        <v>직사각형</v>
      </c>
      <c r="I175" s="631"/>
      <c r="J175" s="631"/>
      <c r="K175" s="631"/>
      <c r="L175" s="631"/>
      <c r="M175" s="282"/>
      <c r="N175" s="282"/>
      <c r="O175" s="282"/>
      <c r="P175" s="282"/>
      <c r="Q175" s="282"/>
      <c r="R175" s="282"/>
      <c r="S175" s="282"/>
      <c r="T175" s="282"/>
      <c r="U175" s="282"/>
      <c r="V175" s="282"/>
      <c r="W175" s="282"/>
      <c r="X175" s="282"/>
      <c r="Y175" s="282"/>
      <c r="Z175" s="282"/>
      <c r="AA175" s="282"/>
      <c r="AB175" s="282"/>
      <c r="AC175" s="151"/>
      <c r="AD175" s="282"/>
      <c r="AE175" s="282"/>
      <c r="AF175" s="282"/>
      <c r="AG175" s="282"/>
      <c r="AH175" s="282"/>
      <c r="AI175" s="282"/>
      <c r="AJ175" s="282"/>
      <c r="AK175" s="282"/>
      <c r="AL175" s="282"/>
      <c r="AM175" s="282"/>
      <c r="AN175" s="282"/>
      <c r="AO175" s="282"/>
      <c r="AP175" s="282"/>
      <c r="AQ175" s="282"/>
      <c r="AR175" s="282"/>
      <c r="AS175" s="282"/>
      <c r="AT175" s="282"/>
    </row>
    <row r="176" spans="1:46" ht="18" customHeight="1">
      <c r="A176" s="149"/>
      <c r="B176" s="631" t="s">
        <v>285</v>
      </c>
      <c r="C176" s="631"/>
      <c r="D176" s="631"/>
      <c r="E176" s="631"/>
      <c r="F176" s="631"/>
      <c r="G176" s="631"/>
      <c r="H176" s="282"/>
      <c r="I176" s="282"/>
      <c r="J176" s="282"/>
      <c r="K176" s="282"/>
      <c r="L176" s="282"/>
      <c r="M176" s="282"/>
      <c r="N176" s="282"/>
      <c r="O176" s="282"/>
      <c r="P176" s="282"/>
      <c r="Q176" s="282"/>
      <c r="R176" s="282"/>
      <c r="S176" s="282"/>
      <c r="T176" s="282"/>
      <c r="U176" s="282"/>
      <c r="V176" s="282"/>
      <c r="W176" s="282"/>
      <c r="X176" s="282"/>
      <c r="Y176" s="282"/>
      <c r="Z176" s="282"/>
      <c r="AA176" s="282"/>
      <c r="AB176" s="282"/>
      <c r="AC176" s="282"/>
      <c r="AD176" s="282"/>
      <c r="AE176" s="282"/>
      <c r="AF176" s="282"/>
      <c r="AG176" s="282"/>
      <c r="AH176" s="282"/>
      <c r="AI176" s="282"/>
      <c r="AJ176" s="282"/>
      <c r="AK176" s="282"/>
      <c r="AL176" s="282"/>
      <c r="AM176" s="282"/>
      <c r="AN176" s="282"/>
      <c r="AO176" s="282"/>
      <c r="AP176" s="282"/>
      <c r="AQ176" s="282"/>
      <c r="AR176" s="282"/>
      <c r="AS176" s="282"/>
      <c r="AT176" s="282"/>
    </row>
    <row r="177" spans="1:47" ht="18" customHeight="1">
      <c r="A177" s="149"/>
      <c r="B177" s="631"/>
      <c r="C177" s="631"/>
      <c r="D177" s="631"/>
      <c r="E177" s="631"/>
      <c r="F177" s="631"/>
      <c r="G177" s="631"/>
      <c r="H177" s="282"/>
      <c r="I177" s="282"/>
      <c r="J177" s="282"/>
      <c r="K177" s="282"/>
      <c r="L177" s="282"/>
      <c r="M177" s="282"/>
      <c r="N177" s="282"/>
      <c r="O177" s="282"/>
      <c r="P177" s="282"/>
      <c r="Q177" s="282"/>
      <c r="R177" s="282"/>
      <c r="S177" s="282"/>
      <c r="T177" s="282"/>
      <c r="U177" s="282"/>
      <c r="V177" s="282"/>
      <c r="W177" s="282"/>
      <c r="X177" s="282"/>
      <c r="Y177" s="282"/>
      <c r="Z177" s="282"/>
      <c r="AA177" s="282"/>
      <c r="AB177" s="282"/>
      <c r="AC177" s="282"/>
      <c r="AD177" s="282"/>
      <c r="AE177" s="282"/>
      <c r="AF177" s="282"/>
      <c r="AG177" s="282"/>
      <c r="AH177" s="282"/>
      <c r="AI177" s="282"/>
      <c r="AJ177" s="282"/>
      <c r="AK177" s="282"/>
      <c r="AL177" s="282"/>
      <c r="AM177" s="282"/>
      <c r="AN177" s="282"/>
      <c r="AO177" s="282"/>
      <c r="AP177" s="282"/>
      <c r="AQ177" s="282"/>
      <c r="AR177" s="282"/>
      <c r="AS177" s="282"/>
      <c r="AT177" s="282"/>
    </row>
    <row r="178" spans="1:47" ht="18" customHeight="1">
      <c r="A178" s="149"/>
      <c r="B178" s="282" t="s">
        <v>286</v>
      </c>
      <c r="C178" s="282"/>
      <c r="D178" s="282"/>
      <c r="E178" s="282"/>
      <c r="F178" s="282"/>
      <c r="G178" s="282"/>
      <c r="H178" s="282"/>
      <c r="I178" s="282"/>
      <c r="J178" s="379">
        <v>1</v>
      </c>
      <c r="K178" s="379" t="s">
        <v>908</v>
      </c>
      <c r="L178" s="638" t="e">
        <f ca="1">T173</f>
        <v>#N/A</v>
      </c>
      <c r="M178" s="638"/>
      <c r="N178" s="638"/>
      <c r="O178" s="638"/>
      <c r="P178" s="387">
        <f ca="1">X173</f>
        <v>0</v>
      </c>
      <c r="Q178" s="387"/>
      <c r="R178" s="390"/>
      <c r="S178" s="155" t="s">
        <v>273</v>
      </c>
      <c r="T178" s="638" t="e">
        <f ca="1">1*L178</f>
        <v>#N/A</v>
      </c>
      <c r="U178" s="638"/>
      <c r="V178" s="638"/>
      <c r="W178" s="638"/>
      <c r="X178" s="387">
        <f ca="1">P178</f>
        <v>0</v>
      </c>
      <c r="Y178" s="387"/>
      <c r="Z178" s="292"/>
      <c r="AA178" s="295"/>
      <c r="AB178" s="282"/>
      <c r="AC178" s="282"/>
      <c r="AD178" s="282"/>
      <c r="AE178" s="282"/>
      <c r="AF178" s="282"/>
      <c r="AG178" s="282"/>
      <c r="AH178" s="282"/>
      <c r="AI178" s="282"/>
      <c r="AJ178" s="282"/>
      <c r="AK178" s="282"/>
      <c r="AL178" s="282"/>
      <c r="AM178" s="282"/>
      <c r="AN178" s="282"/>
      <c r="AO178" s="282"/>
      <c r="AP178" s="282"/>
      <c r="AQ178" s="282"/>
      <c r="AR178" s="282"/>
      <c r="AS178" s="282"/>
      <c r="AT178" s="282"/>
      <c r="AU178" s="282"/>
    </row>
    <row r="179" spans="1:47" ht="18" customHeight="1">
      <c r="A179" s="149"/>
      <c r="B179" s="282" t="s">
        <v>287</v>
      </c>
      <c r="C179" s="282"/>
      <c r="D179" s="282"/>
      <c r="E179" s="282"/>
      <c r="F179" s="282"/>
      <c r="G179" s="282"/>
      <c r="H179" s="282"/>
      <c r="I179" s="156" t="s">
        <v>916</v>
      </c>
      <c r="J179" s="386" t="s">
        <v>917</v>
      </c>
      <c r="K179" s="631" t="str">
        <f>AP112</f>
        <v>∞</v>
      </c>
      <c r="L179" s="631"/>
      <c r="M179" s="631"/>
      <c r="N179" s="631"/>
      <c r="O179" s="631"/>
      <c r="Q179" s="282"/>
      <c r="R179" s="282"/>
      <c r="S179" s="282"/>
      <c r="T179" s="282"/>
      <c r="U179" s="282"/>
      <c r="V179" s="282"/>
      <c r="W179" s="282"/>
      <c r="X179" s="282"/>
      <c r="Y179" s="282"/>
      <c r="Z179" s="282"/>
      <c r="AA179" s="282"/>
      <c r="AB179" s="282"/>
      <c r="AC179" s="282"/>
      <c r="AD179" s="282"/>
      <c r="AE179" s="282"/>
      <c r="AF179" s="282"/>
      <c r="AG179" s="282"/>
      <c r="AH179" s="282"/>
      <c r="AI179" s="282"/>
      <c r="AJ179" s="282"/>
      <c r="AK179" s="282"/>
      <c r="AL179" s="282"/>
      <c r="AM179" s="282"/>
      <c r="AN179" s="282"/>
      <c r="AO179" s="282"/>
      <c r="AP179" s="282"/>
      <c r="AQ179" s="282"/>
      <c r="AR179" s="282"/>
      <c r="AS179" s="282"/>
      <c r="AT179" s="282"/>
    </row>
    <row r="180" spans="1:47" s="282" customFormat="1" ht="18" customHeight="1">
      <c r="A180" s="149"/>
    </row>
    <row r="181" spans="1:47" ht="18" customHeight="1">
      <c r="A181" s="149"/>
      <c r="B181" s="157" t="s">
        <v>919</v>
      </c>
      <c r="C181" s="282"/>
      <c r="D181" s="282"/>
      <c r="E181" s="282"/>
      <c r="F181" s="282"/>
      <c r="G181" s="282"/>
      <c r="H181" s="282"/>
      <c r="I181" s="282"/>
      <c r="J181" s="282"/>
      <c r="K181" s="282"/>
      <c r="L181" s="282"/>
      <c r="M181" s="282"/>
      <c r="N181" s="282"/>
      <c r="O181" s="282"/>
      <c r="P181" s="282"/>
      <c r="Q181" s="384" t="s">
        <v>918</v>
      </c>
      <c r="R181" s="282"/>
      <c r="S181" s="282"/>
      <c r="T181" s="282"/>
      <c r="U181" s="282"/>
      <c r="V181" s="282"/>
      <c r="W181" s="282"/>
      <c r="X181" s="282"/>
      <c r="Y181" s="282"/>
      <c r="Z181" s="282"/>
      <c r="AA181" s="282"/>
      <c r="AB181" s="282"/>
      <c r="AC181" s="282"/>
      <c r="AD181" s="282"/>
      <c r="AE181" s="282"/>
      <c r="AF181" s="282"/>
      <c r="AG181" s="282"/>
      <c r="AH181" s="282"/>
      <c r="AI181" s="282"/>
      <c r="AJ181" s="282"/>
      <c r="AK181" s="282"/>
      <c r="AL181" s="282"/>
      <c r="AM181" s="282"/>
      <c r="AN181" s="282"/>
      <c r="AO181" s="282"/>
      <c r="AP181" s="282"/>
      <c r="AQ181" s="282"/>
      <c r="AR181" s="282"/>
      <c r="AS181" s="282"/>
      <c r="AT181" s="282"/>
    </row>
    <row r="182" spans="1:47" ht="18" customHeight="1">
      <c r="A182" s="149"/>
      <c r="B182" s="157"/>
      <c r="C182" s="282" t="s">
        <v>935</v>
      </c>
      <c r="D182" s="282"/>
      <c r="E182" s="282"/>
      <c r="F182" s="282"/>
      <c r="G182" s="282"/>
      <c r="H182" s="282"/>
      <c r="I182" s="282"/>
      <c r="J182" s="282"/>
      <c r="K182" s="282"/>
      <c r="L182" s="282"/>
      <c r="M182" s="282"/>
      <c r="N182" s="282"/>
      <c r="O182" s="152"/>
      <c r="P182" s="152"/>
      <c r="Q182" s="152"/>
      <c r="R182" s="282"/>
      <c r="S182" s="153"/>
      <c r="T182" s="153"/>
      <c r="U182" s="153"/>
      <c r="V182" s="151"/>
      <c r="W182" s="151"/>
      <c r="X182" s="282"/>
      <c r="Y182" s="282"/>
      <c r="Z182" s="282"/>
      <c r="AA182" s="282"/>
      <c r="AB182" s="282"/>
      <c r="AC182" s="282"/>
      <c r="AD182" s="378"/>
      <c r="AE182" s="378"/>
      <c r="AF182" s="378"/>
      <c r="AG182" s="378"/>
      <c r="AH182" s="378"/>
      <c r="AI182" s="378"/>
      <c r="AJ182" s="378"/>
      <c r="AK182" s="378"/>
      <c r="AL182" s="378"/>
      <c r="AM182" s="378"/>
      <c r="AN182" s="378"/>
      <c r="AO182" s="378"/>
      <c r="AP182" s="378"/>
      <c r="AQ182" s="378"/>
      <c r="AR182" s="378"/>
      <c r="AS182" s="378"/>
      <c r="AT182" s="378"/>
    </row>
    <row r="183" spans="1:47" ht="18" customHeight="1">
      <c r="A183" s="149"/>
      <c r="B183" s="149"/>
      <c r="C183" s="157"/>
      <c r="D183" s="282"/>
      <c r="E183" s="282"/>
      <c r="F183" s="282"/>
      <c r="G183" s="282"/>
      <c r="H183" s="282"/>
      <c r="I183" s="282"/>
      <c r="J183" s="282"/>
      <c r="K183" s="282"/>
      <c r="L183" s="282"/>
      <c r="M183" s="282"/>
      <c r="N183" s="282"/>
      <c r="O183" s="152"/>
      <c r="P183" s="152"/>
      <c r="Q183" s="152"/>
      <c r="R183" s="282"/>
      <c r="S183" s="153"/>
      <c r="X183" s="638" t="e">
        <f ca="1">B8</f>
        <v>#VALUE!</v>
      </c>
      <c r="Y183" s="638"/>
      <c r="Z183" s="638"/>
      <c r="AA183" s="638"/>
      <c r="AB183" s="387">
        <f ca="1">N6</f>
        <v>0</v>
      </c>
      <c r="AC183" s="387"/>
      <c r="AD183" s="387"/>
      <c r="AE183" s="378"/>
      <c r="AF183" s="378"/>
      <c r="AG183" s="378"/>
      <c r="AH183" s="378"/>
      <c r="AI183" s="378"/>
      <c r="AJ183" s="378"/>
      <c r="AK183" s="378"/>
      <c r="AL183" s="378"/>
      <c r="AM183" s="378"/>
      <c r="AN183" s="378"/>
      <c r="AO183" s="378"/>
      <c r="AP183" s="378"/>
      <c r="AQ183" s="378"/>
      <c r="AR183" s="378"/>
      <c r="AS183" s="378"/>
      <c r="AT183" s="378"/>
      <c r="AU183" s="378"/>
    </row>
    <row r="184" spans="1:47" ht="18" customHeight="1">
      <c r="A184" s="149"/>
      <c r="B184" s="282" t="s">
        <v>288</v>
      </c>
      <c r="C184" s="282"/>
      <c r="D184" s="282"/>
      <c r="E184" s="282"/>
      <c r="F184" s="282"/>
      <c r="G184" s="622">
        <f>I112</f>
        <v>0</v>
      </c>
      <c r="H184" s="622"/>
      <c r="I184" s="622"/>
      <c r="J184" s="622"/>
      <c r="K184" s="622"/>
      <c r="L184" s="691"/>
      <c r="M184" s="691"/>
      <c r="N184" s="691"/>
      <c r="O184" s="691"/>
      <c r="P184" s="691"/>
      <c r="Q184" s="691"/>
      <c r="R184" s="282"/>
      <c r="S184" s="282"/>
      <c r="T184" s="282"/>
      <c r="U184" s="282"/>
      <c r="V184" s="282"/>
      <c r="W184" s="282"/>
      <c r="X184" s="282"/>
      <c r="Y184" s="282"/>
      <c r="Z184" s="282"/>
      <c r="AA184" s="282"/>
      <c r="AB184" s="282"/>
      <c r="AC184" s="282"/>
      <c r="AD184" s="282"/>
      <c r="AE184" s="282"/>
      <c r="AF184" s="282"/>
      <c r="AG184" s="282"/>
      <c r="AH184" s="282"/>
      <c r="AI184" s="282"/>
      <c r="AJ184" s="282"/>
      <c r="AK184" s="282"/>
      <c r="AL184" s="282"/>
      <c r="AM184" s="282"/>
      <c r="AN184" s="282"/>
      <c r="AO184" s="282"/>
      <c r="AP184" s="282"/>
      <c r="AQ184" s="282"/>
      <c r="AR184" s="282"/>
      <c r="AS184" s="282"/>
      <c r="AT184" s="282"/>
    </row>
    <row r="185" spans="1:47" ht="18" customHeight="1">
      <c r="A185" s="149"/>
      <c r="B185" s="631" t="s">
        <v>289</v>
      </c>
      <c r="C185" s="631"/>
      <c r="D185" s="631"/>
      <c r="E185" s="631"/>
      <c r="F185" s="631"/>
      <c r="G185" s="631"/>
      <c r="H185" s="631"/>
      <c r="I185" s="282"/>
      <c r="J185" s="282"/>
      <c r="K185" s="282"/>
      <c r="L185" s="282"/>
      <c r="M185" s="282"/>
      <c r="N185" s="282"/>
      <c r="O185" s="637" t="e">
        <f ca="1">X183</f>
        <v>#VALUE!</v>
      </c>
      <c r="P185" s="637"/>
      <c r="Q185" s="637"/>
      <c r="R185" s="637"/>
      <c r="S185" s="634" t="s">
        <v>273</v>
      </c>
      <c r="T185" s="635" t="e">
        <f ca="1">P113</f>
        <v>#VALUE!</v>
      </c>
      <c r="U185" s="635"/>
      <c r="V185" s="635"/>
      <c r="W185" s="635"/>
      <c r="X185" s="631">
        <f ca="1">V113</f>
        <v>0</v>
      </c>
      <c r="Y185" s="631"/>
      <c r="Z185" s="631"/>
      <c r="AA185" s="631"/>
      <c r="AB185" s="631"/>
      <c r="AC185" s="282"/>
      <c r="AD185" s="282"/>
      <c r="AE185" s="282"/>
      <c r="AF185" s="282"/>
      <c r="AN185" s="282"/>
      <c r="AO185" s="282"/>
      <c r="AP185" s="282"/>
      <c r="AQ185" s="282"/>
      <c r="AR185" s="282"/>
      <c r="AS185" s="282"/>
    </row>
    <row r="186" spans="1:47" ht="18" customHeight="1">
      <c r="A186" s="149"/>
      <c r="B186" s="631"/>
      <c r="C186" s="631"/>
      <c r="D186" s="631"/>
      <c r="E186" s="631"/>
      <c r="F186" s="631"/>
      <c r="G186" s="631"/>
      <c r="H186" s="631"/>
      <c r="I186" s="282"/>
      <c r="J186" s="282"/>
      <c r="K186" s="282"/>
      <c r="L186" s="282"/>
      <c r="M186" s="282"/>
      <c r="N186" s="282"/>
      <c r="O186" s="163"/>
      <c r="P186" s="163"/>
      <c r="Q186" s="163"/>
      <c r="R186" s="163"/>
      <c r="S186" s="634"/>
      <c r="T186" s="635"/>
      <c r="U186" s="635"/>
      <c r="V186" s="635"/>
      <c r="W186" s="635"/>
      <c r="X186" s="631"/>
      <c r="Y186" s="631"/>
      <c r="Z186" s="631"/>
      <c r="AA186" s="631"/>
      <c r="AB186" s="631"/>
      <c r="AC186" s="282"/>
      <c r="AD186" s="282"/>
      <c r="AE186" s="282"/>
      <c r="AF186" s="282"/>
      <c r="AN186" s="282"/>
      <c r="AO186" s="282"/>
      <c r="AP186" s="282"/>
      <c r="AQ186" s="282"/>
      <c r="AR186" s="282"/>
      <c r="AS186" s="282"/>
    </row>
    <row r="187" spans="1:47" ht="18" customHeight="1">
      <c r="A187" s="149"/>
      <c r="B187" s="282" t="s">
        <v>290</v>
      </c>
      <c r="C187" s="282"/>
      <c r="D187" s="282"/>
      <c r="E187" s="282"/>
      <c r="F187" s="282"/>
      <c r="G187" s="282"/>
      <c r="H187" s="631" t="str">
        <f>X113</f>
        <v>직사각형</v>
      </c>
      <c r="I187" s="631"/>
      <c r="J187" s="631"/>
      <c r="K187" s="631"/>
      <c r="L187" s="631"/>
      <c r="M187" s="282"/>
      <c r="N187" s="282"/>
      <c r="O187" s="282"/>
      <c r="P187" s="282"/>
      <c r="Q187" s="282"/>
      <c r="R187" s="282"/>
      <c r="S187" s="282"/>
      <c r="T187" s="282"/>
      <c r="U187" s="282"/>
      <c r="V187" s="282"/>
      <c r="W187" s="282"/>
      <c r="X187" s="282"/>
      <c r="Y187" s="282"/>
      <c r="Z187" s="282"/>
      <c r="AA187" s="282"/>
      <c r="AB187" s="282"/>
      <c r="AC187" s="282"/>
      <c r="AD187" s="282"/>
      <c r="AE187" s="282"/>
      <c r="AF187" s="282"/>
      <c r="AG187" s="282"/>
      <c r="AH187" s="153"/>
      <c r="AI187" s="282"/>
      <c r="AJ187" s="282"/>
      <c r="AK187" s="282"/>
      <c r="AL187" s="282"/>
      <c r="AM187" s="282"/>
      <c r="AN187" s="282"/>
      <c r="AO187" s="282"/>
      <c r="AP187" s="282"/>
      <c r="AQ187" s="282"/>
      <c r="AR187" s="282"/>
      <c r="AS187" s="282"/>
      <c r="AT187" s="282"/>
    </row>
    <row r="188" spans="1:47" ht="18" customHeight="1">
      <c r="A188" s="149"/>
      <c r="B188" s="631" t="s">
        <v>291</v>
      </c>
      <c r="C188" s="631"/>
      <c r="D188" s="631"/>
      <c r="E188" s="631"/>
      <c r="F188" s="631"/>
      <c r="G188" s="631"/>
      <c r="H188" s="282"/>
      <c r="I188" s="282"/>
      <c r="J188" s="282"/>
      <c r="K188" s="282"/>
      <c r="L188" s="282"/>
      <c r="M188" s="282"/>
      <c r="N188" s="282"/>
      <c r="O188" s="282"/>
      <c r="P188" s="282"/>
      <c r="Q188" s="282"/>
      <c r="R188" s="282"/>
      <c r="S188" s="282"/>
      <c r="T188" s="282"/>
      <c r="U188" s="282"/>
      <c r="V188" s="282"/>
      <c r="W188" s="282"/>
      <c r="X188" s="282"/>
      <c r="Y188" s="282"/>
      <c r="Z188" s="282"/>
      <c r="AA188" s="282"/>
      <c r="AB188" s="282"/>
      <c r="AC188" s="282"/>
      <c r="AD188" s="282"/>
      <c r="AE188" s="282"/>
      <c r="AF188" s="282"/>
      <c r="AG188" s="282"/>
      <c r="AH188" s="282"/>
      <c r="AI188" s="282"/>
      <c r="AJ188" s="282"/>
      <c r="AK188" s="282"/>
      <c r="AL188" s="282"/>
      <c r="AM188" s="282"/>
      <c r="AN188" s="282"/>
      <c r="AO188" s="282"/>
      <c r="AP188" s="282"/>
      <c r="AQ188" s="282"/>
      <c r="AR188" s="282"/>
      <c r="AS188" s="282"/>
      <c r="AT188" s="282"/>
    </row>
    <row r="189" spans="1:47" ht="18" customHeight="1">
      <c r="A189" s="149"/>
      <c r="B189" s="631"/>
      <c r="C189" s="631"/>
      <c r="D189" s="631"/>
      <c r="E189" s="631"/>
      <c r="F189" s="631"/>
      <c r="G189" s="631"/>
      <c r="H189" s="282"/>
      <c r="I189" s="282"/>
      <c r="J189" s="282"/>
      <c r="K189" s="282"/>
      <c r="L189" s="282"/>
      <c r="M189" s="282"/>
      <c r="N189" s="282"/>
      <c r="O189" s="282"/>
      <c r="P189" s="282"/>
      <c r="Q189" s="282"/>
      <c r="R189" s="282"/>
      <c r="S189" s="282"/>
      <c r="T189" s="282"/>
      <c r="U189" s="282"/>
      <c r="V189" s="282"/>
      <c r="W189" s="282"/>
      <c r="X189" s="282"/>
      <c r="Y189" s="282"/>
      <c r="Z189" s="282"/>
      <c r="AA189" s="282"/>
      <c r="AB189" s="282"/>
      <c r="AC189" s="282"/>
      <c r="AD189" s="282"/>
      <c r="AE189" s="282"/>
      <c r="AF189" s="282"/>
      <c r="AG189" s="282"/>
      <c r="AH189" s="282"/>
      <c r="AI189" s="282"/>
      <c r="AJ189" s="282"/>
      <c r="AK189" s="282"/>
      <c r="AL189" s="282"/>
      <c r="AM189" s="282"/>
      <c r="AN189" s="282"/>
      <c r="AO189" s="282"/>
      <c r="AP189" s="282"/>
      <c r="AQ189" s="282"/>
      <c r="AR189" s="282"/>
      <c r="AS189" s="282"/>
      <c r="AT189" s="282"/>
    </row>
    <row r="190" spans="1:47" ht="18" customHeight="1">
      <c r="A190" s="149"/>
      <c r="B190" s="282" t="s">
        <v>86</v>
      </c>
      <c r="C190" s="282"/>
      <c r="D190" s="282"/>
      <c r="E190" s="282"/>
      <c r="F190" s="282"/>
      <c r="G190" s="282"/>
      <c r="H190" s="282"/>
      <c r="I190" s="282"/>
      <c r="J190" s="379">
        <v>1</v>
      </c>
      <c r="K190" s="379" t="s">
        <v>908</v>
      </c>
      <c r="L190" s="638" t="e">
        <f ca="1">T185</f>
        <v>#VALUE!</v>
      </c>
      <c r="M190" s="638"/>
      <c r="N190" s="638"/>
      <c r="O190" s="638"/>
      <c r="P190" s="387">
        <f ca="1">X185</f>
        <v>0</v>
      </c>
      <c r="Q190" s="387"/>
      <c r="R190" s="390"/>
      <c r="S190" s="155" t="s">
        <v>273</v>
      </c>
      <c r="T190" s="638" t="e">
        <f ca="1">1*L190</f>
        <v>#VALUE!</v>
      </c>
      <c r="U190" s="638"/>
      <c r="V190" s="638"/>
      <c r="W190" s="638"/>
      <c r="X190" s="387">
        <f ca="1">P190</f>
        <v>0</v>
      </c>
      <c r="Y190" s="387"/>
      <c r="Z190" s="292"/>
      <c r="AA190" s="295"/>
      <c r="AB190" s="282"/>
      <c r="AC190" s="282"/>
      <c r="AD190" s="282"/>
      <c r="AE190" s="282"/>
      <c r="AF190" s="282"/>
      <c r="AG190" s="282"/>
      <c r="AH190" s="282"/>
      <c r="AI190" s="282"/>
      <c r="AJ190" s="282"/>
      <c r="AK190" s="282"/>
      <c r="AL190" s="282"/>
      <c r="AM190" s="282"/>
      <c r="AN190" s="282"/>
      <c r="AO190" s="282"/>
      <c r="AP190" s="282"/>
      <c r="AQ190" s="282"/>
      <c r="AR190" s="282"/>
      <c r="AS190" s="282"/>
      <c r="AT190" s="282"/>
      <c r="AU190" s="282"/>
    </row>
    <row r="191" spans="1:47" ht="18" customHeight="1">
      <c r="A191" s="149"/>
      <c r="B191" s="631" t="s">
        <v>292</v>
      </c>
      <c r="C191" s="631"/>
      <c r="D191" s="631"/>
      <c r="E191" s="631"/>
      <c r="F191" s="631"/>
      <c r="G191" s="631"/>
      <c r="H191" s="381"/>
      <c r="I191" s="156"/>
      <c r="J191" s="379"/>
      <c r="U191" s="622">
        <f>AP113</f>
        <v>12.5</v>
      </c>
      <c r="V191" s="622"/>
      <c r="W191" s="622"/>
      <c r="X191" s="622"/>
      <c r="Y191" s="622"/>
      <c r="AG191" s="282"/>
      <c r="AH191" s="282"/>
      <c r="AI191" s="282"/>
      <c r="AJ191" s="282"/>
      <c r="AK191" s="282"/>
      <c r="AL191" s="282"/>
      <c r="AM191" s="282"/>
      <c r="AN191" s="282"/>
      <c r="AO191" s="282"/>
      <c r="AP191" s="282"/>
      <c r="AQ191" s="282"/>
      <c r="AR191" s="282"/>
      <c r="AS191" s="282"/>
      <c r="AT191" s="282"/>
    </row>
    <row r="192" spans="1:47" ht="18" customHeight="1">
      <c r="A192" s="149"/>
      <c r="B192" s="631"/>
      <c r="C192" s="631"/>
      <c r="D192" s="631"/>
      <c r="E192" s="631"/>
      <c r="F192" s="631"/>
      <c r="G192" s="631"/>
      <c r="H192" s="381"/>
      <c r="I192" s="156"/>
      <c r="J192" s="379"/>
      <c r="U192" s="622"/>
      <c r="V192" s="622"/>
      <c r="W192" s="622"/>
      <c r="X192" s="622"/>
      <c r="Y192" s="622"/>
      <c r="AB192" s="378"/>
      <c r="AC192" s="378"/>
      <c r="AD192" s="378"/>
      <c r="AE192" s="378"/>
      <c r="AF192" s="378"/>
      <c r="AG192" s="378"/>
      <c r="AH192" s="378"/>
      <c r="AI192" s="378"/>
      <c r="AJ192" s="378"/>
      <c r="AK192" s="378"/>
      <c r="AL192" s="378"/>
      <c r="AM192" s="378"/>
      <c r="AN192" s="378"/>
      <c r="AO192" s="378"/>
      <c r="AP192" s="378"/>
      <c r="AQ192" s="378"/>
      <c r="AR192" s="378"/>
      <c r="AS192" s="378"/>
      <c r="AT192" s="378"/>
    </row>
    <row r="193" spans="1:46" ht="18" customHeight="1">
      <c r="A193" s="149"/>
      <c r="B193" s="282"/>
      <c r="C193" s="282"/>
      <c r="D193" s="282"/>
      <c r="E193" s="282"/>
      <c r="F193" s="282"/>
      <c r="G193" s="282"/>
      <c r="H193" s="282"/>
      <c r="I193" s="282"/>
      <c r="J193" s="282"/>
      <c r="K193" s="156"/>
      <c r="L193" s="282"/>
      <c r="M193" s="282"/>
      <c r="N193" s="282"/>
      <c r="O193" s="282"/>
      <c r="P193" s="282"/>
      <c r="Q193" s="282"/>
      <c r="R193" s="282"/>
      <c r="S193" s="282"/>
      <c r="T193" s="282"/>
      <c r="U193" s="282"/>
      <c r="V193" s="282"/>
      <c r="AB193" s="282"/>
      <c r="AC193" s="282"/>
      <c r="AD193" s="282"/>
      <c r="AE193" s="282"/>
      <c r="AF193" s="282"/>
      <c r="AG193" s="282"/>
      <c r="AH193" s="282"/>
      <c r="AI193" s="282"/>
      <c r="AJ193" s="282"/>
      <c r="AK193" s="282"/>
      <c r="AL193" s="282"/>
      <c r="AM193" s="282"/>
      <c r="AN193" s="282"/>
      <c r="AO193" s="282"/>
      <c r="AP193" s="282"/>
      <c r="AQ193" s="282"/>
      <c r="AR193" s="282"/>
      <c r="AS193" s="282"/>
      <c r="AT193" s="282"/>
    </row>
    <row r="194" spans="1:46" ht="18" customHeight="1">
      <c r="A194" s="149"/>
      <c r="B194" s="149" t="s">
        <v>921</v>
      </c>
      <c r="C194" s="282"/>
      <c r="D194" s="282"/>
      <c r="E194" s="282"/>
      <c r="F194" s="282"/>
      <c r="G194" s="282"/>
      <c r="H194" s="282"/>
      <c r="I194" s="282"/>
      <c r="J194" s="282"/>
      <c r="K194" s="282"/>
      <c r="L194" s="282"/>
      <c r="M194" s="282"/>
      <c r="N194" s="282"/>
      <c r="O194" s="282"/>
      <c r="P194" s="384" t="s">
        <v>920</v>
      </c>
      <c r="Q194" s="282"/>
      <c r="R194" s="282"/>
      <c r="S194" s="282"/>
      <c r="T194" s="282"/>
      <c r="U194" s="282"/>
      <c r="V194" s="282"/>
      <c r="AB194" s="282"/>
      <c r="AC194" s="282"/>
      <c r="AD194" s="282"/>
      <c r="AE194" s="282"/>
      <c r="AF194" s="282"/>
      <c r="AG194" s="282"/>
      <c r="AH194" s="282"/>
      <c r="AI194" s="282"/>
      <c r="AJ194" s="282"/>
      <c r="AK194" s="282"/>
      <c r="AL194" s="282"/>
      <c r="AM194" s="282"/>
      <c r="AN194" s="282"/>
      <c r="AO194" s="282"/>
      <c r="AP194" s="282"/>
      <c r="AQ194" s="282"/>
      <c r="AR194" s="282"/>
      <c r="AS194" s="282"/>
      <c r="AT194" s="282"/>
    </row>
    <row r="195" spans="1:46" ht="18" customHeight="1">
      <c r="A195" s="149"/>
      <c r="B195" s="149"/>
      <c r="C195" s="282" t="s">
        <v>922</v>
      </c>
      <c r="D195" s="378"/>
      <c r="E195" s="378"/>
      <c r="F195" s="378"/>
      <c r="G195" s="378"/>
      <c r="H195" s="378"/>
      <c r="I195" s="378"/>
      <c r="J195" s="378"/>
      <c r="K195" s="378"/>
      <c r="L195" s="378"/>
      <c r="M195" s="378"/>
      <c r="N195" s="378"/>
      <c r="O195" s="378"/>
      <c r="P195" s="384"/>
      <c r="Q195" s="378"/>
      <c r="R195" s="378"/>
      <c r="S195" s="378"/>
      <c r="T195" s="378"/>
      <c r="U195" s="378"/>
      <c r="V195" s="378"/>
      <c r="AB195" s="378"/>
      <c r="AC195" s="378"/>
      <c r="AD195" s="378"/>
      <c r="AE195" s="378"/>
      <c r="AF195" s="378"/>
      <c r="AG195" s="378"/>
      <c r="AH195" s="378"/>
      <c r="AI195" s="378"/>
      <c r="AJ195" s="378"/>
      <c r="AK195" s="378"/>
      <c r="AL195" s="378"/>
      <c r="AM195" s="378"/>
      <c r="AN195" s="378"/>
      <c r="AO195" s="378"/>
      <c r="AP195" s="378"/>
      <c r="AQ195" s="378"/>
      <c r="AR195" s="378"/>
      <c r="AS195" s="378"/>
      <c r="AT195" s="378"/>
    </row>
    <row r="196" spans="1:46" ht="18" customHeight="1">
      <c r="A196" s="149"/>
      <c r="B196" s="149"/>
      <c r="C196" s="282" t="s">
        <v>295</v>
      </c>
      <c r="D196" s="378"/>
      <c r="E196" s="378"/>
      <c r="F196" s="378"/>
      <c r="G196" s="378"/>
      <c r="H196" s="378"/>
      <c r="I196" s="378"/>
      <c r="J196" s="378"/>
      <c r="K196" s="378"/>
      <c r="L196" s="378"/>
      <c r="M196" s="378"/>
      <c r="N196" s="378"/>
      <c r="O196" s="378"/>
      <c r="P196" s="384"/>
      <c r="Q196" s="378"/>
      <c r="R196" s="378"/>
      <c r="S196" s="378"/>
      <c r="T196" s="378"/>
      <c r="U196" s="378"/>
      <c r="V196" s="378"/>
      <c r="AB196" s="378"/>
      <c r="AC196" s="378"/>
      <c r="AD196" s="378"/>
      <c r="AE196" s="378"/>
      <c r="AF196" s="378"/>
      <c r="AG196" s="378"/>
      <c r="AH196" s="378"/>
      <c r="AI196" s="378"/>
      <c r="AJ196" s="378"/>
      <c r="AK196" s="378"/>
      <c r="AL196" s="378"/>
      <c r="AM196" s="378"/>
      <c r="AN196" s="378"/>
      <c r="AO196" s="378"/>
      <c r="AP196" s="378"/>
      <c r="AQ196" s="378"/>
      <c r="AR196" s="378"/>
      <c r="AS196" s="378"/>
      <c r="AT196" s="378"/>
    </row>
    <row r="197" spans="1:46" ht="18" customHeight="1">
      <c r="A197" s="149"/>
      <c r="B197" s="149"/>
      <c r="C197" s="282" t="s">
        <v>296</v>
      </c>
      <c r="D197" s="282"/>
      <c r="E197" s="282"/>
      <c r="F197" s="282"/>
      <c r="G197" s="282"/>
      <c r="H197" s="282"/>
      <c r="I197" s="282"/>
      <c r="J197" s="282"/>
      <c r="K197" s="282"/>
      <c r="L197" s="282"/>
      <c r="M197" s="282"/>
      <c r="N197" s="282"/>
      <c r="O197" s="152"/>
      <c r="P197" s="152"/>
      <c r="Q197" s="152"/>
      <c r="R197" s="282"/>
      <c r="S197" s="153"/>
      <c r="T197" s="378"/>
      <c r="U197" s="378"/>
      <c r="V197" s="378"/>
      <c r="AB197" s="378"/>
      <c r="AC197" s="378"/>
      <c r="AD197" s="378"/>
      <c r="AE197" s="378"/>
      <c r="AF197" s="378"/>
      <c r="AG197" s="378"/>
      <c r="AH197" s="378"/>
      <c r="AI197" s="378"/>
      <c r="AJ197" s="378"/>
      <c r="AK197" s="378"/>
      <c r="AL197" s="378"/>
      <c r="AM197" s="378"/>
      <c r="AN197" s="378"/>
      <c r="AO197" s="378"/>
      <c r="AP197" s="378"/>
      <c r="AQ197" s="378"/>
      <c r="AR197" s="378"/>
      <c r="AS197" s="378"/>
      <c r="AT197" s="378"/>
    </row>
    <row r="198" spans="1:46" ht="18" customHeight="1">
      <c r="A198" s="149"/>
      <c r="B198" s="149"/>
      <c r="C198" s="282"/>
      <c r="D198" s="282"/>
      <c r="E198" s="282"/>
      <c r="F198" s="282"/>
      <c r="G198" s="282"/>
      <c r="H198" s="282"/>
      <c r="I198" s="282"/>
      <c r="J198" s="282"/>
      <c r="K198" s="282"/>
      <c r="L198" s="282"/>
      <c r="M198" s="282"/>
      <c r="N198" s="282"/>
      <c r="O198" s="152"/>
      <c r="P198" s="152"/>
      <c r="Q198" s="152"/>
      <c r="R198" s="282"/>
      <c r="S198" s="153"/>
      <c r="T198" s="378"/>
      <c r="U198" s="378"/>
      <c r="V198" s="378"/>
      <c r="AB198" s="378"/>
      <c r="AC198" s="378"/>
      <c r="AD198" s="378"/>
      <c r="AE198" s="378"/>
      <c r="AF198" s="378"/>
      <c r="AG198" s="378"/>
      <c r="AH198" s="378"/>
      <c r="AI198" s="378"/>
      <c r="AJ198" s="378"/>
      <c r="AK198" s="378"/>
      <c r="AL198" s="378"/>
      <c r="AM198" s="378"/>
      <c r="AN198" s="378"/>
      <c r="AO198" s="378"/>
      <c r="AP198" s="378"/>
      <c r="AQ198" s="378"/>
      <c r="AR198" s="378"/>
      <c r="AS198" s="378"/>
      <c r="AT198" s="378"/>
    </row>
    <row r="199" spans="1:46" ht="18" customHeight="1">
      <c r="A199" s="149"/>
      <c r="B199" s="149"/>
      <c r="C199" s="282"/>
      <c r="D199" s="378"/>
      <c r="E199" s="282"/>
      <c r="F199" s="283" t="s">
        <v>84</v>
      </c>
      <c r="G199" s="638" t="e">
        <f ca="1">AK103</f>
        <v>#N/A</v>
      </c>
      <c r="H199" s="638"/>
      <c r="I199" s="638"/>
      <c r="J199" s="638"/>
      <c r="K199" s="387">
        <f ca="1">AK102</f>
        <v>0</v>
      </c>
      <c r="L199" s="387"/>
      <c r="M199" s="292"/>
      <c r="N199" s="295"/>
      <c r="O199" s="282"/>
      <c r="P199" s="152"/>
      <c r="Q199" s="282"/>
      <c r="R199" s="282"/>
      <c r="S199" s="282"/>
      <c r="T199" s="378"/>
      <c r="U199" s="378"/>
      <c r="V199" s="378"/>
      <c r="AB199" s="378"/>
      <c r="AC199" s="378"/>
      <c r="AD199" s="378"/>
      <c r="AE199" s="378"/>
      <c r="AF199" s="378"/>
      <c r="AG199" s="378"/>
      <c r="AH199" s="378"/>
      <c r="AI199" s="378"/>
      <c r="AJ199" s="378"/>
      <c r="AK199" s="378"/>
      <c r="AL199" s="378"/>
      <c r="AM199" s="378"/>
      <c r="AN199" s="378"/>
      <c r="AO199" s="378"/>
      <c r="AP199" s="378"/>
      <c r="AQ199" s="378"/>
      <c r="AR199" s="378"/>
      <c r="AS199" s="378"/>
      <c r="AT199" s="378"/>
    </row>
    <row r="200" spans="1:46" ht="18" customHeight="1">
      <c r="A200" s="149"/>
      <c r="B200" s="149"/>
      <c r="C200" s="282" t="s">
        <v>297</v>
      </c>
      <c r="D200" s="282"/>
      <c r="E200" s="282"/>
      <c r="F200" s="282"/>
      <c r="G200" s="282"/>
      <c r="H200" s="282"/>
      <c r="I200" s="282"/>
      <c r="J200" s="282"/>
      <c r="K200" s="282"/>
      <c r="L200" s="282"/>
      <c r="M200" s="282"/>
      <c r="N200" s="282"/>
      <c r="O200" s="152"/>
      <c r="P200" s="152"/>
      <c r="Q200" s="152"/>
      <c r="R200" s="282"/>
      <c r="S200" s="153"/>
      <c r="T200" s="378"/>
      <c r="U200" s="378"/>
      <c r="V200" s="378"/>
      <c r="AB200" s="378"/>
      <c r="AC200" s="378"/>
      <c r="AD200" s="378"/>
      <c r="AE200" s="378"/>
      <c r="AF200" s="378"/>
      <c r="AG200" s="378"/>
      <c r="AH200" s="378"/>
      <c r="AI200" s="378"/>
      <c r="AJ200" s="378"/>
      <c r="AK200" s="378"/>
      <c r="AL200" s="378"/>
      <c r="AM200" s="378"/>
      <c r="AN200" s="378"/>
      <c r="AO200" s="378"/>
      <c r="AP200" s="378"/>
      <c r="AQ200" s="378"/>
      <c r="AR200" s="378"/>
      <c r="AS200" s="378"/>
      <c r="AT200" s="378"/>
    </row>
    <row r="201" spans="1:46" ht="18" customHeight="1">
      <c r="A201" s="149"/>
      <c r="B201" s="149"/>
      <c r="C201" s="282"/>
      <c r="D201" s="282"/>
      <c r="E201" s="282"/>
      <c r="F201" s="282"/>
      <c r="G201" s="282"/>
      <c r="H201" s="282"/>
      <c r="I201" s="282"/>
      <c r="J201" s="282"/>
      <c r="K201" s="282"/>
      <c r="L201" s="282"/>
      <c r="M201" s="282"/>
      <c r="N201" s="282"/>
      <c r="O201" s="152"/>
      <c r="P201" s="152"/>
      <c r="Q201" s="152"/>
      <c r="R201" s="282"/>
      <c r="S201" s="153"/>
      <c r="T201" s="378"/>
      <c r="U201" s="378"/>
      <c r="V201" s="378"/>
      <c r="AB201" s="378"/>
      <c r="AC201" s="378"/>
      <c r="AD201" s="378"/>
      <c r="AE201" s="378"/>
      <c r="AF201" s="378"/>
      <c r="AG201" s="378"/>
      <c r="AH201" s="378"/>
      <c r="AI201" s="378"/>
      <c r="AJ201" s="378"/>
      <c r="AK201" s="378"/>
      <c r="AL201" s="378"/>
      <c r="AM201" s="378"/>
      <c r="AN201" s="378"/>
      <c r="AO201" s="378"/>
      <c r="AP201" s="378"/>
      <c r="AQ201" s="378"/>
      <c r="AR201" s="378"/>
      <c r="AS201" s="378"/>
      <c r="AT201" s="378"/>
    </row>
    <row r="202" spans="1:46" ht="18" customHeight="1">
      <c r="A202" s="149"/>
      <c r="B202" s="149"/>
      <c r="C202" s="282"/>
      <c r="D202" s="378"/>
      <c r="E202" s="282"/>
      <c r="F202" s="283" t="s">
        <v>298</v>
      </c>
      <c r="G202" s="638" t="e">
        <f ca="1">AK104</f>
        <v>#N/A</v>
      </c>
      <c r="H202" s="638"/>
      <c r="I202" s="638"/>
      <c r="J202" s="638"/>
      <c r="K202" s="387">
        <f ca="1">AK102</f>
        <v>0</v>
      </c>
      <c r="L202" s="387"/>
      <c r="M202" s="282"/>
      <c r="N202" s="282"/>
      <c r="O202" s="282"/>
      <c r="P202" s="152"/>
      <c r="Q202" s="282"/>
      <c r="R202" s="153"/>
      <c r="S202" s="282"/>
      <c r="T202" s="378"/>
      <c r="U202" s="378"/>
      <c r="V202" s="378"/>
      <c r="AB202" s="378"/>
      <c r="AC202" s="378"/>
      <c r="AD202" s="378"/>
      <c r="AE202" s="378"/>
      <c r="AF202" s="378"/>
      <c r="AG202" s="378"/>
      <c r="AH202" s="378"/>
      <c r="AI202" s="378"/>
      <c r="AJ202" s="378"/>
      <c r="AK202" s="378"/>
      <c r="AL202" s="378"/>
      <c r="AM202" s="378"/>
      <c r="AN202" s="378"/>
      <c r="AO202" s="378"/>
      <c r="AP202" s="378"/>
      <c r="AQ202" s="378"/>
      <c r="AR202" s="378"/>
      <c r="AS202" s="378"/>
      <c r="AT202" s="378"/>
    </row>
    <row r="203" spans="1:46" ht="18" customHeight="1">
      <c r="A203" s="149"/>
      <c r="B203" s="149"/>
      <c r="C203" s="282" t="s">
        <v>923</v>
      </c>
      <c r="D203" s="282"/>
      <c r="E203" s="283"/>
      <c r="F203" s="161"/>
      <c r="G203" s="161"/>
      <c r="H203" s="161"/>
      <c r="I203" s="282"/>
      <c r="J203" s="282"/>
      <c r="K203" s="282"/>
      <c r="L203" s="282"/>
      <c r="M203" s="282"/>
      <c r="N203" s="282"/>
      <c r="O203" s="152"/>
      <c r="P203" s="152"/>
      <c r="Q203" s="152"/>
      <c r="R203" s="282"/>
      <c r="S203" s="153"/>
      <c r="T203" s="161"/>
      <c r="U203" s="161"/>
      <c r="V203" s="378"/>
      <c r="AB203" s="378"/>
      <c r="AC203" s="378"/>
      <c r="AD203" s="378"/>
      <c r="AE203" s="378"/>
      <c r="AF203" s="378"/>
      <c r="AG203" s="378"/>
      <c r="AH203" s="378"/>
      <c r="AI203" s="378"/>
      <c r="AJ203" s="378"/>
      <c r="AK203" s="378"/>
      <c r="AL203" s="378"/>
      <c r="AM203" s="378"/>
      <c r="AN203" s="378"/>
      <c r="AO203" s="378"/>
      <c r="AP203" s="378"/>
      <c r="AQ203" s="378"/>
      <c r="AR203" s="378"/>
      <c r="AS203" s="378"/>
      <c r="AT203" s="378"/>
    </row>
    <row r="204" spans="1:46" ht="18" customHeight="1">
      <c r="A204" s="149"/>
      <c r="B204" s="149"/>
      <c r="C204" s="282"/>
      <c r="D204" s="282"/>
      <c r="E204" s="283"/>
      <c r="F204" s="161"/>
      <c r="G204" s="161"/>
      <c r="H204" s="161"/>
      <c r="I204" s="282"/>
      <c r="J204" s="378"/>
      <c r="K204" s="378"/>
      <c r="L204" s="282"/>
      <c r="M204" s="282"/>
      <c r="N204" s="638" t="e">
        <f ca="1">MAX(G199,G202)</f>
        <v>#N/A</v>
      </c>
      <c r="O204" s="638"/>
      <c r="P204" s="638"/>
      <c r="Q204" s="638"/>
      <c r="R204" s="387">
        <f ca="1">K199</f>
        <v>0</v>
      </c>
      <c r="S204" s="387"/>
      <c r="T204" s="282"/>
      <c r="U204" s="282"/>
      <c r="V204" s="378"/>
      <c r="AB204" s="378"/>
      <c r="AC204" s="378"/>
      <c r="AD204" s="378"/>
      <c r="AE204" s="378"/>
      <c r="AF204" s="378"/>
      <c r="AG204" s="378"/>
      <c r="AH204" s="378"/>
      <c r="AI204" s="378"/>
      <c r="AJ204" s="378"/>
      <c r="AK204" s="378"/>
      <c r="AL204" s="378"/>
      <c r="AM204" s="378"/>
      <c r="AN204" s="378"/>
      <c r="AO204" s="378"/>
      <c r="AP204" s="378"/>
      <c r="AQ204" s="378"/>
      <c r="AR204" s="378"/>
      <c r="AS204" s="378"/>
      <c r="AT204" s="378"/>
    </row>
    <row r="205" spans="1:46" ht="18" customHeight="1">
      <c r="A205" s="149"/>
      <c r="B205" s="282" t="s">
        <v>293</v>
      </c>
      <c r="C205" s="282"/>
      <c r="D205" s="282"/>
      <c r="E205" s="282"/>
      <c r="F205" s="282"/>
      <c r="G205" s="622">
        <f>I149</f>
        <v>0</v>
      </c>
      <c r="H205" s="622"/>
      <c r="I205" s="622"/>
      <c r="J205" s="622"/>
      <c r="K205" s="622"/>
      <c r="L205" s="691"/>
      <c r="M205" s="691"/>
      <c r="N205" s="691"/>
      <c r="O205" s="691"/>
      <c r="P205" s="691"/>
      <c r="Q205" s="691"/>
      <c r="R205" s="282"/>
      <c r="S205" s="282"/>
      <c r="T205" s="282"/>
      <c r="U205" s="282"/>
      <c r="V205" s="282"/>
      <c r="W205" s="282"/>
      <c r="X205" s="282"/>
      <c r="Y205" s="282"/>
      <c r="Z205" s="282"/>
      <c r="AA205" s="282"/>
      <c r="AB205" s="282"/>
      <c r="AC205" s="282"/>
      <c r="AD205" s="282"/>
      <c r="AE205" s="282"/>
      <c r="AF205" s="282"/>
      <c r="AG205" s="282"/>
      <c r="AH205" s="282"/>
      <c r="AI205" s="282"/>
      <c r="AJ205" s="282"/>
      <c r="AK205" s="282"/>
      <c r="AL205" s="282"/>
      <c r="AM205" s="282"/>
      <c r="AN205" s="282"/>
      <c r="AO205" s="282"/>
      <c r="AP205" s="282"/>
      <c r="AQ205" s="282"/>
      <c r="AR205" s="282"/>
      <c r="AS205" s="282"/>
      <c r="AT205" s="282"/>
    </row>
    <row r="206" spans="1:46" ht="18" customHeight="1">
      <c r="A206" s="149"/>
      <c r="B206" s="631" t="s">
        <v>294</v>
      </c>
      <c r="C206" s="631"/>
      <c r="D206" s="631"/>
      <c r="E206" s="631"/>
      <c r="F206" s="631"/>
      <c r="G206" s="631"/>
      <c r="H206" s="631"/>
      <c r="I206" s="282"/>
      <c r="J206" s="282"/>
      <c r="K206" s="282"/>
      <c r="L206" s="282"/>
      <c r="M206" s="282"/>
      <c r="N206" s="282"/>
      <c r="O206" s="637" t="e">
        <f ca="1">N204</f>
        <v>#N/A</v>
      </c>
      <c r="P206" s="637"/>
      <c r="Q206" s="637"/>
      <c r="R206" s="637"/>
      <c r="S206" s="634" t="s">
        <v>298</v>
      </c>
      <c r="T206" s="635" t="e">
        <f ca="1">P114</f>
        <v>#N/A</v>
      </c>
      <c r="U206" s="635"/>
      <c r="V206" s="635"/>
      <c r="W206" s="635"/>
      <c r="X206" s="631">
        <f ca="1">V114</f>
        <v>0</v>
      </c>
      <c r="Y206" s="631"/>
      <c r="Z206" s="631"/>
      <c r="AA206" s="631"/>
      <c r="AB206" s="631"/>
      <c r="AC206" s="282"/>
      <c r="AD206" s="282"/>
      <c r="AE206" s="282"/>
      <c r="AF206" s="282"/>
      <c r="AG206" s="153"/>
      <c r="AH206" s="282"/>
      <c r="AI206" s="282"/>
      <c r="AJ206" s="282"/>
      <c r="AK206" s="282"/>
      <c r="AL206" s="282"/>
      <c r="AM206" s="282"/>
      <c r="AN206" s="164"/>
      <c r="AO206" s="164"/>
      <c r="AP206" s="282"/>
      <c r="AQ206" s="282"/>
      <c r="AR206" s="282"/>
    </row>
    <row r="207" spans="1:46" ht="18" customHeight="1">
      <c r="A207" s="149"/>
      <c r="B207" s="631"/>
      <c r="C207" s="631"/>
      <c r="D207" s="631"/>
      <c r="E207" s="631"/>
      <c r="F207" s="631"/>
      <c r="G207" s="631"/>
      <c r="H207" s="631"/>
      <c r="I207" s="282"/>
      <c r="J207" s="282"/>
      <c r="K207" s="282"/>
      <c r="L207" s="282"/>
      <c r="M207" s="282"/>
      <c r="N207" s="282"/>
      <c r="O207" s="163"/>
      <c r="P207" s="163"/>
      <c r="Q207" s="163"/>
      <c r="R207" s="163"/>
      <c r="S207" s="634"/>
      <c r="T207" s="635"/>
      <c r="U207" s="635"/>
      <c r="V207" s="635"/>
      <c r="W207" s="635"/>
      <c r="X207" s="631"/>
      <c r="Y207" s="631"/>
      <c r="Z207" s="631"/>
      <c r="AA207" s="631"/>
      <c r="AB207" s="631"/>
      <c r="AC207" s="282"/>
      <c r="AD207" s="282"/>
      <c r="AE207" s="282"/>
      <c r="AF207" s="282"/>
      <c r="AG207" s="153"/>
      <c r="AH207" s="282"/>
      <c r="AI207" s="282"/>
      <c r="AJ207" s="282"/>
      <c r="AK207" s="282"/>
      <c r="AL207" s="282"/>
      <c r="AM207" s="282"/>
      <c r="AN207" s="164"/>
      <c r="AO207" s="164"/>
      <c r="AP207" s="282"/>
      <c r="AQ207" s="282"/>
      <c r="AR207" s="282"/>
    </row>
    <row r="208" spans="1:46" ht="18" customHeight="1">
      <c r="A208" s="149"/>
      <c r="B208" s="282" t="s">
        <v>299</v>
      </c>
      <c r="C208" s="282"/>
      <c r="D208" s="282"/>
      <c r="E208" s="282"/>
      <c r="F208" s="282"/>
      <c r="G208" s="282"/>
      <c r="H208" s="631" t="str">
        <f>X114</f>
        <v>직사각형</v>
      </c>
      <c r="I208" s="631"/>
      <c r="J208" s="631"/>
      <c r="K208" s="631"/>
      <c r="L208" s="631"/>
      <c r="M208" s="282"/>
      <c r="N208" s="282"/>
      <c r="O208" s="282"/>
      <c r="P208" s="282"/>
      <c r="Q208" s="282"/>
      <c r="R208" s="282"/>
      <c r="S208" s="282"/>
      <c r="T208" s="282"/>
      <c r="U208" s="282"/>
      <c r="V208" s="282"/>
      <c r="W208" s="282"/>
      <c r="X208" s="282"/>
      <c r="Y208" s="282"/>
      <c r="Z208" s="282"/>
      <c r="AA208" s="282"/>
      <c r="AB208" s="282"/>
      <c r="AC208" s="282"/>
      <c r="AD208" s="282"/>
      <c r="AE208" s="282"/>
      <c r="AF208" s="282"/>
      <c r="AG208" s="282"/>
      <c r="AH208" s="282"/>
      <c r="AI208" s="282"/>
      <c r="AJ208" s="282"/>
      <c r="AK208" s="282"/>
      <c r="AL208" s="282"/>
      <c r="AM208" s="282"/>
      <c r="AN208" s="282"/>
      <c r="AO208" s="282"/>
      <c r="AP208" s="282"/>
      <c r="AQ208" s="282"/>
      <c r="AR208" s="282"/>
      <c r="AS208" s="282"/>
      <c r="AT208" s="282"/>
    </row>
    <row r="209" spans="1:47" ht="18" customHeight="1">
      <c r="A209" s="149"/>
      <c r="B209" s="631" t="s">
        <v>300</v>
      </c>
      <c r="C209" s="631"/>
      <c r="D209" s="631"/>
      <c r="E209" s="631"/>
      <c r="F209" s="631"/>
      <c r="G209" s="631"/>
      <c r="H209" s="282"/>
      <c r="I209" s="282"/>
      <c r="J209" s="282"/>
      <c r="K209" s="282"/>
      <c r="L209" s="282"/>
      <c r="M209" s="282"/>
      <c r="N209" s="282"/>
      <c r="O209" s="282"/>
      <c r="P209" s="282"/>
      <c r="Q209" s="282"/>
      <c r="R209" s="282"/>
      <c r="S209" s="282"/>
      <c r="T209" s="282"/>
      <c r="U209" s="282"/>
      <c r="V209" s="282"/>
      <c r="W209" s="282"/>
      <c r="X209" s="282"/>
      <c r="Y209" s="282"/>
      <c r="Z209" s="282"/>
      <c r="AA209" s="282"/>
      <c r="AB209" s="282"/>
      <c r="AC209" s="282"/>
      <c r="AD209" s="282"/>
      <c r="AE209" s="282"/>
      <c r="AF209" s="282"/>
      <c r="AG209" s="282"/>
      <c r="AH209" s="282"/>
      <c r="AI209" s="282"/>
      <c r="AJ209" s="282"/>
      <c r="AK209" s="282"/>
      <c r="AL209" s="282"/>
      <c r="AM209" s="282"/>
      <c r="AN209" s="282"/>
      <c r="AO209" s="282"/>
      <c r="AP209" s="282"/>
      <c r="AQ209" s="282"/>
      <c r="AR209" s="282"/>
      <c r="AS209" s="282"/>
      <c r="AT209" s="282"/>
    </row>
    <row r="210" spans="1:47" ht="18" customHeight="1">
      <c r="A210" s="149"/>
      <c r="B210" s="631"/>
      <c r="C210" s="631"/>
      <c r="D210" s="631"/>
      <c r="E210" s="631"/>
      <c r="F210" s="631"/>
      <c r="G210" s="631"/>
      <c r="H210" s="282"/>
      <c r="I210" s="282"/>
      <c r="J210" s="282"/>
      <c r="K210" s="282"/>
      <c r="L210" s="282"/>
      <c r="M210" s="282"/>
      <c r="N210" s="282"/>
      <c r="O210" s="282"/>
      <c r="P210" s="282"/>
      <c r="Q210" s="282"/>
      <c r="R210" s="282"/>
      <c r="S210" s="282"/>
      <c r="T210" s="282"/>
      <c r="U210" s="282"/>
      <c r="V210" s="282"/>
      <c r="W210" s="282"/>
      <c r="X210" s="282"/>
      <c r="Y210" s="282"/>
      <c r="Z210" s="282"/>
      <c r="AA210" s="282"/>
      <c r="AG210" s="282"/>
      <c r="AH210" s="282"/>
      <c r="AI210" s="282"/>
      <c r="AJ210" s="282"/>
      <c r="AK210" s="282"/>
      <c r="AL210" s="282"/>
      <c r="AM210" s="282"/>
      <c r="AN210" s="282"/>
      <c r="AO210" s="282"/>
      <c r="AP210" s="282"/>
      <c r="AQ210" s="282"/>
      <c r="AR210" s="282"/>
      <c r="AS210" s="282"/>
      <c r="AT210" s="282"/>
    </row>
    <row r="211" spans="1:47" ht="18" customHeight="1">
      <c r="A211" s="149"/>
      <c r="B211" s="282" t="s">
        <v>301</v>
      </c>
      <c r="C211" s="282"/>
      <c r="D211" s="282"/>
      <c r="E211" s="282"/>
      <c r="F211" s="282"/>
      <c r="G211" s="282"/>
      <c r="H211" s="282"/>
      <c r="I211" s="282"/>
      <c r="J211" s="379">
        <v>1</v>
      </c>
      <c r="K211" s="379" t="s">
        <v>908</v>
      </c>
      <c r="L211" s="638" t="e">
        <f ca="1">T206</f>
        <v>#N/A</v>
      </c>
      <c r="M211" s="638"/>
      <c r="N211" s="638"/>
      <c r="O211" s="638"/>
      <c r="P211" s="387">
        <f ca="1">X206</f>
        <v>0</v>
      </c>
      <c r="Q211" s="387"/>
      <c r="R211" s="390"/>
      <c r="S211" s="155" t="s">
        <v>298</v>
      </c>
      <c r="T211" s="638" t="e">
        <f ca="1">1*L211</f>
        <v>#N/A</v>
      </c>
      <c r="U211" s="638"/>
      <c r="V211" s="638"/>
      <c r="W211" s="638"/>
      <c r="X211" s="387">
        <f ca="1">P211</f>
        <v>0</v>
      </c>
      <c r="Y211" s="387"/>
      <c r="Z211" s="292"/>
      <c r="AA211" s="295"/>
      <c r="AB211" s="282"/>
      <c r="AC211" s="282"/>
      <c r="AD211" s="282"/>
      <c r="AE211" s="282"/>
      <c r="AF211" s="282"/>
      <c r="AG211" s="282"/>
      <c r="AH211" s="282"/>
      <c r="AI211" s="282"/>
      <c r="AJ211" s="282"/>
      <c r="AK211" s="282"/>
      <c r="AL211" s="282"/>
      <c r="AM211" s="282"/>
      <c r="AN211" s="282"/>
      <c r="AO211" s="282"/>
      <c r="AP211" s="282"/>
      <c r="AQ211" s="282"/>
      <c r="AR211" s="282"/>
      <c r="AS211" s="282"/>
      <c r="AT211" s="282"/>
      <c r="AU211" s="282"/>
    </row>
    <row r="212" spans="1:47" ht="18" customHeight="1">
      <c r="A212" s="149"/>
      <c r="B212" s="622" t="s">
        <v>302</v>
      </c>
      <c r="C212" s="622"/>
      <c r="D212" s="622"/>
      <c r="E212" s="622"/>
      <c r="F212" s="622"/>
      <c r="G212" s="622"/>
      <c r="H212" s="383"/>
      <c r="I212" s="282"/>
      <c r="J212" s="282"/>
      <c r="K212" s="282"/>
      <c r="L212" s="156"/>
      <c r="R212" s="282"/>
      <c r="S212" s="282"/>
      <c r="T212" s="282"/>
      <c r="U212" s="622">
        <f>AP114</f>
        <v>12.5</v>
      </c>
      <c r="V212" s="622"/>
      <c r="W212" s="622"/>
      <c r="X212" s="622"/>
      <c r="Y212" s="622"/>
      <c r="Z212" s="282"/>
      <c r="AA212" s="282"/>
      <c r="AB212" s="282"/>
      <c r="AC212" s="282"/>
      <c r="AD212" s="282"/>
      <c r="AE212" s="282"/>
      <c r="AF212" s="282"/>
      <c r="AG212" s="282"/>
      <c r="AH212" s="282"/>
      <c r="AI212" s="282"/>
      <c r="AJ212" s="282"/>
      <c r="AK212" s="282"/>
      <c r="AL212" s="282"/>
      <c r="AM212" s="282"/>
      <c r="AN212" s="282"/>
      <c r="AO212" s="282"/>
      <c r="AP212" s="282"/>
      <c r="AQ212" s="282"/>
      <c r="AR212" s="282"/>
      <c r="AS212" s="282"/>
      <c r="AT212" s="282"/>
    </row>
    <row r="213" spans="1:47" ht="18" customHeight="1">
      <c r="A213" s="149"/>
      <c r="B213" s="622"/>
      <c r="C213" s="622"/>
      <c r="D213" s="622"/>
      <c r="E213" s="622"/>
      <c r="F213" s="622"/>
      <c r="G213" s="622"/>
      <c r="H213" s="383"/>
      <c r="I213" s="282"/>
      <c r="J213" s="282"/>
      <c r="K213" s="282"/>
      <c r="L213" s="282"/>
      <c r="M213" s="282"/>
      <c r="N213" s="282"/>
      <c r="O213" s="282"/>
      <c r="P213" s="282"/>
      <c r="Q213" s="282"/>
      <c r="R213" s="282"/>
      <c r="S213" s="282"/>
      <c r="T213" s="282"/>
      <c r="U213" s="622"/>
      <c r="V213" s="622"/>
      <c r="W213" s="622"/>
      <c r="X213" s="622"/>
      <c r="Y213" s="622"/>
      <c r="Z213" s="282"/>
      <c r="AA213" s="282"/>
      <c r="AB213" s="282"/>
      <c r="AC213" s="282"/>
      <c r="AD213" s="282"/>
      <c r="AE213" s="282"/>
      <c r="AF213" s="282"/>
      <c r="AG213" s="282"/>
      <c r="AH213" s="282"/>
      <c r="AI213" s="282"/>
      <c r="AJ213" s="282"/>
      <c r="AK213" s="282"/>
      <c r="AL213" s="282"/>
      <c r="AM213" s="282"/>
      <c r="AN213" s="282"/>
      <c r="AO213" s="282"/>
      <c r="AP213" s="282"/>
      <c r="AQ213" s="282"/>
      <c r="AR213" s="282"/>
      <c r="AS213" s="282"/>
      <c r="AT213" s="282"/>
    </row>
    <row r="214" spans="1:47" ht="18" customHeight="1">
      <c r="A214" s="149"/>
      <c r="B214" s="378"/>
      <c r="C214" s="378"/>
      <c r="D214" s="378"/>
      <c r="E214" s="378"/>
      <c r="F214" s="378"/>
      <c r="G214" s="378"/>
      <c r="H214" s="378"/>
      <c r="I214" s="378"/>
      <c r="J214" s="378"/>
      <c r="K214" s="378"/>
      <c r="L214" s="378"/>
      <c r="M214" s="378"/>
      <c r="N214" s="378"/>
      <c r="O214" s="378"/>
      <c r="P214" s="378"/>
      <c r="Q214" s="378"/>
      <c r="R214" s="378"/>
      <c r="S214" s="378"/>
      <c r="T214" s="380"/>
      <c r="U214" s="380"/>
      <c r="V214" s="380"/>
      <c r="W214" s="380"/>
      <c r="X214" s="380"/>
      <c r="Y214" s="378"/>
      <c r="Z214" s="378"/>
      <c r="AA214" s="378"/>
      <c r="AB214" s="378"/>
      <c r="AC214" s="378"/>
      <c r="AD214" s="378"/>
      <c r="AE214" s="378"/>
    </row>
    <row r="215" spans="1:47" ht="18" customHeight="1">
      <c r="A215" s="149"/>
      <c r="B215" s="157" t="s">
        <v>925</v>
      </c>
      <c r="C215" s="282"/>
      <c r="D215" s="282"/>
      <c r="E215" s="282"/>
      <c r="F215" s="282"/>
      <c r="G215" s="282"/>
      <c r="H215" s="282"/>
      <c r="I215" s="282"/>
      <c r="J215" s="282"/>
      <c r="K215" s="282"/>
      <c r="L215" s="282"/>
      <c r="M215" s="282"/>
      <c r="N215" s="282"/>
      <c r="O215" s="282"/>
      <c r="P215" s="282"/>
      <c r="Q215" s="282"/>
      <c r="R215" s="384" t="s">
        <v>924</v>
      </c>
      <c r="S215" s="282"/>
      <c r="T215" s="282"/>
      <c r="U215" s="282"/>
      <c r="V215" s="282"/>
      <c r="W215" s="282"/>
      <c r="X215" s="282"/>
      <c r="Y215" s="282"/>
      <c r="Z215" s="282"/>
      <c r="AA215" s="282"/>
      <c r="AB215" s="282"/>
      <c r="AC215" s="282"/>
      <c r="AD215" s="282"/>
      <c r="AE215" s="282"/>
    </row>
    <row r="216" spans="1:47" ht="18" customHeight="1">
      <c r="A216" s="149"/>
      <c r="B216" s="282" t="s">
        <v>305</v>
      </c>
      <c r="C216" s="282"/>
      <c r="D216" s="282"/>
      <c r="E216" s="282"/>
      <c r="F216" s="282"/>
      <c r="G216" s="282"/>
      <c r="H216" s="282"/>
      <c r="I216" s="282"/>
      <c r="J216" s="282"/>
      <c r="K216" s="282"/>
      <c r="L216" s="282"/>
      <c r="M216" s="282"/>
      <c r="N216" s="152"/>
      <c r="O216" s="152"/>
      <c r="P216" s="152"/>
      <c r="Q216" s="282"/>
      <c r="R216" s="153"/>
      <c r="S216" s="153"/>
      <c r="T216" s="153"/>
      <c r="U216" s="151"/>
      <c r="V216" s="151"/>
      <c r="W216" s="282"/>
      <c r="X216" s="282"/>
      <c r="Y216" s="282"/>
      <c r="Z216" s="282"/>
      <c r="AA216" s="282"/>
      <c r="AI216" s="282"/>
      <c r="AJ216" s="282"/>
      <c r="AK216" s="282"/>
      <c r="AL216" s="282"/>
      <c r="AM216" s="282"/>
    </row>
    <row r="217" spans="1:47" ht="18" customHeight="1">
      <c r="A217" s="149"/>
      <c r="B217" s="282"/>
      <c r="C217" s="282"/>
      <c r="D217" s="282"/>
      <c r="E217" s="282"/>
      <c r="F217" s="282"/>
      <c r="G217" s="282"/>
      <c r="H217" s="282"/>
      <c r="I217" s="282"/>
      <c r="J217" s="282"/>
      <c r="K217" s="282"/>
      <c r="L217" s="282"/>
      <c r="M217" s="282"/>
      <c r="N217" s="152"/>
      <c r="O217" s="152"/>
      <c r="P217" s="152"/>
      <c r="Q217" s="282"/>
      <c r="R217" s="153"/>
      <c r="S217" s="153"/>
      <c r="W217" s="635" t="e">
        <f ca="1">H8</f>
        <v>#N/A</v>
      </c>
      <c r="X217" s="635"/>
      <c r="Y217" s="635"/>
      <c r="Z217" s="635"/>
      <c r="AA217" s="631">
        <f ca="1">Calcu!J74</f>
        <v>0</v>
      </c>
      <c r="AB217" s="631"/>
      <c r="AC217" s="631"/>
      <c r="AD217" s="631"/>
      <c r="AE217" s="631"/>
      <c r="AF217" s="282"/>
      <c r="AG217" s="282"/>
      <c r="AH217" s="282"/>
      <c r="AI217" s="282"/>
      <c r="AJ217" s="282"/>
      <c r="AK217" s="282"/>
      <c r="AL217" s="282"/>
      <c r="AM217" s="282"/>
    </row>
    <row r="218" spans="1:47" ht="18" customHeight="1">
      <c r="A218" s="149"/>
      <c r="B218" s="282"/>
      <c r="C218" s="282"/>
      <c r="D218" s="282"/>
      <c r="E218" s="282"/>
      <c r="F218" s="282"/>
      <c r="G218" s="282"/>
      <c r="H218" s="282"/>
      <c r="I218" s="282"/>
      <c r="J218" s="282"/>
      <c r="K218" s="282"/>
      <c r="L218" s="282"/>
      <c r="M218" s="282"/>
      <c r="N218" s="152"/>
      <c r="O218" s="152"/>
      <c r="P218" s="152"/>
      <c r="Q218" s="282"/>
      <c r="R218" s="153"/>
      <c r="S218" s="153"/>
      <c r="W218" s="635"/>
      <c r="X218" s="635"/>
      <c r="Y218" s="635"/>
      <c r="Z218" s="635"/>
      <c r="AA218" s="631"/>
      <c r="AB218" s="631"/>
      <c r="AC218" s="631"/>
      <c r="AD218" s="631"/>
      <c r="AE218" s="631"/>
      <c r="AF218" s="282"/>
      <c r="AG218" s="282"/>
      <c r="AH218" s="282"/>
      <c r="AI218" s="282"/>
      <c r="AJ218" s="282"/>
      <c r="AK218" s="282"/>
      <c r="AL218" s="282"/>
      <c r="AM218" s="282"/>
    </row>
    <row r="219" spans="1:47" ht="18" customHeight="1">
      <c r="A219" s="149"/>
      <c r="B219" s="282" t="s">
        <v>303</v>
      </c>
      <c r="C219" s="282"/>
      <c r="D219" s="282"/>
      <c r="E219" s="282"/>
      <c r="F219" s="282"/>
      <c r="G219" s="622">
        <f>I165</f>
        <v>0</v>
      </c>
      <c r="H219" s="622"/>
      <c r="I219" s="622"/>
      <c r="J219" s="622"/>
      <c r="K219" s="622"/>
      <c r="L219" s="387"/>
      <c r="M219" s="387"/>
      <c r="N219" s="387"/>
      <c r="O219" s="387"/>
      <c r="P219" s="387"/>
      <c r="Q219" s="387"/>
      <c r="R219" s="282"/>
      <c r="S219" s="282"/>
      <c r="T219" s="282"/>
      <c r="U219" s="282"/>
      <c r="V219" s="282"/>
      <c r="W219" s="282"/>
      <c r="X219" s="282"/>
      <c r="Y219" s="282"/>
      <c r="Z219" s="282"/>
      <c r="AA219" s="282"/>
      <c r="AB219" s="282"/>
      <c r="AC219" s="282"/>
      <c r="AD219" s="282"/>
      <c r="AE219" s="282"/>
      <c r="AF219" s="282"/>
      <c r="AG219" s="282"/>
      <c r="AH219" s="282"/>
      <c r="AP219" s="282"/>
      <c r="AQ219" s="282"/>
      <c r="AR219" s="282"/>
      <c r="AS219" s="282"/>
      <c r="AT219" s="282"/>
    </row>
    <row r="220" spans="1:47" ht="18" customHeight="1">
      <c r="A220" s="149"/>
      <c r="B220" s="631" t="s">
        <v>304</v>
      </c>
      <c r="C220" s="631"/>
      <c r="D220" s="631"/>
      <c r="E220" s="631"/>
      <c r="F220" s="631"/>
      <c r="G220" s="631"/>
      <c r="H220" s="631"/>
      <c r="I220" s="282"/>
      <c r="J220" s="282"/>
      <c r="K220" s="282"/>
      <c r="L220" s="282"/>
      <c r="M220" s="282"/>
      <c r="N220" s="282"/>
      <c r="O220" s="637" t="e">
        <f ca="1">ABS(W217)</f>
        <v>#N/A</v>
      </c>
      <c r="P220" s="637"/>
      <c r="Q220" s="637"/>
      <c r="R220" s="637"/>
      <c r="S220" s="634" t="s">
        <v>298</v>
      </c>
      <c r="T220" s="635" t="e">
        <f ca="1">P115</f>
        <v>#N/A</v>
      </c>
      <c r="U220" s="635"/>
      <c r="V220" s="635"/>
      <c r="W220" s="635"/>
      <c r="X220" s="631">
        <f ca="1">V115</f>
        <v>0</v>
      </c>
      <c r="Y220" s="631"/>
      <c r="Z220" s="631"/>
      <c r="AA220" s="631"/>
      <c r="AB220" s="631"/>
      <c r="AC220" s="282"/>
      <c r="AD220" s="282"/>
      <c r="AE220" s="282"/>
      <c r="AF220" s="282"/>
      <c r="AG220" s="282"/>
      <c r="AH220" s="282"/>
      <c r="AI220" s="282"/>
      <c r="AJ220" s="282"/>
      <c r="AK220" s="282"/>
      <c r="AL220" s="164"/>
      <c r="AM220" s="164"/>
      <c r="AN220" s="282"/>
      <c r="AO220" s="164"/>
      <c r="AP220" s="282"/>
      <c r="AQ220" s="282"/>
      <c r="AR220" s="282"/>
    </row>
    <row r="221" spans="1:47" ht="18" customHeight="1">
      <c r="A221" s="149"/>
      <c r="B221" s="631"/>
      <c r="C221" s="631"/>
      <c r="D221" s="631"/>
      <c r="E221" s="631"/>
      <c r="F221" s="631"/>
      <c r="G221" s="631"/>
      <c r="H221" s="631"/>
      <c r="I221" s="282"/>
      <c r="J221" s="282"/>
      <c r="K221" s="282"/>
      <c r="L221" s="282"/>
      <c r="M221" s="282"/>
      <c r="N221" s="282"/>
      <c r="O221" s="163"/>
      <c r="P221" s="163"/>
      <c r="Q221" s="163"/>
      <c r="R221" s="163"/>
      <c r="S221" s="634"/>
      <c r="T221" s="635"/>
      <c r="U221" s="635"/>
      <c r="V221" s="635"/>
      <c r="W221" s="635"/>
      <c r="X221" s="631"/>
      <c r="Y221" s="631"/>
      <c r="Z221" s="631"/>
      <c r="AA221" s="631"/>
      <c r="AB221" s="631"/>
      <c r="AC221" s="282"/>
      <c r="AD221" s="282"/>
      <c r="AE221" s="282"/>
      <c r="AF221" s="282"/>
      <c r="AG221" s="282"/>
      <c r="AH221" s="282"/>
      <c r="AI221" s="282"/>
      <c r="AJ221" s="282"/>
      <c r="AK221" s="282"/>
      <c r="AL221" s="164"/>
      <c r="AM221" s="164"/>
      <c r="AN221" s="282"/>
      <c r="AO221" s="164"/>
      <c r="AP221" s="282"/>
      <c r="AQ221" s="282"/>
      <c r="AR221" s="282"/>
    </row>
    <row r="222" spans="1:47" ht="18" customHeight="1">
      <c r="A222" s="149"/>
      <c r="B222" s="282" t="s">
        <v>306</v>
      </c>
      <c r="C222" s="282"/>
      <c r="D222" s="282"/>
      <c r="E222" s="282"/>
      <c r="F222" s="282"/>
      <c r="G222" s="282"/>
      <c r="H222" s="631" t="str">
        <f>X115</f>
        <v>직사각형</v>
      </c>
      <c r="I222" s="631"/>
      <c r="J222" s="631"/>
      <c r="K222" s="631"/>
      <c r="L222" s="631"/>
      <c r="M222" s="282"/>
      <c r="N222" s="282"/>
      <c r="O222" s="282"/>
      <c r="P222" s="282"/>
      <c r="Q222" s="282"/>
      <c r="R222" s="282"/>
      <c r="S222" s="282"/>
      <c r="T222" s="282"/>
      <c r="U222" s="282"/>
      <c r="V222" s="282"/>
      <c r="W222" s="282"/>
      <c r="X222" s="282"/>
      <c r="Y222" s="282"/>
      <c r="Z222" s="282"/>
      <c r="AA222" s="282"/>
      <c r="AB222" s="282"/>
      <c r="AC222" s="282"/>
      <c r="AD222" s="282"/>
      <c r="AE222" s="282"/>
      <c r="AF222" s="282"/>
      <c r="AG222" s="282"/>
      <c r="AH222" s="282"/>
      <c r="AI222" s="282"/>
      <c r="AJ222" s="282"/>
      <c r="AK222" s="282"/>
      <c r="AL222" s="282"/>
      <c r="AM222" s="282"/>
      <c r="AN222" s="282"/>
      <c r="AO222" s="282"/>
      <c r="AP222" s="282"/>
      <c r="AQ222" s="282"/>
      <c r="AR222" s="282"/>
      <c r="AS222" s="282"/>
      <c r="AT222" s="282"/>
    </row>
    <row r="223" spans="1:47" ht="18" customHeight="1">
      <c r="A223" s="149"/>
      <c r="B223" s="631" t="s">
        <v>307</v>
      </c>
      <c r="C223" s="631"/>
      <c r="D223" s="631"/>
      <c r="E223" s="631"/>
      <c r="F223" s="631"/>
      <c r="G223" s="631"/>
      <c r="H223" s="282"/>
      <c r="I223" s="282"/>
      <c r="J223" s="282"/>
      <c r="K223" s="282"/>
      <c r="L223" s="282"/>
      <c r="M223" s="282"/>
      <c r="N223" s="282"/>
      <c r="O223" s="282"/>
      <c r="P223" s="282"/>
      <c r="Q223" s="282"/>
      <c r="R223" s="282"/>
      <c r="S223" s="282"/>
      <c r="T223" s="282"/>
      <c r="U223" s="282"/>
      <c r="V223" s="282"/>
      <c r="W223" s="282"/>
      <c r="X223" s="282"/>
      <c r="Y223" s="282"/>
      <c r="Z223" s="282"/>
      <c r="AA223" s="282"/>
      <c r="AB223" s="282"/>
      <c r="AC223" s="282"/>
      <c r="AD223" s="282"/>
      <c r="AE223" s="282"/>
      <c r="AF223" s="282"/>
      <c r="AG223" s="282"/>
      <c r="AH223" s="282"/>
      <c r="AI223" s="282"/>
      <c r="AJ223" s="282"/>
      <c r="AK223" s="282"/>
      <c r="AL223" s="282"/>
      <c r="AM223" s="282"/>
      <c r="AN223" s="282"/>
      <c r="AO223" s="282"/>
      <c r="AP223" s="282"/>
      <c r="AQ223" s="282"/>
      <c r="AR223" s="282"/>
      <c r="AS223" s="282"/>
      <c r="AT223" s="282"/>
    </row>
    <row r="224" spans="1:47" ht="18" customHeight="1">
      <c r="A224" s="149"/>
      <c r="B224" s="631"/>
      <c r="C224" s="631"/>
      <c r="D224" s="631"/>
      <c r="E224" s="631"/>
      <c r="F224" s="631"/>
      <c r="G224" s="631"/>
      <c r="H224" s="282"/>
      <c r="I224" s="282"/>
      <c r="J224" s="282"/>
      <c r="K224" s="282"/>
      <c r="L224" s="282"/>
      <c r="M224" s="282"/>
      <c r="N224" s="282"/>
      <c r="O224" s="282"/>
      <c r="P224" s="282"/>
      <c r="Q224" s="282"/>
      <c r="R224" s="282"/>
      <c r="S224" s="282"/>
      <c r="T224" s="282"/>
      <c r="U224" s="282"/>
      <c r="V224" s="282"/>
      <c r="W224" s="282"/>
      <c r="X224" s="282"/>
      <c r="Y224" s="282"/>
      <c r="Z224" s="282"/>
      <c r="AA224" s="282"/>
      <c r="AB224" s="282"/>
      <c r="AC224" s="282"/>
      <c r="AD224" s="282"/>
      <c r="AE224" s="282"/>
      <c r="AF224" s="282"/>
      <c r="AG224" s="282"/>
      <c r="AH224" s="282"/>
      <c r="AI224" s="282"/>
      <c r="AJ224" s="282"/>
      <c r="AK224" s="282"/>
      <c r="AL224" s="282"/>
      <c r="AM224" s="282"/>
      <c r="AN224" s="282"/>
      <c r="AO224" s="282"/>
      <c r="AP224" s="282"/>
      <c r="AQ224" s="282"/>
      <c r="AR224" s="282"/>
      <c r="AS224" s="282"/>
      <c r="AT224" s="282"/>
    </row>
    <row r="225" spans="1:48" ht="18" customHeight="1">
      <c r="A225" s="149"/>
      <c r="B225" s="282" t="s">
        <v>308</v>
      </c>
      <c r="C225" s="282"/>
      <c r="D225" s="282"/>
      <c r="E225" s="282"/>
      <c r="F225" s="282"/>
      <c r="G225" s="282"/>
      <c r="H225" s="282"/>
      <c r="I225" s="282"/>
      <c r="J225" s="379">
        <v>1</v>
      </c>
      <c r="K225" s="379" t="s">
        <v>908</v>
      </c>
      <c r="L225" s="638" t="e">
        <f ca="1">T220</f>
        <v>#N/A</v>
      </c>
      <c r="M225" s="638"/>
      <c r="N225" s="638"/>
      <c r="O225" s="638"/>
      <c r="P225" s="387">
        <f ca="1">X220</f>
        <v>0</v>
      </c>
      <c r="Q225" s="387"/>
      <c r="R225" s="390"/>
      <c r="S225" s="155" t="s">
        <v>298</v>
      </c>
      <c r="T225" s="638" t="e">
        <f ca="1">1*L225</f>
        <v>#N/A</v>
      </c>
      <c r="U225" s="638"/>
      <c r="V225" s="638"/>
      <c r="W225" s="638"/>
      <c r="X225" s="387">
        <f ca="1">P225</f>
        <v>0</v>
      </c>
      <c r="Y225" s="387"/>
      <c r="Z225" s="292"/>
      <c r="AA225" s="295"/>
      <c r="AB225" s="282"/>
      <c r="AC225" s="282"/>
      <c r="AD225" s="282"/>
      <c r="AE225" s="282"/>
      <c r="AF225" s="282"/>
      <c r="AG225" s="282"/>
      <c r="AH225" s="282"/>
      <c r="AI225" s="282"/>
      <c r="AJ225" s="282"/>
      <c r="AK225" s="282"/>
      <c r="AL225" s="282"/>
      <c r="AM225" s="282"/>
      <c r="AN225" s="282"/>
      <c r="AO225" s="282"/>
      <c r="AP225" s="282"/>
      <c r="AQ225" s="282"/>
      <c r="AR225" s="282"/>
      <c r="AS225" s="282"/>
      <c r="AT225" s="282"/>
      <c r="AU225" s="282"/>
    </row>
    <row r="226" spans="1:48" ht="18" customHeight="1">
      <c r="A226" s="149"/>
      <c r="B226" s="631" t="s">
        <v>309</v>
      </c>
      <c r="C226" s="631"/>
      <c r="D226" s="631"/>
      <c r="E226" s="631"/>
      <c r="F226" s="631"/>
      <c r="G226" s="631"/>
      <c r="H226" s="381"/>
      <c r="I226" s="282"/>
      <c r="J226" s="282"/>
      <c r="K226" s="282"/>
      <c r="L226" s="156"/>
      <c r="R226" s="282"/>
      <c r="S226" s="282"/>
      <c r="T226" s="282"/>
      <c r="U226" s="622">
        <f>AP115</f>
        <v>12.5</v>
      </c>
      <c r="V226" s="622"/>
      <c r="W226" s="622"/>
      <c r="X226" s="622"/>
      <c r="Y226" s="622"/>
      <c r="Z226" s="282"/>
      <c r="AA226" s="282"/>
      <c r="AB226" s="282"/>
      <c r="AC226" s="282"/>
      <c r="AD226" s="282"/>
      <c r="AE226" s="282"/>
      <c r="AF226" s="282"/>
      <c r="AG226" s="282"/>
      <c r="AH226" s="282"/>
      <c r="AI226" s="282"/>
      <c r="AJ226" s="282"/>
      <c r="AP226" s="282"/>
      <c r="AQ226" s="282"/>
      <c r="AR226" s="282"/>
      <c r="AS226" s="282"/>
      <c r="AT226" s="282"/>
      <c r="AU226" s="282"/>
    </row>
    <row r="227" spans="1:48" ht="18" customHeight="1">
      <c r="A227" s="149"/>
      <c r="B227" s="631"/>
      <c r="C227" s="631"/>
      <c r="D227" s="631"/>
      <c r="E227" s="631"/>
      <c r="F227" s="631"/>
      <c r="G227" s="631"/>
      <c r="H227" s="381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2"/>
      <c r="T227" s="282"/>
      <c r="U227" s="622"/>
      <c r="V227" s="622"/>
      <c r="W227" s="622"/>
      <c r="X227" s="622"/>
      <c r="Y227" s="622"/>
      <c r="Z227" s="282"/>
      <c r="AA227" s="282"/>
      <c r="AB227" s="282"/>
      <c r="AC227" s="282"/>
      <c r="AD227" s="282"/>
      <c r="AE227" s="282"/>
      <c r="AF227" s="282"/>
      <c r="AG227" s="282"/>
      <c r="AH227" s="282"/>
      <c r="AI227" s="282"/>
      <c r="AJ227" s="282"/>
      <c r="AK227" s="282"/>
      <c r="AL227" s="282"/>
      <c r="AM227" s="282"/>
      <c r="AN227" s="282"/>
      <c r="AO227" s="282"/>
      <c r="AP227" s="282"/>
      <c r="AQ227" s="282"/>
      <c r="AR227" s="282"/>
      <c r="AS227" s="282"/>
      <c r="AT227" s="282"/>
      <c r="AU227" s="282"/>
    </row>
    <row r="228" spans="1:48" ht="18" customHeight="1">
      <c r="A228" s="149"/>
      <c r="B228" s="149"/>
      <c r="C228" s="381"/>
      <c r="D228" s="381"/>
      <c r="E228" s="381"/>
      <c r="F228" s="381"/>
      <c r="G228" s="381"/>
      <c r="H228" s="381"/>
      <c r="I228" s="381"/>
      <c r="J228" s="381"/>
      <c r="K228" s="381"/>
      <c r="L228" s="381"/>
      <c r="M228" s="381"/>
      <c r="N228" s="381"/>
      <c r="O228" s="381"/>
      <c r="P228" s="381"/>
      <c r="Q228" s="381"/>
      <c r="R228" s="381"/>
      <c r="S228" s="381"/>
      <c r="T228" s="381"/>
      <c r="U228" s="381"/>
      <c r="V228" s="381"/>
      <c r="W228" s="381"/>
      <c r="X228" s="381"/>
      <c r="Y228" s="381"/>
      <c r="Z228" s="381"/>
      <c r="AA228" s="381"/>
      <c r="AB228" s="381"/>
      <c r="AC228" s="381"/>
      <c r="AD228" s="381"/>
      <c r="AE228" s="381"/>
      <c r="AF228" s="381"/>
      <c r="AG228" s="381"/>
      <c r="AH228" s="381"/>
      <c r="AI228" s="381"/>
      <c r="AJ228" s="381"/>
      <c r="AK228" s="381"/>
      <c r="AL228" s="381"/>
      <c r="AM228" s="381"/>
      <c r="AN228" s="381"/>
      <c r="AO228" s="381"/>
      <c r="AP228" s="381"/>
      <c r="AQ228" s="381"/>
      <c r="AR228" s="381"/>
      <c r="AS228" s="381"/>
      <c r="AT228" s="381"/>
    </row>
    <row r="229" spans="1:48" s="166" customFormat="1" ht="18" customHeight="1">
      <c r="A229" s="149" t="s">
        <v>310</v>
      </c>
      <c r="B229" s="279"/>
      <c r="C229" s="279"/>
      <c r="D229" s="279"/>
      <c r="E229" s="279"/>
      <c r="F229" s="279"/>
      <c r="G229" s="279"/>
      <c r="H229" s="279"/>
      <c r="I229" s="279"/>
      <c r="J229" s="279"/>
      <c r="K229" s="279"/>
      <c r="L229" s="279"/>
      <c r="M229" s="279"/>
      <c r="N229" s="279"/>
      <c r="O229" s="279"/>
      <c r="P229" s="279"/>
      <c r="Q229" s="279"/>
      <c r="R229" s="279"/>
      <c r="S229" s="279"/>
      <c r="T229" s="279"/>
      <c r="U229" s="16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279"/>
      <c r="AJ229" s="145"/>
      <c r="AK229" s="145"/>
      <c r="AL229" s="145"/>
      <c r="AM229" s="145"/>
      <c r="AN229" s="145"/>
      <c r="AO229" s="279"/>
      <c r="AP229" s="279"/>
      <c r="AQ229" s="279"/>
      <c r="AR229" s="279"/>
      <c r="AS229" s="279"/>
      <c r="AT229" s="279"/>
    </row>
    <row r="230" spans="1:48" s="166" customFormat="1" ht="18" customHeight="1">
      <c r="A230" s="279"/>
      <c r="B230" s="279"/>
      <c r="C230" s="279"/>
      <c r="D230" s="279"/>
      <c r="E230" s="279"/>
      <c r="F230" s="279"/>
      <c r="G230" s="279"/>
      <c r="H230" s="279"/>
      <c r="I230" s="279"/>
      <c r="J230" s="279"/>
      <c r="K230" s="279"/>
      <c r="L230" s="279"/>
      <c r="M230" s="279"/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  <c r="AA230" s="279"/>
      <c r="AB230" s="279"/>
      <c r="AC230" s="279"/>
      <c r="AD230" s="279"/>
      <c r="AE230" s="279"/>
      <c r="AF230" s="279"/>
      <c r="AG230" s="145"/>
      <c r="AH230" s="279"/>
      <c r="AI230" s="279"/>
      <c r="AJ230" s="279"/>
      <c r="AK230" s="279"/>
      <c r="AL230" s="279"/>
      <c r="AM230" s="279"/>
      <c r="AN230" s="279"/>
      <c r="AO230" s="279"/>
      <c r="AP230" s="279"/>
      <c r="AQ230" s="279"/>
      <c r="AR230" s="279"/>
      <c r="AS230" s="279"/>
      <c r="AT230" s="279"/>
    </row>
    <row r="231" spans="1:48" s="166" customFormat="1" ht="18" customHeight="1">
      <c r="A231" s="145"/>
      <c r="B231" s="145"/>
      <c r="C231" s="145"/>
      <c r="D231" s="279" t="s">
        <v>273</v>
      </c>
      <c r="E231" s="145"/>
      <c r="F231" s="641" t="e">
        <f ca="1">T152</f>
        <v>#N/A</v>
      </c>
      <c r="G231" s="641"/>
      <c r="H231" s="641"/>
      <c r="I231" s="641"/>
      <c r="J231" s="641"/>
      <c r="K231" s="182"/>
      <c r="L231" s="624" t="s">
        <v>277</v>
      </c>
      <c r="M231" s="624"/>
      <c r="N231" s="641" t="e">
        <f ca="1">V164</f>
        <v>#N/A</v>
      </c>
      <c r="O231" s="641"/>
      <c r="P231" s="641"/>
      <c r="Q231" s="641"/>
      <c r="R231" s="641"/>
      <c r="S231" s="182"/>
      <c r="T231" s="145"/>
      <c r="U231" s="167"/>
      <c r="V231" s="167"/>
      <c r="W231" s="145"/>
      <c r="X231" s="168"/>
      <c r="Y231" s="182"/>
      <c r="Z231" s="182"/>
      <c r="AA231" s="182"/>
      <c r="AB231" s="182"/>
      <c r="AC231" s="182"/>
      <c r="AD231" s="167"/>
      <c r="AE231" s="167"/>
      <c r="AF231" s="167"/>
      <c r="AG231" s="167"/>
      <c r="AH231" s="167"/>
      <c r="AI231" s="167"/>
      <c r="AJ231" s="168"/>
      <c r="AK231" s="167"/>
      <c r="AL231" s="167"/>
      <c r="AM231" s="167"/>
      <c r="AN231" s="167"/>
      <c r="AO231" s="167"/>
      <c r="AP231" s="167"/>
      <c r="AQ231" s="167"/>
      <c r="AR231" s="169"/>
      <c r="AS231" s="145"/>
    </row>
    <row r="232" spans="1:48" s="170" customFormat="1" ht="18" customHeight="1">
      <c r="A232" s="145"/>
      <c r="B232" s="145"/>
      <c r="C232" s="145"/>
      <c r="D232" s="279" t="s">
        <v>273</v>
      </c>
      <c r="E232" s="145"/>
      <c r="F232" s="641" t="e">
        <f ca="1">SQRT(SUMSQ(F231,N231))</f>
        <v>#N/A</v>
      </c>
      <c r="G232" s="641"/>
      <c r="H232" s="641"/>
      <c r="I232" s="641"/>
      <c r="J232" s="641"/>
      <c r="K232" s="182"/>
      <c r="L232" s="145"/>
      <c r="M232" s="279"/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  <c r="X232" s="145"/>
      <c r="Y232" s="145"/>
      <c r="Z232" s="145"/>
      <c r="AA232" s="145"/>
      <c r="AB232" s="145"/>
      <c r="AC232" s="145"/>
      <c r="AD232" s="279"/>
      <c r="AE232" s="145"/>
      <c r="AF232" s="145"/>
      <c r="AG232" s="145"/>
      <c r="AH232" s="145"/>
      <c r="AI232" s="145"/>
      <c r="AJ232" s="145"/>
      <c r="AK232" s="145"/>
      <c r="AL232" s="145"/>
      <c r="AM232" s="145"/>
      <c r="AN232" s="145"/>
      <c r="AO232" s="145"/>
      <c r="AP232" s="145"/>
      <c r="AQ232" s="145"/>
      <c r="AR232" s="145"/>
      <c r="AS232" s="145"/>
    </row>
    <row r="233" spans="1:48" s="145" customFormat="1" ht="18" customHeight="1">
      <c r="E233" s="279"/>
      <c r="F233" s="171"/>
      <c r="G233" s="171"/>
      <c r="H233" s="171"/>
      <c r="I233" s="171"/>
    </row>
    <row r="234" spans="1:48" s="145" customFormat="1" ht="18" customHeight="1">
      <c r="C234" s="172" t="s">
        <v>937</v>
      </c>
      <c r="D234" s="382" t="s">
        <v>84</v>
      </c>
      <c r="E234" s="604" t="e">
        <f ca="1">F232</f>
        <v>#N/A</v>
      </c>
      <c r="F234" s="604"/>
      <c r="G234" s="604"/>
      <c r="H234" s="604"/>
      <c r="I234" s="387">
        <f ca="1">AM116</f>
        <v>0</v>
      </c>
      <c r="J234" s="387"/>
      <c r="K234" s="296"/>
      <c r="L234" s="296"/>
      <c r="O234" s="292"/>
      <c r="P234" s="295"/>
      <c r="Q234" s="282"/>
      <c r="R234" s="282"/>
      <c r="S234" s="282"/>
      <c r="T234" s="282"/>
      <c r="U234" s="282"/>
      <c r="AM234" s="173"/>
      <c r="AN234" s="173"/>
      <c r="AO234" s="173"/>
      <c r="AP234" s="173"/>
      <c r="AQ234" s="173"/>
      <c r="AR234" s="173"/>
    </row>
    <row r="235" spans="1:48" s="145" customFormat="1" ht="18" customHeight="1">
      <c r="E235" s="172"/>
      <c r="F235" s="174"/>
      <c r="G235" s="174"/>
      <c r="H235" s="174"/>
      <c r="I235" s="174"/>
      <c r="J235" s="174"/>
      <c r="K235" s="174"/>
      <c r="L235" s="174"/>
      <c r="M235" s="174"/>
      <c r="AN235" s="173"/>
      <c r="AO235" s="173"/>
      <c r="AP235" s="173"/>
      <c r="AQ235" s="173"/>
      <c r="AR235" s="173"/>
      <c r="AS235" s="173"/>
    </row>
    <row r="236" spans="1:48" s="142" customFormat="1" ht="18" customHeight="1">
      <c r="A236" s="149" t="s">
        <v>87</v>
      </c>
      <c r="B236" s="141"/>
      <c r="C236" s="141"/>
      <c r="D236" s="141"/>
      <c r="E236" s="141"/>
      <c r="F236" s="141"/>
      <c r="G236" s="141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  <c r="AE236" s="145"/>
      <c r="AF236" s="145"/>
      <c r="AG236" s="145"/>
      <c r="AH236" s="145"/>
      <c r="AI236" s="145"/>
      <c r="AJ236" s="145"/>
      <c r="AK236" s="145"/>
      <c r="AL236" s="145"/>
      <c r="AM236" s="141"/>
      <c r="AN236" s="141"/>
      <c r="AO236" s="141"/>
      <c r="AP236" s="141"/>
      <c r="AQ236" s="141"/>
      <c r="AR236" s="141"/>
      <c r="AS236" s="141"/>
      <c r="AT236" s="141"/>
    </row>
    <row r="237" spans="1:48" s="142" customFormat="1" ht="18" customHeight="1">
      <c r="C237" s="141"/>
      <c r="D237" s="141"/>
      <c r="E237" s="141"/>
      <c r="F237" s="141"/>
      <c r="G237" s="141"/>
      <c r="H237" s="141"/>
      <c r="I237" s="141"/>
      <c r="J237" s="141"/>
      <c r="K237" s="141"/>
      <c r="L237" s="640" t="e">
        <f ca="1">E234</f>
        <v>#N/A</v>
      </c>
      <c r="M237" s="640"/>
      <c r="N237" s="640"/>
      <c r="O237" s="640"/>
      <c r="P237" s="640"/>
      <c r="Q237" s="640"/>
      <c r="R237" s="640"/>
      <c r="S237" s="640"/>
      <c r="T237" s="640"/>
      <c r="U237" s="640"/>
      <c r="V237" s="640"/>
      <c r="W237" s="624" t="s">
        <v>273</v>
      </c>
      <c r="X237" s="644" t="e">
        <f ca="1">AP116</f>
        <v>#VALUE!</v>
      </c>
      <c r="Y237" s="644"/>
      <c r="Z237" s="644"/>
      <c r="AA237" s="644"/>
      <c r="AB237" s="644"/>
      <c r="AC237" s="644"/>
      <c r="AD237" s="145"/>
      <c r="AE237" s="145"/>
      <c r="AF237" s="145"/>
      <c r="AG237" s="145"/>
      <c r="AH237" s="145"/>
      <c r="AI237" s="145"/>
      <c r="AJ237" s="145"/>
      <c r="AK237" s="145"/>
      <c r="AL237" s="145"/>
      <c r="AM237" s="145"/>
      <c r="AN237" s="145"/>
      <c r="AO237" s="141"/>
      <c r="AP237" s="141"/>
      <c r="AQ237" s="141"/>
      <c r="AR237" s="141"/>
      <c r="AS237" s="141"/>
      <c r="AT237" s="141"/>
      <c r="AU237" s="141"/>
      <c r="AV237" s="141"/>
    </row>
    <row r="238" spans="1:48" s="142" customFormat="1" ht="18" customHeight="1">
      <c r="C238" s="141"/>
      <c r="D238" s="141"/>
      <c r="E238" s="141"/>
      <c r="F238" s="141"/>
      <c r="G238" s="141"/>
      <c r="H238" s="141"/>
      <c r="I238" s="141"/>
      <c r="J238" s="141"/>
      <c r="K238" s="141"/>
      <c r="L238" s="625" t="e">
        <f ca="1">F231</f>
        <v>#N/A</v>
      </c>
      <c r="M238" s="625"/>
      <c r="N238" s="625"/>
      <c r="O238" s="625"/>
      <c r="P238" s="625"/>
      <c r="Q238" s="623" t="s">
        <v>277</v>
      </c>
      <c r="R238" s="625" t="e">
        <f ca="1">N231</f>
        <v>#N/A</v>
      </c>
      <c r="S238" s="625"/>
      <c r="T238" s="625"/>
      <c r="U238" s="625"/>
      <c r="V238" s="625"/>
      <c r="W238" s="624"/>
      <c r="X238" s="644"/>
      <c r="Y238" s="644"/>
      <c r="Z238" s="644"/>
      <c r="AA238" s="644"/>
      <c r="AB238" s="644"/>
      <c r="AC238" s="644"/>
      <c r="AD238" s="145"/>
      <c r="AE238" s="145"/>
      <c r="AF238" s="145"/>
      <c r="AG238" s="145"/>
      <c r="AH238" s="145"/>
      <c r="AI238" s="145"/>
      <c r="AJ238" s="145"/>
      <c r="AK238" s="145"/>
      <c r="AL238" s="145"/>
      <c r="AM238" s="145"/>
      <c r="AN238" s="145"/>
      <c r="AO238" s="141"/>
      <c r="AP238" s="141"/>
      <c r="AQ238" s="141"/>
      <c r="AR238" s="141"/>
      <c r="AS238" s="141"/>
      <c r="AT238" s="141"/>
      <c r="AU238" s="141"/>
      <c r="AV238" s="141"/>
    </row>
    <row r="239" spans="1:48" s="142" customFormat="1" ht="18" customHeight="1">
      <c r="C239" s="141"/>
      <c r="D239" s="141"/>
      <c r="E239" s="141"/>
      <c r="F239" s="141"/>
      <c r="G239" s="141"/>
      <c r="H239" s="141"/>
      <c r="I239" s="141"/>
      <c r="J239" s="141"/>
      <c r="K239" s="141"/>
      <c r="L239" s="624" t="str">
        <f>AP110</f>
        <v>∞</v>
      </c>
      <c r="M239" s="624"/>
      <c r="N239" s="624"/>
      <c r="O239" s="624"/>
      <c r="P239" s="624"/>
      <c r="Q239" s="624"/>
      <c r="R239" s="643" t="e">
        <f ca="1">AP111</f>
        <v>#VALUE!</v>
      </c>
      <c r="S239" s="643"/>
      <c r="T239" s="643"/>
      <c r="U239" s="643"/>
      <c r="V239" s="643"/>
      <c r="W239" s="145"/>
      <c r="X239" s="145"/>
      <c r="Y239" s="145"/>
      <c r="Z239" s="145"/>
      <c r="AA239" s="145"/>
      <c r="AB239" s="145"/>
      <c r="AC239" s="145"/>
      <c r="AD239" s="145"/>
      <c r="AE239" s="145"/>
      <c r="AF239" s="145"/>
      <c r="AG239" s="145"/>
      <c r="AH239" s="145"/>
      <c r="AI239" s="145"/>
      <c r="AJ239" s="145"/>
      <c r="AK239" s="145"/>
      <c r="AL239" s="145"/>
      <c r="AM239" s="145"/>
      <c r="AN239" s="145"/>
      <c r="AO239" s="141"/>
      <c r="AP239" s="141"/>
      <c r="AQ239" s="141"/>
      <c r="AR239" s="141"/>
      <c r="AS239" s="141"/>
      <c r="AT239" s="141"/>
      <c r="AU239" s="141"/>
      <c r="AV239" s="141"/>
    </row>
    <row r="240" spans="1:48" s="142" customFormat="1" ht="18" customHeight="1">
      <c r="A240" s="141"/>
      <c r="B240" s="141"/>
      <c r="C240" s="141"/>
      <c r="D240" s="175"/>
      <c r="E240" s="279"/>
      <c r="F240" s="175"/>
      <c r="G240" s="175"/>
      <c r="H240" s="279"/>
      <c r="I240" s="176"/>
      <c r="J240" s="176"/>
      <c r="K240" s="177"/>
      <c r="L240" s="141"/>
      <c r="M240" s="141"/>
      <c r="N240" s="141"/>
      <c r="O240" s="141"/>
      <c r="P240" s="141"/>
      <c r="Q240" s="141"/>
      <c r="R240" s="141"/>
      <c r="S240" s="141"/>
      <c r="T240" s="141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5"/>
      <c r="AJ240" s="145"/>
      <c r="AK240" s="145"/>
      <c r="AL240" s="145"/>
      <c r="AM240" s="141"/>
      <c r="AN240" s="141"/>
      <c r="AO240" s="141"/>
      <c r="AP240" s="141"/>
      <c r="AQ240" s="141"/>
      <c r="AR240" s="141"/>
      <c r="AS240" s="141"/>
      <c r="AT240" s="141"/>
    </row>
    <row r="241" spans="1:55" s="142" customFormat="1" ht="18" customHeight="1">
      <c r="A241" s="149" t="s">
        <v>780</v>
      </c>
      <c r="B241" s="141"/>
      <c r="C241" s="141"/>
      <c r="D241" s="141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141"/>
      <c r="AD241" s="141"/>
      <c r="AE241" s="141"/>
      <c r="AF241" s="141"/>
      <c r="AG241" s="141"/>
      <c r="AH241" s="141"/>
      <c r="AI241" s="141"/>
      <c r="AJ241" s="141"/>
      <c r="AK241" s="141"/>
      <c r="AL241" s="141"/>
      <c r="AM241" s="141"/>
      <c r="AN241" s="141"/>
      <c r="AO241" s="141"/>
      <c r="AP241" s="141"/>
      <c r="AQ241" s="141"/>
      <c r="AR241" s="141"/>
      <c r="AS241" s="141"/>
      <c r="AT241" s="141"/>
    </row>
    <row r="242" spans="1:55" s="142" customFormat="1" ht="18" customHeight="1">
      <c r="B242" s="145" t="s">
        <v>781</v>
      </c>
      <c r="C242" s="141"/>
      <c r="D242" s="141"/>
      <c r="E242" s="141"/>
      <c r="F242" s="141"/>
      <c r="G242" s="141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141"/>
      <c r="AD242" s="141"/>
      <c r="AE242" s="141"/>
      <c r="AF242" s="141"/>
      <c r="AG242" s="141"/>
      <c r="AH242" s="141"/>
      <c r="AI242" s="141"/>
      <c r="AJ242" s="141"/>
      <c r="AK242" s="141"/>
      <c r="AL242" s="141"/>
      <c r="AM242" s="141"/>
      <c r="AN242" s="141"/>
      <c r="AO242" s="141"/>
      <c r="AP242" s="141"/>
      <c r="AQ242" s="141"/>
      <c r="AR242" s="141"/>
      <c r="AS242" s="141"/>
      <c r="AT242" s="141"/>
    </row>
    <row r="243" spans="1:55" s="142" customFormat="1" ht="18" customHeight="1">
      <c r="A243" s="141"/>
      <c r="B243" s="141"/>
      <c r="C243" s="279"/>
      <c r="D243" s="141"/>
      <c r="E243" s="178"/>
      <c r="F243" s="141"/>
      <c r="G243" s="172" t="s">
        <v>934</v>
      </c>
      <c r="H243" s="603" t="s">
        <v>311</v>
      </c>
      <c r="I243" s="603"/>
      <c r="J243" s="604" t="e">
        <f ca="1">E234</f>
        <v>#N/A</v>
      </c>
      <c r="K243" s="604"/>
      <c r="L243" s="604"/>
      <c r="M243" s="604"/>
      <c r="N243" s="393">
        <f ca="1">I234</f>
        <v>0</v>
      </c>
      <c r="O243" s="391"/>
      <c r="P243" s="292"/>
      <c r="Q243" s="293" t="s">
        <v>312</v>
      </c>
      <c r="R243" s="604" t="e">
        <f ca="1">J243*2</f>
        <v>#N/A</v>
      </c>
      <c r="S243" s="604"/>
      <c r="T243" s="604"/>
      <c r="U243" s="604"/>
      <c r="V243" s="393">
        <f ca="1">N243</f>
        <v>0</v>
      </c>
      <c r="W243" s="282"/>
      <c r="X243" s="282"/>
      <c r="Y243" s="282"/>
      <c r="Z243" s="282"/>
      <c r="AA243" s="141"/>
      <c r="AB243" s="141"/>
      <c r="AC243" s="141"/>
      <c r="AD243" s="141"/>
      <c r="AE243" s="141"/>
      <c r="AF243" s="141"/>
      <c r="AG243" s="141"/>
      <c r="AH243" s="141"/>
      <c r="AI243" s="141"/>
      <c r="AJ243" s="141"/>
      <c r="AK243" s="141"/>
      <c r="AL243" s="141"/>
      <c r="AM243" s="141"/>
      <c r="AN243" s="141"/>
      <c r="AO243" s="141"/>
      <c r="AP243" s="141"/>
      <c r="AQ243" s="141"/>
      <c r="AR243" s="141"/>
      <c r="AS243" s="141"/>
      <c r="AT243" s="141"/>
      <c r="AU243" s="141"/>
    </row>
    <row r="244" spans="1:55" ht="18" customHeight="1">
      <c r="A244" s="282"/>
      <c r="B244" s="282"/>
      <c r="C244" s="282"/>
      <c r="D244" s="282"/>
      <c r="E244" s="282"/>
      <c r="F244" s="282"/>
      <c r="G244" s="282"/>
      <c r="H244" s="282"/>
      <c r="I244" s="282"/>
      <c r="J244" s="282"/>
      <c r="K244" s="282"/>
      <c r="L244" s="282"/>
      <c r="M244" s="282"/>
      <c r="N244" s="282"/>
      <c r="O244" s="282"/>
      <c r="P244" s="282"/>
      <c r="Q244" s="282"/>
      <c r="R244" s="282"/>
      <c r="S244" s="282"/>
      <c r="T244" s="282"/>
      <c r="U244" s="282"/>
      <c r="V244" s="282"/>
      <c r="W244" s="282"/>
      <c r="X244" s="282"/>
      <c r="Y244" s="282"/>
      <c r="Z244" s="282"/>
      <c r="AA244" s="282"/>
      <c r="AB244" s="282"/>
      <c r="AC244" s="282"/>
      <c r="AD244" s="282"/>
      <c r="AE244" s="282"/>
      <c r="AF244" s="282"/>
      <c r="AG244" s="282"/>
      <c r="AH244" s="282"/>
      <c r="AI244" s="282"/>
      <c r="AJ244" s="282"/>
      <c r="AK244" s="282"/>
      <c r="AL244" s="282"/>
      <c r="AM244" s="282"/>
      <c r="AN244" s="282"/>
      <c r="AO244" s="282"/>
      <c r="AP244" s="282"/>
      <c r="AQ244" s="282"/>
      <c r="AR244" s="282"/>
      <c r="AS244" s="282"/>
      <c r="AT244" s="282"/>
    </row>
    <row r="245" spans="1:55" ht="18" customHeight="1">
      <c r="A245" s="282"/>
      <c r="B245" s="281"/>
      <c r="C245" s="280"/>
      <c r="D245" s="280"/>
      <c r="E245" s="280"/>
      <c r="F245" s="280"/>
      <c r="G245" s="280"/>
      <c r="H245" s="280"/>
      <c r="I245" s="179"/>
      <c r="J245" s="280"/>
      <c r="K245" s="280"/>
      <c r="L245" s="280"/>
      <c r="M245" s="280"/>
      <c r="N245" s="280"/>
      <c r="O245" s="2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1"/>
      <c r="AA245" s="181"/>
      <c r="AB245" s="181"/>
      <c r="AC245" s="181"/>
      <c r="AD245" s="181"/>
      <c r="AE245" s="180"/>
      <c r="AF245" s="180"/>
      <c r="AG245" s="180"/>
      <c r="AH245" s="180"/>
      <c r="AI245" s="180"/>
      <c r="AJ245" s="180"/>
      <c r="AK245" s="180"/>
      <c r="AL245" s="180"/>
      <c r="AM245" s="180"/>
      <c r="AN245" s="180"/>
      <c r="AO245" s="180"/>
      <c r="AP245" s="180"/>
      <c r="AQ245" s="180"/>
      <c r="AR245" s="139"/>
      <c r="AS245" s="139"/>
      <c r="AT245" s="282"/>
    </row>
    <row r="246" spans="1:55" s="142" customFormat="1" ht="18.75" customHeight="1">
      <c r="A246" s="288" t="s">
        <v>313</v>
      </c>
      <c r="B246" s="141"/>
      <c r="C246" s="141"/>
      <c r="D246" s="141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141"/>
      <c r="X246" s="141"/>
      <c r="Y246" s="141"/>
      <c r="Z246" s="141"/>
      <c r="AA246" s="141"/>
      <c r="AB246" s="141"/>
      <c r="AC246" s="141"/>
      <c r="AD246" s="141"/>
      <c r="AE246" s="141"/>
      <c r="AF246" s="141"/>
      <c r="AG246" s="141"/>
      <c r="AH246" s="141"/>
      <c r="AI246" s="141"/>
      <c r="AJ246" s="141"/>
      <c r="AK246" s="141"/>
      <c r="AL246" s="141"/>
      <c r="AM246" s="141"/>
      <c r="AN246" s="141"/>
      <c r="AO246" s="141"/>
      <c r="AP246" s="141"/>
      <c r="AQ246" s="141"/>
      <c r="AR246" s="141"/>
      <c r="AS246" s="141"/>
      <c r="AT246" s="141"/>
    </row>
    <row r="247" spans="1:55" ht="18.75" customHeight="1">
      <c r="A247" s="183" t="s">
        <v>314</v>
      </c>
    </row>
    <row r="248" spans="1:55" ht="18.75" customHeight="1">
      <c r="B248" s="660" t="s">
        <v>315</v>
      </c>
      <c r="C248" s="660"/>
      <c r="D248" s="660"/>
      <c r="E248" s="660"/>
      <c r="F248" s="660"/>
      <c r="G248" s="660"/>
      <c r="H248" s="660" t="s">
        <v>316</v>
      </c>
      <c r="I248" s="660"/>
      <c r="J248" s="660"/>
      <c r="K248" s="660"/>
      <c r="L248" s="660"/>
      <c r="M248" s="660"/>
      <c r="N248" s="661" t="s">
        <v>317</v>
      </c>
      <c r="O248" s="661"/>
      <c r="P248" s="661"/>
      <c r="Q248" s="661"/>
      <c r="R248" s="661"/>
      <c r="S248" s="661"/>
      <c r="T248" s="595" t="s">
        <v>782</v>
      </c>
      <c r="U248" s="596"/>
      <c r="V248" s="596"/>
      <c r="W248" s="596"/>
      <c r="X248" s="596"/>
      <c r="Y248" s="596"/>
      <c r="Z248" s="596"/>
      <c r="AA248" s="596"/>
      <c r="AB248" s="596"/>
      <c r="AC248" s="596"/>
      <c r="AD248" s="596"/>
      <c r="AE248" s="597"/>
      <c r="AF248" s="662" t="s">
        <v>320</v>
      </c>
      <c r="AG248" s="662"/>
      <c r="AH248" s="662"/>
      <c r="AI248" s="662"/>
      <c r="AJ248" s="662"/>
      <c r="AK248" s="662"/>
      <c r="AL248" s="661" t="s">
        <v>321</v>
      </c>
      <c r="AM248" s="661"/>
      <c r="AN248" s="661"/>
      <c r="AO248" s="661"/>
      <c r="AP248" s="661"/>
      <c r="AQ248" s="661"/>
    </row>
    <row r="249" spans="1:55" ht="18.75" customHeight="1">
      <c r="B249" s="711">
        <f>MAX(Calcu!D151:D210)</f>
        <v>0</v>
      </c>
      <c r="C249" s="711"/>
      <c r="D249" s="711"/>
      <c r="E249" s="711"/>
      <c r="F249" s="711"/>
      <c r="G249" s="711"/>
      <c r="H249" s="711" t="e">
        <f ca="1">Calcu!F145*Calcu!H145</f>
        <v>#N/A</v>
      </c>
      <c r="I249" s="711"/>
      <c r="J249" s="711"/>
      <c r="K249" s="711"/>
      <c r="L249" s="711"/>
      <c r="M249" s="711"/>
      <c r="N249" s="594">
        <f ca="1">Calcu!D150</f>
        <v>0</v>
      </c>
      <c r="O249" s="594"/>
      <c r="P249" s="594"/>
      <c r="Q249" s="594"/>
      <c r="R249" s="594"/>
      <c r="S249" s="594"/>
      <c r="T249" s="621" t="e">
        <f ca="1">OFFSET(표준압력!W115,AL249,0)</f>
        <v>#N/A</v>
      </c>
      <c r="U249" s="621"/>
      <c r="V249" s="621"/>
      <c r="W249" s="621"/>
      <c r="X249" s="621"/>
      <c r="Y249" s="621"/>
      <c r="Z249" s="621">
        <f ca="1">표준압력!X116</f>
        <v>0</v>
      </c>
      <c r="AA249" s="621"/>
      <c r="AB249" s="621"/>
      <c r="AC249" s="621"/>
      <c r="AD249" s="621"/>
      <c r="AE249" s="621"/>
      <c r="AF249" s="594">
        <v>2</v>
      </c>
      <c r="AG249" s="594"/>
      <c r="AH249" s="594"/>
      <c r="AI249" s="594"/>
      <c r="AJ249" s="594"/>
      <c r="AK249" s="594"/>
      <c r="AL249" s="594" t="e">
        <f>MATCH(TRUE,Calcu!I151:I210,0)</f>
        <v>#N/A</v>
      </c>
      <c r="AM249" s="594"/>
      <c r="AN249" s="594"/>
      <c r="AO249" s="594"/>
      <c r="AP249" s="594"/>
      <c r="AQ249" s="594"/>
    </row>
    <row r="250" spans="1:55" ht="18.75" customHeight="1">
      <c r="B250" s="661" t="s">
        <v>318</v>
      </c>
      <c r="C250" s="661"/>
      <c r="D250" s="661"/>
      <c r="E250" s="661"/>
      <c r="F250" s="661"/>
      <c r="G250" s="661"/>
      <c r="H250" s="661" t="s">
        <v>319</v>
      </c>
      <c r="I250" s="661"/>
      <c r="J250" s="661"/>
      <c r="K250" s="661"/>
      <c r="L250" s="661"/>
      <c r="M250" s="661"/>
      <c r="N250" s="595" t="s">
        <v>984</v>
      </c>
      <c r="O250" s="596"/>
      <c r="P250" s="596"/>
      <c r="Q250" s="596"/>
      <c r="R250" s="596"/>
      <c r="S250" s="596"/>
      <c r="T250" s="596"/>
      <c r="U250" s="596"/>
      <c r="V250" s="596"/>
      <c r="W250" s="596"/>
      <c r="X250" s="596"/>
      <c r="Y250" s="596"/>
      <c r="Z250" s="596"/>
      <c r="AA250" s="596"/>
      <c r="AB250" s="596"/>
      <c r="AC250" s="596"/>
      <c r="AD250" s="596"/>
      <c r="AE250" s="596"/>
      <c r="AF250" s="596"/>
      <c r="AG250" s="596"/>
      <c r="AH250" s="596"/>
      <c r="AI250" s="596"/>
      <c r="AJ250" s="596"/>
      <c r="AK250" s="597"/>
      <c r="AL250" s="482"/>
      <c r="AM250" s="482"/>
      <c r="AN250" s="482"/>
      <c r="AO250" s="482"/>
      <c r="AP250" s="482"/>
      <c r="AQ250" s="482"/>
      <c r="AR250" s="148"/>
      <c r="AS250" s="148"/>
      <c r="AT250" s="148"/>
      <c r="AU250" s="148"/>
      <c r="AV250" s="148"/>
      <c r="AW250" s="148"/>
      <c r="AX250" s="148"/>
      <c r="AY250" s="148"/>
      <c r="AZ250" s="148"/>
      <c r="BA250" s="148"/>
      <c r="BB250" s="148"/>
      <c r="BC250" s="148"/>
    </row>
    <row r="251" spans="1:55" ht="18.75" customHeight="1">
      <c r="B251" s="594" t="e">
        <f ca="1">MAX(ABS(Calcu!Q166-Calcu!Q151),ABS(Calcu!R166-Calcu!R151),ABS(Calcu!S166-Calcu!S151))</f>
        <v>#VALUE!</v>
      </c>
      <c r="C251" s="594"/>
      <c r="D251" s="594"/>
      <c r="E251" s="594"/>
      <c r="F251" s="594"/>
      <c r="G251" s="594"/>
      <c r="H251" s="594" t="e">
        <f ca="1">((P293-P292)+(V293-V292)+(AB293-AB292))/3</f>
        <v>#N/A</v>
      </c>
      <c r="I251" s="594"/>
      <c r="J251" s="594"/>
      <c r="K251" s="594"/>
      <c r="L251" s="594"/>
      <c r="M251" s="594"/>
      <c r="N251" s="594">
        <f>압력교정기!AA132</f>
        <v>0</v>
      </c>
      <c r="O251" s="594"/>
      <c r="P251" s="594"/>
      <c r="Q251" s="594"/>
      <c r="R251" s="594"/>
      <c r="S251" s="594"/>
      <c r="T251" s="594" t="str">
        <f ca="1">압력교정기!AB132</f>
        <v/>
      </c>
      <c r="U251" s="594"/>
      <c r="V251" s="594"/>
      <c r="W251" s="594"/>
      <c r="X251" s="594"/>
      <c r="Y251" s="594"/>
      <c r="Z251" s="594" t="str">
        <f ca="1">압력교정기!AK132</f>
        <v/>
      </c>
      <c r="AA251" s="594"/>
      <c r="AB251" s="594"/>
      <c r="AC251" s="594"/>
      <c r="AD251" s="594"/>
      <c r="AE251" s="594"/>
      <c r="AF251" s="594" t="str">
        <f ca="1">압력교정기!AL132</f>
        <v/>
      </c>
      <c r="AG251" s="594"/>
      <c r="AH251" s="594"/>
      <c r="AI251" s="594"/>
      <c r="AJ251" s="594"/>
      <c r="AK251" s="594"/>
      <c r="AL251" s="482"/>
      <c r="AM251" s="482"/>
      <c r="AN251" s="482"/>
      <c r="AO251" s="482"/>
      <c r="AP251" s="482"/>
      <c r="AQ251" s="482"/>
      <c r="AR251" s="148"/>
      <c r="AS251" s="148"/>
      <c r="AT251" s="148"/>
      <c r="AU251" s="148"/>
      <c r="AV251" s="148"/>
      <c r="AW251" s="148"/>
      <c r="AX251" s="148"/>
      <c r="AY251" s="148"/>
      <c r="AZ251" s="148"/>
      <c r="BA251" s="148"/>
      <c r="BB251" s="148"/>
      <c r="BC251" s="148"/>
    </row>
    <row r="252" spans="1:55" ht="18" customHeight="1">
      <c r="A252" s="282"/>
      <c r="B252" s="282"/>
      <c r="C252" s="282"/>
      <c r="D252" s="282"/>
      <c r="E252" s="282"/>
      <c r="F252" s="282"/>
      <c r="G252" s="282"/>
      <c r="H252" s="282"/>
      <c r="I252" s="282"/>
      <c r="J252" s="282"/>
      <c r="K252" s="282"/>
      <c r="L252" s="282"/>
      <c r="M252" s="282"/>
      <c r="N252" s="282"/>
      <c r="O252" s="282"/>
      <c r="P252" s="282"/>
      <c r="Q252" s="282"/>
      <c r="R252" s="282"/>
      <c r="S252" s="282"/>
      <c r="T252" s="282"/>
      <c r="U252" s="282"/>
      <c r="V252" s="282"/>
      <c r="W252" s="282"/>
      <c r="X252" s="282"/>
      <c r="Y252" s="282"/>
      <c r="Z252" s="282"/>
      <c r="AA252" s="282"/>
      <c r="AB252" s="282"/>
      <c r="AC252" s="282"/>
      <c r="AD252" s="282"/>
      <c r="AE252" s="282"/>
      <c r="AF252" s="282"/>
      <c r="AG252" s="282"/>
      <c r="AH252" s="282"/>
      <c r="AI252" s="282"/>
      <c r="AJ252" s="282"/>
      <c r="AK252" s="282"/>
      <c r="AL252" s="282"/>
      <c r="AM252" s="282"/>
      <c r="AN252" s="282"/>
      <c r="AO252" s="282"/>
      <c r="AP252" s="282"/>
      <c r="AQ252" s="282"/>
      <c r="AR252" s="282"/>
      <c r="AS252" s="282"/>
      <c r="AT252" s="282"/>
    </row>
    <row r="253" spans="1:55" ht="18" customHeight="1">
      <c r="A253" s="183" t="s">
        <v>215</v>
      </c>
      <c r="B253" s="282"/>
      <c r="C253" s="282"/>
      <c r="D253" s="282"/>
      <c r="E253" s="282"/>
      <c r="F253" s="282"/>
      <c r="G253" s="282"/>
      <c r="H253" s="282"/>
      <c r="I253" s="282"/>
      <c r="J253" s="282"/>
      <c r="K253" s="282"/>
      <c r="L253" s="282"/>
      <c r="M253" s="282"/>
      <c r="N253" s="282"/>
      <c r="O253" s="282"/>
      <c r="P253" s="282"/>
      <c r="Q253" s="282"/>
      <c r="R253" s="282"/>
      <c r="S253" s="282"/>
      <c r="T253" s="282"/>
      <c r="U253" s="282"/>
      <c r="V253" s="282"/>
      <c r="W253" s="282"/>
      <c r="X253" s="282"/>
      <c r="Y253" s="282"/>
      <c r="Z253" s="282"/>
      <c r="AA253" s="282"/>
      <c r="AB253" s="282"/>
      <c r="AC253" s="282"/>
      <c r="AD253" s="282"/>
      <c r="AE253" s="282"/>
      <c r="AF253" s="282"/>
      <c r="AG253" s="282"/>
      <c r="AH253" s="282"/>
      <c r="AI253" s="282"/>
      <c r="AJ253" s="282"/>
      <c r="AK253" s="282"/>
      <c r="AL253" s="282"/>
      <c r="AM253" s="282"/>
      <c r="AN253" s="282"/>
      <c r="AO253" s="282"/>
      <c r="AP253" s="282"/>
      <c r="AQ253" s="282"/>
      <c r="AR253" s="282"/>
      <c r="AS253" s="282"/>
      <c r="AT253" s="282"/>
    </row>
    <row r="254" spans="1:55" ht="18" customHeight="1">
      <c r="A254" s="282"/>
      <c r="B254" s="651" t="s">
        <v>216</v>
      </c>
      <c r="C254" s="652"/>
      <c r="D254" s="652"/>
      <c r="E254" s="652"/>
      <c r="F254" s="652"/>
      <c r="G254" s="652"/>
      <c r="H254" s="653"/>
      <c r="I254" s="651" t="s">
        <v>895</v>
      </c>
      <c r="J254" s="652"/>
      <c r="K254" s="652"/>
      <c r="L254" s="652"/>
      <c r="M254" s="652"/>
      <c r="N254" s="652"/>
      <c r="O254" s="653"/>
      <c r="P254" s="692" t="e">
        <f>Calcu!$J$568&amp;" 지시값"</f>
        <v>#N/A</v>
      </c>
      <c r="Q254" s="693"/>
      <c r="R254" s="693"/>
      <c r="S254" s="693"/>
      <c r="T254" s="693"/>
      <c r="U254" s="693"/>
      <c r="V254" s="693"/>
      <c r="W254" s="693"/>
      <c r="X254" s="693"/>
      <c r="Y254" s="693"/>
      <c r="Z254" s="693"/>
      <c r="AA254" s="693"/>
      <c r="AB254" s="693"/>
      <c r="AC254" s="693"/>
      <c r="AD254" s="694" t="s">
        <v>723</v>
      </c>
      <c r="AE254" s="694"/>
      <c r="AF254" s="694"/>
      <c r="AG254" s="694"/>
      <c r="AH254" s="694"/>
      <c r="AI254" s="694"/>
      <c r="AJ254" s="695"/>
      <c r="AK254" s="282"/>
      <c r="AL254" s="282"/>
      <c r="AM254" s="282"/>
      <c r="AN254" s="282"/>
      <c r="AO254" s="282"/>
      <c r="AP254" s="282"/>
      <c r="AQ254" s="282"/>
      <c r="AR254" s="139"/>
      <c r="AS254" s="139"/>
      <c r="AT254" s="282"/>
    </row>
    <row r="255" spans="1:55" ht="18" customHeight="1">
      <c r="A255" s="282"/>
      <c r="B255" s="654"/>
      <c r="C255" s="655"/>
      <c r="D255" s="655"/>
      <c r="E255" s="655"/>
      <c r="F255" s="655"/>
      <c r="G255" s="655"/>
      <c r="H255" s="656"/>
      <c r="I255" s="657"/>
      <c r="J255" s="658"/>
      <c r="K255" s="658"/>
      <c r="L255" s="658"/>
      <c r="M255" s="658"/>
      <c r="N255" s="658"/>
      <c r="O255" s="659"/>
      <c r="P255" s="648" t="s">
        <v>217</v>
      </c>
      <c r="Q255" s="649"/>
      <c r="R255" s="649"/>
      <c r="S255" s="649"/>
      <c r="T255" s="649"/>
      <c r="U255" s="649"/>
      <c r="V255" s="650"/>
      <c r="W255" s="648" t="s">
        <v>218</v>
      </c>
      <c r="X255" s="649"/>
      <c r="Y255" s="649"/>
      <c r="Z255" s="649"/>
      <c r="AA255" s="649"/>
      <c r="AB255" s="649"/>
      <c r="AC255" s="650"/>
      <c r="AD255" s="648" t="s">
        <v>219</v>
      </c>
      <c r="AE255" s="649"/>
      <c r="AF255" s="649"/>
      <c r="AG255" s="649"/>
      <c r="AH255" s="649"/>
      <c r="AI255" s="649"/>
      <c r="AJ255" s="650"/>
      <c r="AK255" s="282"/>
      <c r="AL255" s="282"/>
      <c r="AM255" s="282"/>
      <c r="AN255" s="282"/>
      <c r="AO255" s="282"/>
      <c r="AP255" s="282"/>
      <c r="AQ255" s="282"/>
      <c r="AR255" s="139"/>
      <c r="AS255" s="139"/>
      <c r="AT255" s="282"/>
    </row>
    <row r="256" spans="1:55" ht="18" customHeight="1">
      <c r="A256" s="282"/>
      <c r="B256" s="657"/>
      <c r="C256" s="658"/>
      <c r="D256" s="658"/>
      <c r="E256" s="658"/>
      <c r="F256" s="658"/>
      <c r="G256" s="658"/>
      <c r="H256" s="659"/>
      <c r="I256" s="663">
        <f ca="1">Calcu!E150</f>
        <v>0</v>
      </c>
      <c r="J256" s="664"/>
      <c r="K256" s="664"/>
      <c r="L256" s="664"/>
      <c r="M256" s="664"/>
      <c r="N256" s="664"/>
      <c r="O256" s="665"/>
      <c r="P256" s="663">
        <f ca="1">Calcu!J150</f>
        <v>0</v>
      </c>
      <c r="Q256" s="666"/>
      <c r="R256" s="666"/>
      <c r="S256" s="666"/>
      <c r="T256" s="666"/>
      <c r="U256" s="666"/>
      <c r="V256" s="667"/>
      <c r="W256" s="663">
        <f ca="1">Calcu!K150</f>
        <v>0</v>
      </c>
      <c r="X256" s="666"/>
      <c r="Y256" s="666"/>
      <c r="Z256" s="666"/>
      <c r="AA256" s="666"/>
      <c r="AB256" s="666"/>
      <c r="AC256" s="667"/>
      <c r="AD256" s="663">
        <f ca="1">Calcu!L150</f>
        <v>0</v>
      </c>
      <c r="AE256" s="666"/>
      <c r="AF256" s="666"/>
      <c r="AG256" s="666"/>
      <c r="AH256" s="666"/>
      <c r="AI256" s="666"/>
      <c r="AJ256" s="667"/>
      <c r="AK256" s="282"/>
      <c r="AL256" s="282"/>
      <c r="AM256" s="282"/>
      <c r="AN256" s="282"/>
      <c r="AO256" s="282"/>
      <c r="AP256" s="282"/>
      <c r="AQ256" s="282"/>
      <c r="AR256" s="139"/>
      <c r="AS256" s="139"/>
      <c r="AT256" s="282"/>
    </row>
    <row r="257" spans="1:46" ht="18" customHeight="1">
      <c r="A257" s="282"/>
      <c r="B257" s="645">
        <f>Calcu!C151</f>
        <v>1</v>
      </c>
      <c r="C257" s="646"/>
      <c r="D257" s="646"/>
      <c r="E257" s="646"/>
      <c r="F257" s="646"/>
      <c r="G257" s="646"/>
      <c r="H257" s="647"/>
      <c r="I257" s="626" t="str">
        <f>Calcu!E151</f>
        <v/>
      </c>
      <c r="J257" s="627"/>
      <c r="K257" s="627"/>
      <c r="L257" s="627"/>
      <c r="M257" s="627"/>
      <c r="N257" s="627"/>
      <c r="O257" s="628"/>
      <c r="P257" s="626" t="str">
        <f>Calcu!J151</f>
        <v/>
      </c>
      <c r="Q257" s="629"/>
      <c r="R257" s="629"/>
      <c r="S257" s="629"/>
      <c r="T257" s="629"/>
      <c r="U257" s="629"/>
      <c r="V257" s="630"/>
      <c r="W257" s="626" t="str">
        <f>IF(Calcu!G151="ⅹ",Calcu!G151,Calcu!K151)</f>
        <v/>
      </c>
      <c r="X257" s="629"/>
      <c r="Y257" s="629"/>
      <c r="Z257" s="629"/>
      <c r="AA257" s="629"/>
      <c r="AB257" s="629"/>
      <c r="AC257" s="630"/>
      <c r="AD257" s="626" t="str">
        <f>IF(Calcu!H151="ⅹ",Calcu!H151,Calcu!L151)</f>
        <v/>
      </c>
      <c r="AE257" s="629"/>
      <c r="AF257" s="629"/>
      <c r="AG257" s="629"/>
      <c r="AH257" s="629"/>
      <c r="AI257" s="629"/>
      <c r="AJ257" s="630"/>
      <c r="AK257" s="282"/>
      <c r="AL257" s="282"/>
      <c r="AM257" s="282"/>
      <c r="AN257" s="282"/>
      <c r="AO257" s="282"/>
      <c r="AP257" s="282"/>
      <c r="AQ257" s="282"/>
      <c r="AR257" s="139"/>
      <c r="AS257" s="139"/>
      <c r="AT257" s="282"/>
    </row>
    <row r="258" spans="1:46" ht="18" customHeight="1">
      <c r="A258" s="282"/>
      <c r="B258" s="645">
        <f>Calcu!C152</f>
        <v>2</v>
      </c>
      <c r="C258" s="646"/>
      <c r="D258" s="646"/>
      <c r="E258" s="646"/>
      <c r="F258" s="646"/>
      <c r="G258" s="646"/>
      <c r="H258" s="647"/>
      <c r="I258" s="626" t="str">
        <f>Calcu!E152</f>
        <v/>
      </c>
      <c r="J258" s="627"/>
      <c r="K258" s="627"/>
      <c r="L258" s="627"/>
      <c r="M258" s="627"/>
      <c r="N258" s="627"/>
      <c r="O258" s="628"/>
      <c r="P258" s="626" t="str">
        <f>Calcu!J152</f>
        <v/>
      </c>
      <c r="Q258" s="629"/>
      <c r="R258" s="629"/>
      <c r="S258" s="629"/>
      <c r="T258" s="629"/>
      <c r="U258" s="629"/>
      <c r="V258" s="630"/>
      <c r="W258" s="626" t="str">
        <f>IF(Calcu!G152="ⅹ",Calcu!G152,Calcu!K152)</f>
        <v/>
      </c>
      <c r="X258" s="629"/>
      <c r="Y258" s="629"/>
      <c r="Z258" s="629"/>
      <c r="AA258" s="629"/>
      <c r="AB258" s="629"/>
      <c r="AC258" s="630"/>
      <c r="AD258" s="626" t="str">
        <f>IF(Calcu!H152="ⅹ",Calcu!H152,Calcu!L152)</f>
        <v/>
      </c>
      <c r="AE258" s="629"/>
      <c r="AF258" s="629"/>
      <c r="AG258" s="629"/>
      <c r="AH258" s="629"/>
      <c r="AI258" s="629"/>
      <c r="AJ258" s="630"/>
      <c r="AK258" s="282"/>
      <c r="AL258" s="282"/>
      <c r="AM258" s="282"/>
      <c r="AN258" s="282"/>
      <c r="AO258" s="282"/>
      <c r="AP258" s="282"/>
      <c r="AQ258" s="282"/>
      <c r="AR258" s="139"/>
      <c r="AS258" s="139"/>
      <c r="AT258" s="282"/>
    </row>
    <row r="259" spans="1:46" ht="18" customHeight="1">
      <c r="A259" s="282"/>
      <c r="B259" s="645">
        <f>Calcu!C153</f>
        <v>3</v>
      </c>
      <c r="C259" s="646"/>
      <c r="D259" s="646"/>
      <c r="E259" s="646"/>
      <c r="F259" s="646"/>
      <c r="G259" s="646"/>
      <c r="H259" s="647"/>
      <c r="I259" s="626" t="str">
        <f>Calcu!E153</f>
        <v/>
      </c>
      <c r="J259" s="627"/>
      <c r="K259" s="627"/>
      <c r="L259" s="627"/>
      <c r="M259" s="627"/>
      <c r="N259" s="627"/>
      <c r="O259" s="628"/>
      <c r="P259" s="626" t="str">
        <f>Calcu!J153</f>
        <v/>
      </c>
      <c r="Q259" s="629"/>
      <c r="R259" s="629"/>
      <c r="S259" s="629"/>
      <c r="T259" s="629"/>
      <c r="U259" s="629"/>
      <c r="V259" s="630"/>
      <c r="W259" s="626" t="str">
        <f>IF(Calcu!G153="ⅹ",Calcu!G153,Calcu!K153)</f>
        <v/>
      </c>
      <c r="X259" s="629"/>
      <c r="Y259" s="629"/>
      <c r="Z259" s="629"/>
      <c r="AA259" s="629"/>
      <c r="AB259" s="629"/>
      <c r="AC259" s="630"/>
      <c r="AD259" s="626" t="str">
        <f>IF(Calcu!H153="ⅹ",Calcu!H153,Calcu!L153)</f>
        <v/>
      </c>
      <c r="AE259" s="629"/>
      <c r="AF259" s="629"/>
      <c r="AG259" s="629"/>
      <c r="AH259" s="629"/>
      <c r="AI259" s="629"/>
      <c r="AJ259" s="630"/>
      <c r="AK259" s="282"/>
      <c r="AL259" s="282"/>
      <c r="AM259" s="282"/>
      <c r="AN259" s="282"/>
      <c r="AO259" s="282"/>
      <c r="AP259" s="282"/>
      <c r="AQ259" s="282"/>
      <c r="AR259" s="139"/>
      <c r="AS259" s="139"/>
      <c r="AT259" s="282"/>
    </row>
    <row r="260" spans="1:46" ht="18" customHeight="1">
      <c r="A260" s="282"/>
      <c r="B260" s="645">
        <f>Calcu!C154</f>
        <v>4</v>
      </c>
      <c r="C260" s="646"/>
      <c r="D260" s="646"/>
      <c r="E260" s="646"/>
      <c r="F260" s="646"/>
      <c r="G260" s="646"/>
      <c r="H260" s="647"/>
      <c r="I260" s="626" t="str">
        <f>Calcu!E154</f>
        <v/>
      </c>
      <c r="J260" s="627"/>
      <c r="K260" s="627"/>
      <c r="L260" s="627"/>
      <c r="M260" s="627"/>
      <c r="N260" s="627"/>
      <c r="O260" s="628"/>
      <c r="P260" s="626" t="str">
        <f>Calcu!J154</f>
        <v/>
      </c>
      <c r="Q260" s="629"/>
      <c r="R260" s="629"/>
      <c r="S260" s="629"/>
      <c r="T260" s="629"/>
      <c r="U260" s="629"/>
      <c r="V260" s="630"/>
      <c r="W260" s="626" t="str">
        <f>IF(Calcu!G154="ⅹ",Calcu!G154,Calcu!K154)</f>
        <v/>
      </c>
      <c r="X260" s="629"/>
      <c r="Y260" s="629"/>
      <c r="Z260" s="629"/>
      <c r="AA260" s="629"/>
      <c r="AB260" s="629"/>
      <c r="AC260" s="630"/>
      <c r="AD260" s="626" t="str">
        <f>IF(Calcu!H154="ⅹ",Calcu!H154,Calcu!L154)</f>
        <v/>
      </c>
      <c r="AE260" s="629"/>
      <c r="AF260" s="629"/>
      <c r="AG260" s="629"/>
      <c r="AH260" s="629"/>
      <c r="AI260" s="629"/>
      <c r="AJ260" s="630"/>
      <c r="AK260" s="282"/>
      <c r="AL260" s="282"/>
      <c r="AM260" s="282"/>
      <c r="AN260" s="282"/>
      <c r="AO260" s="282"/>
      <c r="AP260" s="282"/>
      <c r="AQ260" s="282"/>
      <c r="AR260" s="139"/>
      <c r="AS260" s="139"/>
      <c r="AT260" s="282"/>
    </row>
    <row r="261" spans="1:46" ht="18" customHeight="1">
      <c r="A261" s="282"/>
      <c r="B261" s="645">
        <f>Calcu!C155</f>
        <v>5</v>
      </c>
      <c r="C261" s="646"/>
      <c r="D261" s="646"/>
      <c r="E261" s="646"/>
      <c r="F261" s="646"/>
      <c r="G261" s="646"/>
      <c r="H261" s="647"/>
      <c r="I261" s="626" t="str">
        <f>Calcu!E155</f>
        <v/>
      </c>
      <c r="J261" s="627"/>
      <c r="K261" s="627"/>
      <c r="L261" s="627"/>
      <c r="M261" s="627"/>
      <c r="N261" s="627"/>
      <c r="O261" s="628"/>
      <c r="P261" s="626" t="str">
        <f>Calcu!J155</f>
        <v/>
      </c>
      <c r="Q261" s="629"/>
      <c r="R261" s="629"/>
      <c r="S261" s="629"/>
      <c r="T261" s="629"/>
      <c r="U261" s="629"/>
      <c r="V261" s="630"/>
      <c r="W261" s="626" t="str">
        <f>IF(Calcu!G155="ⅹ",Calcu!G155,Calcu!K155)</f>
        <v/>
      </c>
      <c r="X261" s="629"/>
      <c r="Y261" s="629"/>
      <c r="Z261" s="629"/>
      <c r="AA261" s="629"/>
      <c r="AB261" s="629"/>
      <c r="AC261" s="630"/>
      <c r="AD261" s="626" t="str">
        <f>IF(Calcu!H155="ⅹ",Calcu!H155,Calcu!L155)</f>
        <v/>
      </c>
      <c r="AE261" s="629"/>
      <c r="AF261" s="629"/>
      <c r="AG261" s="629"/>
      <c r="AH261" s="629"/>
      <c r="AI261" s="629"/>
      <c r="AJ261" s="630"/>
      <c r="AK261" s="282"/>
      <c r="AL261" s="282"/>
      <c r="AM261" s="282"/>
      <c r="AN261" s="282"/>
      <c r="AO261" s="282"/>
      <c r="AP261" s="282"/>
      <c r="AQ261" s="282"/>
      <c r="AR261" s="139"/>
      <c r="AS261" s="139"/>
      <c r="AT261" s="282"/>
    </row>
    <row r="262" spans="1:46" ht="18" customHeight="1">
      <c r="A262" s="282"/>
      <c r="B262" s="645">
        <f>Calcu!C156</f>
        <v>6</v>
      </c>
      <c r="C262" s="646"/>
      <c r="D262" s="646"/>
      <c r="E262" s="646"/>
      <c r="F262" s="646"/>
      <c r="G262" s="646"/>
      <c r="H262" s="647"/>
      <c r="I262" s="626" t="str">
        <f>Calcu!E156</f>
        <v/>
      </c>
      <c r="J262" s="627"/>
      <c r="K262" s="627"/>
      <c r="L262" s="627"/>
      <c r="M262" s="627"/>
      <c r="N262" s="627"/>
      <c r="O262" s="628"/>
      <c r="P262" s="626" t="str">
        <f>Calcu!J156</f>
        <v/>
      </c>
      <c r="Q262" s="629"/>
      <c r="R262" s="629"/>
      <c r="S262" s="629"/>
      <c r="T262" s="629"/>
      <c r="U262" s="629"/>
      <c r="V262" s="630"/>
      <c r="W262" s="626" t="str">
        <f>IF(Calcu!G156="ⅹ",Calcu!G156,Calcu!K156)</f>
        <v/>
      </c>
      <c r="X262" s="629"/>
      <c r="Y262" s="629"/>
      <c r="Z262" s="629"/>
      <c r="AA262" s="629"/>
      <c r="AB262" s="629"/>
      <c r="AC262" s="630"/>
      <c r="AD262" s="626" t="str">
        <f>IF(Calcu!H156="ⅹ",Calcu!H156,Calcu!L156)</f>
        <v/>
      </c>
      <c r="AE262" s="629"/>
      <c r="AF262" s="629"/>
      <c r="AG262" s="629"/>
      <c r="AH262" s="629"/>
      <c r="AI262" s="629"/>
      <c r="AJ262" s="630"/>
      <c r="AK262" s="282"/>
      <c r="AL262" s="282"/>
      <c r="AM262" s="282"/>
      <c r="AN262" s="282"/>
      <c r="AO262" s="282"/>
      <c r="AP262" s="282"/>
      <c r="AQ262" s="282"/>
      <c r="AR262" s="139"/>
      <c r="AS262" s="139"/>
      <c r="AT262" s="282"/>
    </row>
    <row r="263" spans="1:46" ht="18" customHeight="1">
      <c r="A263" s="282"/>
      <c r="B263" s="645">
        <f>Calcu!C157</f>
        <v>7</v>
      </c>
      <c r="C263" s="646"/>
      <c r="D263" s="646"/>
      <c r="E263" s="646"/>
      <c r="F263" s="646"/>
      <c r="G263" s="646"/>
      <c r="H263" s="647"/>
      <c r="I263" s="626" t="str">
        <f>Calcu!E157</f>
        <v/>
      </c>
      <c r="J263" s="627"/>
      <c r="K263" s="627"/>
      <c r="L263" s="627"/>
      <c r="M263" s="627"/>
      <c r="N263" s="627"/>
      <c r="O263" s="628"/>
      <c r="P263" s="626" t="str">
        <f>Calcu!J157</f>
        <v/>
      </c>
      <c r="Q263" s="629"/>
      <c r="R263" s="629"/>
      <c r="S263" s="629"/>
      <c r="T263" s="629"/>
      <c r="U263" s="629"/>
      <c r="V263" s="630"/>
      <c r="W263" s="626" t="str">
        <f>IF(Calcu!G157="ⅹ",Calcu!G157,Calcu!K157)</f>
        <v/>
      </c>
      <c r="X263" s="629"/>
      <c r="Y263" s="629"/>
      <c r="Z263" s="629"/>
      <c r="AA263" s="629"/>
      <c r="AB263" s="629"/>
      <c r="AC263" s="630"/>
      <c r="AD263" s="626" t="str">
        <f>IF(Calcu!H157="ⅹ",Calcu!H157,Calcu!L157)</f>
        <v/>
      </c>
      <c r="AE263" s="629"/>
      <c r="AF263" s="629"/>
      <c r="AG263" s="629"/>
      <c r="AH263" s="629"/>
      <c r="AI263" s="629"/>
      <c r="AJ263" s="630"/>
      <c r="AK263" s="282"/>
      <c r="AL263" s="282"/>
      <c r="AM263" s="282"/>
      <c r="AN263" s="282"/>
      <c r="AO263" s="282"/>
      <c r="AP263" s="282"/>
      <c r="AQ263" s="282"/>
      <c r="AR263" s="139"/>
      <c r="AS263" s="139"/>
      <c r="AT263" s="282"/>
    </row>
    <row r="264" spans="1:46" ht="18" customHeight="1">
      <c r="A264" s="282"/>
      <c r="B264" s="645">
        <f>Calcu!C158</f>
        <v>8</v>
      </c>
      <c r="C264" s="646"/>
      <c r="D264" s="646"/>
      <c r="E264" s="646"/>
      <c r="F264" s="646"/>
      <c r="G264" s="646"/>
      <c r="H264" s="647"/>
      <c r="I264" s="626" t="str">
        <f>Calcu!E158</f>
        <v/>
      </c>
      <c r="J264" s="627"/>
      <c r="K264" s="627"/>
      <c r="L264" s="627"/>
      <c r="M264" s="627"/>
      <c r="N264" s="627"/>
      <c r="O264" s="628"/>
      <c r="P264" s="626" t="str">
        <f>Calcu!J158</f>
        <v/>
      </c>
      <c r="Q264" s="629"/>
      <c r="R264" s="629"/>
      <c r="S264" s="629"/>
      <c r="T264" s="629"/>
      <c r="U264" s="629"/>
      <c r="V264" s="630"/>
      <c r="W264" s="626" t="str">
        <f>IF(Calcu!G158="ⅹ",Calcu!G158,Calcu!K158)</f>
        <v/>
      </c>
      <c r="X264" s="629"/>
      <c r="Y264" s="629"/>
      <c r="Z264" s="629"/>
      <c r="AA264" s="629"/>
      <c r="AB264" s="629"/>
      <c r="AC264" s="630"/>
      <c r="AD264" s="626" t="str">
        <f>IF(Calcu!H158="ⅹ",Calcu!H158,Calcu!L158)</f>
        <v/>
      </c>
      <c r="AE264" s="629"/>
      <c r="AF264" s="629"/>
      <c r="AG264" s="629"/>
      <c r="AH264" s="629"/>
      <c r="AI264" s="629"/>
      <c r="AJ264" s="630"/>
      <c r="AK264" s="282"/>
      <c r="AL264" s="282"/>
      <c r="AM264" s="282"/>
      <c r="AN264" s="282"/>
      <c r="AO264" s="282"/>
      <c r="AP264" s="282"/>
      <c r="AQ264" s="282"/>
      <c r="AR264" s="139"/>
      <c r="AS264" s="139"/>
      <c r="AT264" s="282"/>
    </row>
    <row r="265" spans="1:46" ht="18" customHeight="1">
      <c r="A265" s="282"/>
      <c r="B265" s="645">
        <f>Calcu!C159</f>
        <v>9</v>
      </c>
      <c r="C265" s="646"/>
      <c r="D265" s="646"/>
      <c r="E265" s="646"/>
      <c r="F265" s="646"/>
      <c r="G265" s="646"/>
      <c r="H265" s="647"/>
      <c r="I265" s="626" t="str">
        <f>Calcu!E159</f>
        <v/>
      </c>
      <c r="J265" s="627"/>
      <c r="K265" s="627"/>
      <c r="L265" s="627"/>
      <c r="M265" s="627"/>
      <c r="N265" s="627"/>
      <c r="O265" s="628"/>
      <c r="P265" s="626" t="str">
        <f>Calcu!J159</f>
        <v/>
      </c>
      <c r="Q265" s="629"/>
      <c r="R265" s="629"/>
      <c r="S265" s="629"/>
      <c r="T265" s="629"/>
      <c r="U265" s="629"/>
      <c r="V265" s="630"/>
      <c r="W265" s="626" t="str">
        <f>IF(Calcu!G159="ⅹ",Calcu!G159,Calcu!K159)</f>
        <v/>
      </c>
      <c r="X265" s="629"/>
      <c r="Y265" s="629"/>
      <c r="Z265" s="629"/>
      <c r="AA265" s="629"/>
      <c r="AB265" s="629"/>
      <c r="AC265" s="630"/>
      <c r="AD265" s="626" t="str">
        <f>IF(Calcu!H159="ⅹ",Calcu!H159,Calcu!L159)</f>
        <v/>
      </c>
      <c r="AE265" s="629"/>
      <c r="AF265" s="629"/>
      <c r="AG265" s="629"/>
      <c r="AH265" s="629"/>
      <c r="AI265" s="629"/>
      <c r="AJ265" s="630"/>
      <c r="AK265" s="282"/>
      <c r="AL265" s="282"/>
      <c r="AM265" s="282"/>
      <c r="AN265" s="282"/>
      <c r="AO265" s="282"/>
      <c r="AP265" s="282"/>
      <c r="AQ265" s="282"/>
      <c r="AR265" s="139"/>
      <c r="AS265" s="139"/>
      <c r="AT265" s="282"/>
    </row>
    <row r="266" spans="1:46" ht="18" customHeight="1">
      <c r="A266" s="282"/>
      <c r="B266" s="645">
        <f>Calcu!C160</f>
        <v>10</v>
      </c>
      <c r="C266" s="646"/>
      <c r="D266" s="646"/>
      <c r="E266" s="646"/>
      <c r="F266" s="646"/>
      <c r="G266" s="646"/>
      <c r="H266" s="647"/>
      <c r="I266" s="626" t="str">
        <f>Calcu!E160</f>
        <v/>
      </c>
      <c r="J266" s="627"/>
      <c r="K266" s="627"/>
      <c r="L266" s="627"/>
      <c r="M266" s="627"/>
      <c r="N266" s="627"/>
      <c r="O266" s="628"/>
      <c r="P266" s="626" t="str">
        <f>Calcu!J160</f>
        <v/>
      </c>
      <c r="Q266" s="629"/>
      <c r="R266" s="629"/>
      <c r="S266" s="629"/>
      <c r="T266" s="629"/>
      <c r="U266" s="629"/>
      <c r="V266" s="630"/>
      <c r="W266" s="626" t="str">
        <f>IF(Calcu!G160="ⅹ",Calcu!G160,Calcu!K160)</f>
        <v/>
      </c>
      <c r="X266" s="629"/>
      <c r="Y266" s="629"/>
      <c r="Z266" s="629"/>
      <c r="AA266" s="629"/>
      <c r="AB266" s="629"/>
      <c r="AC266" s="630"/>
      <c r="AD266" s="626" t="str">
        <f>IF(Calcu!H160="ⅹ",Calcu!H160,Calcu!L160)</f>
        <v/>
      </c>
      <c r="AE266" s="629"/>
      <c r="AF266" s="629"/>
      <c r="AG266" s="629"/>
      <c r="AH266" s="629"/>
      <c r="AI266" s="629"/>
      <c r="AJ266" s="630"/>
      <c r="AK266" s="282"/>
      <c r="AL266" s="282"/>
      <c r="AM266" s="282"/>
      <c r="AN266" s="282"/>
      <c r="AO266" s="282"/>
      <c r="AP266" s="282"/>
      <c r="AQ266" s="282"/>
      <c r="AR266" s="139"/>
      <c r="AS266" s="139"/>
      <c r="AT266" s="282"/>
    </row>
    <row r="267" spans="1:46" ht="18" customHeight="1">
      <c r="A267" s="282"/>
      <c r="B267" s="645">
        <f>Calcu!C161</f>
        <v>11</v>
      </c>
      <c r="C267" s="646"/>
      <c r="D267" s="646"/>
      <c r="E267" s="646"/>
      <c r="F267" s="646"/>
      <c r="G267" s="646"/>
      <c r="H267" s="647"/>
      <c r="I267" s="626" t="str">
        <f>Calcu!E161</f>
        <v/>
      </c>
      <c r="J267" s="627"/>
      <c r="K267" s="627"/>
      <c r="L267" s="627"/>
      <c r="M267" s="627"/>
      <c r="N267" s="627"/>
      <c r="O267" s="628"/>
      <c r="P267" s="626" t="str">
        <f>Calcu!J161</f>
        <v/>
      </c>
      <c r="Q267" s="629"/>
      <c r="R267" s="629"/>
      <c r="S267" s="629"/>
      <c r="T267" s="629"/>
      <c r="U267" s="629"/>
      <c r="V267" s="630"/>
      <c r="W267" s="626" t="str">
        <f>IF(Calcu!G161="ⅹ",Calcu!G161,Calcu!K161)</f>
        <v/>
      </c>
      <c r="X267" s="629"/>
      <c r="Y267" s="629"/>
      <c r="Z267" s="629"/>
      <c r="AA267" s="629"/>
      <c r="AB267" s="629"/>
      <c r="AC267" s="630"/>
      <c r="AD267" s="626" t="str">
        <f>IF(Calcu!H161="ⅹ",Calcu!H161,Calcu!L161)</f>
        <v/>
      </c>
      <c r="AE267" s="629"/>
      <c r="AF267" s="629"/>
      <c r="AG267" s="629"/>
      <c r="AH267" s="629"/>
      <c r="AI267" s="629"/>
      <c r="AJ267" s="630"/>
      <c r="AK267" s="282"/>
      <c r="AL267" s="282"/>
      <c r="AM267" s="282"/>
      <c r="AN267" s="282"/>
      <c r="AO267" s="282"/>
      <c r="AP267" s="282"/>
      <c r="AQ267" s="282"/>
      <c r="AR267" s="139"/>
      <c r="AS267" s="139"/>
      <c r="AT267" s="282"/>
    </row>
    <row r="268" spans="1:46" ht="18" customHeight="1">
      <c r="A268" s="282"/>
      <c r="B268" s="645">
        <f>Calcu!C162</f>
        <v>12</v>
      </c>
      <c r="C268" s="646"/>
      <c r="D268" s="646"/>
      <c r="E268" s="646"/>
      <c r="F268" s="646"/>
      <c r="G268" s="646"/>
      <c r="H268" s="647"/>
      <c r="I268" s="626" t="str">
        <f>Calcu!E162</f>
        <v/>
      </c>
      <c r="J268" s="627"/>
      <c r="K268" s="627"/>
      <c r="L268" s="627"/>
      <c r="M268" s="627"/>
      <c r="N268" s="627"/>
      <c r="O268" s="628"/>
      <c r="P268" s="626" t="str">
        <f>Calcu!J162</f>
        <v/>
      </c>
      <c r="Q268" s="629"/>
      <c r="R268" s="629"/>
      <c r="S268" s="629"/>
      <c r="T268" s="629"/>
      <c r="U268" s="629"/>
      <c r="V268" s="630"/>
      <c r="W268" s="626" t="str">
        <f>IF(Calcu!G162="ⅹ",Calcu!G162,Calcu!K162)</f>
        <v/>
      </c>
      <c r="X268" s="629"/>
      <c r="Y268" s="629"/>
      <c r="Z268" s="629"/>
      <c r="AA268" s="629"/>
      <c r="AB268" s="629"/>
      <c r="AC268" s="630"/>
      <c r="AD268" s="626" t="str">
        <f>IF(Calcu!H162="ⅹ",Calcu!H162,Calcu!L162)</f>
        <v/>
      </c>
      <c r="AE268" s="629"/>
      <c r="AF268" s="629"/>
      <c r="AG268" s="629"/>
      <c r="AH268" s="629"/>
      <c r="AI268" s="629"/>
      <c r="AJ268" s="630"/>
      <c r="AK268" s="282"/>
      <c r="AL268" s="282"/>
      <c r="AM268" s="282"/>
      <c r="AN268" s="282"/>
      <c r="AO268" s="282"/>
      <c r="AP268" s="282"/>
      <c r="AQ268" s="282"/>
      <c r="AR268" s="139"/>
      <c r="AS268" s="139"/>
      <c r="AT268" s="282"/>
    </row>
    <row r="269" spans="1:46" ht="18" customHeight="1">
      <c r="A269" s="282"/>
      <c r="B269" s="645">
        <f>Calcu!C163</f>
        <v>13</v>
      </c>
      <c r="C269" s="646"/>
      <c r="D269" s="646"/>
      <c r="E269" s="646"/>
      <c r="F269" s="646"/>
      <c r="G269" s="646"/>
      <c r="H269" s="647"/>
      <c r="I269" s="626" t="str">
        <f>Calcu!E163</f>
        <v/>
      </c>
      <c r="J269" s="627"/>
      <c r="K269" s="627"/>
      <c r="L269" s="627"/>
      <c r="M269" s="627"/>
      <c r="N269" s="627"/>
      <c r="O269" s="628"/>
      <c r="P269" s="626" t="str">
        <f>Calcu!J163</f>
        <v/>
      </c>
      <c r="Q269" s="629"/>
      <c r="R269" s="629"/>
      <c r="S269" s="629"/>
      <c r="T269" s="629"/>
      <c r="U269" s="629"/>
      <c r="V269" s="630"/>
      <c r="W269" s="626" t="str">
        <f>IF(Calcu!G163="ⅹ",Calcu!G163,Calcu!K163)</f>
        <v/>
      </c>
      <c r="X269" s="629"/>
      <c r="Y269" s="629"/>
      <c r="Z269" s="629"/>
      <c r="AA269" s="629"/>
      <c r="AB269" s="629"/>
      <c r="AC269" s="630"/>
      <c r="AD269" s="626" t="str">
        <f>IF(Calcu!H163="ⅹ",Calcu!H163,Calcu!L163)</f>
        <v/>
      </c>
      <c r="AE269" s="629"/>
      <c r="AF269" s="629"/>
      <c r="AG269" s="629"/>
      <c r="AH269" s="629"/>
      <c r="AI269" s="629"/>
      <c r="AJ269" s="630"/>
      <c r="AK269" s="282"/>
      <c r="AL269" s="282"/>
      <c r="AM269" s="282"/>
      <c r="AN269" s="282"/>
      <c r="AO269" s="282"/>
      <c r="AP269" s="282"/>
      <c r="AQ269" s="282"/>
      <c r="AR269" s="139"/>
      <c r="AS269" s="139"/>
      <c r="AT269" s="282"/>
    </row>
    <row r="270" spans="1:46" ht="18" customHeight="1">
      <c r="A270" s="282"/>
      <c r="B270" s="645">
        <f>Calcu!C164</f>
        <v>14</v>
      </c>
      <c r="C270" s="646"/>
      <c r="D270" s="646"/>
      <c r="E270" s="646"/>
      <c r="F270" s="646"/>
      <c r="G270" s="646"/>
      <c r="H270" s="647"/>
      <c r="I270" s="626" t="str">
        <f>Calcu!E164</f>
        <v/>
      </c>
      <c r="J270" s="627"/>
      <c r="K270" s="627"/>
      <c r="L270" s="627"/>
      <c r="M270" s="627"/>
      <c r="N270" s="627"/>
      <c r="O270" s="628"/>
      <c r="P270" s="626" t="str">
        <f>Calcu!J164</f>
        <v/>
      </c>
      <c r="Q270" s="629"/>
      <c r="R270" s="629"/>
      <c r="S270" s="629"/>
      <c r="T270" s="629"/>
      <c r="U270" s="629"/>
      <c r="V270" s="630"/>
      <c r="W270" s="626" t="str">
        <f>IF(Calcu!G164="ⅹ",Calcu!G164,Calcu!K164)</f>
        <v/>
      </c>
      <c r="X270" s="629"/>
      <c r="Y270" s="629"/>
      <c r="Z270" s="629"/>
      <c r="AA270" s="629"/>
      <c r="AB270" s="629"/>
      <c r="AC270" s="630"/>
      <c r="AD270" s="626" t="str">
        <f>IF(Calcu!H164="ⅹ",Calcu!H164,Calcu!L164)</f>
        <v/>
      </c>
      <c r="AE270" s="629"/>
      <c r="AF270" s="629"/>
      <c r="AG270" s="629"/>
      <c r="AH270" s="629"/>
      <c r="AI270" s="629"/>
      <c r="AJ270" s="630"/>
      <c r="AK270" s="282"/>
      <c r="AL270" s="282"/>
      <c r="AM270" s="282"/>
      <c r="AN270" s="282"/>
      <c r="AO270" s="282"/>
      <c r="AP270" s="282"/>
      <c r="AQ270" s="282"/>
      <c r="AR270" s="139"/>
      <c r="AS270" s="139"/>
      <c r="AT270" s="282"/>
    </row>
    <row r="271" spans="1:46" ht="18" customHeight="1">
      <c r="A271" s="282"/>
      <c r="B271" s="645">
        <f>Calcu!C165</f>
        <v>15</v>
      </c>
      <c r="C271" s="646"/>
      <c r="D271" s="646"/>
      <c r="E271" s="646"/>
      <c r="F271" s="646"/>
      <c r="G271" s="646"/>
      <c r="H271" s="647"/>
      <c r="I271" s="626" t="str">
        <f>Calcu!E165</f>
        <v/>
      </c>
      <c r="J271" s="627"/>
      <c r="K271" s="627"/>
      <c r="L271" s="627"/>
      <c r="M271" s="627"/>
      <c r="N271" s="627"/>
      <c r="O271" s="628"/>
      <c r="P271" s="626" t="str">
        <f>Calcu!J165</f>
        <v/>
      </c>
      <c r="Q271" s="629"/>
      <c r="R271" s="629"/>
      <c r="S271" s="629"/>
      <c r="T271" s="629"/>
      <c r="U271" s="629"/>
      <c r="V271" s="630"/>
      <c r="W271" s="626" t="str">
        <f>IF(Calcu!G165="ⅹ",Calcu!G165,Calcu!K165)</f>
        <v/>
      </c>
      <c r="X271" s="629"/>
      <c r="Y271" s="629"/>
      <c r="Z271" s="629"/>
      <c r="AA271" s="629"/>
      <c r="AB271" s="629"/>
      <c r="AC271" s="630"/>
      <c r="AD271" s="626" t="str">
        <f>IF(Calcu!H165="ⅹ",Calcu!H165,Calcu!L165)</f>
        <v/>
      </c>
      <c r="AE271" s="629"/>
      <c r="AF271" s="629"/>
      <c r="AG271" s="629"/>
      <c r="AH271" s="629"/>
      <c r="AI271" s="629"/>
      <c r="AJ271" s="630"/>
      <c r="AK271" s="282"/>
      <c r="AL271" s="282"/>
      <c r="AM271" s="282"/>
      <c r="AN271" s="282"/>
      <c r="AO271" s="282"/>
      <c r="AP271" s="282"/>
      <c r="AQ271" s="282"/>
      <c r="AR271" s="139"/>
      <c r="AS271" s="139"/>
      <c r="AT271" s="282"/>
    </row>
    <row r="272" spans="1:46" ht="18" customHeight="1">
      <c r="A272" s="282"/>
      <c r="B272" s="645">
        <f>Calcu!C166</f>
        <v>16</v>
      </c>
      <c r="C272" s="646"/>
      <c r="D272" s="646"/>
      <c r="E272" s="646"/>
      <c r="F272" s="646"/>
      <c r="G272" s="646"/>
      <c r="H272" s="647"/>
      <c r="I272" s="626" t="str">
        <f>Calcu!E166</f>
        <v/>
      </c>
      <c r="J272" s="627"/>
      <c r="K272" s="627"/>
      <c r="L272" s="627"/>
      <c r="M272" s="627"/>
      <c r="N272" s="627"/>
      <c r="O272" s="628"/>
      <c r="P272" s="626" t="str">
        <f>Calcu!J166</f>
        <v/>
      </c>
      <c r="Q272" s="629"/>
      <c r="R272" s="629"/>
      <c r="S272" s="629"/>
      <c r="T272" s="629"/>
      <c r="U272" s="629"/>
      <c r="V272" s="630"/>
      <c r="W272" s="626" t="str">
        <f>IF(Calcu!G166="ⅹ",Calcu!G166,Calcu!K166)</f>
        <v/>
      </c>
      <c r="X272" s="629"/>
      <c r="Y272" s="629"/>
      <c r="Z272" s="629"/>
      <c r="AA272" s="629"/>
      <c r="AB272" s="629"/>
      <c r="AC272" s="630"/>
      <c r="AD272" s="626" t="str">
        <f>IF(Calcu!H166="ⅹ",Calcu!H166,Calcu!L166)</f>
        <v/>
      </c>
      <c r="AE272" s="629"/>
      <c r="AF272" s="629"/>
      <c r="AG272" s="629"/>
      <c r="AH272" s="629"/>
      <c r="AI272" s="629"/>
      <c r="AJ272" s="630"/>
      <c r="AK272" s="282"/>
      <c r="AL272" s="282"/>
      <c r="AM272" s="282"/>
      <c r="AN272" s="282"/>
      <c r="AO272" s="282"/>
      <c r="AP272" s="282"/>
      <c r="AQ272" s="282"/>
      <c r="AR272" s="139"/>
      <c r="AS272" s="139"/>
      <c r="AT272" s="282"/>
    </row>
    <row r="273" spans="1:46" ht="18" customHeight="1">
      <c r="A273" s="282"/>
      <c r="B273" s="645">
        <f>Calcu!C167</f>
        <v>17</v>
      </c>
      <c r="C273" s="646"/>
      <c r="D273" s="646"/>
      <c r="E273" s="646"/>
      <c r="F273" s="646"/>
      <c r="G273" s="646"/>
      <c r="H273" s="647"/>
      <c r="I273" s="626" t="str">
        <f>Calcu!E167</f>
        <v/>
      </c>
      <c r="J273" s="627"/>
      <c r="K273" s="627"/>
      <c r="L273" s="627"/>
      <c r="M273" s="627"/>
      <c r="N273" s="627"/>
      <c r="O273" s="628"/>
      <c r="P273" s="626" t="str">
        <f>Calcu!J167</f>
        <v/>
      </c>
      <c r="Q273" s="629"/>
      <c r="R273" s="629"/>
      <c r="S273" s="629"/>
      <c r="T273" s="629"/>
      <c r="U273" s="629"/>
      <c r="V273" s="630"/>
      <c r="W273" s="626" t="str">
        <f>IF(Calcu!G167="ⅹ",Calcu!G167,Calcu!K167)</f>
        <v/>
      </c>
      <c r="X273" s="629"/>
      <c r="Y273" s="629"/>
      <c r="Z273" s="629"/>
      <c r="AA273" s="629"/>
      <c r="AB273" s="629"/>
      <c r="AC273" s="630"/>
      <c r="AD273" s="626" t="str">
        <f>IF(Calcu!H167="ⅹ",Calcu!H167,Calcu!L167)</f>
        <v/>
      </c>
      <c r="AE273" s="629"/>
      <c r="AF273" s="629"/>
      <c r="AG273" s="629"/>
      <c r="AH273" s="629"/>
      <c r="AI273" s="629"/>
      <c r="AJ273" s="630"/>
      <c r="AK273" s="282"/>
      <c r="AL273" s="282"/>
      <c r="AM273" s="282"/>
      <c r="AN273" s="282"/>
      <c r="AO273" s="282"/>
      <c r="AP273" s="282"/>
      <c r="AQ273" s="282"/>
      <c r="AR273" s="139"/>
      <c r="AS273" s="139"/>
      <c r="AT273" s="282"/>
    </row>
    <row r="274" spans="1:46" ht="18" customHeight="1">
      <c r="A274" s="282"/>
      <c r="B274" s="645">
        <f>Calcu!C168</f>
        <v>18</v>
      </c>
      <c r="C274" s="646"/>
      <c r="D274" s="646"/>
      <c r="E274" s="646"/>
      <c r="F274" s="646"/>
      <c r="G274" s="646"/>
      <c r="H274" s="647"/>
      <c r="I274" s="626" t="str">
        <f>Calcu!E168</f>
        <v/>
      </c>
      <c r="J274" s="627"/>
      <c r="K274" s="627"/>
      <c r="L274" s="627"/>
      <c r="M274" s="627"/>
      <c r="N274" s="627"/>
      <c r="O274" s="628"/>
      <c r="P274" s="626" t="str">
        <f>Calcu!J168</f>
        <v/>
      </c>
      <c r="Q274" s="629"/>
      <c r="R274" s="629"/>
      <c r="S274" s="629"/>
      <c r="T274" s="629"/>
      <c r="U274" s="629"/>
      <c r="V274" s="630"/>
      <c r="W274" s="626" t="str">
        <f>IF(Calcu!G168="ⅹ",Calcu!G168,Calcu!K168)</f>
        <v/>
      </c>
      <c r="X274" s="629"/>
      <c r="Y274" s="629"/>
      <c r="Z274" s="629"/>
      <c r="AA274" s="629"/>
      <c r="AB274" s="629"/>
      <c r="AC274" s="630"/>
      <c r="AD274" s="626" t="str">
        <f>IF(Calcu!H168="ⅹ",Calcu!H168,Calcu!L168)</f>
        <v/>
      </c>
      <c r="AE274" s="629"/>
      <c r="AF274" s="629"/>
      <c r="AG274" s="629"/>
      <c r="AH274" s="629"/>
      <c r="AI274" s="629"/>
      <c r="AJ274" s="630"/>
      <c r="AK274" s="282"/>
      <c r="AL274" s="282"/>
      <c r="AM274" s="282"/>
      <c r="AN274" s="282"/>
      <c r="AO274" s="282"/>
      <c r="AP274" s="282"/>
      <c r="AQ274" s="282"/>
      <c r="AR274" s="139"/>
      <c r="AS274" s="139"/>
      <c r="AT274" s="282"/>
    </row>
    <row r="275" spans="1:46" ht="18" customHeight="1">
      <c r="A275" s="282"/>
      <c r="B275" s="645">
        <f>Calcu!C169</f>
        <v>19</v>
      </c>
      <c r="C275" s="646"/>
      <c r="D275" s="646"/>
      <c r="E275" s="646"/>
      <c r="F275" s="646"/>
      <c r="G275" s="646"/>
      <c r="H275" s="647"/>
      <c r="I275" s="626" t="str">
        <f>Calcu!E169</f>
        <v/>
      </c>
      <c r="J275" s="627"/>
      <c r="K275" s="627"/>
      <c r="L275" s="627"/>
      <c r="M275" s="627"/>
      <c r="N275" s="627"/>
      <c r="O275" s="628"/>
      <c r="P275" s="626" t="str">
        <f>Calcu!J169</f>
        <v/>
      </c>
      <c r="Q275" s="629"/>
      <c r="R275" s="629"/>
      <c r="S275" s="629"/>
      <c r="T275" s="629"/>
      <c r="U275" s="629"/>
      <c r="V275" s="630"/>
      <c r="W275" s="626" t="str">
        <f>IF(Calcu!G169="ⅹ",Calcu!G169,Calcu!K169)</f>
        <v/>
      </c>
      <c r="X275" s="629"/>
      <c r="Y275" s="629"/>
      <c r="Z275" s="629"/>
      <c r="AA275" s="629"/>
      <c r="AB275" s="629"/>
      <c r="AC275" s="630"/>
      <c r="AD275" s="626" t="str">
        <f>IF(Calcu!H169="ⅹ",Calcu!H169,Calcu!L169)</f>
        <v/>
      </c>
      <c r="AE275" s="629"/>
      <c r="AF275" s="629"/>
      <c r="AG275" s="629"/>
      <c r="AH275" s="629"/>
      <c r="AI275" s="629"/>
      <c r="AJ275" s="630"/>
      <c r="AK275" s="282"/>
      <c r="AL275" s="282"/>
      <c r="AM275" s="282"/>
      <c r="AN275" s="282"/>
      <c r="AO275" s="282"/>
      <c r="AP275" s="282"/>
      <c r="AQ275" s="282"/>
      <c r="AR275" s="139"/>
      <c r="AS275" s="139"/>
      <c r="AT275" s="282"/>
    </row>
    <row r="276" spans="1:46" ht="18" customHeight="1">
      <c r="A276" s="282"/>
      <c r="B276" s="645">
        <f>Calcu!C170</f>
        <v>20</v>
      </c>
      <c r="C276" s="646"/>
      <c r="D276" s="646"/>
      <c r="E276" s="646"/>
      <c r="F276" s="646"/>
      <c r="G276" s="646"/>
      <c r="H276" s="647"/>
      <c r="I276" s="626" t="str">
        <f>Calcu!E170</f>
        <v/>
      </c>
      <c r="J276" s="627"/>
      <c r="K276" s="627"/>
      <c r="L276" s="627"/>
      <c r="M276" s="627"/>
      <c r="N276" s="627"/>
      <c r="O276" s="628"/>
      <c r="P276" s="626" t="str">
        <f>Calcu!J170</f>
        <v/>
      </c>
      <c r="Q276" s="629"/>
      <c r="R276" s="629"/>
      <c r="S276" s="629"/>
      <c r="T276" s="629"/>
      <c r="U276" s="629"/>
      <c r="V276" s="630"/>
      <c r="W276" s="626" t="str">
        <f>IF(Calcu!G170="ⅹ",Calcu!G170,Calcu!K170)</f>
        <v/>
      </c>
      <c r="X276" s="629"/>
      <c r="Y276" s="629"/>
      <c r="Z276" s="629"/>
      <c r="AA276" s="629"/>
      <c r="AB276" s="629"/>
      <c r="AC276" s="630"/>
      <c r="AD276" s="626" t="str">
        <f>IF(Calcu!H170="ⅹ",Calcu!H170,Calcu!L170)</f>
        <v/>
      </c>
      <c r="AE276" s="629"/>
      <c r="AF276" s="629"/>
      <c r="AG276" s="629"/>
      <c r="AH276" s="629"/>
      <c r="AI276" s="629"/>
      <c r="AJ276" s="630"/>
      <c r="AK276" s="282"/>
      <c r="AL276" s="282"/>
      <c r="AM276" s="282"/>
      <c r="AN276" s="282"/>
      <c r="AO276" s="282"/>
      <c r="AP276" s="282"/>
      <c r="AQ276" s="282"/>
      <c r="AR276" s="139"/>
      <c r="AS276" s="139"/>
      <c r="AT276" s="282"/>
    </row>
    <row r="277" spans="1:46" ht="18" customHeight="1">
      <c r="A277" s="282"/>
      <c r="B277" s="645">
        <f>Calcu!C171</f>
        <v>21</v>
      </c>
      <c r="C277" s="646"/>
      <c r="D277" s="646"/>
      <c r="E277" s="646"/>
      <c r="F277" s="646"/>
      <c r="G277" s="646"/>
      <c r="H277" s="647"/>
      <c r="I277" s="626" t="str">
        <f>Calcu!E171</f>
        <v/>
      </c>
      <c r="J277" s="627"/>
      <c r="K277" s="627"/>
      <c r="L277" s="627"/>
      <c r="M277" s="627"/>
      <c r="N277" s="627"/>
      <c r="O277" s="628"/>
      <c r="P277" s="626" t="str">
        <f>Calcu!J171</f>
        <v/>
      </c>
      <c r="Q277" s="629"/>
      <c r="R277" s="629"/>
      <c r="S277" s="629"/>
      <c r="T277" s="629"/>
      <c r="U277" s="629"/>
      <c r="V277" s="630"/>
      <c r="W277" s="626" t="str">
        <f>IF(Calcu!G171="ⅹ",Calcu!G171,Calcu!K171)</f>
        <v/>
      </c>
      <c r="X277" s="629"/>
      <c r="Y277" s="629"/>
      <c r="Z277" s="629"/>
      <c r="AA277" s="629"/>
      <c r="AB277" s="629"/>
      <c r="AC277" s="630"/>
      <c r="AD277" s="626" t="str">
        <f>IF(Calcu!H171="ⅹ",Calcu!H171,Calcu!L171)</f>
        <v/>
      </c>
      <c r="AE277" s="629"/>
      <c r="AF277" s="629"/>
      <c r="AG277" s="629"/>
      <c r="AH277" s="629"/>
      <c r="AI277" s="629"/>
      <c r="AJ277" s="630"/>
      <c r="AK277" s="282"/>
      <c r="AL277" s="282"/>
      <c r="AM277" s="282"/>
      <c r="AN277" s="282"/>
      <c r="AO277" s="282"/>
      <c r="AP277" s="282"/>
      <c r="AQ277" s="282"/>
      <c r="AR277" s="139"/>
      <c r="AS277" s="139"/>
      <c r="AT277" s="282"/>
    </row>
    <row r="278" spans="1:46" ht="18" customHeight="1">
      <c r="A278" s="282"/>
      <c r="B278" s="645">
        <f>Calcu!C172</f>
        <v>22</v>
      </c>
      <c r="C278" s="646"/>
      <c r="D278" s="646"/>
      <c r="E278" s="646"/>
      <c r="F278" s="646"/>
      <c r="G278" s="646"/>
      <c r="H278" s="647"/>
      <c r="I278" s="626" t="str">
        <f>Calcu!E172</f>
        <v/>
      </c>
      <c r="J278" s="627"/>
      <c r="K278" s="627"/>
      <c r="L278" s="627"/>
      <c r="M278" s="627"/>
      <c r="N278" s="627"/>
      <c r="O278" s="628"/>
      <c r="P278" s="626" t="str">
        <f>Calcu!J172</f>
        <v/>
      </c>
      <c r="Q278" s="629"/>
      <c r="R278" s="629"/>
      <c r="S278" s="629"/>
      <c r="T278" s="629"/>
      <c r="U278" s="629"/>
      <c r="V278" s="630"/>
      <c r="W278" s="626" t="str">
        <f>IF(Calcu!G172="ⅹ",Calcu!G172,Calcu!K172)</f>
        <v/>
      </c>
      <c r="X278" s="629"/>
      <c r="Y278" s="629"/>
      <c r="Z278" s="629"/>
      <c r="AA278" s="629"/>
      <c r="AB278" s="629"/>
      <c r="AC278" s="630"/>
      <c r="AD278" s="626" t="str">
        <f>IF(Calcu!H172="ⅹ",Calcu!H172,Calcu!L172)</f>
        <v/>
      </c>
      <c r="AE278" s="629"/>
      <c r="AF278" s="629"/>
      <c r="AG278" s="629"/>
      <c r="AH278" s="629"/>
      <c r="AI278" s="629"/>
      <c r="AJ278" s="630"/>
      <c r="AK278" s="282"/>
      <c r="AL278" s="282"/>
      <c r="AM278" s="282"/>
      <c r="AN278" s="282"/>
      <c r="AO278" s="282"/>
      <c r="AP278" s="282"/>
      <c r="AQ278" s="282"/>
      <c r="AR278" s="139"/>
      <c r="AS278" s="139"/>
      <c r="AT278" s="282"/>
    </row>
    <row r="279" spans="1:46" ht="18" customHeight="1">
      <c r="A279" s="282"/>
      <c r="B279" s="645">
        <f>Calcu!C173</f>
        <v>23</v>
      </c>
      <c r="C279" s="646"/>
      <c r="D279" s="646"/>
      <c r="E279" s="646"/>
      <c r="F279" s="646"/>
      <c r="G279" s="646"/>
      <c r="H279" s="647"/>
      <c r="I279" s="626" t="str">
        <f>Calcu!E173</f>
        <v/>
      </c>
      <c r="J279" s="627"/>
      <c r="K279" s="627"/>
      <c r="L279" s="627"/>
      <c r="M279" s="627"/>
      <c r="N279" s="627"/>
      <c r="O279" s="628"/>
      <c r="P279" s="626" t="str">
        <f>Calcu!J173</f>
        <v/>
      </c>
      <c r="Q279" s="629"/>
      <c r="R279" s="629"/>
      <c r="S279" s="629"/>
      <c r="T279" s="629"/>
      <c r="U279" s="629"/>
      <c r="V279" s="630"/>
      <c r="W279" s="626" t="str">
        <f>IF(Calcu!G173="ⅹ",Calcu!G173,Calcu!K173)</f>
        <v/>
      </c>
      <c r="X279" s="629"/>
      <c r="Y279" s="629"/>
      <c r="Z279" s="629"/>
      <c r="AA279" s="629"/>
      <c r="AB279" s="629"/>
      <c r="AC279" s="630"/>
      <c r="AD279" s="626" t="str">
        <f>IF(Calcu!H173="ⅹ",Calcu!H173,Calcu!L173)</f>
        <v/>
      </c>
      <c r="AE279" s="629"/>
      <c r="AF279" s="629"/>
      <c r="AG279" s="629"/>
      <c r="AH279" s="629"/>
      <c r="AI279" s="629"/>
      <c r="AJ279" s="630"/>
      <c r="AK279" s="282"/>
      <c r="AL279" s="282"/>
      <c r="AM279" s="282"/>
      <c r="AN279" s="282"/>
      <c r="AO279" s="282"/>
      <c r="AP279" s="282"/>
      <c r="AQ279" s="282"/>
      <c r="AR279" s="139"/>
      <c r="AS279" s="139"/>
      <c r="AT279" s="282"/>
    </row>
    <row r="280" spans="1:46" ht="18" customHeight="1">
      <c r="A280" s="282"/>
      <c r="B280" s="645">
        <f>Calcu!C174</f>
        <v>24</v>
      </c>
      <c r="C280" s="646"/>
      <c r="D280" s="646"/>
      <c r="E280" s="646"/>
      <c r="F280" s="646"/>
      <c r="G280" s="646"/>
      <c r="H280" s="647"/>
      <c r="I280" s="626" t="str">
        <f>Calcu!E174</f>
        <v/>
      </c>
      <c r="J280" s="627"/>
      <c r="K280" s="627"/>
      <c r="L280" s="627"/>
      <c r="M280" s="627"/>
      <c r="N280" s="627"/>
      <c r="O280" s="628"/>
      <c r="P280" s="626" t="str">
        <f>Calcu!J174</f>
        <v/>
      </c>
      <c r="Q280" s="629"/>
      <c r="R280" s="629"/>
      <c r="S280" s="629"/>
      <c r="T280" s="629"/>
      <c r="U280" s="629"/>
      <c r="V280" s="630"/>
      <c r="W280" s="626" t="str">
        <f>IF(Calcu!G174="ⅹ",Calcu!G174,Calcu!K174)</f>
        <v/>
      </c>
      <c r="X280" s="629"/>
      <c r="Y280" s="629"/>
      <c r="Z280" s="629"/>
      <c r="AA280" s="629"/>
      <c r="AB280" s="629"/>
      <c r="AC280" s="630"/>
      <c r="AD280" s="626" t="str">
        <f>IF(Calcu!H174="ⅹ",Calcu!H174,Calcu!L174)</f>
        <v/>
      </c>
      <c r="AE280" s="629"/>
      <c r="AF280" s="629"/>
      <c r="AG280" s="629"/>
      <c r="AH280" s="629"/>
      <c r="AI280" s="629"/>
      <c r="AJ280" s="630"/>
      <c r="AK280" s="282"/>
      <c r="AL280" s="282"/>
      <c r="AM280" s="282"/>
      <c r="AN280" s="282"/>
      <c r="AO280" s="282"/>
      <c r="AP280" s="282"/>
      <c r="AQ280" s="282"/>
      <c r="AR280" s="139"/>
      <c r="AS280" s="139"/>
      <c r="AT280" s="282"/>
    </row>
    <row r="281" spans="1:46" ht="18" customHeight="1">
      <c r="A281" s="282"/>
      <c r="B281" s="645">
        <f>Calcu!C175</f>
        <v>25</v>
      </c>
      <c r="C281" s="646"/>
      <c r="D281" s="646"/>
      <c r="E281" s="646"/>
      <c r="F281" s="646"/>
      <c r="G281" s="646"/>
      <c r="H281" s="647"/>
      <c r="I281" s="626" t="str">
        <f>Calcu!E175</f>
        <v/>
      </c>
      <c r="J281" s="627"/>
      <c r="K281" s="627"/>
      <c r="L281" s="627"/>
      <c r="M281" s="627"/>
      <c r="N281" s="627"/>
      <c r="O281" s="628"/>
      <c r="P281" s="626" t="str">
        <f>Calcu!J175</f>
        <v/>
      </c>
      <c r="Q281" s="629"/>
      <c r="R281" s="629"/>
      <c r="S281" s="629"/>
      <c r="T281" s="629"/>
      <c r="U281" s="629"/>
      <c r="V281" s="630"/>
      <c r="W281" s="626" t="str">
        <f>IF(Calcu!G175="ⅹ",Calcu!G175,Calcu!K175)</f>
        <v/>
      </c>
      <c r="X281" s="629"/>
      <c r="Y281" s="629"/>
      <c r="Z281" s="629"/>
      <c r="AA281" s="629"/>
      <c r="AB281" s="629"/>
      <c r="AC281" s="630"/>
      <c r="AD281" s="626" t="str">
        <f>IF(Calcu!H175="ⅹ",Calcu!H175,Calcu!L175)</f>
        <v/>
      </c>
      <c r="AE281" s="629"/>
      <c r="AF281" s="629"/>
      <c r="AG281" s="629"/>
      <c r="AH281" s="629"/>
      <c r="AI281" s="629"/>
      <c r="AJ281" s="630"/>
      <c r="AK281" s="282"/>
      <c r="AL281" s="282"/>
      <c r="AM281" s="282"/>
      <c r="AN281" s="282"/>
      <c r="AO281" s="282"/>
      <c r="AP281" s="282"/>
      <c r="AQ281" s="282"/>
      <c r="AR281" s="139"/>
      <c r="AS281" s="139"/>
      <c r="AT281" s="282"/>
    </row>
    <row r="282" spans="1:46" ht="18" customHeight="1">
      <c r="A282" s="282"/>
      <c r="B282" s="645">
        <f>Calcu!C176</f>
        <v>26</v>
      </c>
      <c r="C282" s="646"/>
      <c r="D282" s="646"/>
      <c r="E282" s="646"/>
      <c r="F282" s="646"/>
      <c r="G282" s="646"/>
      <c r="H282" s="647"/>
      <c r="I282" s="626" t="str">
        <f>Calcu!E176</f>
        <v/>
      </c>
      <c r="J282" s="627"/>
      <c r="K282" s="627"/>
      <c r="L282" s="627"/>
      <c r="M282" s="627"/>
      <c r="N282" s="627"/>
      <c r="O282" s="628"/>
      <c r="P282" s="626" t="str">
        <f>Calcu!J176</f>
        <v/>
      </c>
      <c r="Q282" s="629"/>
      <c r="R282" s="629"/>
      <c r="S282" s="629"/>
      <c r="T282" s="629"/>
      <c r="U282" s="629"/>
      <c r="V282" s="630"/>
      <c r="W282" s="626" t="str">
        <f>IF(Calcu!G176="ⅹ",Calcu!G176,Calcu!K176)</f>
        <v/>
      </c>
      <c r="X282" s="629"/>
      <c r="Y282" s="629"/>
      <c r="Z282" s="629"/>
      <c r="AA282" s="629"/>
      <c r="AB282" s="629"/>
      <c r="AC282" s="630"/>
      <c r="AD282" s="626" t="str">
        <f>IF(Calcu!H176="ⅹ",Calcu!H176,Calcu!L176)</f>
        <v/>
      </c>
      <c r="AE282" s="629"/>
      <c r="AF282" s="629"/>
      <c r="AG282" s="629"/>
      <c r="AH282" s="629"/>
      <c r="AI282" s="629"/>
      <c r="AJ282" s="630"/>
      <c r="AK282" s="282"/>
      <c r="AL282" s="282"/>
      <c r="AM282" s="282"/>
      <c r="AN282" s="282"/>
      <c r="AO282" s="282"/>
      <c r="AP282" s="282"/>
      <c r="AQ282" s="282"/>
      <c r="AR282" s="139"/>
      <c r="AS282" s="139"/>
      <c r="AT282" s="282"/>
    </row>
    <row r="283" spans="1:46" ht="18" customHeight="1">
      <c r="A283" s="282"/>
      <c r="B283" s="645">
        <f>Calcu!C177</f>
        <v>27</v>
      </c>
      <c r="C283" s="646"/>
      <c r="D283" s="646"/>
      <c r="E283" s="646"/>
      <c r="F283" s="646"/>
      <c r="G283" s="646"/>
      <c r="H283" s="647"/>
      <c r="I283" s="626" t="str">
        <f>Calcu!E177</f>
        <v/>
      </c>
      <c r="J283" s="627"/>
      <c r="K283" s="627"/>
      <c r="L283" s="627"/>
      <c r="M283" s="627"/>
      <c r="N283" s="627"/>
      <c r="O283" s="628"/>
      <c r="P283" s="626" t="str">
        <f>Calcu!J177</f>
        <v/>
      </c>
      <c r="Q283" s="629"/>
      <c r="R283" s="629"/>
      <c r="S283" s="629"/>
      <c r="T283" s="629"/>
      <c r="U283" s="629"/>
      <c r="V283" s="630"/>
      <c r="W283" s="626" t="str">
        <f>IF(Calcu!G177="ⅹ",Calcu!G177,Calcu!K177)</f>
        <v/>
      </c>
      <c r="X283" s="629"/>
      <c r="Y283" s="629"/>
      <c r="Z283" s="629"/>
      <c r="AA283" s="629"/>
      <c r="AB283" s="629"/>
      <c r="AC283" s="630"/>
      <c r="AD283" s="626" t="str">
        <f>IF(Calcu!H177="ⅹ",Calcu!H177,Calcu!L177)</f>
        <v/>
      </c>
      <c r="AE283" s="629"/>
      <c r="AF283" s="629"/>
      <c r="AG283" s="629"/>
      <c r="AH283" s="629"/>
      <c r="AI283" s="629"/>
      <c r="AJ283" s="630"/>
      <c r="AK283" s="282"/>
      <c r="AL283" s="282"/>
      <c r="AM283" s="282"/>
      <c r="AN283" s="282"/>
      <c r="AO283" s="282"/>
      <c r="AP283" s="282"/>
      <c r="AQ283" s="282"/>
      <c r="AR283" s="139"/>
      <c r="AS283" s="139"/>
      <c r="AT283" s="282"/>
    </row>
    <row r="284" spans="1:46" ht="18" customHeight="1">
      <c r="A284" s="282"/>
      <c r="B284" s="645">
        <f>Calcu!C178</f>
        <v>28</v>
      </c>
      <c r="C284" s="646"/>
      <c r="D284" s="646"/>
      <c r="E284" s="646"/>
      <c r="F284" s="646"/>
      <c r="G284" s="646"/>
      <c r="H284" s="647"/>
      <c r="I284" s="626" t="str">
        <f>Calcu!E178</f>
        <v/>
      </c>
      <c r="J284" s="627"/>
      <c r="K284" s="627"/>
      <c r="L284" s="627"/>
      <c r="M284" s="627"/>
      <c r="N284" s="627"/>
      <c r="O284" s="628"/>
      <c r="P284" s="626" t="str">
        <f>Calcu!J178</f>
        <v/>
      </c>
      <c r="Q284" s="629"/>
      <c r="R284" s="629"/>
      <c r="S284" s="629"/>
      <c r="T284" s="629"/>
      <c r="U284" s="629"/>
      <c r="V284" s="630"/>
      <c r="W284" s="626" t="str">
        <f>IF(Calcu!G178="ⅹ",Calcu!G178,Calcu!K178)</f>
        <v/>
      </c>
      <c r="X284" s="629"/>
      <c r="Y284" s="629"/>
      <c r="Z284" s="629"/>
      <c r="AA284" s="629"/>
      <c r="AB284" s="629"/>
      <c r="AC284" s="630"/>
      <c r="AD284" s="626" t="str">
        <f>IF(Calcu!H178="ⅹ",Calcu!H178,Calcu!L178)</f>
        <v/>
      </c>
      <c r="AE284" s="629"/>
      <c r="AF284" s="629"/>
      <c r="AG284" s="629"/>
      <c r="AH284" s="629"/>
      <c r="AI284" s="629"/>
      <c r="AJ284" s="630"/>
      <c r="AK284" s="282"/>
      <c r="AL284" s="282"/>
      <c r="AM284" s="282"/>
      <c r="AN284" s="282"/>
      <c r="AO284" s="282"/>
      <c r="AP284" s="282"/>
      <c r="AQ284" s="282"/>
      <c r="AR284" s="139"/>
      <c r="AS284" s="139"/>
      <c r="AT284" s="282"/>
    </row>
    <row r="285" spans="1:46" ht="18" customHeight="1">
      <c r="A285" s="282"/>
      <c r="B285" s="645">
        <f>Calcu!C179</f>
        <v>29</v>
      </c>
      <c r="C285" s="646"/>
      <c r="D285" s="646"/>
      <c r="E285" s="646"/>
      <c r="F285" s="646"/>
      <c r="G285" s="646"/>
      <c r="H285" s="647"/>
      <c r="I285" s="626" t="str">
        <f>Calcu!E179</f>
        <v/>
      </c>
      <c r="J285" s="627"/>
      <c r="K285" s="627"/>
      <c r="L285" s="627"/>
      <c r="M285" s="627"/>
      <c r="N285" s="627"/>
      <c r="O285" s="628"/>
      <c r="P285" s="626" t="str">
        <f>Calcu!J179</f>
        <v/>
      </c>
      <c r="Q285" s="629"/>
      <c r="R285" s="629"/>
      <c r="S285" s="629"/>
      <c r="T285" s="629"/>
      <c r="U285" s="629"/>
      <c r="V285" s="630"/>
      <c r="W285" s="626" t="str">
        <f>IF(Calcu!G179="ⅹ",Calcu!G179,Calcu!K179)</f>
        <v/>
      </c>
      <c r="X285" s="629"/>
      <c r="Y285" s="629"/>
      <c r="Z285" s="629"/>
      <c r="AA285" s="629"/>
      <c r="AB285" s="629"/>
      <c r="AC285" s="630"/>
      <c r="AD285" s="626" t="str">
        <f>IF(Calcu!H179="ⅹ",Calcu!H179,Calcu!L179)</f>
        <v/>
      </c>
      <c r="AE285" s="629"/>
      <c r="AF285" s="629"/>
      <c r="AG285" s="629"/>
      <c r="AH285" s="629"/>
      <c r="AI285" s="629"/>
      <c r="AJ285" s="630"/>
      <c r="AK285" s="282"/>
      <c r="AL285" s="282"/>
      <c r="AM285" s="282"/>
      <c r="AN285" s="282"/>
      <c r="AO285" s="282"/>
      <c r="AP285" s="282"/>
      <c r="AQ285" s="282"/>
      <c r="AR285" s="139"/>
      <c r="AS285" s="139"/>
      <c r="AT285" s="282"/>
    </row>
    <row r="286" spans="1:46" ht="18" customHeight="1">
      <c r="A286" s="282"/>
      <c r="B286" s="645">
        <f>Calcu!C210</f>
        <v>60</v>
      </c>
      <c r="C286" s="646"/>
      <c r="D286" s="646"/>
      <c r="E286" s="646"/>
      <c r="F286" s="646"/>
      <c r="G286" s="646"/>
      <c r="H286" s="647"/>
      <c r="I286" s="626" t="str">
        <f>Calcu!E210</f>
        <v/>
      </c>
      <c r="J286" s="627"/>
      <c r="K286" s="627"/>
      <c r="L286" s="627"/>
      <c r="M286" s="627"/>
      <c r="N286" s="627"/>
      <c r="O286" s="628"/>
      <c r="P286" s="626" t="str">
        <f>Calcu!J210</f>
        <v/>
      </c>
      <c r="Q286" s="629"/>
      <c r="R286" s="629"/>
      <c r="S286" s="629"/>
      <c r="T286" s="629"/>
      <c r="U286" s="629"/>
      <c r="V286" s="630"/>
      <c r="W286" s="626" t="str">
        <f>IF(Calcu!G210="ⅹ",Calcu!G210,Calcu!K210)</f>
        <v/>
      </c>
      <c r="X286" s="629"/>
      <c r="Y286" s="629"/>
      <c r="Z286" s="629"/>
      <c r="AA286" s="629"/>
      <c r="AB286" s="629"/>
      <c r="AC286" s="630"/>
      <c r="AD286" s="626" t="str">
        <f>IF(Calcu!H210="ⅹ",Calcu!H210,Calcu!L210)</f>
        <v/>
      </c>
      <c r="AE286" s="629"/>
      <c r="AF286" s="629"/>
      <c r="AG286" s="629"/>
      <c r="AH286" s="629"/>
      <c r="AI286" s="629"/>
      <c r="AJ286" s="630"/>
      <c r="AK286" s="282"/>
      <c r="AL286" s="282"/>
      <c r="AM286" s="282"/>
      <c r="AN286" s="282"/>
      <c r="AO286" s="282"/>
      <c r="AP286" s="282"/>
      <c r="AQ286" s="282"/>
      <c r="AR286" s="139"/>
      <c r="AS286" s="139"/>
      <c r="AT286" s="282"/>
    </row>
    <row r="287" spans="1:46" s="282" customFormat="1" ht="18" customHeight="1">
      <c r="B287" s="404"/>
      <c r="C287" s="404"/>
      <c r="D287" s="404"/>
      <c r="E287" s="404"/>
      <c r="F287" s="404"/>
      <c r="G287" s="404"/>
      <c r="H287" s="404"/>
      <c r="I287" s="404"/>
      <c r="J287" s="404"/>
      <c r="K287" s="404"/>
      <c r="L287" s="404"/>
      <c r="M287" s="404"/>
      <c r="N287" s="404"/>
      <c r="O287" s="404"/>
      <c r="P287" s="404"/>
      <c r="Q287" s="404"/>
      <c r="R287" s="404"/>
      <c r="S287" s="404"/>
      <c r="T287" s="404"/>
      <c r="U287" s="404"/>
      <c r="V287" s="404"/>
      <c r="W287" s="404"/>
      <c r="X287" s="404"/>
      <c r="Y287" s="404"/>
      <c r="Z287" s="404"/>
      <c r="AA287" s="404"/>
      <c r="AB287" s="404"/>
      <c r="AC287" s="404"/>
      <c r="AD287" s="404"/>
      <c r="AE287" s="404"/>
      <c r="AF287" s="404"/>
      <c r="AG287" s="404"/>
      <c r="AH287" s="404"/>
      <c r="AI287" s="404"/>
      <c r="AJ287" s="404"/>
      <c r="AK287" s="281"/>
      <c r="AL287" s="281"/>
      <c r="AM287" s="281"/>
      <c r="AN287" s="281"/>
      <c r="AO287" s="281"/>
      <c r="AP287" s="281"/>
      <c r="AQ287" s="281"/>
      <c r="AR287" s="139"/>
      <c r="AS287" s="139"/>
    </row>
    <row r="288" spans="1:46" s="142" customFormat="1" ht="18" customHeight="1">
      <c r="A288" s="289" t="str">
        <f ca="1">"■ "&amp;B249&amp;" "&amp;N249&amp;" 에서의 교정데이터"</f>
        <v>■ 0 0 에서의 교정데이터</v>
      </c>
      <c r="D288" s="290"/>
      <c r="E288" s="290"/>
      <c r="F288" s="290"/>
      <c r="H288" s="141"/>
      <c r="I288" s="287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1"/>
      <c r="V288" s="141"/>
      <c r="W288" s="141"/>
      <c r="X288" s="141"/>
      <c r="Y288" s="141"/>
      <c r="Z288" s="141"/>
      <c r="AA288" s="141"/>
      <c r="AB288" s="141"/>
      <c r="AC288" s="141"/>
      <c r="AD288" s="141"/>
      <c r="AE288" s="141"/>
      <c r="AF288" s="141"/>
      <c r="AG288" s="141"/>
      <c r="AH288" s="141"/>
      <c r="AI288" s="141"/>
      <c r="AJ288" s="141"/>
      <c r="AK288" s="141"/>
      <c r="AL288" s="141"/>
      <c r="AM288" s="141"/>
      <c r="AN288" s="141"/>
      <c r="AO288" s="141"/>
      <c r="AP288" s="141"/>
      <c r="AQ288" s="141"/>
      <c r="AR288" s="141"/>
      <c r="AS288" s="141"/>
      <c r="AT288" s="141"/>
    </row>
    <row r="289" spans="1:46" s="142" customFormat="1" ht="18" customHeight="1">
      <c r="A289" s="184"/>
      <c r="B289" s="696" t="s">
        <v>179</v>
      </c>
      <c r="C289" s="697"/>
      <c r="D289" s="697"/>
      <c r="E289" s="697"/>
      <c r="F289" s="697"/>
      <c r="G289" s="697"/>
      <c r="H289" s="698"/>
      <c r="I289" s="696" t="s">
        <v>895</v>
      </c>
      <c r="J289" s="697"/>
      <c r="K289" s="697"/>
      <c r="L289" s="697"/>
      <c r="M289" s="697"/>
      <c r="N289" s="697"/>
      <c r="O289" s="698"/>
      <c r="P289" s="771" t="e">
        <f>Calcu!$J$568&amp;" 지시값"</f>
        <v>#N/A</v>
      </c>
      <c r="Q289" s="772"/>
      <c r="R289" s="772"/>
      <c r="S289" s="772"/>
      <c r="T289" s="772"/>
      <c r="U289" s="772"/>
      <c r="V289" s="772"/>
      <c r="W289" s="772"/>
      <c r="X289" s="772"/>
      <c r="Y289" s="772"/>
      <c r="Z289" s="772"/>
      <c r="AA289" s="772"/>
      <c r="AB289" s="772"/>
      <c r="AC289" s="772"/>
      <c r="AD289" s="772"/>
      <c r="AE289" s="772"/>
      <c r="AF289" s="772"/>
      <c r="AG289" s="772"/>
      <c r="AH289" s="773" t="s">
        <v>724</v>
      </c>
      <c r="AI289" s="773"/>
      <c r="AJ289" s="773"/>
      <c r="AK289" s="773"/>
      <c r="AL289" s="773"/>
      <c r="AM289" s="773"/>
      <c r="AN289" s="773"/>
      <c r="AO289" s="773"/>
      <c r="AP289" s="773"/>
      <c r="AQ289" s="773"/>
      <c r="AR289" s="773"/>
      <c r="AS289" s="774"/>
      <c r="AT289" s="141"/>
    </row>
    <row r="290" spans="1:46" s="142" customFormat="1" ht="18" customHeight="1">
      <c r="A290" s="184"/>
      <c r="B290" s="699"/>
      <c r="C290" s="700"/>
      <c r="D290" s="700"/>
      <c r="E290" s="700"/>
      <c r="F290" s="700"/>
      <c r="G290" s="700"/>
      <c r="H290" s="701"/>
      <c r="I290" s="702"/>
      <c r="J290" s="703"/>
      <c r="K290" s="703"/>
      <c r="L290" s="703"/>
      <c r="M290" s="703"/>
      <c r="N290" s="703"/>
      <c r="O290" s="704"/>
      <c r="P290" s="705" t="s">
        <v>68</v>
      </c>
      <c r="Q290" s="706"/>
      <c r="R290" s="706"/>
      <c r="S290" s="706"/>
      <c r="T290" s="706"/>
      <c r="U290" s="707"/>
      <c r="V290" s="705" t="s">
        <v>69</v>
      </c>
      <c r="W290" s="706"/>
      <c r="X290" s="706"/>
      <c r="Y290" s="706"/>
      <c r="Z290" s="706"/>
      <c r="AA290" s="707"/>
      <c r="AB290" s="705" t="s">
        <v>70</v>
      </c>
      <c r="AC290" s="706"/>
      <c r="AD290" s="706"/>
      <c r="AE290" s="706"/>
      <c r="AF290" s="706"/>
      <c r="AG290" s="707"/>
      <c r="AH290" s="705" t="s">
        <v>71</v>
      </c>
      <c r="AI290" s="706"/>
      <c r="AJ290" s="706"/>
      <c r="AK290" s="706"/>
      <c r="AL290" s="706"/>
      <c r="AM290" s="707"/>
      <c r="AN290" s="705" t="s">
        <v>72</v>
      </c>
      <c r="AO290" s="706"/>
      <c r="AP290" s="706"/>
      <c r="AQ290" s="706"/>
      <c r="AR290" s="706"/>
      <c r="AS290" s="707"/>
      <c r="AT290" s="141"/>
    </row>
    <row r="291" spans="1:46" s="142" customFormat="1" ht="18" customHeight="1">
      <c r="A291" s="184"/>
      <c r="B291" s="702"/>
      <c r="C291" s="703"/>
      <c r="D291" s="703"/>
      <c r="E291" s="703"/>
      <c r="F291" s="703"/>
      <c r="G291" s="703"/>
      <c r="H291" s="704"/>
      <c r="I291" s="708">
        <f ca="1">I256</f>
        <v>0</v>
      </c>
      <c r="J291" s="709"/>
      <c r="K291" s="709"/>
      <c r="L291" s="709"/>
      <c r="M291" s="709"/>
      <c r="N291" s="709"/>
      <c r="O291" s="710"/>
      <c r="P291" s="708">
        <f ca="1">P256</f>
        <v>0</v>
      </c>
      <c r="Q291" s="709"/>
      <c r="R291" s="709"/>
      <c r="S291" s="709"/>
      <c r="T291" s="709"/>
      <c r="U291" s="710"/>
      <c r="V291" s="708">
        <f ca="1">W256</f>
        <v>0</v>
      </c>
      <c r="W291" s="709"/>
      <c r="X291" s="709"/>
      <c r="Y291" s="709"/>
      <c r="Z291" s="709"/>
      <c r="AA291" s="710"/>
      <c r="AB291" s="708">
        <f ca="1">AD256</f>
        <v>0</v>
      </c>
      <c r="AC291" s="709"/>
      <c r="AD291" s="709"/>
      <c r="AE291" s="709"/>
      <c r="AF291" s="709"/>
      <c r="AG291" s="710"/>
      <c r="AH291" s="708">
        <f ca="1">Calcu!H216</f>
        <v>0</v>
      </c>
      <c r="AI291" s="709"/>
      <c r="AJ291" s="709"/>
      <c r="AK291" s="709"/>
      <c r="AL291" s="709"/>
      <c r="AM291" s="710"/>
      <c r="AN291" s="708">
        <f ca="1">Calcu!I216</f>
        <v>0</v>
      </c>
      <c r="AO291" s="709"/>
      <c r="AP291" s="709"/>
      <c r="AQ291" s="709"/>
      <c r="AR291" s="709"/>
      <c r="AS291" s="710"/>
      <c r="AT291" s="141"/>
    </row>
    <row r="292" spans="1:46" s="142" customFormat="1" ht="18" customHeight="1">
      <c r="A292" s="184"/>
      <c r="B292" s="728" t="e">
        <f>AL249</f>
        <v>#N/A</v>
      </c>
      <c r="C292" s="729"/>
      <c r="D292" s="729"/>
      <c r="E292" s="729"/>
      <c r="F292" s="729"/>
      <c r="G292" s="729"/>
      <c r="H292" s="730"/>
      <c r="I292" s="598" t="e">
        <f ca="1">OFFSET(I256,B292,0)</f>
        <v>#N/A</v>
      </c>
      <c r="J292" s="599"/>
      <c r="K292" s="599"/>
      <c r="L292" s="599"/>
      <c r="M292" s="599"/>
      <c r="N292" s="599"/>
      <c r="O292" s="600"/>
      <c r="P292" s="598" t="e">
        <f ca="1">OFFSET(Calcu!Q150,B292,0)</f>
        <v>#N/A</v>
      </c>
      <c r="Q292" s="599"/>
      <c r="R292" s="599"/>
      <c r="S292" s="599"/>
      <c r="T292" s="599"/>
      <c r="U292" s="600"/>
      <c r="V292" s="598" t="e">
        <f ca="1">OFFSET(Calcu!R150,B292,0)</f>
        <v>#N/A</v>
      </c>
      <c r="W292" s="599"/>
      <c r="X292" s="599"/>
      <c r="Y292" s="599"/>
      <c r="Z292" s="599"/>
      <c r="AA292" s="600"/>
      <c r="AB292" s="598" t="e">
        <f ca="1">OFFSET(Calcu!S150,B292,0)</f>
        <v>#N/A</v>
      </c>
      <c r="AC292" s="599"/>
      <c r="AD292" s="599"/>
      <c r="AE292" s="599"/>
      <c r="AF292" s="599"/>
      <c r="AG292" s="600"/>
      <c r="AH292" s="731" t="e">
        <f ca="1">OFFSET(Calcu!H216,B292,0)</f>
        <v>#N/A</v>
      </c>
      <c r="AI292" s="732"/>
      <c r="AJ292" s="732"/>
      <c r="AK292" s="732"/>
      <c r="AL292" s="732"/>
      <c r="AM292" s="733"/>
      <c r="AN292" s="731" t="e">
        <f ca="1">OFFSET(Calcu!I216,B292,0)</f>
        <v>#N/A</v>
      </c>
      <c r="AO292" s="732"/>
      <c r="AP292" s="732"/>
      <c r="AQ292" s="732"/>
      <c r="AR292" s="732"/>
      <c r="AS292" s="733"/>
      <c r="AT292" s="141"/>
    </row>
    <row r="293" spans="1:46" s="142" customFormat="1" ht="18" customHeight="1">
      <c r="A293" s="184"/>
      <c r="B293" s="737" t="e">
        <f>B292</f>
        <v>#N/A</v>
      </c>
      <c r="C293" s="738"/>
      <c r="D293" s="738"/>
      <c r="E293" s="738"/>
      <c r="F293" s="738"/>
      <c r="G293" s="738"/>
      <c r="H293" s="739"/>
      <c r="I293" s="598" t="e">
        <f ca="1">I292</f>
        <v>#N/A</v>
      </c>
      <c r="J293" s="599"/>
      <c r="K293" s="599"/>
      <c r="L293" s="599"/>
      <c r="M293" s="599"/>
      <c r="N293" s="599"/>
      <c r="O293" s="600"/>
      <c r="P293" s="598" t="e">
        <f ca="1">OFFSET(Calcu!Q165,B293,0)</f>
        <v>#N/A</v>
      </c>
      <c r="Q293" s="599"/>
      <c r="R293" s="599"/>
      <c r="S293" s="599"/>
      <c r="T293" s="599"/>
      <c r="U293" s="600"/>
      <c r="V293" s="598" t="e">
        <f ca="1">OFFSET(Calcu!R165,B293,0)</f>
        <v>#N/A</v>
      </c>
      <c r="W293" s="599"/>
      <c r="X293" s="599"/>
      <c r="Y293" s="599"/>
      <c r="Z293" s="599"/>
      <c r="AA293" s="600"/>
      <c r="AB293" s="598" t="e">
        <f ca="1">OFFSET(Calcu!S165,B293,0)</f>
        <v>#N/A</v>
      </c>
      <c r="AC293" s="599"/>
      <c r="AD293" s="599"/>
      <c r="AE293" s="599"/>
      <c r="AF293" s="599"/>
      <c r="AG293" s="600"/>
      <c r="AH293" s="734"/>
      <c r="AI293" s="735"/>
      <c r="AJ293" s="735"/>
      <c r="AK293" s="735"/>
      <c r="AL293" s="735"/>
      <c r="AM293" s="736"/>
      <c r="AN293" s="734"/>
      <c r="AO293" s="735"/>
      <c r="AP293" s="735"/>
      <c r="AQ293" s="735"/>
      <c r="AR293" s="735"/>
      <c r="AS293" s="736"/>
      <c r="AT293" s="141"/>
    </row>
    <row r="294" spans="1:46" s="142" customFormat="1" ht="18" customHeight="1">
      <c r="A294" s="184"/>
      <c r="B294" s="141"/>
      <c r="C294" s="141"/>
      <c r="D294" s="141"/>
      <c r="E294" s="141"/>
      <c r="F294" s="141"/>
      <c r="G294" s="141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  <c r="U294" s="141"/>
      <c r="V294" s="141"/>
      <c r="W294" s="141"/>
      <c r="X294" s="141"/>
      <c r="Y294" s="141"/>
      <c r="Z294" s="141"/>
      <c r="AA294" s="141"/>
      <c r="AB294" s="141"/>
      <c r="AC294" s="141"/>
      <c r="AD294" s="141"/>
      <c r="AE294" s="141"/>
      <c r="AF294" s="141"/>
      <c r="AG294" s="141"/>
      <c r="AH294" s="141"/>
      <c r="AI294" s="141"/>
      <c r="AJ294" s="141"/>
      <c r="AK294" s="141"/>
      <c r="AL294" s="141"/>
      <c r="AM294" s="141"/>
      <c r="AN294" s="141"/>
      <c r="AO294" s="141"/>
      <c r="AP294" s="141"/>
      <c r="AQ294" s="141"/>
      <c r="AR294" s="141"/>
      <c r="AS294" s="141"/>
      <c r="AT294" s="141"/>
    </row>
    <row r="295" spans="1:46" s="142" customFormat="1" ht="18" customHeight="1">
      <c r="A295" s="149" t="str">
        <f ca="1">"■ "&amp;B249&amp;" "&amp;N249&amp;" 에서의 영점보정 후 교정데이터"</f>
        <v>■ 0 0 에서의 영점보정 후 교정데이터</v>
      </c>
      <c r="B295" s="141"/>
      <c r="C295" s="286"/>
      <c r="D295" s="286"/>
      <c r="E295" s="286"/>
      <c r="F295" s="286"/>
      <c r="G295" s="287"/>
      <c r="H295" s="287"/>
      <c r="I295" s="287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  <c r="U295" s="141"/>
      <c r="V295" s="141"/>
      <c r="W295" s="141"/>
      <c r="X295" s="141"/>
      <c r="Y295" s="141"/>
      <c r="Z295" s="141"/>
      <c r="AA295" s="141"/>
      <c r="AB295" s="141"/>
      <c r="AC295" s="141"/>
      <c r="AD295" s="141"/>
      <c r="AE295" s="141"/>
      <c r="AF295" s="141"/>
      <c r="AG295" s="141"/>
      <c r="AH295" s="141"/>
      <c r="AI295" s="141"/>
      <c r="AJ295" s="141"/>
      <c r="AK295" s="141"/>
      <c r="AL295" s="141"/>
      <c r="AM295" s="141"/>
      <c r="AN295" s="141"/>
      <c r="AO295" s="141"/>
      <c r="AP295" s="141"/>
      <c r="AQ295" s="141"/>
      <c r="AR295" s="141"/>
      <c r="AS295" s="141"/>
      <c r="AT295" s="141"/>
    </row>
    <row r="296" spans="1:46" s="142" customFormat="1" ht="18" customHeight="1">
      <c r="A296" s="184"/>
      <c r="B296" s="696" t="s">
        <v>179</v>
      </c>
      <c r="C296" s="697"/>
      <c r="D296" s="697"/>
      <c r="E296" s="697"/>
      <c r="F296" s="697"/>
      <c r="G296" s="697"/>
      <c r="H296" s="698"/>
      <c r="I296" s="696" t="s">
        <v>930</v>
      </c>
      <c r="J296" s="716"/>
      <c r="K296" s="716"/>
      <c r="L296" s="716"/>
      <c r="M296" s="716"/>
      <c r="N296" s="716"/>
      <c r="O296" s="717"/>
      <c r="P296" s="705" t="e">
        <f>Calcu!$J$568&amp;" 지시값 (영점보정)"</f>
        <v>#N/A</v>
      </c>
      <c r="Q296" s="721"/>
      <c r="R296" s="721"/>
      <c r="S296" s="721"/>
      <c r="T296" s="721"/>
      <c r="U296" s="721"/>
      <c r="V296" s="721"/>
      <c r="W296" s="721"/>
      <c r="X296" s="721"/>
      <c r="Y296" s="721"/>
      <c r="Z296" s="721"/>
      <c r="AA296" s="721"/>
      <c r="AB296" s="721"/>
      <c r="AC296" s="721"/>
      <c r="AD296" s="721"/>
      <c r="AE296" s="721"/>
      <c r="AF296" s="721"/>
      <c r="AG296" s="721"/>
      <c r="AH296" s="721"/>
      <c r="AI296" s="721"/>
      <c r="AJ296" s="721"/>
      <c r="AK296" s="721"/>
      <c r="AL296" s="721"/>
      <c r="AM296" s="721"/>
      <c r="AN296" s="721"/>
      <c r="AO296" s="721"/>
      <c r="AP296" s="721"/>
      <c r="AQ296" s="721"/>
      <c r="AR296" s="721"/>
      <c r="AS296" s="722"/>
      <c r="AT296" s="141"/>
    </row>
    <row r="297" spans="1:46" s="142" customFormat="1" ht="18" customHeight="1">
      <c r="A297" s="184"/>
      <c r="B297" s="699"/>
      <c r="C297" s="700"/>
      <c r="D297" s="700"/>
      <c r="E297" s="700"/>
      <c r="F297" s="700"/>
      <c r="G297" s="700"/>
      <c r="H297" s="701"/>
      <c r="I297" s="718"/>
      <c r="J297" s="719"/>
      <c r="K297" s="719"/>
      <c r="L297" s="719"/>
      <c r="M297" s="719"/>
      <c r="N297" s="719"/>
      <c r="O297" s="720"/>
      <c r="P297" s="705" t="s">
        <v>68</v>
      </c>
      <c r="Q297" s="721"/>
      <c r="R297" s="721"/>
      <c r="S297" s="721"/>
      <c r="T297" s="721"/>
      <c r="U297" s="721"/>
      <c r="V297" s="722"/>
      <c r="W297" s="705" t="s">
        <v>69</v>
      </c>
      <c r="X297" s="721"/>
      <c r="Y297" s="721"/>
      <c r="Z297" s="721"/>
      <c r="AA297" s="721"/>
      <c r="AB297" s="721"/>
      <c r="AC297" s="722"/>
      <c r="AD297" s="705" t="s">
        <v>70</v>
      </c>
      <c r="AE297" s="721"/>
      <c r="AF297" s="721"/>
      <c r="AG297" s="721"/>
      <c r="AH297" s="721"/>
      <c r="AI297" s="721"/>
      <c r="AJ297" s="722"/>
      <c r="AK297" s="705" t="s">
        <v>227</v>
      </c>
      <c r="AL297" s="721"/>
      <c r="AM297" s="721"/>
      <c r="AN297" s="721"/>
      <c r="AO297" s="721"/>
      <c r="AP297" s="721"/>
      <c r="AQ297" s="721"/>
      <c r="AR297" s="721"/>
      <c r="AS297" s="722"/>
      <c r="AT297" s="141"/>
    </row>
    <row r="298" spans="1:46" s="142" customFormat="1" ht="18" customHeight="1">
      <c r="A298" s="184"/>
      <c r="B298" s="702"/>
      <c r="C298" s="703"/>
      <c r="D298" s="703"/>
      <c r="E298" s="703"/>
      <c r="F298" s="703"/>
      <c r="G298" s="703"/>
      <c r="H298" s="704"/>
      <c r="I298" s="723">
        <f ca="1">I291</f>
        <v>0</v>
      </c>
      <c r="J298" s="724"/>
      <c r="K298" s="724"/>
      <c r="L298" s="724"/>
      <c r="M298" s="724"/>
      <c r="N298" s="724"/>
      <c r="O298" s="725"/>
      <c r="P298" s="723">
        <f ca="1">P291</f>
        <v>0</v>
      </c>
      <c r="Q298" s="726"/>
      <c r="R298" s="726"/>
      <c r="S298" s="726"/>
      <c r="T298" s="726"/>
      <c r="U298" s="726"/>
      <c r="V298" s="727"/>
      <c r="W298" s="723">
        <f ca="1">V291</f>
        <v>0</v>
      </c>
      <c r="X298" s="726"/>
      <c r="Y298" s="726"/>
      <c r="Z298" s="726"/>
      <c r="AA298" s="726"/>
      <c r="AB298" s="726"/>
      <c r="AC298" s="727"/>
      <c r="AD298" s="723">
        <f ca="1">AB291</f>
        <v>0</v>
      </c>
      <c r="AE298" s="726"/>
      <c r="AF298" s="726"/>
      <c r="AG298" s="726"/>
      <c r="AH298" s="726"/>
      <c r="AI298" s="726"/>
      <c r="AJ298" s="727"/>
      <c r="AK298" s="723">
        <f ca="1">AH291</f>
        <v>0</v>
      </c>
      <c r="AL298" s="726"/>
      <c r="AM298" s="726"/>
      <c r="AN298" s="726"/>
      <c r="AO298" s="726"/>
      <c r="AP298" s="726"/>
      <c r="AQ298" s="726"/>
      <c r="AR298" s="726"/>
      <c r="AS298" s="727"/>
      <c r="AT298" s="141"/>
    </row>
    <row r="299" spans="1:46" s="142" customFormat="1" ht="18" customHeight="1">
      <c r="A299" s="184"/>
      <c r="B299" s="728" t="e">
        <f>B292</f>
        <v>#N/A</v>
      </c>
      <c r="C299" s="729"/>
      <c r="D299" s="729"/>
      <c r="E299" s="729"/>
      <c r="F299" s="729"/>
      <c r="G299" s="729"/>
      <c r="H299" s="730"/>
      <c r="I299" s="598" t="e">
        <f ca="1">I292</f>
        <v>#N/A</v>
      </c>
      <c r="J299" s="599"/>
      <c r="K299" s="599"/>
      <c r="L299" s="599"/>
      <c r="M299" s="599"/>
      <c r="N299" s="599"/>
      <c r="O299" s="600"/>
      <c r="P299" s="598" t="e">
        <f ca="1">OFFSET(Calcu!U150,B299,0)</f>
        <v>#N/A</v>
      </c>
      <c r="Q299" s="601"/>
      <c r="R299" s="601"/>
      <c r="S299" s="601"/>
      <c r="T299" s="601"/>
      <c r="U299" s="601"/>
      <c r="V299" s="602"/>
      <c r="W299" s="598" t="e">
        <f ca="1">OFFSET(Calcu!V150,B299,0)</f>
        <v>#N/A</v>
      </c>
      <c r="X299" s="601"/>
      <c r="Y299" s="601"/>
      <c r="Z299" s="601"/>
      <c r="AA299" s="601"/>
      <c r="AB299" s="601"/>
      <c r="AC299" s="602"/>
      <c r="AD299" s="598" t="e">
        <f ca="1">OFFSET(Calcu!W150,B299,0)</f>
        <v>#N/A</v>
      </c>
      <c r="AE299" s="601"/>
      <c r="AF299" s="601"/>
      <c r="AG299" s="601"/>
      <c r="AH299" s="601"/>
      <c r="AI299" s="601"/>
      <c r="AJ299" s="602"/>
      <c r="AK299" s="598" t="e">
        <f ca="1">OFFSET(Calcu!X150,B299,0)</f>
        <v>#N/A</v>
      </c>
      <c r="AL299" s="601"/>
      <c r="AM299" s="601"/>
      <c r="AN299" s="601"/>
      <c r="AO299" s="601"/>
      <c r="AP299" s="601"/>
      <c r="AQ299" s="601"/>
      <c r="AR299" s="601"/>
      <c r="AS299" s="602"/>
      <c r="AT299" s="141"/>
    </row>
    <row r="300" spans="1:46" s="142" customFormat="1" ht="18" customHeight="1">
      <c r="A300" s="184"/>
      <c r="B300" s="737" t="e">
        <f>B293</f>
        <v>#N/A</v>
      </c>
      <c r="C300" s="738"/>
      <c r="D300" s="738"/>
      <c r="E300" s="738"/>
      <c r="F300" s="738"/>
      <c r="G300" s="738"/>
      <c r="H300" s="739"/>
      <c r="I300" s="598" t="e">
        <f ca="1">I293</f>
        <v>#N/A</v>
      </c>
      <c r="J300" s="599"/>
      <c r="K300" s="599"/>
      <c r="L300" s="599"/>
      <c r="M300" s="599"/>
      <c r="N300" s="599"/>
      <c r="O300" s="600"/>
      <c r="P300" s="598" t="e">
        <f ca="1">OFFSET(Calcu!U165,B300,0)</f>
        <v>#N/A</v>
      </c>
      <c r="Q300" s="601"/>
      <c r="R300" s="601"/>
      <c r="S300" s="601"/>
      <c r="T300" s="601"/>
      <c r="U300" s="601"/>
      <c r="V300" s="602"/>
      <c r="W300" s="598" t="e">
        <f ca="1">OFFSET(Calcu!V165,B300,0)</f>
        <v>#N/A</v>
      </c>
      <c r="X300" s="601"/>
      <c r="Y300" s="601"/>
      <c r="Z300" s="601"/>
      <c r="AA300" s="601"/>
      <c r="AB300" s="601"/>
      <c r="AC300" s="602"/>
      <c r="AD300" s="598" t="e">
        <f ca="1">OFFSET(Calcu!W165,B300,0)</f>
        <v>#N/A</v>
      </c>
      <c r="AE300" s="601"/>
      <c r="AF300" s="601"/>
      <c r="AG300" s="601"/>
      <c r="AH300" s="601"/>
      <c r="AI300" s="601"/>
      <c r="AJ300" s="602"/>
      <c r="AK300" s="598" t="e">
        <f ca="1">OFFSET(Calcu!X165,B300,0)</f>
        <v>#N/A</v>
      </c>
      <c r="AL300" s="601"/>
      <c r="AM300" s="601"/>
      <c r="AN300" s="601"/>
      <c r="AO300" s="601"/>
      <c r="AP300" s="601"/>
      <c r="AQ300" s="601"/>
      <c r="AR300" s="601"/>
      <c r="AS300" s="602"/>
      <c r="AT300" s="141"/>
    </row>
    <row r="301" spans="1:46" s="142" customFormat="1" ht="18" customHeight="1">
      <c r="A301" s="184"/>
      <c r="B301" s="281"/>
      <c r="C301" s="280"/>
      <c r="D301" s="280"/>
      <c r="E301" s="280"/>
      <c r="F301" s="280"/>
      <c r="G301" s="280"/>
      <c r="H301" s="280"/>
      <c r="I301" s="281"/>
      <c r="J301" s="281"/>
      <c r="K301" s="281"/>
      <c r="L301" s="281"/>
      <c r="M301" s="281"/>
      <c r="N301" s="281"/>
      <c r="O301" s="281"/>
      <c r="P301" s="281"/>
      <c r="Q301" s="281"/>
      <c r="R301" s="281"/>
      <c r="S301" s="281"/>
      <c r="T301" s="281"/>
      <c r="U301" s="281"/>
      <c r="V301" s="281"/>
      <c r="W301" s="281"/>
      <c r="X301" s="281"/>
      <c r="Y301" s="281"/>
      <c r="Z301" s="281"/>
      <c r="AA301" s="281"/>
      <c r="AB301" s="281"/>
      <c r="AC301" s="281"/>
      <c r="AD301" s="281"/>
      <c r="AE301" s="281"/>
      <c r="AF301" s="281"/>
      <c r="AG301" s="281"/>
      <c r="AH301" s="281"/>
      <c r="AI301" s="281"/>
      <c r="AJ301" s="281"/>
      <c r="AK301" s="281"/>
      <c r="AL301" s="281"/>
      <c r="AM301" s="281"/>
      <c r="AN301" s="281"/>
      <c r="AO301" s="281"/>
      <c r="AP301" s="281"/>
      <c r="AQ301" s="281"/>
      <c r="AR301" s="281"/>
      <c r="AS301" s="281"/>
      <c r="AT301" s="141"/>
    </row>
    <row r="302" spans="1:46" ht="18" customHeight="1">
      <c r="A302" s="183" t="s">
        <v>73</v>
      </c>
      <c r="B302" s="282"/>
      <c r="C302" s="282"/>
      <c r="D302" s="282"/>
      <c r="E302" s="282"/>
      <c r="F302" s="282"/>
      <c r="G302" s="282"/>
      <c r="H302" s="282"/>
      <c r="I302" s="282"/>
      <c r="J302" s="282"/>
      <c r="K302" s="282"/>
      <c r="L302" s="282"/>
      <c r="M302" s="282"/>
      <c r="N302" s="282"/>
      <c r="O302" s="282"/>
      <c r="P302" s="282"/>
      <c r="Q302" s="282"/>
      <c r="R302" s="282"/>
      <c r="S302" s="282"/>
      <c r="T302" s="282"/>
      <c r="U302" s="282"/>
      <c r="V302" s="282"/>
      <c r="W302" s="282"/>
      <c r="X302" s="282"/>
      <c r="Y302" s="282"/>
      <c r="Z302" s="282"/>
      <c r="AA302" s="282"/>
      <c r="AB302" s="282"/>
      <c r="AC302" s="282"/>
      <c r="AD302" s="282"/>
      <c r="AE302" s="282"/>
      <c r="AF302" s="282"/>
      <c r="AG302" s="282"/>
      <c r="AH302" s="282"/>
      <c r="AI302" s="282"/>
      <c r="AJ302" s="282"/>
      <c r="AK302" s="282"/>
      <c r="AL302" s="282"/>
      <c r="AM302" s="282"/>
      <c r="AN302" s="282"/>
      <c r="AO302" s="282"/>
      <c r="AP302" s="282"/>
      <c r="AQ302" s="282"/>
      <c r="AR302" s="282"/>
      <c r="AS302" s="282"/>
      <c r="AT302" s="282"/>
    </row>
    <row r="303" spans="1:46" ht="18" customHeight="1">
      <c r="A303" s="282"/>
      <c r="B303" s="670"/>
      <c r="C303" s="671"/>
      <c r="D303" s="605"/>
      <c r="E303" s="606"/>
      <c r="F303" s="606"/>
      <c r="G303" s="606"/>
      <c r="H303" s="607"/>
      <c r="I303" s="605">
        <v>1</v>
      </c>
      <c r="J303" s="606"/>
      <c r="K303" s="606"/>
      <c r="L303" s="606"/>
      <c r="M303" s="606"/>
      <c r="N303" s="606"/>
      <c r="O303" s="607"/>
      <c r="P303" s="605">
        <v>2</v>
      </c>
      <c r="Q303" s="606"/>
      <c r="R303" s="606"/>
      <c r="S303" s="606"/>
      <c r="T303" s="606"/>
      <c r="U303" s="606"/>
      <c r="V303" s="606"/>
      <c r="W303" s="607"/>
      <c r="X303" s="605">
        <v>3</v>
      </c>
      <c r="Y303" s="668"/>
      <c r="Z303" s="668"/>
      <c r="AA303" s="668"/>
      <c r="AB303" s="669"/>
      <c r="AC303" s="605">
        <v>4</v>
      </c>
      <c r="AD303" s="606"/>
      <c r="AE303" s="606"/>
      <c r="AF303" s="606"/>
      <c r="AG303" s="607"/>
      <c r="AH303" s="605">
        <v>5</v>
      </c>
      <c r="AI303" s="606"/>
      <c r="AJ303" s="606"/>
      <c r="AK303" s="606"/>
      <c r="AL303" s="606"/>
      <c r="AM303" s="606"/>
      <c r="AN303" s="606"/>
      <c r="AO303" s="607"/>
      <c r="AP303" s="605">
        <v>6</v>
      </c>
      <c r="AQ303" s="748"/>
      <c r="AR303" s="748"/>
      <c r="AS303" s="669"/>
      <c r="AT303" s="282"/>
    </row>
    <row r="304" spans="1:46" ht="18" customHeight="1">
      <c r="A304" s="282"/>
      <c r="B304" s="672"/>
      <c r="C304" s="673"/>
      <c r="D304" s="674" t="s">
        <v>74</v>
      </c>
      <c r="E304" s="675"/>
      <c r="F304" s="675"/>
      <c r="G304" s="675"/>
      <c r="H304" s="676"/>
      <c r="I304" s="674" t="s">
        <v>75</v>
      </c>
      <c r="J304" s="675"/>
      <c r="K304" s="675"/>
      <c r="L304" s="675"/>
      <c r="M304" s="675"/>
      <c r="N304" s="675"/>
      <c r="O304" s="676"/>
      <c r="P304" s="674" t="s">
        <v>232</v>
      </c>
      <c r="Q304" s="675"/>
      <c r="R304" s="675"/>
      <c r="S304" s="675"/>
      <c r="T304" s="675"/>
      <c r="U304" s="675"/>
      <c r="V304" s="675"/>
      <c r="W304" s="676"/>
      <c r="X304" s="674" t="s">
        <v>234</v>
      </c>
      <c r="Y304" s="689"/>
      <c r="Z304" s="689"/>
      <c r="AA304" s="689"/>
      <c r="AB304" s="690"/>
      <c r="AC304" s="674" t="s">
        <v>322</v>
      </c>
      <c r="AD304" s="675"/>
      <c r="AE304" s="675"/>
      <c r="AF304" s="675"/>
      <c r="AG304" s="676"/>
      <c r="AH304" s="674" t="s">
        <v>76</v>
      </c>
      <c r="AI304" s="675"/>
      <c r="AJ304" s="675"/>
      <c r="AK304" s="675"/>
      <c r="AL304" s="675"/>
      <c r="AM304" s="675"/>
      <c r="AN304" s="675"/>
      <c r="AO304" s="676"/>
      <c r="AP304" s="674" t="s">
        <v>77</v>
      </c>
      <c r="AQ304" s="749"/>
      <c r="AR304" s="749"/>
      <c r="AS304" s="690"/>
      <c r="AT304" s="282"/>
    </row>
    <row r="305" spans="1:92" ht="18" customHeight="1">
      <c r="A305" s="282"/>
      <c r="B305" s="672"/>
      <c r="C305" s="673"/>
      <c r="D305" s="677"/>
      <c r="E305" s="678"/>
      <c r="F305" s="678"/>
      <c r="G305" s="678"/>
      <c r="H305" s="679"/>
      <c r="I305" s="686" t="s">
        <v>78</v>
      </c>
      <c r="J305" s="687"/>
      <c r="K305" s="687"/>
      <c r="L305" s="687"/>
      <c r="M305" s="687"/>
      <c r="N305" s="687"/>
      <c r="O305" s="688"/>
      <c r="P305" s="683" t="s">
        <v>79</v>
      </c>
      <c r="Q305" s="684"/>
      <c r="R305" s="684"/>
      <c r="S305" s="684"/>
      <c r="T305" s="684"/>
      <c r="U305" s="684"/>
      <c r="V305" s="684"/>
      <c r="W305" s="685"/>
      <c r="X305" s="680"/>
      <c r="Y305" s="681"/>
      <c r="Z305" s="681"/>
      <c r="AA305" s="681"/>
      <c r="AB305" s="682"/>
      <c r="AC305" s="683" t="s">
        <v>323</v>
      </c>
      <c r="AD305" s="684"/>
      <c r="AE305" s="684"/>
      <c r="AF305" s="684"/>
      <c r="AG305" s="685"/>
      <c r="AH305" s="686" t="s">
        <v>94</v>
      </c>
      <c r="AI305" s="687"/>
      <c r="AJ305" s="687"/>
      <c r="AK305" s="687"/>
      <c r="AL305" s="687"/>
      <c r="AM305" s="687"/>
      <c r="AN305" s="687"/>
      <c r="AO305" s="688"/>
      <c r="AP305" s="680"/>
      <c r="AQ305" s="740"/>
      <c r="AR305" s="740"/>
      <c r="AS305" s="682"/>
      <c r="AT305" s="282"/>
    </row>
    <row r="306" spans="1:92" ht="18" customHeight="1">
      <c r="A306" s="282"/>
      <c r="B306" s="741" t="s">
        <v>324</v>
      </c>
      <c r="C306" s="742"/>
      <c r="D306" s="743" t="s">
        <v>897</v>
      </c>
      <c r="E306" s="744"/>
      <c r="F306" s="744"/>
      <c r="G306" s="744"/>
      <c r="H306" s="745"/>
      <c r="I306" s="611" t="e">
        <f ca="1">I292</f>
        <v>#N/A</v>
      </c>
      <c r="J306" s="612"/>
      <c r="K306" s="612"/>
      <c r="L306" s="612"/>
      <c r="M306" s="613">
        <f ca="1">I291</f>
        <v>0</v>
      </c>
      <c r="N306" s="664"/>
      <c r="O306" s="665"/>
      <c r="P306" s="746" t="e">
        <f ca="1">IF(OR(Z249="% of Reading",Z249="% of F.S"),I306*T249%,T249)/AF249</f>
        <v>#N/A</v>
      </c>
      <c r="Q306" s="747"/>
      <c r="R306" s="747"/>
      <c r="S306" s="747"/>
      <c r="T306" s="747"/>
      <c r="U306" s="613">
        <f ca="1">M306</f>
        <v>0</v>
      </c>
      <c r="V306" s="613"/>
      <c r="W306" s="614"/>
      <c r="X306" s="605" t="s">
        <v>244</v>
      </c>
      <c r="Y306" s="748"/>
      <c r="Z306" s="748"/>
      <c r="AA306" s="748"/>
      <c r="AB306" s="669"/>
      <c r="AC306" s="618">
        <v>1</v>
      </c>
      <c r="AD306" s="619"/>
      <c r="AE306" s="619"/>
      <c r="AF306" s="619"/>
      <c r="AG306" s="620"/>
      <c r="AH306" s="611" t="e">
        <f t="shared" ref="AH306" ca="1" si="1">P306*AC306</f>
        <v>#N/A</v>
      </c>
      <c r="AI306" s="612"/>
      <c r="AJ306" s="612"/>
      <c r="AK306" s="612"/>
      <c r="AL306" s="612"/>
      <c r="AM306" s="613">
        <f ca="1">U306</f>
        <v>0</v>
      </c>
      <c r="AN306" s="613"/>
      <c r="AO306" s="614"/>
      <c r="AP306" s="605" t="s">
        <v>251</v>
      </c>
      <c r="AQ306" s="748"/>
      <c r="AR306" s="748"/>
      <c r="AS306" s="669"/>
      <c r="AT306" s="282"/>
    </row>
    <row r="307" spans="1:92" ht="18" customHeight="1">
      <c r="A307" s="282"/>
      <c r="B307" s="670" t="s">
        <v>246</v>
      </c>
      <c r="C307" s="671"/>
      <c r="D307" s="743" t="s">
        <v>898</v>
      </c>
      <c r="E307" s="744"/>
      <c r="F307" s="744"/>
      <c r="G307" s="744"/>
      <c r="H307" s="745"/>
      <c r="I307" s="759" t="e">
        <f ca="1">AH292</f>
        <v>#N/A</v>
      </c>
      <c r="J307" s="760"/>
      <c r="K307" s="760"/>
      <c r="L307" s="760"/>
      <c r="M307" s="613">
        <f ca="1">AH291</f>
        <v>0</v>
      </c>
      <c r="N307" s="664"/>
      <c r="O307" s="665"/>
      <c r="P307" s="759" t="e">
        <f ca="1">SQRT(SUMSQ(P308,P309,P310,P311))</f>
        <v>#N/A</v>
      </c>
      <c r="Q307" s="760"/>
      <c r="R307" s="760"/>
      <c r="S307" s="760"/>
      <c r="T307" s="760"/>
      <c r="U307" s="613">
        <f ca="1">M307</f>
        <v>0</v>
      </c>
      <c r="V307" s="613"/>
      <c r="W307" s="614"/>
      <c r="X307" s="674" t="s">
        <v>82</v>
      </c>
      <c r="Y307" s="675"/>
      <c r="Z307" s="675"/>
      <c r="AA307" s="675"/>
      <c r="AB307" s="676"/>
      <c r="AC307" s="761">
        <v>-1</v>
      </c>
      <c r="AD307" s="762"/>
      <c r="AE307" s="762"/>
      <c r="AF307" s="762"/>
      <c r="AG307" s="763"/>
      <c r="AH307" s="759" t="e">
        <f ca="1">ABS(P307*AC307)</f>
        <v>#N/A</v>
      </c>
      <c r="AI307" s="760"/>
      <c r="AJ307" s="760"/>
      <c r="AK307" s="760"/>
      <c r="AL307" s="760"/>
      <c r="AM307" s="613">
        <f ca="1">U307</f>
        <v>0</v>
      </c>
      <c r="AN307" s="613"/>
      <c r="AO307" s="614"/>
      <c r="AP307" s="768" t="e">
        <f ca="1">IF(SUM(AH309:AM311)=0,"∞",AH307^4/SUM(AH309^4/AP309,AH310^4/AP310,AH311^4/AP311))</f>
        <v>#VALUE!</v>
      </c>
      <c r="AQ307" s="769"/>
      <c r="AR307" s="769"/>
      <c r="AS307" s="770"/>
      <c r="AT307" s="282"/>
    </row>
    <row r="308" spans="1:92" ht="18" customHeight="1">
      <c r="A308" s="282"/>
      <c r="B308" s="741" t="s">
        <v>248</v>
      </c>
      <c r="C308" s="742"/>
      <c r="D308" s="753" t="s">
        <v>899</v>
      </c>
      <c r="E308" s="754"/>
      <c r="F308" s="754"/>
      <c r="G308" s="754"/>
      <c r="H308" s="755"/>
      <c r="I308" s="756">
        <v>0</v>
      </c>
      <c r="J308" s="757"/>
      <c r="K308" s="757"/>
      <c r="L308" s="757"/>
      <c r="M308" s="757"/>
      <c r="N308" s="757"/>
      <c r="O308" s="758"/>
      <c r="P308" s="611" t="e">
        <f ca="1">H249/2/SQRT(3)</f>
        <v>#N/A</v>
      </c>
      <c r="Q308" s="612"/>
      <c r="R308" s="612"/>
      <c r="S308" s="612"/>
      <c r="T308" s="612"/>
      <c r="U308" s="612"/>
      <c r="V308" s="613">
        <f ca="1">U307</f>
        <v>0</v>
      </c>
      <c r="W308" s="614"/>
      <c r="X308" s="615" t="s">
        <v>247</v>
      </c>
      <c r="Y308" s="616"/>
      <c r="Z308" s="616"/>
      <c r="AA308" s="616"/>
      <c r="AB308" s="617"/>
      <c r="AC308" s="608">
        <v>1</v>
      </c>
      <c r="AD308" s="609"/>
      <c r="AE308" s="609"/>
      <c r="AF308" s="609"/>
      <c r="AG308" s="610"/>
      <c r="AH308" s="611" t="e">
        <f t="shared" ref="AH308:AH310" ca="1" si="2">P308*AC308</f>
        <v>#N/A</v>
      </c>
      <c r="AI308" s="612"/>
      <c r="AJ308" s="612"/>
      <c r="AK308" s="612"/>
      <c r="AL308" s="612"/>
      <c r="AM308" s="612"/>
      <c r="AN308" s="613">
        <f ca="1">V308</f>
        <v>0</v>
      </c>
      <c r="AO308" s="614"/>
      <c r="AP308" s="615" t="s">
        <v>81</v>
      </c>
      <c r="AQ308" s="616"/>
      <c r="AR308" s="616"/>
      <c r="AS308" s="617"/>
      <c r="AT308" s="282"/>
    </row>
    <row r="309" spans="1:92" ht="18" customHeight="1">
      <c r="A309" s="282"/>
      <c r="B309" s="741" t="s">
        <v>325</v>
      </c>
      <c r="C309" s="742"/>
      <c r="D309" s="753" t="s">
        <v>900</v>
      </c>
      <c r="E309" s="754"/>
      <c r="F309" s="754"/>
      <c r="G309" s="754"/>
      <c r="H309" s="755"/>
      <c r="I309" s="756">
        <v>0</v>
      </c>
      <c r="J309" s="757"/>
      <c r="K309" s="757"/>
      <c r="L309" s="757"/>
      <c r="M309" s="757"/>
      <c r="N309" s="757"/>
      <c r="O309" s="758"/>
      <c r="P309" s="611" t="e">
        <f ca="1">B251/2/SQRT(3)</f>
        <v>#VALUE!</v>
      </c>
      <c r="Q309" s="612"/>
      <c r="R309" s="612"/>
      <c r="S309" s="612"/>
      <c r="T309" s="612"/>
      <c r="U309" s="612"/>
      <c r="V309" s="613">
        <f ca="1">V308</f>
        <v>0</v>
      </c>
      <c r="W309" s="614"/>
      <c r="X309" s="615" t="s">
        <v>326</v>
      </c>
      <c r="Y309" s="616"/>
      <c r="Z309" s="616"/>
      <c r="AA309" s="616"/>
      <c r="AB309" s="617"/>
      <c r="AC309" s="608">
        <v>1</v>
      </c>
      <c r="AD309" s="609"/>
      <c r="AE309" s="609"/>
      <c r="AF309" s="609"/>
      <c r="AG309" s="610"/>
      <c r="AH309" s="611" t="e">
        <f t="shared" ca="1" si="2"/>
        <v>#VALUE!</v>
      </c>
      <c r="AI309" s="612"/>
      <c r="AJ309" s="612"/>
      <c r="AK309" s="612"/>
      <c r="AL309" s="612"/>
      <c r="AM309" s="612"/>
      <c r="AN309" s="613">
        <f ca="1">V309</f>
        <v>0</v>
      </c>
      <c r="AO309" s="614"/>
      <c r="AP309" s="615">
        <f>1/2*(100/20)^2</f>
        <v>12.5</v>
      </c>
      <c r="AQ309" s="616"/>
      <c r="AR309" s="616"/>
      <c r="AS309" s="617"/>
      <c r="AT309" s="282"/>
    </row>
    <row r="310" spans="1:92" ht="18" customHeight="1">
      <c r="A310" s="282"/>
      <c r="B310" s="741" t="s">
        <v>327</v>
      </c>
      <c r="C310" s="742"/>
      <c r="D310" s="753" t="s">
        <v>901</v>
      </c>
      <c r="E310" s="754"/>
      <c r="F310" s="754"/>
      <c r="G310" s="754"/>
      <c r="H310" s="755"/>
      <c r="I310" s="756">
        <v>0</v>
      </c>
      <c r="J310" s="757"/>
      <c r="K310" s="757"/>
      <c r="L310" s="757"/>
      <c r="M310" s="757"/>
      <c r="N310" s="757"/>
      <c r="O310" s="758"/>
      <c r="P310" s="611" t="e">
        <f ca="1">MAX(AK299:AS300)/2/SQRT(3)</f>
        <v>#N/A</v>
      </c>
      <c r="Q310" s="612"/>
      <c r="R310" s="612"/>
      <c r="S310" s="612"/>
      <c r="T310" s="612"/>
      <c r="U310" s="612"/>
      <c r="V310" s="613">
        <f ca="1">V309</f>
        <v>0</v>
      </c>
      <c r="W310" s="614"/>
      <c r="X310" s="615" t="s">
        <v>247</v>
      </c>
      <c r="Y310" s="616"/>
      <c r="Z310" s="616"/>
      <c r="AA310" s="616"/>
      <c r="AB310" s="617"/>
      <c r="AC310" s="608">
        <v>1</v>
      </c>
      <c r="AD310" s="609"/>
      <c r="AE310" s="609"/>
      <c r="AF310" s="609"/>
      <c r="AG310" s="610"/>
      <c r="AH310" s="611" t="e">
        <f t="shared" ca="1" si="2"/>
        <v>#N/A</v>
      </c>
      <c r="AI310" s="612"/>
      <c r="AJ310" s="612"/>
      <c r="AK310" s="612"/>
      <c r="AL310" s="612"/>
      <c r="AM310" s="612"/>
      <c r="AN310" s="613">
        <f ca="1">V310</f>
        <v>0</v>
      </c>
      <c r="AO310" s="614"/>
      <c r="AP310" s="615">
        <f>1/2*(100/20)^2</f>
        <v>12.5</v>
      </c>
      <c r="AQ310" s="616"/>
      <c r="AR310" s="616"/>
      <c r="AS310" s="617"/>
      <c r="AT310" s="282"/>
    </row>
    <row r="311" spans="1:92" ht="18" customHeight="1">
      <c r="A311" s="282"/>
      <c r="B311" s="741" t="s">
        <v>328</v>
      </c>
      <c r="C311" s="742"/>
      <c r="D311" s="753" t="s">
        <v>902</v>
      </c>
      <c r="E311" s="754"/>
      <c r="F311" s="754"/>
      <c r="G311" s="754"/>
      <c r="H311" s="755"/>
      <c r="I311" s="756">
        <v>0</v>
      </c>
      <c r="J311" s="757"/>
      <c r="K311" s="757"/>
      <c r="L311" s="757"/>
      <c r="M311" s="757"/>
      <c r="N311" s="757"/>
      <c r="O311" s="758"/>
      <c r="P311" s="611" t="e">
        <f ca="1">ABS(H251/2/SQRT(3))</f>
        <v>#N/A</v>
      </c>
      <c r="Q311" s="612"/>
      <c r="R311" s="612"/>
      <c r="S311" s="612"/>
      <c r="T311" s="612"/>
      <c r="U311" s="612"/>
      <c r="V311" s="613">
        <f ca="1">V310</f>
        <v>0</v>
      </c>
      <c r="W311" s="614"/>
      <c r="X311" s="615" t="s">
        <v>247</v>
      </c>
      <c r="Y311" s="616"/>
      <c r="Z311" s="616"/>
      <c r="AA311" s="616"/>
      <c r="AB311" s="617"/>
      <c r="AC311" s="608">
        <v>1</v>
      </c>
      <c r="AD311" s="609"/>
      <c r="AE311" s="609"/>
      <c r="AF311" s="609"/>
      <c r="AG311" s="610"/>
      <c r="AH311" s="611" t="e">
        <f ca="1">ABS(P311*AC311)</f>
        <v>#N/A</v>
      </c>
      <c r="AI311" s="612"/>
      <c r="AJ311" s="612"/>
      <c r="AK311" s="612"/>
      <c r="AL311" s="612"/>
      <c r="AM311" s="612"/>
      <c r="AN311" s="613">
        <f ca="1">V311</f>
        <v>0</v>
      </c>
      <c r="AO311" s="614"/>
      <c r="AP311" s="615">
        <f>1/2*(100/20)^2</f>
        <v>12.5</v>
      </c>
      <c r="AQ311" s="616"/>
      <c r="AR311" s="616"/>
      <c r="AS311" s="617"/>
      <c r="AT311" s="282"/>
    </row>
    <row r="312" spans="1:92" ht="18" customHeight="1">
      <c r="A312" s="282"/>
      <c r="B312" s="741" t="s">
        <v>253</v>
      </c>
      <c r="C312" s="742"/>
      <c r="D312" s="743" t="s">
        <v>903</v>
      </c>
      <c r="E312" s="744"/>
      <c r="F312" s="744"/>
      <c r="G312" s="744"/>
      <c r="H312" s="745"/>
      <c r="I312" s="746" t="e">
        <f ca="1">AN292</f>
        <v>#N/A</v>
      </c>
      <c r="J312" s="747"/>
      <c r="K312" s="747"/>
      <c r="L312" s="747"/>
      <c r="M312" s="613">
        <f ca="1">AN291</f>
        <v>0</v>
      </c>
      <c r="N312" s="664"/>
      <c r="O312" s="665"/>
      <c r="P312" s="764" t="s">
        <v>254</v>
      </c>
      <c r="Q312" s="765"/>
      <c r="R312" s="765"/>
      <c r="S312" s="765"/>
      <c r="T312" s="765"/>
      <c r="U312" s="765"/>
      <c r="V312" s="765"/>
      <c r="W312" s="766"/>
      <c r="X312" s="605" t="s">
        <v>254</v>
      </c>
      <c r="Y312" s="748"/>
      <c r="Z312" s="748"/>
      <c r="AA312" s="748"/>
      <c r="AB312" s="669"/>
      <c r="AC312" s="618" t="s">
        <v>254</v>
      </c>
      <c r="AD312" s="619"/>
      <c r="AE312" s="619"/>
      <c r="AF312" s="619"/>
      <c r="AG312" s="620"/>
      <c r="AH312" s="611" t="e">
        <f ca="1">SQRT(SUMSQ(AH306,AH307))</f>
        <v>#N/A</v>
      </c>
      <c r="AI312" s="612"/>
      <c r="AJ312" s="612"/>
      <c r="AK312" s="612"/>
      <c r="AL312" s="612"/>
      <c r="AM312" s="613">
        <f ca="1">M312</f>
        <v>0</v>
      </c>
      <c r="AN312" s="613"/>
      <c r="AO312" s="614"/>
      <c r="AP312" s="605" t="e">
        <f ca="1">IF(AP307="∞","∞",ROUNDDOWN(AH312^4/(AH307^4/AP307),0))</f>
        <v>#VALUE!</v>
      </c>
      <c r="AQ312" s="606"/>
      <c r="AR312" s="606"/>
      <c r="AS312" s="607"/>
      <c r="AT312" s="282"/>
      <c r="BD312" s="143"/>
      <c r="BE312" s="143"/>
      <c r="BF312" s="143"/>
      <c r="BG312" s="143"/>
      <c r="BH312" s="144"/>
      <c r="BI312" s="145"/>
      <c r="BJ312" s="145"/>
      <c r="BK312" s="146"/>
      <c r="BL312" s="146"/>
      <c r="BM312" s="146"/>
      <c r="BN312" s="146"/>
      <c r="BO312" s="146"/>
      <c r="BP312" s="146"/>
      <c r="BQ312" s="146"/>
      <c r="BR312" s="146"/>
      <c r="BS312" s="147"/>
      <c r="BT312" s="285"/>
      <c r="BU312" s="285"/>
      <c r="BV312" s="285"/>
      <c r="BW312" s="284"/>
      <c r="BX312" s="148"/>
      <c r="BY312" s="148"/>
      <c r="BZ312" s="148"/>
      <c r="CA312" s="148"/>
      <c r="CB312" s="148"/>
      <c r="CC312" s="182"/>
      <c r="CD312" s="182"/>
      <c r="CE312" s="182"/>
      <c r="CF312" s="182"/>
      <c r="CG312" s="182"/>
      <c r="CH312" s="144"/>
      <c r="CI312" s="145"/>
      <c r="CJ312" s="145"/>
      <c r="CK312" s="147"/>
      <c r="CL312" s="285"/>
      <c r="CM312" s="285"/>
      <c r="CN312" s="284"/>
    </row>
    <row r="313" spans="1:92" s="282" customFormat="1" ht="18" customHeight="1"/>
    <row r="314" spans="1:92" s="142" customFormat="1" ht="18" customHeight="1">
      <c r="A314" s="149" t="s">
        <v>783</v>
      </c>
      <c r="B314" s="141"/>
      <c r="C314" s="141"/>
      <c r="D314" s="141"/>
      <c r="E314" s="141"/>
      <c r="F314" s="141"/>
      <c r="G314" s="141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1"/>
      <c r="V314" s="141"/>
      <c r="W314" s="141"/>
      <c r="X314" s="141"/>
      <c r="Y314" s="141"/>
      <c r="Z314" s="141"/>
      <c r="AA314" s="141"/>
      <c r="AB314" s="141"/>
      <c r="AC314" s="141"/>
      <c r="AD314" s="141"/>
      <c r="AE314" s="141"/>
      <c r="AF314" s="141"/>
      <c r="AG314" s="141"/>
      <c r="AH314" s="141"/>
      <c r="AI314" s="141"/>
      <c r="AJ314" s="141"/>
      <c r="AK314" s="141"/>
      <c r="AL314" s="141"/>
      <c r="AM314" s="141"/>
      <c r="AN314" s="141"/>
      <c r="AO314" s="141"/>
      <c r="AP314" s="141"/>
      <c r="AQ314" s="141"/>
      <c r="AR314" s="141"/>
      <c r="AS314" s="141"/>
      <c r="AT314" s="141"/>
    </row>
    <row r="315" spans="1:92" s="142" customFormat="1" ht="18" customHeight="1">
      <c r="B315" s="145" t="s">
        <v>784</v>
      </c>
      <c r="C315" s="141"/>
      <c r="D315" s="141"/>
      <c r="E315" s="141"/>
      <c r="F315" s="141"/>
      <c r="G315" s="141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141"/>
      <c r="AD315" s="141"/>
      <c r="AE315" s="141"/>
      <c r="AF315" s="141"/>
      <c r="AG315" s="141"/>
      <c r="AH315" s="141"/>
      <c r="AI315" s="141"/>
      <c r="AJ315" s="141"/>
      <c r="AK315" s="141"/>
      <c r="AL315" s="141"/>
      <c r="AM315" s="141"/>
      <c r="AN315" s="141"/>
      <c r="AO315" s="141"/>
      <c r="AP315" s="141"/>
      <c r="AQ315" s="141"/>
      <c r="AR315" s="141"/>
      <c r="AS315" s="141"/>
      <c r="AT315" s="141"/>
    </row>
    <row r="316" spans="1:92" s="142" customFormat="1" ht="18" customHeight="1">
      <c r="A316" s="141"/>
      <c r="B316" s="141"/>
      <c r="C316" s="279"/>
      <c r="D316" s="141"/>
      <c r="E316" s="178"/>
      <c r="F316" s="141"/>
      <c r="G316" s="172" t="s">
        <v>934</v>
      </c>
      <c r="H316" s="603" t="s">
        <v>311</v>
      </c>
      <c r="I316" s="603"/>
      <c r="J316" s="604" t="e">
        <f ca="1">AH312</f>
        <v>#N/A</v>
      </c>
      <c r="K316" s="604"/>
      <c r="L316" s="604"/>
      <c r="M316" s="604"/>
      <c r="N316" s="393">
        <f ca="1">AM312</f>
        <v>0</v>
      </c>
      <c r="O316" s="391"/>
      <c r="P316" s="292"/>
      <c r="Q316" s="293" t="s">
        <v>312</v>
      </c>
      <c r="R316" s="604" t="e">
        <f ca="1">J316*2</f>
        <v>#N/A</v>
      </c>
      <c r="S316" s="604"/>
      <c r="T316" s="604"/>
      <c r="U316" s="604"/>
      <c r="V316" s="393">
        <f ca="1">N316</f>
        <v>0</v>
      </c>
      <c r="W316" s="282"/>
      <c r="X316" s="282"/>
      <c r="Y316" s="282"/>
      <c r="Z316" s="282"/>
      <c r="AA316" s="141"/>
      <c r="AB316" s="141"/>
      <c r="AC316" s="141"/>
      <c r="AD316" s="141"/>
      <c r="AE316" s="141"/>
      <c r="AF316" s="141"/>
      <c r="AG316" s="141"/>
      <c r="AH316" s="141"/>
      <c r="AI316" s="141"/>
      <c r="AJ316" s="141"/>
      <c r="AK316" s="141"/>
      <c r="AL316" s="141"/>
      <c r="AM316" s="141"/>
      <c r="AN316" s="141"/>
      <c r="AO316" s="141"/>
      <c r="AP316" s="141"/>
      <c r="AQ316" s="141"/>
      <c r="AR316" s="141"/>
      <c r="AS316" s="141"/>
      <c r="AT316" s="141"/>
      <c r="AU316" s="141"/>
    </row>
    <row r="319" spans="1:92" s="142" customFormat="1" ht="18.75" customHeight="1">
      <c r="A319" s="288" t="s">
        <v>329</v>
      </c>
      <c r="B319" s="141"/>
      <c r="C319" s="141"/>
      <c r="D319" s="141"/>
      <c r="E319" s="141"/>
      <c r="F319" s="141"/>
      <c r="G319" s="141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  <c r="U319" s="141"/>
      <c r="V319" s="141"/>
      <c r="W319" s="141"/>
      <c r="X319" s="141"/>
      <c r="Y319" s="141"/>
      <c r="Z319" s="141"/>
      <c r="AA319" s="141"/>
      <c r="AB319" s="141"/>
      <c r="AC319" s="141"/>
      <c r="AD319" s="141"/>
      <c r="AE319" s="141"/>
      <c r="AF319" s="141"/>
      <c r="AG319" s="141"/>
      <c r="AH319" s="141"/>
      <c r="AI319" s="141"/>
      <c r="AJ319" s="141"/>
      <c r="AK319" s="141"/>
      <c r="AL319" s="141"/>
      <c r="AM319" s="141"/>
      <c r="AN319" s="141"/>
      <c r="AO319" s="141"/>
      <c r="AP319" s="141"/>
      <c r="AQ319" s="141"/>
      <c r="AR319" s="141"/>
      <c r="AS319" s="141"/>
      <c r="AT319" s="141"/>
    </row>
    <row r="320" spans="1:92" ht="18.75" customHeight="1">
      <c r="A320" s="183" t="s">
        <v>314</v>
      </c>
    </row>
    <row r="321" spans="1:55" ht="18.75" customHeight="1">
      <c r="B321" s="660" t="s">
        <v>91</v>
      </c>
      <c r="C321" s="660"/>
      <c r="D321" s="660"/>
      <c r="E321" s="660"/>
      <c r="F321" s="660"/>
      <c r="G321" s="660"/>
      <c r="H321" s="660" t="s">
        <v>316</v>
      </c>
      <c r="I321" s="660"/>
      <c r="J321" s="660"/>
      <c r="K321" s="660"/>
      <c r="L321" s="660"/>
      <c r="M321" s="660"/>
      <c r="N321" s="661" t="s">
        <v>317</v>
      </c>
      <c r="O321" s="661"/>
      <c r="P321" s="661"/>
      <c r="Q321" s="661"/>
      <c r="R321" s="661"/>
      <c r="S321" s="661"/>
      <c r="T321" s="595" t="s">
        <v>785</v>
      </c>
      <c r="U321" s="596"/>
      <c r="V321" s="596"/>
      <c r="W321" s="596"/>
      <c r="X321" s="596"/>
      <c r="Y321" s="596"/>
      <c r="Z321" s="596"/>
      <c r="AA321" s="596"/>
      <c r="AB321" s="596"/>
      <c r="AC321" s="596"/>
      <c r="AD321" s="596"/>
      <c r="AE321" s="597"/>
      <c r="AF321" s="662" t="s">
        <v>320</v>
      </c>
      <c r="AG321" s="662"/>
      <c r="AH321" s="662"/>
      <c r="AI321" s="662"/>
      <c r="AJ321" s="662"/>
      <c r="AK321" s="662"/>
      <c r="AL321" s="661" t="s">
        <v>321</v>
      </c>
      <c r="AM321" s="661"/>
      <c r="AN321" s="661"/>
      <c r="AO321" s="661"/>
      <c r="AP321" s="661"/>
      <c r="AQ321" s="661"/>
    </row>
    <row r="322" spans="1:55" ht="18.75" customHeight="1">
      <c r="B322" s="711">
        <f>MAX(Calcu!D293:D352)</f>
        <v>0</v>
      </c>
      <c r="C322" s="711"/>
      <c r="D322" s="711"/>
      <c r="E322" s="711"/>
      <c r="F322" s="711"/>
      <c r="G322" s="711"/>
      <c r="H322" s="711" t="e">
        <f ca="1">Calcu!F287*Calcu!H287</f>
        <v>#N/A</v>
      </c>
      <c r="I322" s="711"/>
      <c r="J322" s="711"/>
      <c r="K322" s="711"/>
      <c r="L322" s="711"/>
      <c r="M322" s="711"/>
      <c r="N322" s="594">
        <f ca="1">Calcu!D292</f>
        <v>0</v>
      </c>
      <c r="O322" s="594"/>
      <c r="P322" s="594"/>
      <c r="Q322" s="594"/>
      <c r="R322" s="594"/>
      <c r="S322" s="594"/>
      <c r="T322" s="621" t="e">
        <f ca="1">OFFSET(표준압력!W227,AL322,0)</f>
        <v>#N/A</v>
      </c>
      <c r="U322" s="621"/>
      <c r="V322" s="621"/>
      <c r="W322" s="621"/>
      <c r="X322" s="621"/>
      <c r="Y322" s="621"/>
      <c r="Z322" s="621">
        <f ca="1">표준압력!X228</f>
        <v>0</v>
      </c>
      <c r="AA322" s="621"/>
      <c r="AB322" s="621"/>
      <c r="AC322" s="621"/>
      <c r="AD322" s="621"/>
      <c r="AE322" s="621"/>
      <c r="AF322" s="594">
        <v>2</v>
      </c>
      <c r="AG322" s="594"/>
      <c r="AH322" s="594"/>
      <c r="AI322" s="594"/>
      <c r="AJ322" s="594"/>
      <c r="AK322" s="594"/>
      <c r="AL322" s="594" t="e">
        <f>MATCH(TRUE,Calcu!I293:I352,0)</f>
        <v>#N/A</v>
      </c>
      <c r="AM322" s="594"/>
      <c r="AN322" s="594"/>
      <c r="AO322" s="594"/>
      <c r="AP322" s="594"/>
      <c r="AQ322" s="594"/>
    </row>
    <row r="323" spans="1:55" ht="18.75" customHeight="1">
      <c r="B323" s="661" t="s">
        <v>318</v>
      </c>
      <c r="C323" s="661"/>
      <c r="D323" s="661"/>
      <c r="E323" s="661"/>
      <c r="F323" s="661"/>
      <c r="G323" s="661"/>
      <c r="H323" s="661" t="s">
        <v>319</v>
      </c>
      <c r="I323" s="661"/>
      <c r="J323" s="661"/>
      <c r="K323" s="661"/>
      <c r="L323" s="661"/>
      <c r="M323" s="661"/>
      <c r="N323" s="595" t="s">
        <v>984</v>
      </c>
      <c r="O323" s="596"/>
      <c r="P323" s="596"/>
      <c r="Q323" s="596"/>
      <c r="R323" s="596"/>
      <c r="S323" s="596"/>
      <c r="T323" s="596"/>
      <c r="U323" s="596"/>
      <c r="V323" s="596"/>
      <c r="W323" s="596"/>
      <c r="X323" s="596"/>
      <c r="Y323" s="596"/>
      <c r="Z323" s="596"/>
      <c r="AA323" s="596"/>
      <c r="AB323" s="596"/>
      <c r="AC323" s="596"/>
      <c r="AD323" s="596"/>
      <c r="AE323" s="596"/>
      <c r="AF323" s="596"/>
      <c r="AG323" s="596"/>
      <c r="AH323" s="596"/>
      <c r="AI323" s="596"/>
      <c r="AJ323" s="596"/>
      <c r="AK323" s="597"/>
      <c r="AL323" s="482"/>
      <c r="AM323" s="482"/>
      <c r="AN323" s="482"/>
      <c r="AO323" s="482"/>
      <c r="AP323" s="482"/>
      <c r="AQ323" s="482"/>
      <c r="AR323" s="148"/>
      <c r="AS323" s="148"/>
      <c r="AT323" s="148"/>
      <c r="AU323" s="148"/>
      <c r="AV323" s="148"/>
      <c r="AW323" s="148"/>
      <c r="AX323" s="148"/>
      <c r="AY323" s="148"/>
      <c r="AZ323" s="148"/>
      <c r="BA323" s="148"/>
      <c r="BB323" s="148"/>
      <c r="BC323" s="148"/>
    </row>
    <row r="324" spans="1:55" ht="18.75" customHeight="1">
      <c r="B324" s="594" t="e">
        <f ca="1">MAX(ABS(Calcu!Q308-Calcu!Q293),ABS(Calcu!R308-Calcu!R293),ABS(Calcu!S308-Calcu!S293))</f>
        <v>#VALUE!</v>
      </c>
      <c r="C324" s="594"/>
      <c r="D324" s="594"/>
      <c r="E324" s="594"/>
      <c r="F324" s="594"/>
      <c r="G324" s="594"/>
      <c r="H324" s="594" t="e">
        <f ca="1">((P366-P365)+(V366-V365)+(AB366-AB365))/3</f>
        <v>#N/A</v>
      </c>
      <c r="I324" s="594"/>
      <c r="J324" s="594"/>
      <c r="K324" s="594"/>
      <c r="L324" s="594"/>
      <c r="M324" s="594"/>
      <c r="N324" s="594">
        <f>압력교정기!AA244</f>
        <v>0</v>
      </c>
      <c r="O324" s="594"/>
      <c r="P324" s="594"/>
      <c r="Q324" s="594"/>
      <c r="R324" s="594"/>
      <c r="S324" s="594"/>
      <c r="T324" s="594" t="str">
        <f ca="1">압력교정기!AB244</f>
        <v/>
      </c>
      <c r="U324" s="594"/>
      <c r="V324" s="594"/>
      <c r="W324" s="594"/>
      <c r="X324" s="594"/>
      <c r="Y324" s="594"/>
      <c r="Z324" s="594" t="str">
        <f ca="1">압력교정기!AK244</f>
        <v/>
      </c>
      <c r="AA324" s="594"/>
      <c r="AB324" s="594"/>
      <c r="AC324" s="594"/>
      <c r="AD324" s="594"/>
      <c r="AE324" s="594"/>
      <c r="AF324" s="594" t="str">
        <f ca="1">압력교정기!AL244</f>
        <v/>
      </c>
      <c r="AG324" s="594"/>
      <c r="AH324" s="594"/>
      <c r="AI324" s="594"/>
      <c r="AJ324" s="594"/>
      <c r="AK324" s="594"/>
      <c r="BC324" s="148"/>
    </row>
    <row r="325" spans="1:55" ht="18" customHeight="1">
      <c r="A325" s="282"/>
      <c r="B325" s="282"/>
      <c r="C325" s="282"/>
      <c r="D325" s="282"/>
      <c r="E325" s="282"/>
      <c r="F325" s="282"/>
      <c r="G325" s="282"/>
      <c r="H325" s="282"/>
      <c r="I325" s="282"/>
      <c r="J325" s="282"/>
      <c r="K325" s="282"/>
      <c r="L325" s="282"/>
      <c r="M325" s="282"/>
      <c r="N325" s="282"/>
      <c r="O325" s="282"/>
      <c r="P325" s="282"/>
      <c r="Q325" s="282"/>
      <c r="R325" s="282"/>
      <c r="S325" s="282"/>
      <c r="T325" s="282"/>
      <c r="U325" s="282"/>
      <c r="V325" s="282"/>
      <c r="W325" s="282"/>
      <c r="X325" s="282"/>
      <c r="Y325" s="282"/>
      <c r="Z325" s="282"/>
      <c r="AA325" s="282"/>
      <c r="AB325" s="282"/>
      <c r="AC325" s="282"/>
      <c r="AD325" s="282"/>
      <c r="AE325" s="282"/>
      <c r="AF325" s="282"/>
      <c r="AG325" s="282"/>
      <c r="AH325" s="282"/>
      <c r="AI325" s="282"/>
      <c r="AJ325" s="282"/>
    </row>
    <row r="326" spans="1:55" ht="18" customHeight="1">
      <c r="A326" s="183" t="s">
        <v>67</v>
      </c>
      <c r="B326" s="282"/>
      <c r="C326" s="282"/>
      <c r="D326" s="282"/>
      <c r="E326" s="282"/>
      <c r="F326" s="282"/>
      <c r="G326" s="282"/>
      <c r="H326" s="282"/>
      <c r="I326" s="282"/>
      <c r="J326" s="282"/>
      <c r="K326" s="282"/>
      <c r="L326" s="282"/>
      <c r="M326" s="282"/>
      <c r="N326" s="282"/>
      <c r="O326" s="282"/>
      <c r="P326" s="282"/>
      <c r="Q326" s="282"/>
      <c r="R326" s="282"/>
      <c r="S326" s="282"/>
      <c r="T326" s="282"/>
      <c r="U326" s="282"/>
      <c r="V326" s="282"/>
      <c r="W326" s="282"/>
      <c r="X326" s="282"/>
      <c r="Y326" s="282"/>
      <c r="Z326" s="282"/>
      <c r="AA326" s="282"/>
      <c r="AB326" s="282"/>
      <c r="AC326" s="282"/>
      <c r="AD326" s="282"/>
      <c r="AE326" s="282"/>
      <c r="AF326" s="282"/>
      <c r="AG326" s="282"/>
      <c r="AH326" s="282"/>
      <c r="AI326" s="282"/>
      <c r="AJ326" s="282"/>
      <c r="AK326" s="282"/>
      <c r="AL326" s="282"/>
      <c r="AM326" s="282"/>
      <c r="AN326" s="282"/>
      <c r="AO326" s="282"/>
      <c r="AP326" s="282"/>
      <c r="AQ326" s="282"/>
      <c r="AR326" s="282"/>
      <c r="AS326" s="282"/>
      <c r="AT326" s="282"/>
    </row>
    <row r="327" spans="1:55" ht="18" customHeight="1">
      <c r="A327" s="282"/>
      <c r="B327" s="651" t="s">
        <v>216</v>
      </c>
      <c r="C327" s="652"/>
      <c r="D327" s="652"/>
      <c r="E327" s="652"/>
      <c r="F327" s="652"/>
      <c r="G327" s="652"/>
      <c r="H327" s="653"/>
      <c r="I327" s="651" t="s">
        <v>895</v>
      </c>
      <c r="J327" s="652"/>
      <c r="K327" s="652"/>
      <c r="L327" s="652"/>
      <c r="M327" s="652"/>
      <c r="N327" s="652"/>
      <c r="O327" s="653"/>
      <c r="P327" s="692" t="e">
        <f>Calcu!$J$568&amp;" 지시값"</f>
        <v>#N/A</v>
      </c>
      <c r="Q327" s="693"/>
      <c r="R327" s="693"/>
      <c r="S327" s="693"/>
      <c r="T327" s="693"/>
      <c r="U327" s="693"/>
      <c r="V327" s="693"/>
      <c r="W327" s="693"/>
      <c r="X327" s="693"/>
      <c r="Y327" s="693"/>
      <c r="Z327" s="693"/>
      <c r="AA327" s="693"/>
      <c r="AB327" s="693"/>
      <c r="AC327" s="693"/>
      <c r="AD327" s="694" t="s">
        <v>723</v>
      </c>
      <c r="AE327" s="694"/>
      <c r="AF327" s="694"/>
      <c r="AG327" s="694"/>
      <c r="AH327" s="694"/>
      <c r="AI327" s="694"/>
      <c r="AJ327" s="695"/>
      <c r="AK327" s="282"/>
      <c r="AL327" s="282"/>
      <c r="AM327" s="282"/>
      <c r="AN327" s="282"/>
      <c r="AO327" s="282"/>
      <c r="AP327" s="282"/>
      <c r="AQ327" s="282"/>
      <c r="AR327" s="139"/>
      <c r="AS327" s="139"/>
      <c r="AT327" s="282"/>
    </row>
    <row r="328" spans="1:55" ht="18" customHeight="1">
      <c r="A328" s="282"/>
      <c r="B328" s="654"/>
      <c r="C328" s="655"/>
      <c r="D328" s="655"/>
      <c r="E328" s="655"/>
      <c r="F328" s="655"/>
      <c r="G328" s="655"/>
      <c r="H328" s="656"/>
      <c r="I328" s="657"/>
      <c r="J328" s="658"/>
      <c r="K328" s="658"/>
      <c r="L328" s="658"/>
      <c r="M328" s="658"/>
      <c r="N328" s="658"/>
      <c r="O328" s="659"/>
      <c r="P328" s="648" t="s">
        <v>217</v>
      </c>
      <c r="Q328" s="649"/>
      <c r="R328" s="649"/>
      <c r="S328" s="649"/>
      <c r="T328" s="649"/>
      <c r="U328" s="649"/>
      <c r="V328" s="650"/>
      <c r="W328" s="648" t="s">
        <v>69</v>
      </c>
      <c r="X328" s="649"/>
      <c r="Y328" s="649"/>
      <c r="Z328" s="649"/>
      <c r="AA328" s="649"/>
      <c r="AB328" s="649"/>
      <c r="AC328" s="650"/>
      <c r="AD328" s="648" t="s">
        <v>70</v>
      </c>
      <c r="AE328" s="649"/>
      <c r="AF328" s="649"/>
      <c r="AG328" s="649"/>
      <c r="AH328" s="649"/>
      <c r="AI328" s="649"/>
      <c r="AJ328" s="650"/>
      <c r="AK328" s="282"/>
      <c r="AL328" s="282"/>
      <c r="AM328" s="282"/>
      <c r="AN328" s="282"/>
      <c r="AO328" s="282"/>
      <c r="AP328" s="282"/>
      <c r="AQ328" s="282"/>
      <c r="AR328" s="139"/>
      <c r="AS328" s="139"/>
      <c r="AT328" s="282"/>
    </row>
    <row r="329" spans="1:55" ht="18" customHeight="1">
      <c r="A329" s="282"/>
      <c r="B329" s="657"/>
      <c r="C329" s="658"/>
      <c r="D329" s="658"/>
      <c r="E329" s="658"/>
      <c r="F329" s="658"/>
      <c r="G329" s="658"/>
      <c r="H329" s="659"/>
      <c r="I329" s="663">
        <f ca="1">Calcu!E292</f>
        <v>0</v>
      </c>
      <c r="J329" s="664"/>
      <c r="K329" s="664"/>
      <c r="L329" s="664"/>
      <c r="M329" s="664"/>
      <c r="N329" s="664"/>
      <c r="O329" s="665"/>
      <c r="P329" s="663">
        <f ca="1">Calcu!J292</f>
        <v>0</v>
      </c>
      <c r="Q329" s="666"/>
      <c r="R329" s="666"/>
      <c r="S329" s="666"/>
      <c r="T329" s="666"/>
      <c r="U329" s="666"/>
      <c r="V329" s="667"/>
      <c r="W329" s="663">
        <f ca="1">Calcu!K292</f>
        <v>0</v>
      </c>
      <c r="X329" s="666"/>
      <c r="Y329" s="666"/>
      <c r="Z329" s="666"/>
      <c r="AA329" s="666"/>
      <c r="AB329" s="666"/>
      <c r="AC329" s="667"/>
      <c r="AD329" s="663">
        <f ca="1">Calcu!L292</f>
        <v>0</v>
      </c>
      <c r="AE329" s="666"/>
      <c r="AF329" s="666"/>
      <c r="AG329" s="666"/>
      <c r="AH329" s="666"/>
      <c r="AI329" s="666"/>
      <c r="AJ329" s="667"/>
      <c r="AK329" s="282"/>
      <c r="AL329" s="282"/>
      <c r="AM329" s="282"/>
      <c r="AN329" s="282"/>
      <c r="AO329" s="282"/>
      <c r="AP329" s="282"/>
      <c r="AQ329" s="282"/>
      <c r="AR329" s="139"/>
      <c r="AS329" s="139"/>
      <c r="AT329" s="282"/>
    </row>
    <row r="330" spans="1:55" ht="18" customHeight="1">
      <c r="A330" s="282"/>
      <c r="B330" s="645">
        <f>Calcu!C293</f>
        <v>1</v>
      </c>
      <c r="C330" s="646"/>
      <c r="D330" s="646"/>
      <c r="E330" s="646"/>
      <c r="F330" s="646"/>
      <c r="G330" s="646"/>
      <c r="H330" s="647"/>
      <c r="I330" s="626" t="str">
        <f>Calcu!E293</f>
        <v/>
      </c>
      <c r="J330" s="627"/>
      <c r="K330" s="627"/>
      <c r="L330" s="627"/>
      <c r="M330" s="627"/>
      <c r="N330" s="627"/>
      <c r="O330" s="628"/>
      <c r="P330" s="626" t="str">
        <f>Calcu!J293</f>
        <v/>
      </c>
      <c r="Q330" s="629"/>
      <c r="R330" s="629"/>
      <c r="S330" s="629"/>
      <c r="T330" s="629"/>
      <c r="U330" s="629"/>
      <c r="V330" s="630"/>
      <c r="W330" s="626" t="str">
        <f>IF(Calcu!G293="ⅹ",Calcu!G293,Calcu!K293)</f>
        <v/>
      </c>
      <c r="X330" s="629"/>
      <c r="Y330" s="629"/>
      <c r="Z330" s="629"/>
      <c r="AA330" s="629"/>
      <c r="AB330" s="629"/>
      <c r="AC330" s="630"/>
      <c r="AD330" s="626" t="str">
        <f>IF(Calcu!H293="ⅹ",Calcu!H293,Calcu!L293)</f>
        <v/>
      </c>
      <c r="AE330" s="629"/>
      <c r="AF330" s="629"/>
      <c r="AG330" s="629"/>
      <c r="AH330" s="629"/>
      <c r="AI330" s="629"/>
      <c r="AJ330" s="630"/>
      <c r="AK330" s="282"/>
      <c r="AL330" s="282"/>
      <c r="AM330" s="282"/>
      <c r="AN330" s="282"/>
      <c r="AO330" s="282"/>
      <c r="AP330" s="282"/>
      <c r="AQ330" s="282"/>
      <c r="AR330" s="139"/>
      <c r="AS330" s="139"/>
      <c r="AT330" s="282"/>
    </row>
    <row r="331" spans="1:55" ht="18" customHeight="1">
      <c r="A331" s="282"/>
      <c r="B331" s="645">
        <f>Calcu!C294</f>
        <v>2</v>
      </c>
      <c r="C331" s="646"/>
      <c r="D331" s="646"/>
      <c r="E331" s="646"/>
      <c r="F331" s="646"/>
      <c r="G331" s="646"/>
      <c r="H331" s="647"/>
      <c r="I331" s="626" t="str">
        <f>Calcu!E294</f>
        <v/>
      </c>
      <c r="J331" s="627"/>
      <c r="K331" s="627"/>
      <c r="L331" s="627"/>
      <c r="M331" s="627"/>
      <c r="N331" s="627"/>
      <c r="O331" s="628"/>
      <c r="P331" s="626" t="str">
        <f>Calcu!J294</f>
        <v/>
      </c>
      <c r="Q331" s="629"/>
      <c r="R331" s="629"/>
      <c r="S331" s="629"/>
      <c r="T331" s="629"/>
      <c r="U331" s="629"/>
      <c r="V331" s="630"/>
      <c r="W331" s="626" t="str">
        <f>IF(Calcu!G294="ⅹ",Calcu!G294,Calcu!K294)</f>
        <v/>
      </c>
      <c r="X331" s="629"/>
      <c r="Y331" s="629"/>
      <c r="Z331" s="629"/>
      <c r="AA331" s="629"/>
      <c r="AB331" s="629"/>
      <c r="AC331" s="630"/>
      <c r="AD331" s="626" t="str">
        <f>IF(Calcu!H294="ⅹ",Calcu!H294,Calcu!L294)</f>
        <v/>
      </c>
      <c r="AE331" s="629"/>
      <c r="AF331" s="629"/>
      <c r="AG331" s="629"/>
      <c r="AH331" s="629"/>
      <c r="AI331" s="629"/>
      <c r="AJ331" s="630"/>
      <c r="AK331" s="282"/>
      <c r="AL331" s="282"/>
      <c r="AM331" s="282"/>
      <c r="AN331" s="282"/>
      <c r="AO331" s="282"/>
      <c r="AP331" s="282"/>
      <c r="AQ331" s="282"/>
      <c r="AR331" s="139"/>
      <c r="AS331" s="139"/>
      <c r="AT331" s="282"/>
    </row>
    <row r="332" spans="1:55" ht="18" customHeight="1">
      <c r="A332" s="282"/>
      <c r="B332" s="645">
        <f>Calcu!C295</f>
        <v>3</v>
      </c>
      <c r="C332" s="646"/>
      <c r="D332" s="646"/>
      <c r="E332" s="646"/>
      <c r="F332" s="646"/>
      <c r="G332" s="646"/>
      <c r="H332" s="647"/>
      <c r="I332" s="626" t="str">
        <f>Calcu!E295</f>
        <v/>
      </c>
      <c r="J332" s="627"/>
      <c r="K332" s="627"/>
      <c r="L332" s="627"/>
      <c r="M332" s="627"/>
      <c r="N332" s="627"/>
      <c r="O332" s="628"/>
      <c r="P332" s="626" t="str">
        <f>Calcu!J295</f>
        <v/>
      </c>
      <c r="Q332" s="629"/>
      <c r="R332" s="629"/>
      <c r="S332" s="629"/>
      <c r="T332" s="629"/>
      <c r="U332" s="629"/>
      <c r="V332" s="630"/>
      <c r="W332" s="626" t="str">
        <f>IF(Calcu!G295="ⅹ",Calcu!G295,Calcu!K295)</f>
        <v/>
      </c>
      <c r="X332" s="629"/>
      <c r="Y332" s="629"/>
      <c r="Z332" s="629"/>
      <c r="AA332" s="629"/>
      <c r="AB332" s="629"/>
      <c r="AC332" s="630"/>
      <c r="AD332" s="626" t="str">
        <f>IF(Calcu!H295="ⅹ",Calcu!H295,Calcu!L295)</f>
        <v/>
      </c>
      <c r="AE332" s="629"/>
      <c r="AF332" s="629"/>
      <c r="AG332" s="629"/>
      <c r="AH332" s="629"/>
      <c r="AI332" s="629"/>
      <c r="AJ332" s="630"/>
      <c r="AK332" s="282"/>
      <c r="AL332" s="282"/>
      <c r="AM332" s="282"/>
      <c r="AN332" s="282"/>
      <c r="AO332" s="282"/>
      <c r="AP332" s="282"/>
      <c r="AQ332" s="282"/>
      <c r="AR332" s="139"/>
      <c r="AS332" s="139"/>
      <c r="AT332" s="282"/>
    </row>
    <row r="333" spans="1:55" ht="18" customHeight="1">
      <c r="A333" s="282"/>
      <c r="B333" s="645">
        <f>Calcu!C296</f>
        <v>4</v>
      </c>
      <c r="C333" s="646"/>
      <c r="D333" s="646"/>
      <c r="E333" s="646"/>
      <c r="F333" s="646"/>
      <c r="G333" s="646"/>
      <c r="H333" s="647"/>
      <c r="I333" s="626" t="str">
        <f>Calcu!E296</f>
        <v/>
      </c>
      <c r="J333" s="627"/>
      <c r="K333" s="627"/>
      <c r="L333" s="627"/>
      <c r="M333" s="627"/>
      <c r="N333" s="627"/>
      <c r="O333" s="628"/>
      <c r="P333" s="626" t="str">
        <f>Calcu!J296</f>
        <v/>
      </c>
      <c r="Q333" s="629"/>
      <c r="R333" s="629"/>
      <c r="S333" s="629"/>
      <c r="T333" s="629"/>
      <c r="U333" s="629"/>
      <c r="V333" s="630"/>
      <c r="W333" s="626" t="str">
        <f>IF(Calcu!G296="ⅹ",Calcu!G296,Calcu!K296)</f>
        <v/>
      </c>
      <c r="X333" s="629"/>
      <c r="Y333" s="629"/>
      <c r="Z333" s="629"/>
      <c r="AA333" s="629"/>
      <c r="AB333" s="629"/>
      <c r="AC333" s="630"/>
      <c r="AD333" s="626" t="str">
        <f>IF(Calcu!H296="ⅹ",Calcu!H296,Calcu!L296)</f>
        <v/>
      </c>
      <c r="AE333" s="629"/>
      <c r="AF333" s="629"/>
      <c r="AG333" s="629"/>
      <c r="AH333" s="629"/>
      <c r="AI333" s="629"/>
      <c r="AJ333" s="630"/>
      <c r="AK333" s="282"/>
      <c r="AL333" s="282"/>
      <c r="AM333" s="282"/>
      <c r="AN333" s="282"/>
      <c r="AO333" s="282"/>
      <c r="AP333" s="282"/>
      <c r="AQ333" s="282"/>
      <c r="AR333" s="139"/>
      <c r="AS333" s="139"/>
      <c r="AT333" s="282"/>
    </row>
    <row r="334" spans="1:55" ht="18" customHeight="1">
      <c r="A334" s="282"/>
      <c r="B334" s="645">
        <f>Calcu!C297</f>
        <v>5</v>
      </c>
      <c r="C334" s="646"/>
      <c r="D334" s="646"/>
      <c r="E334" s="646"/>
      <c r="F334" s="646"/>
      <c r="G334" s="646"/>
      <c r="H334" s="647"/>
      <c r="I334" s="626" t="str">
        <f>Calcu!E297</f>
        <v/>
      </c>
      <c r="J334" s="627"/>
      <c r="K334" s="627"/>
      <c r="L334" s="627"/>
      <c r="M334" s="627"/>
      <c r="N334" s="627"/>
      <c r="O334" s="628"/>
      <c r="P334" s="626" t="str">
        <f>Calcu!J297</f>
        <v/>
      </c>
      <c r="Q334" s="629"/>
      <c r="R334" s="629"/>
      <c r="S334" s="629"/>
      <c r="T334" s="629"/>
      <c r="U334" s="629"/>
      <c r="V334" s="630"/>
      <c r="W334" s="626" t="str">
        <f>IF(Calcu!G297="ⅹ",Calcu!G297,Calcu!K297)</f>
        <v/>
      </c>
      <c r="X334" s="629"/>
      <c r="Y334" s="629"/>
      <c r="Z334" s="629"/>
      <c r="AA334" s="629"/>
      <c r="AB334" s="629"/>
      <c r="AC334" s="630"/>
      <c r="AD334" s="626" t="str">
        <f>IF(Calcu!H297="ⅹ",Calcu!H297,Calcu!L297)</f>
        <v/>
      </c>
      <c r="AE334" s="629"/>
      <c r="AF334" s="629"/>
      <c r="AG334" s="629"/>
      <c r="AH334" s="629"/>
      <c r="AI334" s="629"/>
      <c r="AJ334" s="630"/>
      <c r="AK334" s="282"/>
      <c r="AL334" s="282"/>
      <c r="AM334" s="282"/>
      <c r="AN334" s="282"/>
      <c r="AO334" s="282"/>
      <c r="AP334" s="282"/>
      <c r="AQ334" s="282"/>
      <c r="AR334" s="139"/>
      <c r="AS334" s="139"/>
      <c r="AT334" s="282"/>
    </row>
    <row r="335" spans="1:55" ht="18" customHeight="1">
      <c r="A335" s="282"/>
      <c r="B335" s="645">
        <f>Calcu!C298</f>
        <v>6</v>
      </c>
      <c r="C335" s="646"/>
      <c r="D335" s="646"/>
      <c r="E335" s="646"/>
      <c r="F335" s="646"/>
      <c r="G335" s="646"/>
      <c r="H335" s="647"/>
      <c r="I335" s="626" t="str">
        <f>Calcu!E298</f>
        <v/>
      </c>
      <c r="J335" s="627"/>
      <c r="K335" s="627"/>
      <c r="L335" s="627"/>
      <c r="M335" s="627"/>
      <c r="N335" s="627"/>
      <c r="O335" s="628"/>
      <c r="P335" s="626" t="str">
        <f>Calcu!J298</f>
        <v/>
      </c>
      <c r="Q335" s="629"/>
      <c r="R335" s="629"/>
      <c r="S335" s="629"/>
      <c r="T335" s="629"/>
      <c r="U335" s="629"/>
      <c r="V335" s="630"/>
      <c r="W335" s="626" t="str">
        <f>IF(Calcu!G298="ⅹ",Calcu!G298,Calcu!K298)</f>
        <v/>
      </c>
      <c r="X335" s="629"/>
      <c r="Y335" s="629"/>
      <c r="Z335" s="629"/>
      <c r="AA335" s="629"/>
      <c r="AB335" s="629"/>
      <c r="AC335" s="630"/>
      <c r="AD335" s="626" t="str">
        <f>IF(Calcu!H298="ⅹ",Calcu!H298,Calcu!L298)</f>
        <v/>
      </c>
      <c r="AE335" s="629"/>
      <c r="AF335" s="629"/>
      <c r="AG335" s="629"/>
      <c r="AH335" s="629"/>
      <c r="AI335" s="629"/>
      <c r="AJ335" s="630"/>
      <c r="AK335" s="282"/>
      <c r="AL335" s="282"/>
      <c r="AM335" s="282"/>
      <c r="AN335" s="282"/>
      <c r="AO335" s="282"/>
      <c r="AP335" s="282"/>
      <c r="AQ335" s="282"/>
      <c r="AR335" s="139"/>
      <c r="AS335" s="139"/>
      <c r="AT335" s="282"/>
    </row>
    <row r="336" spans="1:55" ht="18" customHeight="1">
      <c r="A336" s="282"/>
      <c r="B336" s="645">
        <f>Calcu!C299</f>
        <v>7</v>
      </c>
      <c r="C336" s="646"/>
      <c r="D336" s="646"/>
      <c r="E336" s="646"/>
      <c r="F336" s="646"/>
      <c r="G336" s="646"/>
      <c r="H336" s="647"/>
      <c r="I336" s="626" t="str">
        <f>Calcu!E299</f>
        <v/>
      </c>
      <c r="J336" s="627"/>
      <c r="K336" s="627"/>
      <c r="L336" s="627"/>
      <c r="M336" s="627"/>
      <c r="N336" s="627"/>
      <c r="O336" s="628"/>
      <c r="P336" s="626" t="str">
        <f>Calcu!J299</f>
        <v/>
      </c>
      <c r="Q336" s="629"/>
      <c r="R336" s="629"/>
      <c r="S336" s="629"/>
      <c r="T336" s="629"/>
      <c r="U336" s="629"/>
      <c r="V336" s="630"/>
      <c r="W336" s="626" t="str">
        <f>IF(Calcu!G299="ⅹ",Calcu!G299,Calcu!K299)</f>
        <v/>
      </c>
      <c r="X336" s="629"/>
      <c r="Y336" s="629"/>
      <c r="Z336" s="629"/>
      <c r="AA336" s="629"/>
      <c r="AB336" s="629"/>
      <c r="AC336" s="630"/>
      <c r="AD336" s="626" t="str">
        <f>IF(Calcu!H299="ⅹ",Calcu!H299,Calcu!L299)</f>
        <v/>
      </c>
      <c r="AE336" s="629"/>
      <c r="AF336" s="629"/>
      <c r="AG336" s="629"/>
      <c r="AH336" s="629"/>
      <c r="AI336" s="629"/>
      <c r="AJ336" s="630"/>
      <c r="AK336" s="282"/>
      <c r="AL336" s="282"/>
      <c r="AM336" s="282"/>
      <c r="AN336" s="282"/>
      <c r="AO336" s="282"/>
      <c r="AP336" s="282"/>
      <c r="AQ336" s="282"/>
      <c r="AR336" s="139"/>
      <c r="AS336" s="139"/>
      <c r="AT336" s="282"/>
    </row>
    <row r="337" spans="1:46" ht="18" customHeight="1">
      <c r="A337" s="282"/>
      <c r="B337" s="645">
        <f>Calcu!C300</f>
        <v>8</v>
      </c>
      <c r="C337" s="646"/>
      <c r="D337" s="646"/>
      <c r="E337" s="646"/>
      <c r="F337" s="646"/>
      <c r="G337" s="646"/>
      <c r="H337" s="647"/>
      <c r="I337" s="626" t="str">
        <f>Calcu!E300</f>
        <v/>
      </c>
      <c r="J337" s="627"/>
      <c r="K337" s="627"/>
      <c r="L337" s="627"/>
      <c r="M337" s="627"/>
      <c r="N337" s="627"/>
      <c r="O337" s="628"/>
      <c r="P337" s="626" t="str">
        <f>Calcu!J300</f>
        <v/>
      </c>
      <c r="Q337" s="629"/>
      <c r="R337" s="629"/>
      <c r="S337" s="629"/>
      <c r="T337" s="629"/>
      <c r="U337" s="629"/>
      <c r="V337" s="630"/>
      <c r="W337" s="626" t="str">
        <f>IF(Calcu!G300="ⅹ",Calcu!G300,Calcu!K300)</f>
        <v/>
      </c>
      <c r="X337" s="629"/>
      <c r="Y337" s="629"/>
      <c r="Z337" s="629"/>
      <c r="AA337" s="629"/>
      <c r="AB337" s="629"/>
      <c r="AC337" s="630"/>
      <c r="AD337" s="626" t="str">
        <f>IF(Calcu!H300="ⅹ",Calcu!H300,Calcu!L300)</f>
        <v/>
      </c>
      <c r="AE337" s="629"/>
      <c r="AF337" s="629"/>
      <c r="AG337" s="629"/>
      <c r="AH337" s="629"/>
      <c r="AI337" s="629"/>
      <c r="AJ337" s="630"/>
      <c r="AK337" s="282"/>
      <c r="AL337" s="282"/>
      <c r="AM337" s="282"/>
      <c r="AN337" s="282"/>
      <c r="AO337" s="282"/>
      <c r="AP337" s="282"/>
      <c r="AQ337" s="282"/>
      <c r="AR337" s="139"/>
      <c r="AS337" s="139"/>
      <c r="AT337" s="282"/>
    </row>
    <row r="338" spans="1:46" ht="18" customHeight="1">
      <c r="A338" s="282"/>
      <c r="B338" s="645">
        <f>Calcu!C301</f>
        <v>9</v>
      </c>
      <c r="C338" s="646"/>
      <c r="D338" s="646"/>
      <c r="E338" s="646"/>
      <c r="F338" s="646"/>
      <c r="G338" s="646"/>
      <c r="H338" s="647"/>
      <c r="I338" s="626" t="str">
        <f>Calcu!E301</f>
        <v/>
      </c>
      <c r="J338" s="627"/>
      <c r="K338" s="627"/>
      <c r="L338" s="627"/>
      <c r="M338" s="627"/>
      <c r="N338" s="627"/>
      <c r="O338" s="628"/>
      <c r="P338" s="626" t="str">
        <f>Calcu!J301</f>
        <v/>
      </c>
      <c r="Q338" s="629"/>
      <c r="R338" s="629"/>
      <c r="S338" s="629"/>
      <c r="T338" s="629"/>
      <c r="U338" s="629"/>
      <c r="V338" s="630"/>
      <c r="W338" s="626" t="str">
        <f>IF(Calcu!G301="ⅹ",Calcu!G301,Calcu!K301)</f>
        <v/>
      </c>
      <c r="X338" s="629"/>
      <c r="Y338" s="629"/>
      <c r="Z338" s="629"/>
      <c r="AA338" s="629"/>
      <c r="AB338" s="629"/>
      <c r="AC338" s="630"/>
      <c r="AD338" s="626" t="str">
        <f>IF(Calcu!H301="ⅹ",Calcu!H301,Calcu!L301)</f>
        <v/>
      </c>
      <c r="AE338" s="629"/>
      <c r="AF338" s="629"/>
      <c r="AG338" s="629"/>
      <c r="AH338" s="629"/>
      <c r="AI338" s="629"/>
      <c r="AJ338" s="630"/>
      <c r="AK338" s="282"/>
      <c r="AL338" s="282"/>
      <c r="AM338" s="282"/>
      <c r="AN338" s="282"/>
      <c r="AO338" s="282"/>
      <c r="AP338" s="282"/>
      <c r="AQ338" s="282"/>
      <c r="AR338" s="139"/>
      <c r="AS338" s="139"/>
      <c r="AT338" s="282"/>
    </row>
    <row r="339" spans="1:46" ht="18" customHeight="1">
      <c r="A339" s="282"/>
      <c r="B339" s="645">
        <f>Calcu!C302</f>
        <v>10</v>
      </c>
      <c r="C339" s="646"/>
      <c r="D339" s="646"/>
      <c r="E339" s="646"/>
      <c r="F339" s="646"/>
      <c r="G339" s="646"/>
      <c r="H339" s="647"/>
      <c r="I339" s="626" t="str">
        <f>Calcu!E302</f>
        <v/>
      </c>
      <c r="J339" s="627"/>
      <c r="K339" s="627"/>
      <c r="L339" s="627"/>
      <c r="M339" s="627"/>
      <c r="N339" s="627"/>
      <c r="O339" s="628"/>
      <c r="P339" s="626" t="str">
        <f>Calcu!J302</f>
        <v/>
      </c>
      <c r="Q339" s="629"/>
      <c r="R339" s="629"/>
      <c r="S339" s="629"/>
      <c r="T339" s="629"/>
      <c r="U339" s="629"/>
      <c r="V339" s="630"/>
      <c r="W339" s="626" t="str">
        <f>IF(Calcu!G302="ⅹ",Calcu!G302,Calcu!K302)</f>
        <v/>
      </c>
      <c r="X339" s="629"/>
      <c r="Y339" s="629"/>
      <c r="Z339" s="629"/>
      <c r="AA339" s="629"/>
      <c r="AB339" s="629"/>
      <c r="AC339" s="630"/>
      <c r="AD339" s="626" t="str">
        <f>IF(Calcu!H302="ⅹ",Calcu!H302,Calcu!L302)</f>
        <v/>
      </c>
      <c r="AE339" s="629"/>
      <c r="AF339" s="629"/>
      <c r="AG339" s="629"/>
      <c r="AH339" s="629"/>
      <c r="AI339" s="629"/>
      <c r="AJ339" s="630"/>
      <c r="AK339" s="282"/>
      <c r="AL339" s="282"/>
      <c r="AM339" s="282"/>
      <c r="AN339" s="282"/>
      <c r="AO339" s="282"/>
      <c r="AP339" s="282"/>
      <c r="AQ339" s="282"/>
      <c r="AR339" s="139"/>
      <c r="AS339" s="139"/>
      <c r="AT339" s="282"/>
    </row>
    <row r="340" spans="1:46" ht="18" customHeight="1">
      <c r="A340" s="282"/>
      <c r="B340" s="645">
        <f>Calcu!C303</f>
        <v>11</v>
      </c>
      <c r="C340" s="646"/>
      <c r="D340" s="646"/>
      <c r="E340" s="646"/>
      <c r="F340" s="646"/>
      <c r="G340" s="646"/>
      <c r="H340" s="647"/>
      <c r="I340" s="626" t="str">
        <f>Calcu!E303</f>
        <v/>
      </c>
      <c r="J340" s="627"/>
      <c r="K340" s="627"/>
      <c r="L340" s="627"/>
      <c r="M340" s="627"/>
      <c r="N340" s="627"/>
      <c r="O340" s="628"/>
      <c r="P340" s="626" t="str">
        <f>Calcu!J303</f>
        <v/>
      </c>
      <c r="Q340" s="629"/>
      <c r="R340" s="629"/>
      <c r="S340" s="629"/>
      <c r="T340" s="629"/>
      <c r="U340" s="629"/>
      <c r="V340" s="630"/>
      <c r="W340" s="626" t="str">
        <f>IF(Calcu!G303="ⅹ",Calcu!G303,Calcu!K303)</f>
        <v/>
      </c>
      <c r="X340" s="629"/>
      <c r="Y340" s="629"/>
      <c r="Z340" s="629"/>
      <c r="AA340" s="629"/>
      <c r="AB340" s="629"/>
      <c r="AC340" s="630"/>
      <c r="AD340" s="626" t="str">
        <f>IF(Calcu!H303="ⅹ",Calcu!H303,Calcu!L303)</f>
        <v/>
      </c>
      <c r="AE340" s="629"/>
      <c r="AF340" s="629"/>
      <c r="AG340" s="629"/>
      <c r="AH340" s="629"/>
      <c r="AI340" s="629"/>
      <c r="AJ340" s="630"/>
      <c r="AK340" s="282"/>
      <c r="AL340" s="282"/>
      <c r="AM340" s="282"/>
      <c r="AN340" s="282"/>
      <c r="AO340" s="282"/>
      <c r="AP340" s="282"/>
      <c r="AQ340" s="282"/>
      <c r="AR340" s="139"/>
      <c r="AS340" s="139"/>
      <c r="AT340" s="282"/>
    </row>
    <row r="341" spans="1:46" ht="18" customHeight="1">
      <c r="A341" s="282"/>
      <c r="B341" s="645">
        <f>Calcu!C304</f>
        <v>12</v>
      </c>
      <c r="C341" s="646"/>
      <c r="D341" s="646"/>
      <c r="E341" s="646"/>
      <c r="F341" s="646"/>
      <c r="G341" s="646"/>
      <c r="H341" s="647"/>
      <c r="I341" s="626" t="str">
        <f>Calcu!E304</f>
        <v/>
      </c>
      <c r="J341" s="627"/>
      <c r="K341" s="627"/>
      <c r="L341" s="627"/>
      <c r="M341" s="627"/>
      <c r="N341" s="627"/>
      <c r="O341" s="628"/>
      <c r="P341" s="626" t="str">
        <f>Calcu!J304</f>
        <v/>
      </c>
      <c r="Q341" s="629"/>
      <c r="R341" s="629"/>
      <c r="S341" s="629"/>
      <c r="T341" s="629"/>
      <c r="U341" s="629"/>
      <c r="V341" s="630"/>
      <c r="W341" s="626" t="str">
        <f>IF(Calcu!G304="ⅹ",Calcu!G304,Calcu!K304)</f>
        <v/>
      </c>
      <c r="X341" s="629"/>
      <c r="Y341" s="629"/>
      <c r="Z341" s="629"/>
      <c r="AA341" s="629"/>
      <c r="AB341" s="629"/>
      <c r="AC341" s="630"/>
      <c r="AD341" s="626" t="str">
        <f>IF(Calcu!H304="ⅹ",Calcu!H304,Calcu!L304)</f>
        <v/>
      </c>
      <c r="AE341" s="629"/>
      <c r="AF341" s="629"/>
      <c r="AG341" s="629"/>
      <c r="AH341" s="629"/>
      <c r="AI341" s="629"/>
      <c r="AJ341" s="630"/>
      <c r="AK341" s="282"/>
      <c r="AL341" s="282"/>
      <c r="AM341" s="282"/>
      <c r="AN341" s="282"/>
      <c r="AO341" s="282"/>
      <c r="AP341" s="282"/>
      <c r="AQ341" s="282"/>
      <c r="AR341" s="139"/>
      <c r="AS341" s="139"/>
      <c r="AT341" s="282"/>
    </row>
    <row r="342" spans="1:46" ht="18" customHeight="1">
      <c r="A342" s="282"/>
      <c r="B342" s="645">
        <f>Calcu!C305</f>
        <v>13</v>
      </c>
      <c r="C342" s="646"/>
      <c r="D342" s="646"/>
      <c r="E342" s="646"/>
      <c r="F342" s="646"/>
      <c r="G342" s="646"/>
      <c r="H342" s="647"/>
      <c r="I342" s="626" t="str">
        <f>Calcu!E305</f>
        <v/>
      </c>
      <c r="J342" s="627"/>
      <c r="K342" s="627"/>
      <c r="L342" s="627"/>
      <c r="M342" s="627"/>
      <c r="N342" s="627"/>
      <c r="O342" s="628"/>
      <c r="P342" s="626" t="str">
        <f>Calcu!J305</f>
        <v/>
      </c>
      <c r="Q342" s="629"/>
      <c r="R342" s="629"/>
      <c r="S342" s="629"/>
      <c r="T342" s="629"/>
      <c r="U342" s="629"/>
      <c r="V342" s="630"/>
      <c r="W342" s="626" t="str">
        <f>IF(Calcu!G305="ⅹ",Calcu!G305,Calcu!K305)</f>
        <v/>
      </c>
      <c r="X342" s="629"/>
      <c r="Y342" s="629"/>
      <c r="Z342" s="629"/>
      <c r="AA342" s="629"/>
      <c r="AB342" s="629"/>
      <c r="AC342" s="630"/>
      <c r="AD342" s="626" t="str">
        <f>IF(Calcu!H305="ⅹ",Calcu!H305,Calcu!L305)</f>
        <v/>
      </c>
      <c r="AE342" s="629"/>
      <c r="AF342" s="629"/>
      <c r="AG342" s="629"/>
      <c r="AH342" s="629"/>
      <c r="AI342" s="629"/>
      <c r="AJ342" s="630"/>
      <c r="AK342" s="282"/>
      <c r="AL342" s="282"/>
      <c r="AM342" s="282"/>
      <c r="AN342" s="282"/>
      <c r="AO342" s="282"/>
      <c r="AP342" s="282"/>
      <c r="AQ342" s="282"/>
      <c r="AR342" s="139"/>
      <c r="AS342" s="139"/>
      <c r="AT342" s="282"/>
    </row>
    <row r="343" spans="1:46" ht="18" customHeight="1">
      <c r="A343" s="282"/>
      <c r="B343" s="645">
        <f>Calcu!C306</f>
        <v>14</v>
      </c>
      <c r="C343" s="646"/>
      <c r="D343" s="646"/>
      <c r="E343" s="646"/>
      <c r="F343" s="646"/>
      <c r="G343" s="646"/>
      <c r="H343" s="647"/>
      <c r="I343" s="626" t="str">
        <f>Calcu!E306</f>
        <v/>
      </c>
      <c r="J343" s="627"/>
      <c r="K343" s="627"/>
      <c r="L343" s="627"/>
      <c r="M343" s="627"/>
      <c r="N343" s="627"/>
      <c r="O343" s="628"/>
      <c r="P343" s="626" t="str">
        <f>Calcu!J306</f>
        <v/>
      </c>
      <c r="Q343" s="629"/>
      <c r="R343" s="629"/>
      <c r="S343" s="629"/>
      <c r="T343" s="629"/>
      <c r="U343" s="629"/>
      <c r="V343" s="630"/>
      <c r="W343" s="626" t="str">
        <f>IF(Calcu!G306="ⅹ",Calcu!G306,Calcu!K306)</f>
        <v/>
      </c>
      <c r="X343" s="629"/>
      <c r="Y343" s="629"/>
      <c r="Z343" s="629"/>
      <c r="AA343" s="629"/>
      <c r="AB343" s="629"/>
      <c r="AC343" s="630"/>
      <c r="AD343" s="626" t="str">
        <f>IF(Calcu!H306="ⅹ",Calcu!H306,Calcu!L306)</f>
        <v/>
      </c>
      <c r="AE343" s="629"/>
      <c r="AF343" s="629"/>
      <c r="AG343" s="629"/>
      <c r="AH343" s="629"/>
      <c r="AI343" s="629"/>
      <c r="AJ343" s="630"/>
      <c r="AK343" s="282"/>
      <c r="AL343" s="282"/>
      <c r="AM343" s="282"/>
      <c r="AN343" s="282"/>
      <c r="AO343" s="282"/>
      <c r="AP343" s="282"/>
      <c r="AQ343" s="282"/>
      <c r="AR343" s="139"/>
      <c r="AS343" s="139"/>
      <c r="AT343" s="282"/>
    </row>
    <row r="344" spans="1:46" ht="18" customHeight="1">
      <c r="A344" s="282"/>
      <c r="B344" s="645">
        <f>Calcu!C307</f>
        <v>15</v>
      </c>
      <c r="C344" s="646"/>
      <c r="D344" s="646"/>
      <c r="E344" s="646"/>
      <c r="F344" s="646"/>
      <c r="G344" s="646"/>
      <c r="H344" s="647"/>
      <c r="I344" s="626" t="str">
        <f>Calcu!E307</f>
        <v/>
      </c>
      <c r="J344" s="627"/>
      <c r="K344" s="627"/>
      <c r="L344" s="627"/>
      <c r="M344" s="627"/>
      <c r="N344" s="627"/>
      <c r="O344" s="628"/>
      <c r="P344" s="626" t="str">
        <f>Calcu!J307</f>
        <v/>
      </c>
      <c r="Q344" s="629"/>
      <c r="R344" s="629"/>
      <c r="S344" s="629"/>
      <c r="T344" s="629"/>
      <c r="U344" s="629"/>
      <c r="V344" s="630"/>
      <c r="W344" s="626" t="str">
        <f>IF(Calcu!G307="ⅹ",Calcu!G307,Calcu!K307)</f>
        <v/>
      </c>
      <c r="X344" s="629"/>
      <c r="Y344" s="629"/>
      <c r="Z344" s="629"/>
      <c r="AA344" s="629"/>
      <c r="AB344" s="629"/>
      <c r="AC344" s="630"/>
      <c r="AD344" s="626" t="str">
        <f>IF(Calcu!H307="ⅹ",Calcu!H307,Calcu!L307)</f>
        <v/>
      </c>
      <c r="AE344" s="629"/>
      <c r="AF344" s="629"/>
      <c r="AG344" s="629"/>
      <c r="AH344" s="629"/>
      <c r="AI344" s="629"/>
      <c r="AJ344" s="630"/>
      <c r="AK344" s="282"/>
      <c r="AL344" s="282"/>
      <c r="AM344" s="282"/>
      <c r="AN344" s="282"/>
      <c r="AO344" s="282"/>
      <c r="AP344" s="282"/>
      <c r="AQ344" s="282"/>
      <c r="AR344" s="139"/>
      <c r="AS344" s="139"/>
      <c r="AT344" s="282"/>
    </row>
    <row r="345" spans="1:46" ht="18" customHeight="1">
      <c r="A345" s="282"/>
      <c r="B345" s="645">
        <f>Calcu!C308</f>
        <v>16</v>
      </c>
      <c r="C345" s="646"/>
      <c r="D345" s="646"/>
      <c r="E345" s="646"/>
      <c r="F345" s="646"/>
      <c r="G345" s="646"/>
      <c r="H345" s="647"/>
      <c r="I345" s="626" t="str">
        <f>Calcu!E308</f>
        <v/>
      </c>
      <c r="J345" s="627"/>
      <c r="K345" s="627"/>
      <c r="L345" s="627"/>
      <c r="M345" s="627"/>
      <c r="N345" s="627"/>
      <c r="O345" s="628"/>
      <c r="P345" s="626" t="str">
        <f>Calcu!J308</f>
        <v/>
      </c>
      <c r="Q345" s="629"/>
      <c r="R345" s="629"/>
      <c r="S345" s="629"/>
      <c r="T345" s="629"/>
      <c r="U345" s="629"/>
      <c r="V345" s="630"/>
      <c r="W345" s="626" t="str">
        <f>IF(Calcu!G308="ⅹ",Calcu!G308,Calcu!K308)</f>
        <v/>
      </c>
      <c r="X345" s="629"/>
      <c r="Y345" s="629"/>
      <c r="Z345" s="629"/>
      <c r="AA345" s="629"/>
      <c r="AB345" s="629"/>
      <c r="AC345" s="630"/>
      <c r="AD345" s="626" t="str">
        <f>IF(Calcu!H308="ⅹ",Calcu!H308,Calcu!L308)</f>
        <v/>
      </c>
      <c r="AE345" s="629"/>
      <c r="AF345" s="629"/>
      <c r="AG345" s="629"/>
      <c r="AH345" s="629"/>
      <c r="AI345" s="629"/>
      <c r="AJ345" s="630"/>
      <c r="AK345" s="282"/>
      <c r="AL345" s="282"/>
      <c r="AM345" s="282"/>
      <c r="AN345" s="282"/>
      <c r="AO345" s="282"/>
      <c r="AP345" s="282"/>
      <c r="AQ345" s="282"/>
      <c r="AR345" s="139"/>
      <c r="AS345" s="139"/>
      <c r="AT345" s="282"/>
    </row>
    <row r="346" spans="1:46" ht="18" customHeight="1">
      <c r="A346" s="282"/>
      <c r="B346" s="645">
        <f>Calcu!C309</f>
        <v>17</v>
      </c>
      <c r="C346" s="646"/>
      <c r="D346" s="646"/>
      <c r="E346" s="646"/>
      <c r="F346" s="646"/>
      <c r="G346" s="646"/>
      <c r="H346" s="647"/>
      <c r="I346" s="626" t="str">
        <f>Calcu!E309</f>
        <v/>
      </c>
      <c r="J346" s="627"/>
      <c r="K346" s="627"/>
      <c r="L346" s="627"/>
      <c r="M346" s="627"/>
      <c r="N346" s="627"/>
      <c r="O346" s="628"/>
      <c r="P346" s="626" t="str">
        <f>Calcu!J309</f>
        <v/>
      </c>
      <c r="Q346" s="629"/>
      <c r="R346" s="629"/>
      <c r="S346" s="629"/>
      <c r="T346" s="629"/>
      <c r="U346" s="629"/>
      <c r="V346" s="630"/>
      <c r="W346" s="626" t="str">
        <f>IF(Calcu!G309="ⅹ",Calcu!G309,Calcu!K309)</f>
        <v/>
      </c>
      <c r="X346" s="629"/>
      <c r="Y346" s="629"/>
      <c r="Z346" s="629"/>
      <c r="AA346" s="629"/>
      <c r="AB346" s="629"/>
      <c r="AC346" s="630"/>
      <c r="AD346" s="626" t="str">
        <f>IF(Calcu!H309="ⅹ",Calcu!H309,Calcu!L309)</f>
        <v/>
      </c>
      <c r="AE346" s="629"/>
      <c r="AF346" s="629"/>
      <c r="AG346" s="629"/>
      <c r="AH346" s="629"/>
      <c r="AI346" s="629"/>
      <c r="AJ346" s="630"/>
      <c r="AK346" s="282"/>
      <c r="AL346" s="282"/>
      <c r="AM346" s="282"/>
      <c r="AN346" s="282"/>
      <c r="AO346" s="282"/>
      <c r="AP346" s="282"/>
      <c r="AQ346" s="282"/>
      <c r="AR346" s="139"/>
      <c r="AS346" s="139"/>
      <c r="AT346" s="282"/>
    </row>
    <row r="347" spans="1:46" ht="18" customHeight="1">
      <c r="A347" s="282"/>
      <c r="B347" s="645">
        <f>Calcu!C310</f>
        <v>18</v>
      </c>
      <c r="C347" s="646"/>
      <c r="D347" s="646"/>
      <c r="E347" s="646"/>
      <c r="F347" s="646"/>
      <c r="G347" s="646"/>
      <c r="H347" s="647"/>
      <c r="I347" s="626" t="str">
        <f>Calcu!E310</f>
        <v/>
      </c>
      <c r="J347" s="627"/>
      <c r="K347" s="627"/>
      <c r="L347" s="627"/>
      <c r="M347" s="627"/>
      <c r="N347" s="627"/>
      <c r="O347" s="628"/>
      <c r="P347" s="626" t="str">
        <f>Calcu!J310</f>
        <v/>
      </c>
      <c r="Q347" s="629"/>
      <c r="R347" s="629"/>
      <c r="S347" s="629"/>
      <c r="T347" s="629"/>
      <c r="U347" s="629"/>
      <c r="V347" s="630"/>
      <c r="W347" s="626" t="str">
        <f>IF(Calcu!G310="ⅹ",Calcu!G310,Calcu!K310)</f>
        <v/>
      </c>
      <c r="X347" s="629"/>
      <c r="Y347" s="629"/>
      <c r="Z347" s="629"/>
      <c r="AA347" s="629"/>
      <c r="AB347" s="629"/>
      <c r="AC347" s="630"/>
      <c r="AD347" s="626" t="str">
        <f>IF(Calcu!H310="ⅹ",Calcu!H310,Calcu!L310)</f>
        <v/>
      </c>
      <c r="AE347" s="629"/>
      <c r="AF347" s="629"/>
      <c r="AG347" s="629"/>
      <c r="AH347" s="629"/>
      <c r="AI347" s="629"/>
      <c r="AJ347" s="630"/>
      <c r="AK347" s="282"/>
      <c r="AL347" s="282"/>
      <c r="AM347" s="282"/>
      <c r="AN347" s="282"/>
      <c r="AO347" s="282"/>
      <c r="AP347" s="282"/>
      <c r="AQ347" s="282"/>
      <c r="AR347" s="139"/>
      <c r="AS347" s="139"/>
      <c r="AT347" s="282"/>
    </row>
    <row r="348" spans="1:46" ht="18" customHeight="1">
      <c r="A348" s="282"/>
      <c r="B348" s="645">
        <f>Calcu!C311</f>
        <v>19</v>
      </c>
      <c r="C348" s="646"/>
      <c r="D348" s="646"/>
      <c r="E348" s="646"/>
      <c r="F348" s="646"/>
      <c r="G348" s="646"/>
      <c r="H348" s="647"/>
      <c r="I348" s="626" t="str">
        <f>Calcu!E311</f>
        <v/>
      </c>
      <c r="J348" s="627"/>
      <c r="K348" s="627"/>
      <c r="L348" s="627"/>
      <c r="M348" s="627"/>
      <c r="N348" s="627"/>
      <c r="O348" s="628"/>
      <c r="P348" s="626" t="str">
        <f>Calcu!J311</f>
        <v/>
      </c>
      <c r="Q348" s="629"/>
      <c r="R348" s="629"/>
      <c r="S348" s="629"/>
      <c r="T348" s="629"/>
      <c r="U348" s="629"/>
      <c r="V348" s="630"/>
      <c r="W348" s="626" t="str">
        <f>IF(Calcu!G311="ⅹ",Calcu!G311,Calcu!K311)</f>
        <v/>
      </c>
      <c r="X348" s="629"/>
      <c r="Y348" s="629"/>
      <c r="Z348" s="629"/>
      <c r="AA348" s="629"/>
      <c r="AB348" s="629"/>
      <c r="AC348" s="630"/>
      <c r="AD348" s="626" t="str">
        <f>IF(Calcu!H311="ⅹ",Calcu!H311,Calcu!L311)</f>
        <v/>
      </c>
      <c r="AE348" s="629"/>
      <c r="AF348" s="629"/>
      <c r="AG348" s="629"/>
      <c r="AH348" s="629"/>
      <c r="AI348" s="629"/>
      <c r="AJ348" s="630"/>
      <c r="AK348" s="282"/>
      <c r="AL348" s="282"/>
      <c r="AM348" s="282"/>
      <c r="AN348" s="282"/>
      <c r="AO348" s="282"/>
      <c r="AP348" s="282"/>
      <c r="AQ348" s="282"/>
      <c r="AR348" s="139"/>
      <c r="AS348" s="139"/>
      <c r="AT348" s="282"/>
    </row>
    <row r="349" spans="1:46" ht="18" customHeight="1">
      <c r="A349" s="282"/>
      <c r="B349" s="645">
        <f>Calcu!C312</f>
        <v>20</v>
      </c>
      <c r="C349" s="646"/>
      <c r="D349" s="646"/>
      <c r="E349" s="646"/>
      <c r="F349" s="646"/>
      <c r="G349" s="646"/>
      <c r="H349" s="647"/>
      <c r="I349" s="626" t="str">
        <f>Calcu!E312</f>
        <v/>
      </c>
      <c r="J349" s="627"/>
      <c r="K349" s="627"/>
      <c r="L349" s="627"/>
      <c r="M349" s="627"/>
      <c r="N349" s="627"/>
      <c r="O349" s="628"/>
      <c r="P349" s="626" t="str">
        <f>Calcu!J312</f>
        <v/>
      </c>
      <c r="Q349" s="629"/>
      <c r="R349" s="629"/>
      <c r="S349" s="629"/>
      <c r="T349" s="629"/>
      <c r="U349" s="629"/>
      <c r="V349" s="630"/>
      <c r="W349" s="626" t="str">
        <f>IF(Calcu!G312="ⅹ",Calcu!G312,Calcu!K312)</f>
        <v/>
      </c>
      <c r="X349" s="629"/>
      <c r="Y349" s="629"/>
      <c r="Z349" s="629"/>
      <c r="AA349" s="629"/>
      <c r="AB349" s="629"/>
      <c r="AC349" s="630"/>
      <c r="AD349" s="626" t="str">
        <f>IF(Calcu!H312="ⅹ",Calcu!H312,Calcu!L312)</f>
        <v/>
      </c>
      <c r="AE349" s="629"/>
      <c r="AF349" s="629"/>
      <c r="AG349" s="629"/>
      <c r="AH349" s="629"/>
      <c r="AI349" s="629"/>
      <c r="AJ349" s="630"/>
      <c r="AK349" s="282"/>
      <c r="AL349" s="282"/>
      <c r="AM349" s="282"/>
      <c r="AN349" s="282"/>
      <c r="AO349" s="282"/>
      <c r="AP349" s="282"/>
      <c r="AQ349" s="282"/>
      <c r="AR349" s="139"/>
      <c r="AS349" s="139"/>
      <c r="AT349" s="282"/>
    </row>
    <row r="350" spans="1:46" ht="18" customHeight="1">
      <c r="A350" s="282"/>
      <c r="B350" s="645">
        <f>Calcu!C313</f>
        <v>21</v>
      </c>
      <c r="C350" s="646"/>
      <c r="D350" s="646"/>
      <c r="E350" s="646"/>
      <c r="F350" s="646"/>
      <c r="G350" s="646"/>
      <c r="H350" s="647"/>
      <c r="I350" s="626" t="str">
        <f>Calcu!E313</f>
        <v/>
      </c>
      <c r="J350" s="627"/>
      <c r="K350" s="627"/>
      <c r="L350" s="627"/>
      <c r="M350" s="627"/>
      <c r="N350" s="627"/>
      <c r="O350" s="628"/>
      <c r="P350" s="626" t="str">
        <f>Calcu!J313</f>
        <v/>
      </c>
      <c r="Q350" s="629"/>
      <c r="R350" s="629"/>
      <c r="S350" s="629"/>
      <c r="T350" s="629"/>
      <c r="U350" s="629"/>
      <c r="V350" s="630"/>
      <c r="W350" s="626" t="str">
        <f>IF(Calcu!G313="ⅹ",Calcu!G313,Calcu!K313)</f>
        <v/>
      </c>
      <c r="X350" s="629"/>
      <c r="Y350" s="629"/>
      <c r="Z350" s="629"/>
      <c r="AA350" s="629"/>
      <c r="AB350" s="629"/>
      <c r="AC350" s="630"/>
      <c r="AD350" s="626" t="str">
        <f>IF(Calcu!H313="ⅹ",Calcu!H313,Calcu!L313)</f>
        <v/>
      </c>
      <c r="AE350" s="629"/>
      <c r="AF350" s="629"/>
      <c r="AG350" s="629"/>
      <c r="AH350" s="629"/>
      <c r="AI350" s="629"/>
      <c r="AJ350" s="630"/>
      <c r="AK350" s="282"/>
      <c r="AL350" s="282"/>
      <c r="AM350" s="282"/>
      <c r="AN350" s="282"/>
      <c r="AO350" s="282"/>
      <c r="AP350" s="282"/>
      <c r="AQ350" s="282"/>
      <c r="AR350" s="139"/>
      <c r="AS350" s="139"/>
      <c r="AT350" s="282"/>
    </row>
    <row r="351" spans="1:46" ht="18" customHeight="1">
      <c r="A351" s="282"/>
      <c r="B351" s="645">
        <f>Calcu!C314</f>
        <v>22</v>
      </c>
      <c r="C351" s="646"/>
      <c r="D351" s="646"/>
      <c r="E351" s="646"/>
      <c r="F351" s="646"/>
      <c r="G351" s="646"/>
      <c r="H351" s="647"/>
      <c r="I351" s="626" t="str">
        <f>Calcu!E314</f>
        <v/>
      </c>
      <c r="J351" s="627"/>
      <c r="K351" s="627"/>
      <c r="L351" s="627"/>
      <c r="M351" s="627"/>
      <c r="N351" s="627"/>
      <c r="O351" s="628"/>
      <c r="P351" s="626" t="str">
        <f>Calcu!J314</f>
        <v/>
      </c>
      <c r="Q351" s="629"/>
      <c r="R351" s="629"/>
      <c r="S351" s="629"/>
      <c r="T351" s="629"/>
      <c r="U351" s="629"/>
      <c r="V351" s="630"/>
      <c r="W351" s="626" t="str">
        <f>IF(Calcu!G314="ⅹ",Calcu!G314,Calcu!K314)</f>
        <v/>
      </c>
      <c r="X351" s="629"/>
      <c r="Y351" s="629"/>
      <c r="Z351" s="629"/>
      <c r="AA351" s="629"/>
      <c r="AB351" s="629"/>
      <c r="AC351" s="630"/>
      <c r="AD351" s="626" t="str">
        <f>IF(Calcu!H314="ⅹ",Calcu!H314,Calcu!L314)</f>
        <v/>
      </c>
      <c r="AE351" s="629"/>
      <c r="AF351" s="629"/>
      <c r="AG351" s="629"/>
      <c r="AH351" s="629"/>
      <c r="AI351" s="629"/>
      <c r="AJ351" s="630"/>
      <c r="AK351" s="282"/>
      <c r="AL351" s="282"/>
      <c r="AM351" s="282"/>
      <c r="AN351" s="282"/>
      <c r="AO351" s="282"/>
      <c r="AP351" s="282"/>
      <c r="AQ351" s="282"/>
      <c r="AR351" s="139"/>
      <c r="AS351" s="139"/>
      <c r="AT351" s="282"/>
    </row>
    <row r="352" spans="1:46" ht="18" customHeight="1">
      <c r="A352" s="282"/>
      <c r="B352" s="645">
        <f>Calcu!C315</f>
        <v>23</v>
      </c>
      <c r="C352" s="646"/>
      <c r="D352" s="646"/>
      <c r="E352" s="646"/>
      <c r="F352" s="646"/>
      <c r="G352" s="646"/>
      <c r="H352" s="647"/>
      <c r="I352" s="626" t="str">
        <f>Calcu!E315</f>
        <v/>
      </c>
      <c r="J352" s="627"/>
      <c r="K352" s="627"/>
      <c r="L352" s="627"/>
      <c r="M352" s="627"/>
      <c r="N352" s="627"/>
      <c r="O352" s="628"/>
      <c r="P352" s="626" t="str">
        <f>Calcu!J315</f>
        <v/>
      </c>
      <c r="Q352" s="629"/>
      <c r="R352" s="629"/>
      <c r="S352" s="629"/>
      <c r="T352" s="629"/>
      <c r="U352" s="629"/>
      <c r="V352" s="630"/>
      <c r="W352" s="626" t="str">
        <f>IF(Calcu!G315="ⅹ",Calcu!G315,Calcu!K315)</f>
        <v/>
      </c>
      <c r="X352" s="629"/>
      <c r="Y352" s="629"/>
      <c r="Z352" s="629"/>
      <c r="AA352" s="629"/>
      <c r="AB352" s="629"/>
      <c r="AC352" s="630"/>
      <c r="AD352" s="626" t="str">
        <f>IF(Calcu!H315="ⅹ",Calcu!H315,Calcu!L315)</f>
        <v/>
      </c>
      <c r="AE352" s="629"/>
      <c r="AF352" s="629"/>
      <c r="AG352" s="629"/>
      <c r="AH352" s="629"/>
      <c r="AI352" s="629"/>
      <c r="AJ352" s="630"/>
      <c r="AK352" s="282"/>
      <c r="AL352" s="282"/>
      <c r="AM352" s="282"/>
      <c r="AN352" s="282"/>
      <c r="AO352" s="282"/>
      <c r="AP352" s="282"/>
      <c r="AQ352" s="282"/>
      <c r="AR352" s="139"/>
      <c r="AS352" s="139"/>
      <c r="AT352" s="282"/>
    </row>
    <row r="353" spans="1:46" ht="18" customHeight="1">
      <c r="A353" s="282"/>
      <c r="B353" s="645">
        <f>Calcu!C316</f>
        <v>24</v>
      </c>
      <c r="C353" s="646"/>
      <c r="D353" s="646"/>
      <c r="E353" s="646"/>
      <c r="F353" s="646"/>
      <c r="G353" s="646"/>
      <c r="H353" s="647"/>
      <c r="I353" s="626" t="str">
        <f>Calcu!E316</f>
        <v/>
      </c>
      <c r="J353" s="627"/>
      <c r="K353" s="627"/>
      <c r="L353" s="627"/>
      <c r="M353" s="627"/>
      <c r="N353" s="627"/>
      <c r="O353" s="628"/>
      <c r="P353" s="626" t="str">
        <f>Calcu!J316</f>
        <v/>
      </c>
      <c r="Q353" s="629"/>
      <c r="R353" s="629"/>
      <c r="S353" s="629"/>
      <c r="T353" s="629"/>
      <c r="U353" s="629"/>
      <c r="V353" s="630"/>
      <c r="W353" s="626" t="str">
        <f>IF(Calcu!G316="ⅹ",Calcu!G316,Calcu!K316)</f>
        <v/>
      </c>
      <c r="X353" s="629"/>
      <c r="Y353" s="629"/>
      <c r="Z353" s="629"/>
      <c r="AA353" s="629"/>
      <c r="AB353" s="629"/>
      <c r="AC353" s="630"/>
      <c r="AD353" s="626" t="str">
        <f>IF(Calcu!H316="ⅹ",Calcu!H316,Calcu!L316)</f>
        <v/>
      </c>
      <c r="AE353" s="629"/>
      <c r="AF353" s="629"/>
      <c r="AG353" s="629"/>
      <c r="AH353" s="629"/>
      <c r="AI353" s="629"/>
      <c r="AJ353" s="630"/>
      <c r="AK353" s="282"/>
      <c r="AL353" s="282"/>
      <c r="AM353" s="282"/>
      <c r="AN353" s="282"/>
      <c r="AO353" s="282"/>
      <c r="AP353" s="282"/>
      <c r="AQ353" s="282"/>
      <c r="AR353" s="139"/>
      <c r="AS353" s="139"/>
      <c r="AT353" s="282"/>
    </row>
    <row r="354" spans="1:46" ht="18" customHeight="1">
      <c r="A354" s="282"/>
      <c r="B354" s="645">
        <f>Calcu!C317</f>
        <v>25</v>
      </c>
      <c r="C354" s="646"/>
      <c r="D354" s="646"/>
      <c r="E354" s="646"/>
      <c r="F354" s="646"/>
      <c r="G354" s="646"/>
      <c r="H354" s="647"/>
      <c r="I354" s="626" t="str">
        <f>Calcu!E317</f>
        <v/>
      </c>
      <c r="J354" s="627"/>
      <c r="K354" s="627"/>
      <c r="L354" s="627"/>
      <c r="M354" s="627"/>
      <c r="N354" s="627"/>
      <c r="O354" s="628"/>
      <c r="P354" s="626" t="str">
        <f>Calcu!J317</f>
        <v/>
      </c>
      <c r="Q354" s="629"/>
      <c r="R354" s="629"/>
      <c r="S354" s="629"/>
      <c r="T354" s="629"/>
      <c r="U354" s="629"/>
      <c r="V354" s="630"/>
      <c r="W354" s="626" t="str">
        <f>IF(Calcu!G317="ⅹ",Calcu!G317,Calcu!K317)</f>
        <v/>
      </c>
      <c r="X354" s="629"/>
      <c r="Y354" s="629"/>
      <c r="Z354" s="629"/>
      <c r="AA354" s="629"/>
      <c r="AB354" s="629"/>
      <c r="AC354" s="630"/>
      <c r="AD354" s="626" t="str">
        <f>IF(Calcu!H317="ⅹ",Calcu!H317,Calcu!L317)</f>
        <v/>
      </c>
      <c r="AE354" s="629"/>
      <c r="AF354" s="629"/>
      <c r="AG354" s="629"/>
      <c r="AH354" s="629"/>
      <c r="AI354" s="629"/>
      <c r="AJ354" s="630"/>
      <c r="AK354" s="282"/>
      <c r="AL354" s="282"/>
      <c r="AM354" s="282"/>
      <c r="AN354" s="282"/>
      <c r="AO354" s="282"/>
      <c r="AP354" s="282"/>
      <c r="AQ354" s="282"/>
      <c r="AR354" s="139"/>
      <c r="AS354" s="139"/>
      <c r="AT354" s="282"/>
    </row>
    <row r="355" spans="1:46" ht="18" customHeight="1">
      <c r="A355" s="282"/>
      <c r="B355" s="645">
        <f>Calcu!C318</f>
        <v>26</v>
      </c>
      <c r="C355" s="646"/>
      <c r="D355" s="646"/>
      <c r="E355" s="646"/>
      <c r="F355" s="646"/>
      <c r="G355" s="646"/>
      <c r="H355" s="647"/>
      <c r="I355" s="626" t="str">
        <f>Calcu!E318</f>
        <v/>
      </c>
      <c r="J355" s="627"/>
      <c r="K355" s="627"/>
      <c r="L355" s="627"/>
      <c r="M355" s="627"/>
      <c r="N355" s="627"/>
      <c r="O355" s="628"/>
      <c r="P355" s="626" t="str">
        <f>Calcu!J318</f>
        <v/>
      </c>
      <c r="Q355" s="629"/>
      <c r="R355" s="629"/>
      <c r="S355" s="629"/>
      <c r="T355" s="629"/>
      <c r="U355" s="629"/>
      <c r="V355" s="630"/>
      <c r="W355" s="626" t="str">
        <f>IF(Calcu!G318="ⅹ",Calcu!G318,Calcu!K318)</f>
        <v/>
      </c>
      <c r="X355" s="629"/>
      <c r="Y355" s="629"/>
      <c r="Z355" s="629"/>
      <c r="AA355" s="629"/>
      <c r="AB355" s="629"/>
      <c r="AC355" s="630"/>
      <c r="AD355" s="626" t="str">
        <f>IF(Calcu!H318="ⅹ",Calcu!H318,Calcu!L318)</f>
        <v/>
      </c>
      <c r="AE355" s="629"/>
      <c r="AF355" s="629"/>
      <c r="AG355" s="629"/>
      <c r="AH355" s="629"/>
      <c r="AI355" s="629"/>
      <c r="AJ355" s="630"/>
      <c r="AK355" s="282"/>
      <c r="AL355" s="282"/>
      <c r="AM355" s="282"/>
      <c r="AN355" s="282"/>
      <c r="AO355" s="282"/>
      <c r="AP355" s="282"/>
      <c r="AQ355" s="282"/>
      <c r="AR355" s="139"/>
      <c r="AS355" s="139"/>
      <c r="AT355" s="282"/>
    </row>
    <row r="356" spans="1:46" ht="18" customHeight="1">
      <c r="A356" s="282"/>
      <c r="B356" s="645">
        <f>Calcu!C319</f>
        <v>27</v>
      </c>
      <c r="C356" s="646"/>
      <c r="D356" s="646"/>
      <c r="E356" s="646"/>
      <c r="F356" s="646"/>
      <c r="G356" s="646"/>
      <c r="H356" s="647"/>
      <c r="I356" s="626" t="str">
        <f>Calcu!E319</f>
        <v/>
      </c>
      <c r="J356" s="627"/>
      <c r="K356" s="627"/>
      <c r="L356" s="627"/>
      <c r="M356" s="627"/>
      <c r="N356" s="627"/>
      <c r="O356" s="628"/>
      <c r="P356" s="626" t="str">
        <f>Calcu!J319</f>
        <v/>
      </c>
      <c r="Q356" s="629"/>
      <c r="R356" s="629"/>
      <c r="S356" s="629"/>
      <c r="T356" s="629"/>
      <c r="U356" s="629"/>
      <c r="V356" s="630"/>
      <c r="W356" s="626" t="str">
        <f>IF(Calcu!G319="ⅹ",Calcu!G319,Calcu!K319)</f>
        <v/>
      </c>
      <c r="X356" s="629"/>
      <c r="Y356" s="629"/>
      <c r="Z356" s="629"/>
      <c r="AA356" s="629"/>
      <c r="AB356" s="629"/>
      <c r="AC356" s="630"/>
      <c r="AD356" s="626" t="str">
        <f>IF(Calcu!H319="ⅹ",Calcu!H319,Calcu!L319)</f>
        <v/>
      </c>
      <c r="AE356" s="629"/>
      <c r="AF356" s="629"/>
      <c r="AG356" s="629"/>
      <c r="AH356" s="629"/>
      <c r="AI356" s="629"/>
      <c r="AJ356" s="630"/>
      <c r="AK356" s="282"/>
      <c r="AL356" s="282"/>
      <c r="AM356" s="282"/>
      <c r="AN356" s="282"/>
      <c r="AO356" s="282"/>
      <c r="AP356" s="282"/>
      <c r="AQ356" s="282"/>
      <c r="AR356" s="139"/>
      <c r="AS356" s="139"/>
      <c r="AT356" s="282"/>
    </row>
    <row r="357" spans="1:46" ht="18" customHeight="1">
      <c r="A357" s="282"/>
      <c r="B357" s="645">
        <f>Calcu!C320</f>
        <v>28</v>
      </c>
      <c r="C357" s="646"/>
      <c r="D357" s="646"/>
      <c r="E357" s="646"/>
      <c r="F357" s="646"/>
      <c r="G357" s="646"/>
      <c r="H357" s="647"/>
      <c r="I357" s="626" t="str">
        <f>Calcu!E320</f>
        <v/>
      </c>
      <c r="J357" s="627"/>
      <c r="K357" s="627"/>
      <c r="L357" s="627"/>
      <c r="M357" s="627"/>
      <c r="N357" s="627"/>
      <c r="O357" s="628"/>
      <c r="P357" s="626" t="str">
        <f>Calcu!J320</f>
        <v/>
      </c>
      <c r="Q357" s="629"/>
      <c r="R357" s="629"/>
      <c r="S357" s="629"/>
      <c r="T357" s="629"/>
      <c r="U357" s="629"/>
      <c r="V357" s="630"/>
      <c r="W357" s="626" t="str">
        <f>IF(Calcu!G320="ⅹ",Calcu!G320,Calcu!K320)</f>
        <v/>
      </c>
      <c r="X357" s="629"/>
      <c r="Y357" s="629"/>
      <c r="Z357" s="629"/>
      <c r="AA357" s="629"/>
      <c r="AB357" s="629"/>
      <c r="AC357" s="630"/>
      <c r="AD357" s="626" t="str">
        <f>IF(Calcu!H320="ⅹ",Calcu!H320,Calcu!L320)</f>
        <v/>
      </c>
      <c r="AE357" s="629"/>
      <c r="AF357" s="629"/>
      <c r="AG357" s="629"/>
      <c r="AH357" s="629"/>
      <c r="AI357" s="629"/>
      <c r="AJ357" s="630"/>
      <c r="AK357" s="282"/>
      <c r="AL357" s="282"/>
      <c r="AM357" s="282"/>
      <c r="AN357" s="282"/>
      <c r="AO357" s="282"/>
      <c r="AP357" s="282"/>
      <c r="AQ357" s="282"/>
      <c r="AR357" s="139"/>
      <c r="AS357" s="139"/>
      <c r="AT357" s="282"/>
    </row>
    <row r="358" spans="1:46" ht="18" customHeight="1">
      <c r="A358" s="282"/>
      <c r="B358" s="645">
        <f>Calcu!C321</f>
        <v>29</v>
      </c>
      <c r="C358" s="646"/>
      <c r="D358" s="646"/>
      <c r="E358" s="646"/>
      <c r="F358" s="646"/>
      <c r="G358" s="646"/>
      <c r="H358" s="647"/>
      <c r="I358" s="626" t="str">
        <f>Calcu!E321</f>
        <v/>
      </c>
      <c r="J358" s="627"/>
      <c r="K358" s="627"/>
      <c r="L358" s="627"/>
      <c r="M358" s="627"/>
      <c r="N358" s="627"/>
      <c r="O358" s="628"/>
      <c r="P358" s="626" t="str">
        <f>Calcu!J321</f>
        <v/>
      </c>
      <c r="Q358" s="629"/>
      <c r="R358" s="629"/>
      <c r="S358" s="629"/>
      <c r="T358" s="629"/>
      <c r="U358" s="629"/>
      <c r="V358" s="630"/>
      <c r="W358" s="626" t="str">
        <f>IF(Calcu!G321="ⅹ",Calcu!G321,Calcu!K321)</f>
        <v/>
      </c>
      <c r="X358" s="629"/>
      <c r="Y358" s="629"/>
      <c r="Z358" s="629"/>
      <c r="AA358" s="629"/>
      <c r="AB358" s="629"/>
      <c r="AC358" s="630"/>
      <c r="AD358" s="626" t="str">
        <f>IF(Calcu!H321="ⅹ",Calcu!H321,Calcu!L321)</f>
        <v/>
      </c>
      <c r="AE358" s="629"/>
      <c r="AF358" s="629"/>
      <c r="AG358" s="629"/>
      <c r="AH358" s="629"/>
      <c r="AI358" s="629"/>
      <c r="AJ358" s="630"/>
      <c r="AK358" s="282"/>
      <c r="AL358" s="282"/>
      <c r="AM358" s="282"/>
      <c r="AN358" s="282"/>
      <c r="AO358" s="282"/>
      <c r="AP358" s="282"/>
      <c r="AQ358" s="282"/>
      <c r="AR358" s="139"/>
      <c r="AS358" s="139"/>
      <c r="AT358" s="282"/>
    </row>
    <row r="359" spans="1:46" ht="18" customHeight="1">
      <c r="A359" s="282"/>
      <c r="B359" s="645">
        <f>Calcu!C352</f>
        <v>60</v>
      </c>
      <c r="C359" s="646"/>
      <c r="D359" s="646"/>
      <c r="E359" s="646"/>
      <c r="F359" s="646"/>
      <c r="G359" s="646"/>
      <c r="H359" s="647"/>
      <c r="I359" s="626" t="str">
        <f>Calcu!E352</f>
        <v/>
      </c>
      <c r="J359" s="627"/>
      <c r="K359" s="627"/>
      <c r="L359" s="627"/>
      <c r="M359" s="627"/>
      <c r="N359" s="627"/>
      <c r="O359" s="628"/>
      <c r="P359" s="626" t="str">
        <f>Calcu!J352</f>
        <v/>
      </c>
      <c r="Q359" s="629"/>
      <c r="R359" s="629"/>
      <c r="S359" s="629"/>
      <c r="T359" s="629"/>
      <c r="U359" s="629"/>
      <c r="V359" s="630"/>
      <c r="W359" s="626" t="str">
        <f>IF(Calcu!G352="ⅹ",Calcu!G352,Calcu!K352)</f>
        <v/>
      </c>
      <c r="X359" s="629"/>
      <c r="Y359" s="629"/>
      <c r="Z359" s="629"/>
      <c r="AA359" s="629"/>
      <c r="AB359" s="629"/>
      <c r="AC359" s="630"/>
      <c r="AD359" s="626" t="str">
        <f>IF(Calcu!H352="ⅹ",Calcu!H352,Calcu!L352)</f>
        <v/>
      </c>
      <c r="AE359" s="629"/>
      <c r="AF359" s="629"/>
      <c r="AG359" s="629"/>
      <c r="AH359" s="629"/>
      <c r="AI359" s="629"/>
      <c r="AJ359" s="630"/>
      <c r="AK359" s="282"/>
      <c r="AL359" s="282"/>
      <c r="AM359" s="282"/>
      <c r="AN359" s="282"/>
      <c r="AO359" s="282"/>
      <c r="AP359" s="282"/>
      <c r="AQ359" s="282"/>
      <c r="AR359" s="139"/>
      <c r="AS359" s="139"/>
      <c r="AT359" s="282"/>
    </row>
    <row r="360" spans="1:46" s="282" customFormat="1" ht="18" customHeight="1">
      <c r="B360" s="404"/>
      <c r="C360" s="404"/>
      <c r="D360" s="404"/>
      <c r="E360" s="404"/>
      <c r="F360" s="404"/>
      <c r="G360" s="404"/>
      <c r="H360" s="404"/>
      <c r="I360" s="404"/>
      <c r="J360" s="404"/>
      <c r="K360" s="404"/>
      <c r="L360" s="404"/>
      <c r="M360" s="404"/>
      <c r="N360" s="404"/>
      <c r="O360" s="404"/>
      <c r="P360" s="404"/>
      <c r="Q360" s="404"/>
      <c r="R360" s="404"/>
      <c r="S360" s="404"/>
      <c r="T360" s="404"/>
      <c r="U360" s="404"/>
      <c r="V360" s="404"/>
      <c r="W360" s="404"/>
      <c r="X360" s="404"/>
      <c r="Y360" s="404"/>
      <c r="Z360" s="404"/>
      <c r="AA360" s="404"/>
      <c r="AB360" s="404"/>
      <c r="AC360" s="404"/>
      <c r="AD360" s="404"/>
      <c r="AE360" s="404"/>
      <c r="AF360" s="404"/>
      <c r="AG360" s="404"/>
      <c r="AH360" s="404"/>
      <c r="AI360" s="404"/>
      <c r="AJ360" s="404"/>
      <c r="AK360" s="281"/>
      <c r="AL360" s="281"/>
      <c r="AM360" s="281"/>
      <c r="AN360" s="281"/>
      <c r="AO360" s="281"/>
      <c r="AP360" s="281"/>
      <c r="AQ360" s="281"/>
      <c r="AR360" s="139"/>
      <c r="AS360" s="139"/>
    </row>
    <row r="361" spans="1:46" s="142" customFormat="1" ht="18" customHeight="1">
      <c r="A361" s="289" t="str">
        <f ca="1">"■ "&amp;B322&amp;" "&amp;N322&amp;" 에서의 교정데이터"</f>
        <v>■ 0 0 에서의 교정데이터</v>
      </c>
      <c r="D361" s="290"/>
      <c r="E361" s="290"/>
      <c r="F361" s="290"/>
      <c r="H361" s="141"/>
      <c r="I361" s="287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  <c r="U361" s="141"/>
      <c r="V361" s="141"/>
      <c r="W361" s="141"/>
      <c r="X361" s="141"/>
      <c r="Y361" s="141"/>
      <c r="Z361" s="141"/>
      <c r="AA361" s="141"/>
      <c r="AB361" s="141"/>
      <c r="AC361" s="141"/>
      <c r="AD361" s="141"/>
      <c r="AE361" s="141"/>
      <c r="AF361" s="141"/>
      <c r="AG361" s="141"/>
      <c r="AH361" s="141"/>
      <c r="AI361" s="141"/>
      <c r="AJ361" s="141"/>
      <c r="AK361" s="141"/>
      <c r="AL361" s="141"/>
      <c r="AM361" s="141"/>
      <c r="AN361" s="141"/>
      <c r="AO361" s="141"/>
      <c r="AP361" s="141"/>
      <c r="AQ361" s="141"/>
      <c r="AR361" s="141"/>
      <c r="AS361" s="141"/>
      <c r="AT361" s="141"/>
    </row>
    <row r="362" spans="1:46" s="142" customFormat="1" ht="18" customHeight="1">
      <c r="A362" s="184"/>
      <c r="B362" s="696" t="s">
        <v>216</v>
      </c>
      <c r="C362" s="697"/>
      <c r="D362" s="697"/>
      <c r="E362" s="697"/>
      <c r="F362" s="697"/>
      <c r="G362" s="697"/>
      <c r="H362" s="698"/>
      <c r="I362" s="696" t="s">
        <v>895</v>
      </c>
      <c r="J362" s="697"/>
      <c r="K362" s="697"/>
      <c r="L362" s="697"/>
      <c r="M362" s="697"/>
      <c r="N362" s="697"/>
      <c r="O362" s="698"/>
      <c r="P362" s="771" t="e">
        <f>Calcu!$J$568&amp;" 지시값"</f>
        <v>#N/A</v>
      </c>
      <c r="Q362" s="772"/>
      <c r="R362" s="772"/>
      <c r="S362" s="772"/>
      <c r="T362" s="772"/>
      <c r="U362" s="772"/>
      <c r="V362" s="772"/>
      <c r="W362" s="772"/>
      <c r="X362" s="772"/>
      <c r="Y362" s="772"/>
      <c r="Z362" s="772"/>
      <c r="AA362" s="772"/>
      <c r="AB362" s="772"/>
      <c r="AC362" s="772"/>
      <c r="AD362" s="772"/>
      <c r="AE362" s="772"/>
      <c r="AF362" s="772"/>
      <c r="AG362" s="772"/>
      <c r="AH362" s="773" t="s">
        <v>724</v>
      </c>
      <c r="AI362" s="773"/>
      <c r="AJ362" s="773"/>
      <c r="AK362" s="773"/>
      <c r="AL362" s="773"/>
      <c r="AM362" s="773"/>
      <c r="AN362" s="773"/>
      <c r="AO362" s="773"/>
      <c r="AP362" s="773"/>
      <c r="AQ362" s="773"/>
      <c r="AR362" s="773"/>
      <c r="AS362" s="774"/>
      <c r="AT362" s="141"/>
    </row>
    <row r="363" spans="1:46" s="142" customFormat="1" ht="18" customHeight="1">
      <c r="A363" s="184"/>
      <c r="B363" s="699"/>
      <c r="C363" s="700"/>
      <c r="D363" s="700"/>
      <c r="E363" s="700"/>
      <c r="F363" s="700"/>
      <c r="G363" s="700"/>
      <c r="H363" s="701"/>
      <c r="I363" s="702"/>
      <c r="J363" s="703"/>
      <c r="K363" s="703"/>
      <c r="L363" s="703"/>
      <c r="M363" s="703"/>
      <c r="N363" s="703"/>
      <c r="O363" s="704"/>
      <c r="P363" s="705" t="s">
        <v>217</v>
      </c>
      <c r="Q363" s="706"/>
      <c r="R363" s="706"/>
      <c r="S363" s="706"/>
      <c r="T363" s="706"/>
      <c r="U363" s="707"/>
      <c r="V363" s="705" t="s">
        <v>218</v>
      </c>
      <c r="W363" s="706"/>
      <c r="X363" s="706"/>
      <c r="Y363" s="706"/>
      <c r="Z363" s="706"/>
      <c r="AA363" s="707"/>
      <c r="AB363" s="705" t="s">
        <v>219</v>
      </c>
      <c r="AC363" s="706"/>
      <c r="AD363" s="706"/>
      <c r="AE363" s="706"/>
      <c r="AF363" s="706"/>
      <c r="AG363" s="707"/>
      <c r="AH363" s="705" t="s">
        <v>71</v>
      </c>
      <c r="AI363" s="706"/>
      <c r="AJ363" s="706"/>
      <c r="AK363" s="706"/>
      <c r="AL363" s="706"/>
      <c r="AM363" s="707"/>
      <c r="AN363" s="705" t="s">
        <v>226</v>
      </c>
      <c r="AO363" s="706"/>
      <c r="AP363" s="706"/>
      <c r="AQ363" s="706"/>
      <c r="AR363" s="706"/>
      <c r="AS363" s="707"/>
      <c r="AT363" s="141"/>
    </row>
    <row r="364" spans="1:46" s="142" customFormat="1" ht="18" customHeight="1">
      <c r="A364" s="184"/>
      <c r="B364" s="702"/>
      <c r="C364" s="703"/>
      <c r="D364" s="703"/>
      <c r="E364" s="703"/>
      <c r="F364" s="703"/>
      <c r="G364" s="703"/>
      <c r="H364" s="704"/>
      <c r="I364" s="708">
        <f ca="1">I329</f>
        <v>0</v>
      </c>
      <c r="J364" s="709"/>
      <c r="K364" s="709"/>
      <c r="L364" s="709"/>
      <c r="M364" s="709"/>
      <c r="N364" s="709"/>
      <c r="O364" s="710"/>
      <c r="P364" s="708">
        <f ca="1">P329</f>
        <v>0</v>
      </c>
      <c r="Q364" s="709"/>
      <c r="R364" s="709"/>
      <c r="S364" s="709"/>
      <c r="T364" s="709"/>
      <c r="U364" s="710"/>
      <c r="V364" s="708">
        <f ca="1">W329</f>
        <v>0</v>
      </c>
      <c r="W364" s="709"/>
      <c r="X364" s="709"/>
      <c r="Y364" s="709"/>
      <c r="Z364" s="709"/>
      <c r="AA364" s="710"/>
      <c r="AB364" s="708">
        <f ca="1">AD329</f>
        <v>0</v>
      </c>
      <c r="AC364" s="709"/>
      <c r="AD364" s="709"/>
      <c r="AE364" s="709"/>
      <c r="AF364" s="709"/>
      <c r="AG364" s="710"/>
      <c r="AH364" s="708">
        <f ca="1">Calcu!H358</f>
        <v>0</v>
      </c>
      <c r="AI364" s="709"/>
      <c r="AJ364" s="709"/>
      <c r="AK364" s="709"/>
      <c r="AL364" s="709"/>
      <c r="AM364" s="710"/>
      <c r="AN364" s="708">
        <f ca="1">Calcu!I358</f>
        <v>0</v>
      </c>
      <c r="AO364" s="709"/>
      <c r="AP364" s="709"/>
      <c r="AQ364" s="709"/>
      <c r="AR364" s="709"/>
      <c r="AS364" s="710"/>
      <c r="AT364" s="141"/>
    </row>
    <row r="365" spans="1:46" s="142" customFormat="1" ht="18" customHeight="1">
      <c r="A365" s="184"/>
      <c r="B365" s="728" t="e">
        <f>AL322</f>
        <v>#N/A</v>
      </c>
      <c r="C365" s="729"/>
      <c r="D365" s="729"/>
      <c r="E365" s="729"/>
      <c r="F365" s="729"/>
      <c r="G365" s="729"/>
      <c r="H365" s="730"/>
      <c r="I365" s="598" t="e">
        <f ca="1">OFFSET(I329,B365,0)</f>
        <v>#N/A</v>
      </c>
      <c r="J365" s="599"/>
      <c r="K365" s="599"/>
      <c r="L365" s="599"/>
      <c r="M365" s="599"/>
      <c r="N365" s="599"/>
      <c r="O365" s="600"/>
      <c r="P365" s="598" t="e">
        <f ca="1">OFFSET(Calcu!Q292,B365,0)</f>
        <v>#N/A</v>
      </c>
      <c r="Q365" s="599"/>
      <c r="R365" s="599"/>
      <c r="S365" s="599"/>
      <c r="T365" s="599"/>
      <c r="U365" s="600"/>
      <c r="V365" s="598" t="e">
        <f ca="1">OFFSET(Calcu!R292,B365,0)</f>
        <v>#N/A</v>
      </c>
      <c r="W365" s="599"/>
      <c r="X365" s="599"/>
      <c r="Y365" s="599"/>
      <c r="Z365" s="599"/>
      <c r="AA365" s="600"/>
      <c r="AB365" s="598" t="e">
        <f ca="1">OFFSET(Calcu!S292,B365,0)</f>
        <v>#N/A</v>
      </c>
      <c r="AC365" s="599"/>
      <c r="AD365" s="599"/>
      <c r="AE365" s="599"/>
      <c r="AF365" s="599"/>
      <c r="AG365" s="600"/>
      <c r="AH365" s="731" t="e">
        <f ca="1">OFFSET(Calcu!H358,B365,0)</f>
        <v>#N/A</v>
      </c>
      <c r="AI365" s="732"/>
      <c r="AJ365" s="732"/>
      <c r="AK365" s="732"/>
      <c r="AL365" s="732"/>
      <c r="AM365" s="733"/>
      <c r="AN365" s="731" t="e">
        <f ca="1">OFFSET(Calcu!I358,B365,0)</f>
        <v>#N/A</v>
      </c>
      <c r="AO365" s="732"/>
      <c r="AP365" s="732"/>
      <c r="AQ365" s="732"/>
      <c r="AR365" s="732"/>
      <c r="AS365" s="733"/>
      <c r="AT365" s="141"/>
    </row>
    <row r="366" spans="1:46" s="142" customFormat="1" ht="18" customHeight="1">
      <c r="A366" s="184"/>
      <c r="B366" s="737" t="e">
        <f>B365</f>
        <v>#N/A</v>
      </c>
      <c r="C366" s="738"/>
      <c r="D366" s="738"/>
      <c r="E366" s="738"/>
      <c r="F366" s="738"/>
      <c r="G366" s="738"/>
      <c r="H366" s="739"/>
      <c r="I366" s="598" t="e">
        <f ca="1">I365</f>
        <v>#N/A</v>
      </c>
      <c r="J366" s="599"/>
      <c r="K366" s="599"/>
      <c r="L366" s="599"/>
      <c r="M366" s="599"/>
      <c r="N366" s="599"/>
      <c r="O366" s="600"/>
      <c r="P366" s="598" t="e">
        <f ca="1">OFFSET(Calcu!Q307,B366,0)</f>
        <v>#N/A</v>
      </c>
      <c r="Q366" s="599"/>
      <c r="R366" s="599"/>
      <c r="S366" s="599"/>
      <c r="T366" s="599"/>
      <c r="U366" s="600"/>
      <c r="V366" s="598" t="e">
        <f ca="1">OFFSET(Calcu!R307,B366,0)</f>
        <v>#N/A</v>
      </c>
      <c r="W366" s="599"/>
      <c r="X366" s="599"/>
      <c r="Y366" s="599"/>
      <c r="Z366" s="599"/>
      <c r="AA366" s="600"/>
      <c r="AB366" s="598" t="e">
        <f ca="1">OFFSET(Calcu!S307,B366,0)</f>
        <v>#N/A</v>
      </c>
      <c r="AC366" s="599"/>
      <c r="AD366" s="599"/>
      <c r="AE366" s="599"/>
      <c r="AF366" s="599"/>
      <c r="AG366" s="600"/>
      <c r="AH366" s="734"/>
      <c r="AI366" s="735"/>
      <c r="AJ366" s="735"/>
      <c r="AK366" s="735"/>
      <c r="AL366" s="735"/>
      <c r="AM366" s="736"/>
      <c r="AN366" s="734"/>
      <c r="AO366" s="735"/>
      <c r="AP366" s="735"/>
      <c r="AQ366" s="735"/>
      <c r="AR366" s="735"/>
      <c r="AS366" s="736"/>
      <c r="AT366" s="141"/>
    </row>
    <row r="367" spans="1:46" s="142" customFormat="1" ht="18" customHeight="1">
      <c r="A367" s="184"/>
      <c r="B367" s="141"/>
      <c r="C367" s="141"/>
      <c r="D367" s="141"/>
      <c r="E367" s="141"/>
      <c r="F367" s="141"/>
      <c r="G367" s="141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  <c r="U367" s="141"/>
      <c r="V367" s="141"/>
      <c r="W367" s="141"/>
      <c r="X367" s="141"/>
      <c r="Y367" s="141"/>
      <c r="Z367" s="141"/>
      <c r="AA367" s="141"/>
      <c r="AB367" s="141"/>
      <c r="AC367" s="141"/>
      <c r="AD367" s="141"/>
      <c r="AE367" s="141"/>
      <c r="AF367" s="141"/>
      <c r="AG367" s="141"/>
      <c r="AH367" s="141"/>
      <c r="AI367" s="141"/>
      <c r="AJ367" s="141"/>
      <c r="AK367" s="141"/>
      <c r="AL367" s="141"/>
      <c r="AM367" s="141"/>
      <c r="AN367" s="141"/>
      <c r="AO367" s="141"/>
      <c r="AP367" s="141"/>
      <c r="AQ367" s="141"/>
      <c r="AR367" s="141"/>
      <c r="AS367" s="141"/>
      <c r="AT367" s="141"/>
    </row>
    <row r="368" spans="1:46" s="142" customFormat="1" ht="18" customHeight="1">
      <c r="A368" s="149" t="str">
        <f ca="1">"■ "&amp;B322&amp;" "&amp;N322&amp;" 에서의 영점보정 후 교정데이터"</f>
        <v>■ 0 0 에서의 영점보정 후 교정데이터</v>
      </c>
      <c r="B368" s="141"/>
      <c r="C368" s="286"/>
      <c r="D368" s="286"/>
      <c r="E368" s="286"/>
      <c r="F368" s="286"/>
      <c r="G368" s="287"/>
      <c r="H368" s="287"/>
      <c r="I368" s="287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  <c r="U368" s="141"/>
      <c r="V368" s="141"/>
      <c r="W368" s="141"/>
      <c r="X368" s="141"/>
      <c r="Y368" s="141"/>
      <c r="Z368" s="141"/>
      <c r="AA368" s="141"/>
      <c r="AB368" s="141"/>
      <c r="AC368" s="141"/>
      <c r="AD368" s="141"/>
      <c r="AE368" s="141"/>
      <c r="AF368" s="141"/>
      <c r="AG368" s="141"/>
      <c r="AH368" s="141"/>
      <c r="AI368" s="141"/>
      <c r="AJ368" s="141"/>
      <c r="AK368" s="141"/>
      <c r="AL368" s="141"/>
      <c r="AM368" s="141"/>
      <c r="AN368" s="141"/>
      <c r="AO368" s="141"/>
      <c r="AP368" s="141"/>
      <c r="AQ368" s="141"/>
      <c r="AR368" s="141"/>
      <c r="AS368" s="141"/>
      <c r="AT368" s="141"/>
    </row>
    <row r="369" spans="1:46" s="142" customFormat="1" ht="18" customHeight="1">
      <c r="A369" s="184"/>
      <c r="B369" s="696" t="s">
        <v>216</v>
      </c>
      <c r="C369" s="697"/>
      <c r="D369" s="697"/>
      <c r="E369" s="697"/>
      <c r="F369" s="697"/>
      <c r="G369" s="697"/>
      <c r="H369" s="698"/>
      <c r="I369" s="696" t="s">
        <v>930</v>
      </c>
      <c r="J369" s="716"/>
      <c r="K369" s="716"/>
      <c r="L369" s="716"/>
      <c r="M369" s="716"/>
      <c r="N369" s="716"/>
      <c r="O369" s="717"/>
      <c r="P369" s="705" t="e">
        <f>Calcu!$J$568&amp;" 지시값 (영점보정)"</f>
        <v>#N/A</v>
      </c>
      <c r="Q369" s="721"/>
      <c r="R369" s="721"/>
      <c r="S369" s="721"/>
      <c r="T369" s="721"/>
      <c r="U369" s="721"/>
      <c r="V369" s="721"/>
      <c r="W369" s="721"/>
      <c r="X369" s="721"/>
      <c r="Y369" s="721"/>
      <c r="Z369" s="721"/>
      <c r="AA369" s="721"/>
      <c r="AB369" s="721"/>
      <c r="AC369" s="721"/>
      <c r="AD369" s="721"/>
      <c r="AE369" s="721"/>
      <c r="AF369" s="721"/>
      <c r="AG369" s="721"/>
      <c r="AH369" s="721"/>
      <c r="AI369" s="721"/>
      <c r="AJ369" s="721"/>
      <c r="AK369" s="721"/>
      <c r="AL369" s="721"/>
      <c r="AM369" s="721"/>
      <c r="AN369" s="721"/>
      <c r="AO369" s="721"/>
      <c r="AP369" s="721"/>
      <c r="AQ369" s="721"/>
      <c r="AR369" s="721"/>
      <c r="AS369" s="722"/>
      <c r="AT369" s="141"/>
    </row>
    <row r="370" spans="1:46" s="142" customFormat="1" ht="18" customHeight="1">
      <c r="A370" s="184"/>
      <c r="B370" s="699"/>
      <c r="C370" s="700"/>
      <c r="D370" s="700"/>
      <c r="E370" s="700"/>
      <c r="F370" s="700"/>
      <c r="G370" s="700"/>
      <c r="H370" s="701"/>
      <c r="I370" s="718"/>
      <c r="J370" s="719"/>
      <c r="K370" s="719"/>
      <c r="L370" s="719"/>
      <c r="M370" s="719"/>
      <c r="N370" s="719"/>
      <c r="O370" s="720"/>
      <c r="P370" s="705" t="s">
        <v>217</v>
      </c>
      <c r="Q370" s="721"/>
      <c r="R370" s="721"/>
      <c r="S370" s="721"/>
      <c r="T370" s="721"/>
      <c r="U370" s="721"/>
      <c r="V370" s="722"/>
      <c r="W370" s="705" t="s">
        <v>218</v>
      </c>
      <c r="X370" s="721"/>
      <c r="Y370" s="721"/>
      <c r="Z370" s="721"/>
      <c r="AA370" s="721"/>
      <c r="AB370" s="721"/>
      <c r="AC370" s="722"/>
      <c r="AD370" s="705" t="s">
        <v>219</v>
      </c>
      <c r="AE370" s="721"/>
      <c r="AF370" s="721"/>
      <c r="AG370" s="721"/>
      <c r="AH370" s="721"/>
      <c r="AI370" s="721"/>
      <c r="AJ370" s="722"/>
      <c r="AK370" s="705" t="s">
        <v>228</v>
      </c>
      <c r="AL370" s="721"/>
      <c r="AM370" s="721"/>
      <c r="AN370" s="721"/>
      <c r="AO370" s="721"/>
      <c r="AP370" s="721"/>
      <c r="AQ370" s="721"/>
      <c r="AR370" s="721"/>
      <c r="AS370" s="722"/>
      <c r="AT370" s="141"/>
    </row>
    <row r="371" spans="1:46" s="142" customFormat="1" ht="18" customHeight="1">
      <c r="A371" s="184"/>
      <c r="B371" s="702"/>
      <c r="C371" s="703"/>
      <c r="D371" s="703"/>
      <c r="E371" s="703"/>
      <c r="F371" s="703"/>
      <c r="G371" s="703"/>
      <c r="H371" s="704"/>
      <c r="I371" s="723">
        <f ca="1">I364</f>
        <v>0</v>
      </c>
      <c r="J371" s="724"/>
      <c r="K371" s="724"/>
      <c r="L371" s="724"/>
      <c r="M371" s="724"/>
      <c r="N371" s="724"/>
      <c r="O371" s="725"/>
      <c r="P371" s="723">
        <f ca="1">P364</f>
        <v>0</v>
      </c>
      <c r="Q371" s="726"/>
      <c r="R371" s="726"/>
      <c r="S371" s="726"/>
      <c r="T371" s="726"/>
      <c r="U371" s="726"/>
      <c r="V371" s="727"/>
      <c r="W371" s="723">
        <f ca="1">V364</f>
        <v>0</v>
      </c>
      <c r="X371" s="726"/>
      <c r="Y371" s="726"/>
      <c r="Z371" s="726"/>
      <c r="AA371" s="726"/>
      <c r="AB371" s="726"/>
      <c r="AC371" s="727"/>
      <c r="AD371" s="723">
        <f ca="1">AB364</f>
        <v>0</v>
      </c>
      <c r="AE371" s="726"/>
      <c r="AF371" s="726"/>
      <c r="AG371" s="726"/>
      <c r="AH371" s="726"/>
      <c r="AI371" s="726"/>
      <c r="AJ371" s="727"/>
      <c r="AK371" s="723">
        <f ca="1">AH364</f>
        <v>0</v>
      </c>
      <c r="AL371" s="726"/>
      <c r="AM371" s="726"/>
      <c r="AN371" s="726"/>
      <c r="AO371" s="726"/>
      <c r="AP371" s="726"/>
      <c r="AQ371" s="726"/>
      <c r="AR371" s="726"/>
      <c r="AS371" s="727"/>
      <c r="AT371" s="141"/>
    </row>
    <row r="372" spans="1:46" s="142" customFormat="1" ht="18" customHeight="1">
      <c r="A372" s="184"/>
      <c r="B372" s="728" t="e">
        <f>B365</f>
        <v>#N/A</v>
      </c>
      <c r="C372" s="729"/>
      <c r="D372" s="729"/>
      <c r="E372" s="729"/>
      <c r="F372" s="729"/>
      <c r="G372" s="729"/>
      <c r="H372" s="730"/>
      <c r="I372" s="598" t="e">
        <f ca="1">I365</f>
        <v>#N/A</v>
      </c>
      <c r="J372" s="599"/>
      <c r="K372" s="599"/>
      <c r="L372" s="599"/>
      <c r="M372" s="599"/>
      <c r="N372" s="599"/>
      <c r="O372" s="600"/>
      <c r="P372" s="598" t="e">
        <f ca="1">OFFSET(Calcu!U292,B372,0)</f>
        <v>#N/A</v>
      </c>
      <c r="Q372" s="601"/>
      <c r="R372" s="601"/>
      <c r="S372" s="601"/>
      <c r="T372" s="601"/>
      <c r="U372" s="601"/>
      <c r="V372" s="602"/>
      <c r="W372" s="598" t="e">
        <f ca="1">OFFSET(Calcu!V292,B372,0)</f>
        <v>#N/A</v>
      </c>
      <c r="X372" s="601"/>
      <c r="Y372" s="601"/>
      <c r="Z372" s="601"/>
      <c r="AA372" s="601"/>
      <c r="AB372" s="601"/>
      <c r="AC372" s="602"/>
      <c r="AD372" s="598" t="e">
        <f ca="1">OFFSET(Calcu!W292,B372,0)</f>
        <v>#N/A</v>
      </c>
      <c r="AE372" s="601"/>
      <c r="AF372" s="601"/>
      <c r="AG372" s="601"/>
      <c r="AH372" s="601"/>
      <c r="AI372" s="601"/>
      <c r="AJ372" s="602"/>
      <c r="AK372" s="598" t="e">
        <f ca="1">OFFSET(Calcu!X292,B372,0)</f>
        <v>#N/A</v>
      </c>
      <c r="AL372" s="601"/>
      <c r="AM372" s="601"/>
      <c r="AN372" s="601"/>
      <c r="AO372" s="601"/>
      <c r="AP372" s="601"/>
      <c r="AQ372" s="601"/>
      <c r="AR372" s="601"/>
      <c r="AS372" s="602"/>
      <c r="AT372" s="141"/>
    </row>
    <row r="373" spans="1:46" s="142" customFormat="1" ht="18" customHeight="1">
      <c r="A373" s="184"/>
      <c r="B373" s="737" t="e">
        <f>B366</f>
        <v>#N/A</v>
      </c>
      <c r="C373" s="738"/>
      <c r="D373" s="738"/>
      <c r="E373" s="738"/>
      <c r="F373" s="738"/>
      <c r="G373" s="738"/>
      <c r="H373" s="739"/>
      <c r="I373" s="598" t="e">
        <f ca="1">I366</f>
        <v>#N/A</v>
      </c>
      <c r="J373" s="599"/>
      <c r="K373" s="599"/>
      <c r="L373" s="599"/>
      <c r="M373" s="599"/>
      <c r="N373" s="599"/>
      <c r="O373" s="600"/>
      <c r="P373" s="598" t="e">
        <f ca="1">OFFSET(Calcu!U307,B373,0)</f>
        <v>#N/A</v>
      </c>
      <c r="Q373" s="601"/>
      <c r="R373" s="601"/>
      <c r="S373" s="601"/>
      <c r="T373" s="601"/>
      <c r="U373" s="601"/>
      <c r="V373" s="602"/>
      <c r="W373" s="598" t="e">
        <f ca="1">OFFSET(Calcu!V307,B373,0)</f>
        <v>#N/A</v>
      </c>
      <c r="X373" s="601"/>
      <c r="Y373" s="601"/>
      <c r="Z373" s="601"/>
      <c r="AA373" s="601"/>
      <c r="AB373" s="601"/>
      <c r="AC373" s="602"/>
      <c r="AD373" s="598" t="e">
        <f ca="1">OFFSET(Calcu!W307,B373,0)</f>
        <v>#N/A</v>
      </c>
      <c r="AE373" s="601"/>
      <c r="AF373" s="601"/>
      <c r="AG373" s="601"/>
      <c r="AH373" s="601"/>
      <c r="AI373" s="601"/>
      <c r="AJ373" s="602"/>
      <c r="AK373" s="598" t="e">
        <f ca="1">OFFSET(Calcu!X307,B373,0)</f>
        <v>#N/A</v>
      </c>
      <c r="AL373" s="601"/>
      <c r="AM373" s="601"/>
      <c r="AN373" s="601"/>
      <c r="AO373" s="601"/>
      <c r="AP373" s="601"/>
      <c r="AQ373" s="601"/>
      <c r="AR373" s="601"/>
      <c r="AS373" s="602"/>
      <c r="AT373" s="141"/>
    </row>
    <row r="374" spans="1:46" s="142" customFormat="1" ht="18" customHeight="1">
      <c r="A374" s="184"/>
      <c r="B374" s="281"/>
      <c r="C374" s="280"/>
      <c r="D374" s="280"/>
      <c r="E374" s="280"/>
      <c r="F374" s="280"/>
      <c r="G374" s="280"/>
      <c r="H374" s="280"/>
      <c r="I374" s="281"/>
      <c r="J374" s="281"/>
      <c r="K374" s="281"/>
      <c r="L374" s="281"/>
      <c r="M374" s="281"/>
      <c r="N374" s="281"/>
      <c r="O374" s="281"/>
      <c r="P374" s="281"/>
      <c r="Q374" s="281"/>
      <c r="R374" s="281"/>
      <c r="S374" s="281"/>
      <c r="T374" s="281"/>
      <c r="U374" s="281"/>
      <c r="V374" s="281"/>
      <c r="W374" s="281"/>
      <c r="X374" s="281"/>
      <c r="Y374" s="281"/>
      <c r="Z374" s="281"/>
      <c r="AA374" s="281"/>
      <c r="AB374" s="281"/>
      <c r="AC374" s="281"/>
      <c r="AD374" s="281"/>
      <c r="AE374" s="281"/>
      <c r="AF374" s="281"/>
      <c r="AG374" s="281"/>
      <c r="AH374" s="281"/>
      <c r="AI374" s="281"/>
      <c r="AJ374" s="281"/>
      <c r="AK374" s="281"/>
      <c r="AL374" s="281"/>
      <c r="AM374" s="281"/>
      <c r="AN374" s="281"/>
      <c r="AO374" s="281"/>
      <c r="AP374" s="281"/>
      <c r="AQ374" s="281"/>
      <c r="AR374" s="281"/>
      <c r="AS374" s="281"/>
      <c r="AT374" s="141"/>
    </row>
    <row r="375" spans="1:46" ht="18" customHeight="1">
      <c r="A375" s="183" t="s">
        <v>229</v>
      </c>
      <c r="B375" s="282"/>
      <c r="C375" s="282"/>
      <c r="D375" s="282"/>
      <c r="E375" s="282"/>
      <c r="F375" s="282"/>
      <c r="G375" s="282"/>
      <c r="H375" s="282"/>
      <c r="I375" s="282"/>
      <c r="J375" s="282"/>
      <c r="K375" s="282"/>
      <c r="L375" s="282"/>
      <c r="M375" s="282"/>
      <c r="N375" s="282"/>
      <c r="O375" s="282"/>
      <c r="P375" s="282"/>
      <c r="Q375" s="282"/>
      <c r="R375" s="282"/>
      <c r="S375" s="282"/>
      <c r="T375" s="282"/>
      <c r="U375" s="282"/>
      <c r="V375" s="282"/>
      <c r="W375" s="282"/>
      <c r="X375" s="282"/>
      <c r="Y375" s="282"/>
      <c r="Z375" s="282"/>
      <c r="AA375" s="282"/>
      <c r="AB375" s="282"/>
      <c r="AC375" s="282"/>
      <c r="AD375" s="282"/>
      <c r="AE375" s="282"/>
      <c r="AF375" s="282"/>
      <c r="AG375" s="282"/>
      <c r="AH375" s="282"/>
      <c r="AI375" s="282"/>
      <c r="AJ375" s="282"/>
      <c r="AK375" s="282"/>
      <c r="AL375" s="282"/>
      <c r="AM375" s="282"/>
      <c r="AN375" s="282"/>
      <c r="AO375" s="282"/>
      <c r="AP375" s="282"/>
      <c r="AQ375" s="282"/>
      <c r="AR375" s="282"/>
      <c r="AS375" s="282"/>
      <c r="AT375" s="282"/>
    </row>
    <row r="376" spans="1:46" ht="18" customHeight="1">
      <c r="A376" s="282"/>
      <c r="B376" s="670"/>
      <c r="C376" s="671"/>
      <c r="D376" s="605"/>
      <c r="E376" s="606"/>
      <c r="F376" s="606"/>
      <c r="G376" s="606"/>
      <c r="H376" s="607"/>
      <c r="I376" s="605">
        <v>1</v>
      </c>
      <c r="J376" s="606"/>
      <c r="K376" s="606"/>
      <c r="L376" s="606"/>
      <c r="M376" s="606"/>
      <c r="N376" s="606"/>
      <c r="O376" s="607"/>
      <c r="P376" s="605">
        <v>2</v>
      </c>
      <c r="Q376" s="606"/>
      <c r="R376" s="606"/>
      <c r="S376" s="606"/>
      <c r="T376" s="606"/>
      <c r="U376" s="606"/>
      <c r="V376" s="606"/>
      <c r="W376" s="607"/>
      <c r="X376" s="605">
        <v>3</v>
      </c>
      <c r="Y376" s="668"/>
      <c r="Z376" s="668"/>
      <c r="AA376" s="668"/>
      <c r="AB376" s="669"/>
      <c r="AC376" s="605">
        <v>4</v>
      </c>
      <c r="AD376" s="606"/>
      <c r="AE376" s="606"/>
      <c r="AF376" s="606"/>
      <c r="AG376" s="607"/>
      <c r="AH376" s="605">
        <v>5</v>
      </c>
      <c r="AI376" s="606"/>
      <c r="AJ376" s="606"/>
      <c r="AK376" s="606"/>
      <c r="AL376" s="606"/>
      <c r="AM376" s="606"/>
      <c r="AN376" s="606"/>
      <c r="AO376" s="607"/>
      <c r="AP376" s="605">
        <v>6</v>
      </c>
      <c r="AQ376" s="748"/>
      <c r="AR376" s="748"/>
      <c r="AS376" s="669"/>
      <c r="AT376" s="282"/>
    </row>
    <row r="377" spans="1:46" ht="18" customHeight="1">
      <c r="A377" s="282"/>
      <c r="B377" s="672"/>
      <c r="C377" s="673"/>
      <c r="D377" s="674" t="s">
        <v>230</v>
      </c>
      <c r="E377" s="675"/>
      <c r="F377" s="675"/>
      <c r="G377" s="675"/>
      <c r="H377" s="676"/>
      <c r="I377" s="674" t="s">
        <v>330</v>
      </c>
      <c r="J377" s="675"/>
      <c r="K377" s="675"/>
      <c r="L377" s="675"/>
      <c r="M377" s="675"/>
      <c r="N377" s="675"/>
      <c r="O377" s="676"/>
      <c r="P377" s="674" t="s">
        <v>331</v>
      </c>
      <c r="Q377" s="675"/>
      <c r="R377" s="675"/>
      <c r="S377" s="675"/>
      <c r="T377" s="675"/>
      <c r="U377" s="675"/>
      <c r="V377" s="675"/>
      <c r="W377" s="676"/>
      <c r="X377" s="674" t="s">
        <v>235</v>
      </c>
      <c r="Y377" s="689"/>
      <c r="Z377" s="689"/>
      <c r="AA377" s="689"/>
      <c r="AB377" s="690"/>
      <c r="AC377" s="674" t="s">
        <v>236</v>
      </c>
      <c r="AD377" s="675"/>
      <c r="AE377" s="675"/>
      <c r="AF377" s="675"/>
      <c r="AG377" s="676"/>
      <c r="AH377" s="674" t="s">
        <v>237</v>
      </c>
      <c r="AI377" s="675"/>
      <c r="AJ377" s="675"/>
      <c r="AK377" s="675"/>
      <c r="AL377" s="675"/>
      <c r="AM377" s="675"/>
      <c r="AN377" s="675"/>
      <c r="AO377" s="676"/>
      <c r="AP377" s="674" t="s">
        <v>238</v>
      </c>
      <c r="AQ377" s="749"/>
      <c r="AR377" s="749"/>
      <c r="AS377" s="690"/>
      <c r="AT377" s="282"/>
    </row>
    <row r="378" spans="1:46" ht="18" customHeight="1">
      <c r="A378" s="282"/>
      <c r="B378" s="672"/>
      <c r="C378" s="673"/>
      <c r="D378" s="677"/>
      <c r="E378" s="678"/>
      <c r="F378" s="678"/>
      <c r="G378" s="678"/>
      <c r="H378" s="679"/>
      <c r="I378" s="686" t="s">
        <v>239</v>
      </c>
      <c r="J378" s="687"/>
      <c r="K378" s="687"/>
      <c r="L378" s="687"/>
      <c r="M378" s="687"/>
      <c r="N378" s="687"/>
      <c r="O378" s="688"/>
      <c r="P378" s="683" t="s">
        <v>240</v>
      </c>
      <c r="Q378" s="684"/>
      <c r="R378" s="684"/>
      <c r="S378" s="684"/>
      <c r="T378" s="684"/>
      <c r="U378" s="684"/>
      <c r="V378" s="684"/>
      <c r="W378" s="685"/>
      <c r="X378" s="680"/>
      <c r="Y378" s="681"/>
      <c r="Z378" s="681"/>
      <c r="AA378" s="681"/>
      <c r="AB378" s="682"/>
      <c r="AC378" s="683" t="s">
        <v>332</v>
      </c>
      <c r="AD378" s="684"/>
      <c r="AE378" s="684"/>
      <c r="AF378" s="684"/>
      <c r="AG378" s="685"/>
      <c r="AH378" s="686" t="s">
        <v>333</v>
      </c>
      <c r="AI378" s="687"/>
      <c r="AJ378" s="687"/>
      <c r="AK378" s="687"/>
      <c r="AL378" s="687"/>
      <c r="AM378" s="687"/>
      <c r="AN378" s="687"/>
      <c r="AO378" s="688"/>
      <c r="AP378" s="680"/>
      <c r="AQ378" s="740"/>
      <c r="AR378" s="740"/>
      <c r="AS378" s="682"/>
      <c r="AT378" s="282"/>
    </row>
    <row r="379" spans="1:46" ht="18" customHeight="1">
      <c r="A379" s="282"/>
      <c r="B379" s="741" t="s">
        <v>243</v>
      </c>
      <c r="C379" s="742"/>
      <c r="D379" s="743" t="s">
        <v>897</v>
      </c>
      <c r="E379" s="744"/>
      <c r="F379" s="744"/>
      <c r="G379" s="744"/>
      <c r="H379" s="745"/>
      <c r="I379" s="611" t="e">
        <f ca="1">I365</f>
        <v>#N/A</v>
      </c>
      <c r="J379" s="612"/>
      <c r="K379" s="612"/>
      <c r="L379" s="612"/>
      <c r="M379" s="613">
        <f ca="1">I364</f>
        <v>0</v>
      </c>
      <c r="N379" s="664"/>
      <c r="O379" s="665"/>
      <c r="P379" s="746" t="e">
        <f ca="1">IF(OR(Z322="% of Reading",Z322="% of F.S"),I379*T322%,T322)/AF322</f>
        <v>#N/A</v>
      </c>
      <c r="Q379" s="747"/>
      <c r="R379" s="747"/>
      <c r="S379" s="747"/>
      <c r="T379" s="747"/>
      <c r="U379" s="613">
        <f ca="1">M379</f>
        <v>0</v>
      </c>
      <c r="V379" s="613"/>
      <c r="W379" s="614"/>
      <c r="X379" s="605" t="s">
        <v>244</v>
      </c>
      <c r="Y379" s="748"/>
      <c r="Z379" s="748"/>
      <c r="AA379" s="748"/>
      <c r="AB379" s="669"/>
      <c r="AC379" s="618">
        <v>1</v>
      </c>
      <c r="AD379" s="619"/>
      <c r="AE379" s="619"/>
      <c r="AF379" s="619"/>
      <c r="AG379" s="620"/>
      <c r="AH379" s="611" t="e">
        <f t="shared" ref="AH379" ca="1" si="3">P379*AC379</f>
        <v>#N/A</v>
      </c>
      <c r="AI379" s="612"/>
      <c r="AJ379" s="612"/>
      <c r="AK379" s="612"/>
      <c r="AL379" s="612"/>
      <c r="AM379" s="613">
        <f ca="1">U379</f>
        <v>0</v>
      </c>
      <c r="AN379" s="613"/>
      <c r="AO379" s="614"/>
      <c r="AP379" s="605" t="s">
        <v>245</v>
      </c>
      <c r="AQ379" s="748"/>
      <c r="AR379" s="748"/>
      <c r="AS379" s="669"/>
      <c r="AT379" s="282"/>
    </row>
    <row r="380" spans="1:46" ht="18" customHeight="1">
      <c r="A380" s="282"/>
      <c r="B380" s="670" t="s">
        <v>246</v>
      </c>
      <c r="C380" s="671"/>
      <c r="D380" s="743" t="s">
        <v>898</v>
      </c>
      <c r="E380" s="744"/>
      <c r="F380" s="744"/>
      <c r="G380" s="744"/>
      <c r="H380" s="745"/>
      <c r="I380" s="759" t="e">
        <f ca="1">AH365</f>
        <v>#N/A</v>
      </c>
      <c r="J380" s="760"/>
      <c r="K380" s="760"/>
      <c r="L380" s="760"/>
      <c r="M380" s="613">
        <f ca="1">AH364</f>
        <v>0</v>
      </c>
      <c r="N380" s="664"/>
      <c r="O380" s="665"/>
      <c r="P380" s="759" t="e">
        <f ca="1">SQRT(SUMSQ(P381,P382,P383,P384))</f>
        <v>#N/A</v>
      </c>
      <c r="Q380" s="760"/>
      <c r="R380" s="760"/>
      <c r="S380" s="760"/>
      <c r="T380" s="760"/>
      <c r="U380" s="613">
        <f ca="1">M380</f>
        <v>0</v>
      </c>
      <c r="V380" s="613"/>
      <c r="W380" s="614"/>
      <c r="X380" s="674" t="s">
        <v>247</v>
      </c>
      <c r="Y380" s="675"/>
      <c r="Z380" s="675"/>
      <c r="AA380" s="675"/>
      <c r="AB380" s="676"/>
      <c r="AC380" s="761">
        <v>-1</v>
      </c>
      <c r="AD380" s="762"/>
      <c r="AE380" s="762"/>
      <c r="AF380" s="762"/>
      <c r="AG380" s="763"/>
      <c r="AH380" s="759" t="e">
        <f ca="1">ABS(P380*AC380)</f>
        <v>#N/A</v>
      </c>
      <c r="AI380" s="760"/>
      <c r="AJ380" s="760"/>
      <c r="AK380" s="760"/>
      <c r="AL380" s="760"/>
      <c r="AM380" s="613">
        <f ca="1">U380</f>
        <v>0</v>
      </c>
      <c r="AN380" s="613"/>
      <c r="AO380" s="614"/>
      <c r="AP380" s="768" t="e">
        <f ca="1">IF(SUM(AH382:AM384)=0,"∞",AH380^4/SUM(AH382^4/AP382,AH383^4/AP383,AH384^4/AP384))</f>
        <v>#VALUE!</v>
      </c>
      <c r="AQ380" s="769"/>
      <c r="AR380" s="769"/>
      <c r="AS380" s="770"/>
      <c r="AT380" s="282"/>
    </row>
    <row r="381" spans="1:46" ht="18" customHeight="1">
      <c r="A381" s="282"/>
      <c r="B381" s="741" t="s">
        <v>248</v>
      </c>
      <c r="C381" s="742"/>
      <c r="D381" s="753" t="s">
        <v>899</v>
      </c>
      <c r="E381" s="754"/>
      <c r="F381" s="754"/>
      <c r="G381" s="754"/>
      <c r="H381" s="755"/>
      <c r="I381" s="756">
        <v>0</v>
      </c>
      <c r="J381" s="757"/>
      <c r="K381" s="757"/>
      <c r="L381" s="757"/>
      <c r="M381" s="757"/>
      <c r="N381" s="757"/>
      <c r="O381" s="758"/>
      <c r="P381" s="611" t="e">
        <f ca="1">H322/2/SQRT(3)</f>
        <v>#N/A</v>
      </c>
      <c r="Q381" s="612"/>
      <c r="R381" s="612"/>
      <c r="S381" s="612"/>
      <c r="T381" s="612"/>
      <c r="U381" s="612"/>
      <c r="V381" s="613">
        <f ca="1">U380</f>
        <v>0</v>
      </c>
      <c r="W381" s="614"/>
      <c r="X381" s="615" t="s">
        <v>82</v>
      </c>
      <c r="Y381" s="616"/>
      <c r="Z381" s="616"/>
      <c r="AA381" s="616"/>
      <c r="AB381" s="617"/>
      <c r="AC381" s="608">
        <v>1</v>
      </c>
      <c r="AD381" s="609"/>
      <c r="AE381" s="609"/>
      <c r="AF381" s="609"/>
      <c r="AG381" s="610"/>
      <c r="AH381" s="611" t="e">
        <f t="shared" ref="AH381:AH383" ca="1" si="4">P381*AC381</f>
        <v>#N/A</v>
      </c>
      <c r="AI381" s="612"/>
      <c r="AJ381" s="612"/>
      <c r="AK381" s="612"/>
      <c r="AL381" s="612"/>
      <c r="AM381" s="612"/>
      <c r="AN381" s="613">
        <f ca="1">V381</f>
        <v>0</v>
      </c>
      <c r="AO381" s="614"/>
      <c r="AP381" s="615" t="s">
        <v>245</v>
      </c>
      <c r="AQ381" s="616"/>
      <c r="AR381" s="616"/>
      <c r="AS381" s="617"/>
      <c r="AT381" s="282"/>
    </row>
    <row r="382" spans="1:46" ht="18" customHeight="1">
      <c r="A382" s="282"/>
      <c r="B382" s="741" t="s">
        <v>325</v>
      </c>
      <c r="C382" s="742"/>
      <c r="D382" s="753" t="s">
        <v>900</v>
      </c>
      <c r="E382" s="754"/>
      <c r="F382" s="754"/>
      <c r="G382" s="754"/>
      <c r="H382" s="755"/>
      <c r="I382" s="756">
        <v>0</v>
      </c>
      <c r="J382" s="757"/>
      <c r="K382" s="757"/>
      <c r="L382" s="757"/>
      <c r="M382" s="757"/>
      <c r="N382" s="757"/>
      <c r="O382" s="758"/>
      <c r="P382" s="611" t="e">
        <f ca="1">B324/2/SQRT(3)</f>
        <v>#VALUE!</v>
      </c>
      <c r="Q382" s="612"/>
      <c r="R382" s="612"/>
      <c r="S382" s="612"/>
      <c r="T382" s="612"/>
      <c r="U382" s="612"/>
      <c r="V382" s="613">
        <f ca="1">V381</f>
        <v>0</v>
      </c>
      <c r="W382" s="614"/>
      <c r="X382" s="615" t="s">
        <v>247</v>
      </c>
      <c r="Y382" s="616"/>
      <c r="Z382" s="616"/>
      <c r="AA382" s="616"/>
      <c r="AB382" s="617"/>
      <c r="AC382" s="608">
        <v>1</v>
      </c>
      <c r="AD382" s="609"/>
      <c r="AE382" s="609"/>
      <c r="AF382" s="609"/>
      <c r="AG382" s="610"/>
      <c r="AH382" s="611" t="e">
        <f t="shared" ca="1" si="4"/>
        <v>#VALUE!</v>
      </c>
      <c r="AI382" s="612"/>
      <c r="AJ382" s="612"/>
      <c r="AK382" s="612"/>
      <c r="AL382" s="612"/>
      <c r="AM382" s="612"/>
      <c r="AN382" s="613">
        <f ca="1">V382</f>
        <v>0</v>
      </c>
      <c r="AO382" s="614"/>
      <c r="AP382" s="615">
        <f>1/2*(100/20)^2</f>
        <v>12.5</v>
      </c>
      <c r="AQ382" s="616"/>
      <c r="AR382" s="616"/>
      <c r="AS382" s="617"/>
      <c r="AT382" s="282"/>
    </row>
    <row r="383" spans="1:46" ht="18" customHeight="1">
      <c r="A383" s="282"/>
      <c r="B383" s="741" t="s">
        <v>327</v>
      </c>
      <c r="C383" s="742"/>
      <c r="D383" s="753" t="s">
        <v>901</v>
      </c>
      <c r="E383" s="754"/>
      <c r="F383" s="754"/>
      <c r="G383" s="754"/>
      <c r="H383" s="755"/>
      <c r="I383" s="756">
        <v>0</v>
      </c>
      <c r="J383" s="757"/>
      <c r="K383" s="757"/>
      <c r="L383" s="757"/>
      <c r="M383" s="757"/>
      <c r="N383" s="757"/>
      <c r="O383" s="758"/>
      <c r="P383" s="611" t="e">
        <f ca="1">MAX(AK372:AS373)/2/SQRT(3)</f>
        <v>#N/A</v>
      </c>
      <c r="Q383" s="612"/>
      <c r="R383" s="612"/>
      <c r="S383" s="612"/>
      <c r="T383" s="612"/>
      <c r="U383" s="612"/>
      <c r="V383" s="613">
        <f ca="1">V382</f>
        <v>0</v>
      </c>
      <c r="W383" s="614"/>
      <c r="X383" s="615" t="s">
        <v>247</v>
      </c>
      <c r="Y383" s="616"/>
      <c r="Z383" s="616"/>
      <c r="AA383" s="616"/>
      <c r="AB383" s="617"/>
      <c r="AC383" s="608">
        <v>1</v>
      </c>
      <c r="AD383" s="609"/>
      <c r="AE383" s="609"/>
      <c r="AF383" s="609"/>
      <c r="AG383" s="610"/>
      <c r="AH383" s="611" t="e">
        <f t="shared" ca="1" si="4"/>
        <v>#N/A</v>
      </c>
      <c r="AI383" s="612"/>
      <c r="AJ383" s="612"/>
      <c r="AK383" s="612"/>
      <c r="AL383" s="612"/>
      <c r="AM383" s="612"/>
      <c r="AN383" s="613">
        <f ca="1">V383</f>
        <v>0</v>
      </c>
      <c r="AO383" s="614"/>
      <c r="AP383" s="615">
        <f>1/2*(100/20)^2</f>
        <v>12.5</v>
      </c>
      <c r="AQ383" s="616"/>
      <c r="AR383" s="616"/>
      <c r="AS383" s="617"/>
      <c r="AT383" s="282"/>
    </row>
    <row r="384" spans="1:46" ht="18" customHeight="1">
      <c r="A384" s="282"/>
      <c r="B384" s="741" t="s">
        <v>328</v>
      </c>
      <c r="C384" s="742"/>
      <c r="D384" s="753" t="s">
        <v>902</v>
      </c>
      <c r="E384" s="754"/>
      <c r="F384" s="754"/>
      <c r="G384" s="754"/>
      <c r="H384" s="755"/>
      <c r="I384" s="756">
        <v>0</v>
      </c>
      <c r="J384" s="757"/>
      <c r="K384" s="757"/>
      <c r="L384" s="757"/>
      <c r="M384" s="757"/>
      <c r="N384" s="757"/>
      <c r="O384" s="758"/>
      <c r="P384" s="611" t="e">
        <f ca="1">ABS(H324/2/SQRT(3))</f>
        <v>#N/A</v>
      </c>
      <c r="Q384" s="612"/>
      <c r="R384" s="612"/>
      <c r="S384" s="612"/>
      <c r="T384" s="612"/>
      <c r="U384" s="612"/>
      <c r="V384" s="613">
        <f ca="1">V383</f>
        <v>0</v>
      </c>
      <c r="W384" s="614"/>
      <c r="X384" s="615" t="s">
        <v>247</v>
      </c>
      <c r="Y384" s="616"/>
      <c r="Z384" s="616"/>
      <c r="AA384" s="616"/>
      <c r="AB384" s="617"/>
      <c r="AC384" s="608">
        <v>1</v>
      </c>
      <c r="AD384" s="609"/>
      <c r="AE384" s="609"/>
      <c r="AF384" s="609"/>
      <c r="AG384" s="610"/>
      <c r="AH384" s="611" t="e">
        <f ca="1">ABS(P384*AC384)</f>
        <v>#N/A</v>
      </c>
      <c r="AI384" s="612"/>
      <c r="AJ384" s="612"/>
      <c r="AK384" s="612"/>
      <c r="AL384" s="612"/>
      <c r="AM384" s="612"/>
      <c r="AN384" s="613">
        <f ca="1">V384</f>
        <v>0</v>
      </c>
      <c r="AO384" s="614"/>
      <c r="AP384" s="615">
        <f>1/2*(100/20)^2</f>
        <v>12.5</v>
      </c>
      <c r="AQ384" s="616"/>
      <c r="AR384" s="616"/>
      <c r="AS384" s="617"/>
      <c r="AT384" s="282"/>
    </row>
    <row r="385" spans="1:92" ht="18" customHeight="1">
      <c r="A385" s="282"/>
      <c r="B385" s="741" t="s">
        <v>253</v>
      </c>
      <c r="C385" s="742"/>
      <c r="D385" s="743" t="s">
        <v>903</v>
      </c>
      <c r="E385" s="744"/>
      <c r="F385" s="744"/>
      <c r="G385" s="744"/>
      <c r="H385" s="745"/>
      <c r="I385" s="746" t="e">
        <f ca="1">AN365</f>
        <v>#N/A</v>
      </c>
      <c r="J385" s="747"/>
      <c r="K385" s="747"/>
      <c r="L385" s="747"/>
      <c r="M385" s="613">
        <f ca="1">AN364</f>
        <v>0</v>
      </c>
      <c r="N385" s="664"/>
      <c r="O385" s="665"/>
      <c r="P385" s="764" t="s">
        <v>254</v>
      </c>
      <c r="Q385" s="765"/>
      <c r="R385" s="765"/>
      <c r="S385" s="765"/>
      <c r="T385" s="765"/>
      <c r="U385" s="765"/>
      <c r="V385" s="765"/>
      <c r="W385" s="766"/>
      <c r="X385" s="605" t="s">
        <v>254</v>
      </c>
      <c r="Y385" s="748"/>
      <c r="Z385" s="748"/>
      <c r="AA385" s="748"/>
      <c r="AB385" s="669"/>
      <c r="AC385" s="618" t="s">
        <v>254</v>
      </c>
      <c r="AD385" s="619"/>
      <c r="AE385" s="619"/>
      <c r="AF385" s="619"/>
      <c r="AG385" s="620"/>
      <c r="AH385" s="611" t="e">
        <f ca="1">SQRT(SUMSQ(AH379,AH380))</f>
        <v>#N/A</v>
      </c>
      <c r="AI385" s="612"/>
      <c r="AJ385" s="612"/>
      <c r="AK385" s="612"/>
      <c r="AL385" s="612"/>
      <c r="AM385" s="613">
        <f ca="1">M385</f>
        <v>0</v>
      </c>
      <c r="AN385" s="613"/>
      <c r="AO385" s="614"/>
      <c r="AP385" s="605" t="e">
        <f ca="1">IF(AP380="∞","∞",ROUNDDOWN(AH385^4/(AH380^4/AP380),0))</f>
        <v>#VALUE!</v>
      </c>
      <c r="AQ385" s="606"/>
      <c r="AR385" s="606"/>
      <c r="AS385" s="607"/>
      <c r="AT385" s="282"/>
      <c r="BD385" s="143"/>
      <c r="BE385" s="143"/>
      <c r="BF385" s="143"/>
      <c r="BG385" s="143"/>
      <c r="BH385" s="144"/>
      <c r="BI385" s="145"/>
      <c r="BJ385" s="145"/>
      <c r="BK385" s="146"/>
      <c r="BL385" s="146"/>
      <c r="BM385" s="146"/>
      <c r="BN385" s="146"/>
      <c r="BO385" s="146"/>
      <c r="BP385" s="146"/>
      <c r="BQ385" s="146"/>
      <c r="BR385" s="146"/>
      <c r="BS385" s="147"/>
      <c r="BT385" s="285"/>
      <c r="BU385" s="285"/>
      <c r="BV385" s="285"/>
      <c r="BW385" s="284"/>
      <c r="BX385" s="148"/>
      <c r="BY385" s="148"/>
      <c r="BZ385" s="148"/>
      <c r="CA385" s="148"/>
      <c r="CB385" s="148"/>
      <c r="CC385" s="182"/>
      <c r="CD385" s="182"/>
      <c r="CE385" s="182"/>
      <c r="CF385" s="182"/>
      <c r="CG385" s="182"/>
      <c r="CH385" s="144"/>
      <c r="CI385" s="145"/>
      <c r="CJ385" s="145"/>
      <c r="CK385" s="147"/>
      <c r="CL385" s="285"/>
      <c r="CM385" s="285"/>
      <c r="CN385" s="284"/>
    </row>
    <row r="386" spans="1:92" s="282" customFormat="1" ht="18" customHeight="1"/>
    <row r="387" spans="1:92" s="142" customFormat="1" ht="18" customHeight="1">
      <c r="A387" s="149" t="s">
        <v>786</v>
      </c>
      <c r="B387" s="141"/>
      <c r="C387" s="141"/>
      <c r="D387" s="141"/>
      <c r="E387" s="141"/>
      <c r="F387" s="141"/>
      <c r="G387" s="141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  <c r="U387" s="141"/>
      <c r="V387" s="141"/>
      <c r="W387" s="141"/>
      <c r="X387" s="141"/>
      <c r="Y387" s="141"/>
      <c r="Z387" s="141"/>
      <c r="AA387" s="141"/>
      <c r="AB387" s="141"/>
      <c r="AC387" s="141"/>
      <c r="AD387" s="141"/>
      <c r="AE387" s="141"/>
      <c r="AF387" s="141"/>
      <c r="AG387" s="141"/>
      <c r="AH387" s="141"/>
      <c r="AI387" s="141"/>
      <c r="AJ387" s="141"/>
      <c r="AK387" s="141"/>
      <c r="AL387" s="141"/>
      <c r="AM387" s="141"/>
      <c r="AN387" s="141"/>
      <c r="AO387" s="141"/>
      <c r="AP387" s="141"/>
      <c r="AQ387" s="141"/>
      <c r="AR387" s="141"/>
      <c r="AS387" s="141"/>
      <c r="AT387" s="141"/>
    </row>
    <row r="388" spans="1:92" s="142" customFormat="1" ht="18" customHeight="1">
      <c r="B388" s="145" t="s">
        <v>787</v>
      </c>
      <c r="C388" s="141"/>
      <c r="D388" s="141"/>
      <c r="E388" s="141"/>
      <c r="F388" s="141"/>
      <c r="G388" s="141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  <c r="U388" s="141"/>
      <c r="V388" s="141"/>
      <c r="W388" s="141"/>
      <c r="X388" s="141"/>
      <c r="Y388" s="141"/>
      <c r="Z388" s="141"/>
      <c r="AA388" s="141"/>
      <c r="AB388" s="141"/>
      <c r="AC388" s="141"/>
      <c r="AD388" s="141"/>
      <c r="AE388" s="141"/>
      <c r="AF388" s="141"/>
      <c r="AG388" s="141"/>
      <c r="AH388" s="141"/>
      <c r="AI388" s="141"/>
      <c r="AJ388" s="141"/>
      <c r="AK388" s="141"/>
      <c r="AL388" s="141"/>
      <c r="AM388" s="141"/>
      <c r="AN388" s="141"/>
      <c r="AO388" s="141"/>
      <c r="AP388" s="141"/>
      <c r="AQ388" s="141"/>
      <c r="AR388" s="141"/>
      <c r="AS388" s="141"/>
      <c r="AT388" s="141"/>
    </row>
    <row r="389" spans="1:92" s="142" customFormat="1" ht="18" customHeight="1">
      <c r="A389" s="141"/>
      <c r="B389" s="141"/>
      <c r="C389" s="279"/>
      <c r="D389" s="141"/>
      <c r="E389" s="178"/>
      <c r="F389" s="141"/>
      <c r="G389" s="172" t="s">
        <v>934</v>
      </c>
      <c r="H389" s="603" t="s">
        <v>311</v>
      </c>
      <c r="I389" s="603"/>
      <c r="J389" s="604" t="e">
        <f ca="1">AH385</f>
        <v>#N/A</v>
      </c>
      <c r="K389" s="604"/>
      <c r="L389" s="604"/>
      <c r="M389" s="604"/>
      <c r="N389" s="393">
        <f ca="1">AM385</f>
        <v>0</v>
      </c>
      <c r="O389" s="391"/>
      <c r="P389" s="292"/>
      <c r="Q389" s="293" t="s">
        <v>312</v>
      </c>
      <c r="R389" s="604" t="e">
        <f ca="1">J389*2</f>
        <v>#N/A</v>
      </c>
      <c r="S389" s="604"/>
      <c r="T389" s="604"/>
      <c r="U389" s="604"/>
      <c r="V389" s="393">
        <f ca="1">N389</f>
        <v>0</v>
      </c>
      <c r="W389" s="282"/>
      <c r="X389" s="282"/>
      <c r="Y389" s="282"/>
      <c r="Z389" s="282"/>
      <c r="AA389" s="141"/>
      <c r="AB389" s="141"/>
      <c r="AC389" s="141"/>
      <c r="AD389" s="141"/>
      <c r="AE389" s="141"/>
      <c r="AF389" s="141"/>
      <c r="AG389" s="141"/>
      <c r="AH389" s="141"/>
      <c r="AI389" s="141"/>
      <c r="AJ389" s="141"/>
      <c r="AK389" s="141"/>
      <c r="AL389" s="141"/>
      <c r="AM389" s="141"/>
      <c r="AN389" s="141"/>
      <c r="AO389" s="141"/>
      <c r="AP389" s="141"/>
      <c r="AQ389" s="141"/>
      <c r="AR389" s="141"/>
      <c r="AS389" s="141"/>
      <c r="AT389" s="141"/>
      <c r="AU389" s="141"/>
    </row>
    <row r="392" spans="1:92" s="142" customFormat="1" ht="18.75" customHeight="1">
      <c r="A392" s="288" t="s">
        <v>334</v>
      </c>
      <c r="B392" s="141"/>
      <c r="C392" s="141"/>
      <c r="D392" s="141"/>
      <c r="E392" s="141"/>
      <c r="F392" s="141"/>
      <c r="G392" s="141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1"/>
      <c r="V392" s="141"/>
      <c r="W392" s="141"/>
      <c r="X392" s="141"/>
      <c r="Y392" s="141"/>
      <c r="Z392" s="141"/>
      <c r="AA392" s="141"/>
      <c r="AB392" s="141"/>
      <c r="AC392" s="141"/>
      <c r="AD392" s="141"/>
      <c r="AE392" s="141"/>
      <c r="AF392" s="141"/>
      <c r="AG392" s="141"/>
      <c r="AH392" s="141"/>
      <c r="AI392" s="141"/>
      <c r="AJ392" s="141"/>
      <c r="AK392" s="141"/>
      <c r="AL392" s="141"/>
      <c r="AM392" s="141"/>
      <c r="AN392" s="141"/>
      <c r="AO392" s="141"/>
      <c r="AP392" s="141"/>
      <c r="AQ392" s="141"/>
      <c r="AR392" s="141"/>
      <c r="AS392" s="141"/>
      <c r="AT392" s="141"/>
    </row>
    <row r="393" spans="1:92" ht="18.75" customHeight="1">
      <c r="A393" s="183" t="s">
        <v>314</v>
      </c>
    </row>
    <row r="394" spans="1:92" ht="18.75" customHeight="1">
      <c r="B394" s="660" t="s">
        <v>315</v>
      </c>
      <c r="C394" s="660"/>
      <c r="D394" s="660"/>
      <c r="E394" s="660"/>
      <c r="F394" s="660"/>
      <c r="G394" s="660"/>
      <c r="H394" s="660" t="s">
        <v>316</v>
      </c>
      <c r="I394" s="660"/>
      <c r="J394" s="660"/>
      <c r="K394" s="660"/>
      <c r="L394" s="660"/>
      <c r="M394" s="660"/>
      <c r="N394" s="661" t="s">
        <v>317</v>
      </c>
      <c r="O394" s="661"/>
      <c r="P394" s="661"/>
      <c r="Q394" s="661"/>
      <c r="R394" s="661"/>
      <c r="S394" s="661"/>
      <c r="T394" s="595" t="s">
        <v>135</v>
      </c>
      <c r="U394" s="596"/>
      <c r="V394" s="596"/>
      <c r="W394" s="596"/>
      <c r="X394" s="596"/>
      <c r="Y394" s="596"/>
      <c r="Z394" s="596"/>
      <c r="AA394" s="596"/>
      <c r="AB394" s="596"/>
      <c r="AC394" s="596"/>
      <c r="AD394" s="596"/>
      <c r="AE394" s="597"/>
      <c r="AF394" s="662" t="s">
        <v>320</v>
      </c>
      <c r="AG394" s="662"/>
      <c r="AH394" s="662"/>
      <c r="AI394" s="662"/>
      <c r="AJ394" s="662"/>
      <c r="AK394" s="662"/>
      <c r="AL394" s="661" t="s">
        <v>321</v>
      </c>
      <c r="AM394" s="661"/>
      <c r="AN394" s="661"/>
      <c r="AO394" s="661"/>
      <c r="AP394" s="661"/>
      <c r="AQ394" s="661"/>
    </row>
    <row r="395" spans="1:92" ht="18.75" customHeight="1">
      <c r="B395" s="711">
        <f>MAX(Calcu!D435:D494)</f>
        <v>0</v>
      </c>
      <c r="C395" s="711"/>
      <c r="D395" s="711"/>
      <c r="E395" s="711"/>
      <c r="F395" s="711"/>
      <c r="G395" s="711"/>
      <c r="H395" s="711" t="e">
        <f ca="1">Calcu!F429*Calcu!H429</f>
        <v>#N/A</v>
      </c>
      <c r="I395" s="711"/>
      <c r="J395" s="711"/>
      <c r="K395" s="711"/>
      <c r="L395" s="711"/>
      <c r="M395" s="711"/>
      <c r="N395" s="594">
        <f ca="1">Calcu!D434</f>
        <v>0</v>
      </c>
      <c r="O395" s="594"/>
      <c r="P395" s="594"/>
      <c r="Q395" s="594"/>
      <c r="R395" s="594"/>
      <c r="S395" s="594"/>
      <c r="T395" s="621" t="e">
        <f ca="1">OFFSET(표준압력!W339,AL395,0)</f>
        <v>#N/A</v>
      </c>
      <c r="U395" s="621"/>
      <c r="V395" s="621"/>
      <c r="W395" s="621"/>
      <c r="X395" s="621"/>
      <c r="Y395" s="621"/>
      <c r="Z395" s="621">
        <f ca="1">표준압력!X340</f>
        <v>0</v>
      </c>
      <c r="AA395" s="621"/>
      <c r="AB395" s="621"/>
      <c r="AC395" s="621"/>
      <c r="AD395" s="621"/>
      <c r="AE395" s="621"/>
      <c r="AF395" s="594">
        <v>2</v>
      </c>
      <c r="AG395" s="594"/>
      <c r="AH395" s="594"/>
      <c r="AI395" s="594"/>
      <c r="AJ395" s="594"/>
      <c r="AK395" s="594"/>
      <c r="AL395" s="594" t="e">
        <f>MATCH(TRUE,Calcu!I435:I494,0)</f>
        <v>#N/A</v>
      </c>
      <c r="AM395" s="594"/>
      <c r="AN395" s="594"/>
      <c r="AO395" s="594"/>
      <c r="AP395" s="594"/>
      <c r="AQ395" s="594"/>
    </row>
    <row r="396" spans="1:92" ht="18.75" customHeight="1">
      <c r="B396" s="661" t="s">
        <v>318</v>
      </c>
      <c r="C396" s="661"/>
      <c r="D396" s="661"/>
      <c r="E396" s="661"/>
      <c r="F396" s="661"/>
      <c r="G396" s="661"/>
      <c r="H396" s="661" t="s">
        <v>207</v>
      </c>
      <c r="I396" s="661"/>
      <c r="J396" s="661"/>
      <c r="K396" s="661"/>
      <c r="L396" s="661"/>
      <c r="M396" s="661"/>
      <c r="N396" s="595" t="s">
        <v>984</v>
      </c>
      <c r="O396" s="596"/>
      <c r="P396" s="596"/>
      <c r="Q396" s="596"/>
      <c r="R396" s="596"/>
      <c r="S396" s="596"/>
      <c r="T396" s="596"/>
      <c r="U396" s="596"/>
      <c r="V396" s="596"/>
      <c r="W396" s="596"/>
      <c r="X396" s="596"/>
      <c r="Y396" s="596"/>
      <c r="Z396" s="596"/>
      <c r="AA396" s="596"/>
      <c r="AB396" s="596"/>
      <c r="AC396" s="596"/>
      <c r="AD396" s="596"/>
      <c r="AE396" s="596"/>
      <c r="AF396" s="596"/>
      <c r="AG396" s="596"/>
      <c r="AH396" s="596"/>
      <c r="AI396" s="596"/>
      <c r="AJ396" s="596"/>
      <c r="AK396" s="597"/>
      <c r="AL396" s="482"/>
      <c r="AM396" s="482"/>
      <c r="AN396" s="482"/>
      <c r="AO396" s="482"/>
      <c r="AP396" s="482"/>
      <c r="AQ396" s="482"/>
      <c r="AR396" s="148"/>
      <c r="AS396" s="148"/>
      <c r="AT396" s="148"/>
      <c r="AU396" s="148"/>
      <c r="AV396" s="148"/>
      <c r="AW396" s="148"/>
      <c r="AX396" s="148"/>
      <c r="AY396" s="148"/>
      <c r="AZ396" s="148"/>
      <c r="BA396" s="148"/>
      <c r="BB396" s="148"/>
      <c r="BC396" s="148"/>
    </row>
    <row r="397" spans="1:92" ht="18.75" customHeight="1">
      <c r="B397" s="594" t="e">
        <f ca="1">MAX(ABS(Calcu!Q450-Calcu!Q435),ABS(Calcu!R450-Calcu!R435),ABS(Calcu!S450-Calcu!S435))</f>
        <v>#VALUE!</v>
      </c>
      <c r="C397" s="594"/>
      <c r="D397" s="594"/>
      <c r="E397" s="594"/>
      <c r="F397" s="594"/>
      <c r="G397" s="594"/>
      <c r="H397" s="594" t="e">
        <f ca="1">((P439-P438)+(V439-V438)+(AB439-AB438))/3</f>
        <v>#N/A</v>
      </c>
      <c r="I397" s="594"/>
      <c r="J397" s="594"/>
      <c r="K397" s="594"/>
      <c r="L397" s="594"/>
      <c r="M397" s="594"/>
      <c r="N397" s="594">
        <f>압력교정기!AA356</f>
        <v>0</v>
      </c>
      <c r="O397" s="594"/>
      <c r="P397" s="594"/>
      <c r="Q397" s="594"/>
      <c r="R397" s="594"/>
      <c r="S397" s="594"/>
      <c r="T397" s="594" t="str">
        <f ca="1">압력교정기!AB356</f>
        <v/>
      </c>
      <c r="U397" s="594"/>
      <c r="V397" s="594"/>
      <c r="W397" s="594"/>
      <c r="X397" s="594"/>
      <c r="Y397" s="594"/>
      <c r="Z397" s="594" t="str">
        <f ca="1">압력교정기!AK356</f>
        <v/>
      </c>
      <c r="AA397" s="594"/>
      <c r="AB397" s="594"/>
      <c r="AC397" s="594"/>
      <c r="AD397" s="594"/>
      <c r="AE397" s="594"/>
      <c r="AF397" s="594" t="str">
        <f ca="1">압력교정기!AL356</f>
        <v/>
      </c>
      <c r="AG397" s="594"/>
      <c r="AH397" s="594"/>
      <c r="AI397" s="594"/>
      <c r="AJ397" s="594"/>
      <c r="AK397" s="594"/>
      <c r="AL397" s="482"/>
      <c r="AM397" s="482"/>
      <c r="AN397" s="482"/>
      <c r="AO397" s="482"/>
      <c r="AP397" s="482"/>
      <c r="AQ397" s="482"/>
      <c r="AR397" s="148"/>
      <c r="AS397" s="148"/>
      <c r="AT397" s="148"/>
      <c r="AU397" s="148"/>
      <c r="AV397" s="148"/>
      <c r="AW397" s="148"/>
      <c r="AX397" s="148"/>
      <c r="AY397" s="148"/>
      <c r="AZ397" s="148"/>
      <c r="BA397" s="148"/>
      <c r="BB397" s="148"/>
      <c r="BC397" s="148"/>
    </row>
    <row r="398" spans="1:92" ht="18" customHeight="1">
      <c r="A398" s="282"/>
      <c r="B398" s="282"/>
      <c r="C398" s="282"/>
      <c r="D398" s="282"/>
      <c r="E398" s="282"/>
      <c r="F398" s="282"/>
      <c r="G398" s="282"/>
      <c r="H398" s="282"/>
      <c r="I398" s="282"/>
      <c r="J398" s="282"/>
      <c r="K398" s="282"/>
      <c r="L398" s="282"/>
      <c r="M398" s="282"/>
      <c r="N398" s="282"/>
      <c r="O398" s="282"/>
      <c r="P398" s="282"/>
      <c r="Q398" s="282"/>
      <c r="R398" s="282"/>
      <c r="S398" s="282"/>
      <c r="T398" s="282"/>
      <c r="U398" s="282"/>
      <c r="V398" s="282"/>
      <c r="W398" s="282"/>
      <c r="X398" s="282"/>
      <c r="Y398" s="282"/>
      <c r="Z398" s="282"/>
      <c r="AA398" s="282"/>
      <c r="AB398" s="282"/>
      <c r="AC398" s="282"/>
      <c r="AD398" s="282"/>
      <c r="AE398" s="282"/>
      <c r="AF398" s="282"/>
      <c r="AG398" s="282"/>
      <c r="AH398" s="282"/>
      <c r="AI398" s="282"/>
      <c r="AJ398" s="282"/>
      <c r="AK398" s="282"/>
      <c r="AL398" s="282"/>
      <c r="AM398" s="282"/>
      <c r="AN398" s="282"/>
      <c r="AO398" s="282"/>
      <c r="AP398" s="282"/>
      <c r="AQ398" s="282"/>
      <c r="AR398" s="282"/>
      <c r="AS398" s="282"/>
      <c r="AT398" s="282"/>
    </row>
    <row r="399" spans="1:92" ht="18" customHeight="1">
      <c r="A399" s="183" t="s">
        <v>215</v>
      </c>
      <c r="B399" s="282"/>
      <c r="C399" s="282"/>
      <c r="D399" s="282"/>
      <c r="E399" s="282"/>
      <c r="F399" s="282"/>
      <c r="G399" s="282"/>
      <c r="H399" s="282"/>
      <c r="I399" s="282"/>
      <c r="J399" s="282"/>
      <c r="K399" s="282"/>
      <c r="L399" s="282"/>
      <c r="M399" s="282"/>
      <c r="N399" s="282"/>
      <c r="O399" s="282"/>
      <c r="P399" s="282"/>
      <c r="Q399" s="282"/>
      <c r="R399" s="282"/>
      <c r="S399" s="282"/>
      <c r="T399" s="282"/>
      <c r="U399" s="282"/>
      <c r="V399" s="282"/>
      <c r="W399" s="282"/>
      <c r="X399" s="282"/>
      <c r="Y399" s="282"/>
      <c r="Z399" s="282"/>
      <c r="AA399" s="282"/>
      <c r="AB399" s="282"/>
      <c r="AC399" s="282"/>
      <c r="AD399" s="282"/>
      <c r="AE399" s="282"/>
      <c r="AF399" s="282"/>
      <c r="AG399" s="282"/>
      <c r="AH399" s="282"/>
      <c r="AI399" s="282"/>
      <c r="AJ399" s="282"/>
      <c r="AK399" s="282"/>
      <c r="AL399" s="282"/>
      <c r="AM399" s="282"/>
      <c r="AN399" s="282"/>
      <c r="AO399" s="282"/>
      <c r="AP399" s="282"/>
      <c r="AQ399" s="282"/>
      <c r="AR399" s="282"/>
      <c r="AS399" s="282"/>
      <c r="AT399" s="282"/>
    </row>
    <row r="400" spans="1:92" ht="18" customHeight="1">
      <c r="A400" s="282"/>
      <c r="B400" s="651" t="s">
        <v>335</v>
      </c>
      <c r="C400" s="652"/>
      <c r="D400" s="652"/>
      <c r="E400" s="652"/>
      <c r="F400" s="652"/>
      <c r="G400" s="652"/>
      <c r="H400" s="653"/>
      <c r="I400" s="651" t="s">
        <v>930</v>
      </c>
      <c r="J400" s="652"/>
      <c r="K400" s="652"/>
      <c r="L400" s="652"/>
      <c r="M400" s="652"/>
      <c r="N400" s="652"/>
      <c r="O400" s="653"/>
      <c r="P400" s="692" t="e">
        <f>Calcu!$J$568&amp;" 지시값"</f>
        <v>#N/A</v>
      </c>
      <c r="Q400" s="693"/>
      <c r="R400" s="693"/>
      <c r="S400" s="693"/>
      <c r="T400" s="693"/>
      <c r="U400" s="693"/>
      <c r="V400" s="693"/>
      <c r="W400" s="693"/>
      <c r="X400" s="693"/>
      <c r="Y400" s="693"/>
      <c r="Z400" s="693"/>
      <c r="AA400" s="693"/>
      <c r="AB400" s="693"/>
      <c r="AC400" s="693"/>
      <c r="AD400" s="694" t="s">
        <v>723</v>
      </c>
      <c r="AE400" s="694"/>
      <c r="AF400" s="694"/>
      <c r="AG400" s="694"/>
      <c r="AH400" s="694"/>
      <c r="AI400" s="694"/>
      <c r="AJ400" s="695"/>
      <c r="AK400" s="282"/>
      <c r="AL400" s="282"/>
      <c r="AM400" s="282"/>
      <c r="AN400" s="282"/>
      <c r="AO400" s="282"/>
      <c r="AP400" s="282"/>
      <c r="AQ400" s="282"/>
      <c r="AR400" s="139"/>
      <c r="AS400" s="139"/>
      <c r="AT400" s="282"/>
    </row>
    <row r="401" spans="1:46" ht="18" customHeight="1">
      <c r="A401" s="282"/>
      <c r="B401" s="654"/>
      <c r="C401" s="655"/>
      <c r="D401" s="655"/>
      <c r="E401" s="655"/>
      <c r="F401" s="655"/>
      <c r="G401" s="655"/>
      <c r="H401" s="656"/>
      <c r="I401" s="657"/>
      <c r="J401" s="658"/>
      <c r="K401" s="658"/>
      <c r="L401" s="658"/>
      <c r="M401" s="658"/>
      <c r="N401" s="658"/>
      <c r="O401" s="659"/>
      <c r="P401" s="648" t="s">
        <v>336</v>
      </c>
      <c r="Q401" s="649"/>
      <c r="R401" s="649"/>
      <c r="S401" s="649"/>
      <c r="T401" s="649"/>
      <c r="U401" s="649"/>
      <c r="V401" s="650"/>
      <c r="W401" s="648" t="s">
        <v>218</v>
      </c>
      <c r="X401" s="649"/>
      <c r="Y401" s="649"/>
      <c r="Z401" s="649"/>
      <c r="AA401" s="649"/>
      <c r="AB401" s="649"/>
      <c r="AC401" s="650"/>
      <c r="AD401" s="648" t="s">
        <v>337</v>
      </c>
      <c r="AE401" s="649"/>
      <c r="AF401" s="649"/>
      <c r="AG401" s="649"/>
      <c r="AH401" s="649"/>
      <c r="AI401" s="649"/>
      <c r="AJ401" s="650"/>
      <c r="AK401" s="282"/>
      <c r="AL401" s="282"/>
      <c r="AM401" s="282"/>
      <c r="AN401" s="282"/>
      <c r="AO401" s="282"/>
      <c r="AP401" s="282"/>
      <c r="AQ401" s="282"/>
      <c r="AR401" s="139"/>
      <c r="AS401" s="139"/>
      <c r="AT401" s="282"/>
    </row>
    <row r="402" spans="1:46" ht="18" customHeight="1">
      <c r="A402" s="282"/>
      <c r="B402" s="657"/>
      <c r="C402" s="658"/>
      <c r="D402" s="658"/>
      <c r="E402" s="658"/>
      <c r="F402" s="658"/>
      <c r="G402" s="658"/>
      <c r="H402" s="659"/>
      <c r="I402" s="663">
        <f ca="1">Calcu!E434</f>
        <v>0</v>
      </c>
      <c r="J402" s="664"/>
      <c r="K402" s="664"/>
      <c r="L402" s="664"/>
      <c r="M402" s="664"/>
      <c r="N402" s="664"/>
      <c r="O402" s="665"/>
      <c r="P402" s="663">
        <f ca="1">Calcu!J434</f>
        <v>0</v>
      </c>
      <c r="Q402" s="666"/>
      <c r="R402" s="666"/>
      <c r="S402" s="666"/>
      <c r="T402" s="666"/>
      <c r="U402" s="666"/>
      <c r="V402" s="667"/>
      <c r="W402" s="663">
        <f ca="1">Calcu!K434</f>
        <v>0</v>
      </c>
      <c r="X402" s="666"/>
      <c r="Y402" s="666"/>
      <c r="Z402" s="666"/>
      <c r="AA402" s="666"/>
      <c r="AB402" s="666"/>
      <c r="AC402" s="667"/>
      <c r="AD402" s="663">
        <f ca="1">Calcu!L434</f>
        <v>0</v>
      </c>
      <c r="AE402" s="666"/>
      <c r="AF402" s="666"/>
      <c r="AG402" s="666"/>
      <c r="AH402" s="666"/>
      <c r="AI402" s="666"/>
      <c r="AJ402" s="667"/>
      <c r="AK402" s="282"/>
      <c r="AL402" s="282"/>
      <c r="AM402" s="282"/>
      <c r="AN402" s="282"/>
      <c r="AO402" s="282"/>
      <c r="AP402" s="282"/>
      <c r="AQ402" s="282"/>
      <c r="AR402" s="139"/>
      <c r="AS402" s="139"/>
      <c r="AT402" s="282"/>
    </row>
    <row r="403" spans="1:46" ht="18" customHeight="1">
      <c r="A403" s="282"/>
      <c r="B403" s="645">
        <f>Calcu!C435</f>
        <v>1</v>
      </c>
      <c r="C403" s="646"/>
      <c r="D403" s="646"/>
      <c r="E403" s="646"/>
      <c r="F403" s="646"/>
      <c r="G403" s="646"/>
      <c r="H403" s="647"/>
      <c r="I403" s="626" t="str">
        <f>Calcu!E435</f>
        <v/>
      </c>
      <c r="J403" s="627"/>
      <c r="K403" s="627"/>
      <c r="L403" s="627"/>
      <c r="M403" s="627"/>
      <c r="N403" s="627"/>
      <c r="O403" s="628"/>
      <c r="P403" s="626" t="str">
        <f>Calcu!J435</f>
        <v/>
      </c>
      <c r="Q403" s="629"/>
      <c r="R403" s="629"/>
      <c r="S403" s="629"/>
      <c r="T403" s="629"/>
      <c r="U403" s="629"/>
      <c r="V403" s="630"/>
      <c r="W403" s="626" t="str">
        <f>IF(Calcu!G435="ⅹ",Calcu!G435,Calcu!K435)</f>
        <v/>
      </c>
      <c r="X403" s="629"/>
      <c r="Y403" s="629"/>
      <c r="Z403" s="629"/>
      <c r="AA403" s="629"/>
      <c r="AB403" s="629"/>
      <c r="AC403" s="630"/>
      <c r="AD403" s="626" t="str">
        <f>IF(Calcu!H435="ⅹ",Calcu!H435,Calcu!L435)</f>
        <v/>
      </c>
      <c r="AE403" s="629"/>
      <c r="AF403" s="629"/>
      <c r="AG403" s="629"/>
      <c r="AH403" s="629"/>
      <c r="AI403" s="629"/>
      <c r="AJ403" s="630"/>
      <c r="AK403" s="282"/>
      <c r="AL403" s="282"/>
      <c r="AM403" s="282"/>
      <c r="AN403" s="282"/>
      <c r="AO403" s="282"/>
      <c r="AP403" s="282"/>
      <c r="AQ403" s="282"/>
      <c r="AR403" s="139"/>
      <c r="AS403" s="139"/>
      <c r="AT403" s="282"/>
    </row>
    <row r="404" spans="1:46" ht="18" customHeight="1">
      <c r="A404" s="282"/>
      <c r="B404" s="645">
        <f>Calcu!C436</f>
        <v>2</v>
      </c>
      <c r="C404" s="646"/>
      <c r="D404" s="646"/>
      <c r="E404" s="646"/>
      <c r="F404" s="646"/>
      <c r="G404" s="646"/>
      <c r="H404" s="647"/>
      <c r="I404" s="626" t="str">
        <f>Calcu!E436</f>
        <v/>
      </c>
      <c r="J404" s="627"/>
      <c r="K404" s="627"/>
      <c r="L404" s="627"/>
      <c r="M404" s="627"/>
      <c r="N404" s="627"/>
      <c r="O404" s="628"/>
      <c r="P404" s="626" t="str">
        <f>Calcu!J436</f>
        <v/>
      </c>
      <c r="Q404" s="629"/>
      <c r="R404" s="629"/>
      <c r="S404" s="629"/>
      <c r="T404" s="629"/>
      <c r="U404" s="629"/>
      <c r="V404" s="630"/>
      <c r="W404" s="626" t="str">
        <f>IF(Calcu!G436="ⅹ",Calcu!G436,Calcu!K436)</f>
        <v/>
      </c>
      <c r="X404" s="629"/>
      <c r="Y404" s="629"/>
      <c r="Z404" s="629"/>
      <c r="AA404" s="629"/>
      <c r="AB404" s="629"/>
      <c r="AC404" s="630"/>
      <c r="AD404" s="626" t="str">
        <f>IF(Calcu!H436="ⅹ",Calcu!H436,Calcu!L436)</f>
        <v/>
      </c>
      <c r="AE404" s="629"/>
      <c r="AF404" s="629"/>
      <c r="AG404" s="629"/>
      <c r="AH404" s="629"/>
      <c r="AI404" s="629"/>
      <c r="AJ404" s="630"/>
      <c r="AK404" s="282"/>
      <c r="AL404" s="282"/>
      <c r="AM404" s="282"/>
      <c r="AN404" s="282"/>
      <c r="AO404" s="282"/>
      <c r="AP404" s="282"/>
      <c r="AQ404" s="282"/>
      <c r="AR404" s="139"/>
      <c r="AS404" s="139"/>
      <c r="AT404" s="282"/>
    </row>
    <row r="405" spans="1:46" ht="18" customHeight="1">
      <c r="A405" s="282"/>
      <c r="B405" s="645">
        <f>Calcu!C437</f>
        <v>3</v>
      </c>
      <c r="C405" s="646"/>
      <c r="D405" s="646"/>
      <c r="E405" s="646"/>
      <c r="F405" s="646"/>
      <c r="G405" s="646"/>
      <c r="H405" s="647"/>
      <c r="I405" s="626" t="str">
        <f>Calcu!E437</f>
        <v/>
      </c>
      <c r="J405" s="627"/>
      <c r="K405" s="627"/>
      <c r="L405" s="627"/>
      <c r="M405" s="627"/>
      <c r="N405" s="627"/>
      <c r="O405" s="628"/>
      <c r="P405" s="626" t="str">
        <f>Calcu!J437</f>
        <v/>
      </c>
      <c r="Q405" s="629"/>
      <c r="R405" s="629"/>
      <c r="S405" s="629"/>
      <c r="T405" s="629"/>
      <c r="U405" s="629"/>
      <c r="V405" s="630"/>
      <c r="W405" s="626" t="str">
        <f>IF(Calcu!G437="ⅹ",Calcu!G437,Calcu!K437)</f>
        <v/>
      </c>
      <c r="X405" s="629"/>
      <c r="Y405" s="629"/>
      <c r="Z405" s="629"/>
      <c r="AA405" s="629"/>
      <c r="AB405" s="629"/>
      <c r="AC405" s="630"/>
      <c r="AD405" s="626" t="str">
        <f>IF(Calcu!H437="ⅹ",Calcu!H437,Calcu!L437)</f>
        <v/>
      </c>
      <c r="AE405" s="629"/>
      <c r="AF405" s="629"/>
      <c r="AG405" s="629"/>
      <c r="AH405" s="629"/>
      <c r="AI405" s="629"/>
      <c r="AJ405" s="630"/>
      <c r="AK405" s="282"/>
      <c r="AL405" s="282"/>
      <c r="AM405" s="282"/>
      <c r="AN405" s="282"/>
      <c r="AO405" s="282"/>
      <c r="AP405" s="282"/>
      <c r="AQ405" s="282"/>
      <c r="AR405" s="139"/>
      <c r="AS405" s="139"/>
      <c r="AT405" s="282"/>
    </row>
    <row r="406" spans="1:46" ht="18" customHeight="1">
      <c r="A406" s="282"/>
      <c r="B406" s="645">
        <f>Calcu!C438</f>
        <v>4</v>
      </c>
      <c r="C406" s="646"/>
      <c r="D406" s="646"/>
      <c r="E406" s="646"/>
      <c r="F406" s="646"/>
      <c r="G406" s="646"/>
      <c r="H406" s="647"/>
      <c r="I406" s="626" t="str">
        <f>Calcu!E438</f>
        <v/>
      </c>
      <c r="J406" s="627"/>
      <c r="K406" s="627"/>
      <c r="L406" s="627"/>
      <c r="M406" s="627"/>
      <c r="N406" s="627"/>
      <c r="O406" s="628"/>
      <c r="P406" s="626" t="str">
        <f>Calcu!J438</f>
        <v/>
      </c>
      <c r="Q406" s="629"/>
      <c r="R406" s="629"/>
      <c r="S406" s="629"/>
      <c r="T406" s="629"/>
      <c r="U406" s="629"/>
      <c r="V406" s="630"/>
      <c r="W406" s="626" t="str">
        <f>IF(Calcu!G438="ⅹ",Calcu!G438,Calcu!K438)</f>
        <v/>
      </c>
      <c r="X406" s="629"/>
      <c r="Y406" s="629"/>
      <c r="Z406" s="629"/>
      <c r="AA406" s="629"/>
      <c r="AB406" s="629"/>
      <c r="AC406" s="630"/>
      <c r="AD406" s="626" t="str">
        <f>IF(Calcu!H438="ⅹ",Calcu!H438,Calcu!L438)</f>
        <v/>
      </c>
      <c r="AE406" s="629"/>
      <c r="AF406" s="629"/>
      <c r="AG406" s="629"/>
      <c r="AH406" s="629"/>
      <c r="AI406" s="629"/>
      <c r="AJ406" s="630"/>
      <c r="AK406" s="282"/>
      <c r="AL406" s="282"/>
      <c r="AM406" s="282"/>
      <c r="AN406" s="282"/>
      <c r="AO406" s="282"/>
      <c r="AP406" s="282"/>
      <c r="AQ406" s="282"/>
      <c r="AR406" s="139"/>
      <c r="AS406" s="139"/>
      <c r="AT406" s="282"/>
    </row>
    <row r="407" spans="1:46" ht="18" customHeight="1">
      <c r="A407" s="282"/>
      <c r="B407" s="645">
        <f>Calcu!C439</f>
        <v>5</v>
      </c>
      <c r="C407" s="646"/>
      <c r="D407" s="646"/>
      <c r="E407" s="646"/>
      <c r="F407" s="646"/>
      <c r="G407" s="646"/>
      <c r="H407" s="647"/>
      <c r="I407" s="626" t="str">
        <f>Calcu!E439</f>
        <v/>
      </c>
      <c r="J407" s="627"/>
      <c r="K407" s="627"/>
      <c r="L407" s="627"/>
      <c r="M407" s="627"/>
      <c r="N407" s="627"/>
      <c r="O407" s="628"/>
      <c r="P407" s="626" t="str">
        <f>Calcu!J439</f>
        <v/>
      </c>
      <c r="Q407" s="629"/>
      <c r="R407" s="629"/>
      <c r="S407" s="629"/>
      <c r="T407" s="629"/>
      <c r="U407" s="629"/>
      <c r="V407" s="630"/>
      <c r="W407" s="626" t="str">
        <f>IF(Calcu!G439="ⅹ",Calcu!G439,Calcu!K439)</f>
        <v/>
      </c>
      <c r="X407" s="629"/>
      <c r="Y407" s="629"/>
      <c r="Z407" s="629"/>
      <c r="AA407" s="629"/>
      <c r="AB407" s="629"/>
      <c r="AC407" s="630"/>
      <c r="AD407" s="626" t="str">
        <f>IF(Calcu!H439="ⅹ",Calcu!H439,Calcu!L439)</f>
        <v/>
      </c>
      <c r="AE407" s="629"/>
      <c r="AF407" s="629"/>
      <c r="AG407" s="629"/>
      <c r="AH407" s="629"/>
      <c r="AI407" s="629"/>
      <c r="AJ407" s="630"/>
      <c r="AK407" s="282"/>
      <c r="AL407" s="282"/>
      <c r="AM407" s="282"/>
      <c r="AN407" s="282"/>
      <c r="AO407" s="282"/>
      <c r="AP407" s="282"/>
      <c r="AQ407" s="282"/>
      <c r="AR407" s="139"/>
      <c r="AS407" s="139"/>
      <c r="AT407" s="282"/>
    </row>
    <row r="408" spans="1:46" ht="18" customHeight="1">
      <c r="A408" s="282"/>
      <c r="B408" s="645">
        <f>Calcu!C440</f>
        <v>6</v>
      </c>
      <c r="C408" s="646"/>
      <c r="D408" s="646"/>
      <c r="E408" s="646"/>
      <c r="F408" s="646"/>
      <c r="G408" s="646"/>
      <c r="H408" s="647"/>
      <c r="I408" s="626" t="str">
        <f>Calcu!E440</f>
        <v/>
      </c>
      <c r="J408" s="627"/>
      <c r="K408" s="627"/>
      <c r="L408" s="627"/>
      <c r="M408" s="627"/>
      <c r="N408" s="627"/>
      <c r="O408" s="628"/>
      <c r="P408" s="626" t="str">
        <f>Calcu!J440</f>
        <v/>
      </c>
      <c r="Q408" s="629"/>
      <c r="R408" s="629"/>
      <c r="S408" s="629"/>
      <c r="T408" s="629"/>
      <c r="U408" s="629"/>
      <c r="V408" s="630"/>
      <c r="W408" s="626" t="str">
        <f>IF(Calcu!G440="ⅹ",Calcu!G440,Calcu!K440)</f>
        <v/>
      </c>
      <c r="X408" s="629"/>
      <c r="Y408" s="629"/>
      <c r="Z408" s="629"/>
      <c r="AA408" s="629"/>
      <c r="AB408" s="629"/>
      <c r="AC408" s="630"/>
      <c r="AD408" s="626" t="str">
        <f>IF(Calcu!H440="ⅹ",Calcu!H440,Calcu!L440)</f>
        <v/>
      </c>
      <c r="AE408" s="629"/>
      <c r="AF408" s="629"/>
      <c r="AG408" s="629"/>
      <c r="AH408" s="629"/>
      <c r="AI408" s="629"/>
      <c r="AJ408" s="630"/>
      <c r="AK408" s="282"/>
      <c r="AL408" s="282"/>
      <c r="AM408" s="282"/>
      <c r="AN408" s="282"/>
      <c r="AO408" s="282"/>
      <c r="AP408" s="282"/>
      <c r="AQ408" s="282"/>
      <c r="AR408" s="139"/>
      <c r="AS408" s="139"/>
      <c r="AT408" s="282"/>
    </row>
    <row r="409" spans="1:46" ht="18" customHeight="1">
      <c r="A409" s="282"/>
      <c r="B409" s="645">
        <f>Calcu!C441</f>
        <v>7</v>
      </c>
      <c r="C409" s="646"/>
      <c r="D409" s="646"/>
      <c r="E409" s="646"/>
      <c r="F409" s="646"/>
      <c r="G409" s="646"/>
      <c r="H409" s="647"/>
      <c r="I409" s="626" t="str">
        <f>Calcu!E441</f>
        <v/>
      </c>
      <c r="J409" s="627"/>
      <c r="K409" s="627"/>
      <c r="L409" s="627"/>
      <c r="M409" s="627"/>
      <c r="N409" s="627"/>
      <c r="O409" s="628"/>
      <c r="P409" s="626" t="str">
        <f>Calcu!J441</f>
        <v/>
      </c>
      <c r="Q409" s="629"/>
      <c r="R409" s="629"/>
      <c r="S409" s="629"/>
      <c r="T409" s="629"/>
      <c r="U409" s="629"/>
      <c r="V409" s="630"/>
      <c r="W409" s="626" t="str">
        <f>IF(Calcu!G441="ⅹ",Calcu!G441,Calcu!K441)</f>
        <v/>
      </c>
      <c r="X409" s="629"/>
      <c r="Y409" s="629"/>
      <c r="Z409" s="629"/>
      <c r="AA409" s="629"/>
      <c r="AB409" s="629"/>
      <c r="AC409" s="630"/>
      <c r="AD409" s="626" t="str">
        <f>IF(Calcu!H441="ⅹ",Calcu!H441,Calcu!L441)</f>
        <v/>
      </c>
      <c r="AE409" s="629"/>
      <c r="AF409" s="629"/>
      <c r="AG409" s="629"/>
      <c r="AH409" s="629"/>
      <c r="AI409" s="629"/>
      <c r="AJ409" s="630"/>
      <c r="AK409" s="282"/>
      <c r="AL409" s="282"/>
      <c r="AM409" s="282"/>
      <c r="AN409" s="282"/>
      <c r="AO409" s="282"/>
      <c r="AP409" s="282"/>
      <c r="AQ409" s="282"/>
      <c r="AR409" s="139"/>
      <c r="AS409" s="139"/>
      <c r="AT409" s="282"/>
    </row>
    <row r="410" spans="1:46" ht="18" customHeight="1">
      <c r="A410" s="282"/>
      <c r="B410" s="645">
        <f>Calcu!C442</f>
        <v>8</v>
      </c>
      <c r="C410" s="646"/>
      <c r="D410" s="646"/>
      <c r="E410" s="646"/>
      <c r="F410" s="646"/>
      <c r="G410" s="646"/>
      <c r="H410" s="647"/>
      <c r="I410" s="626" t="str">
        <f>Calcu!E442</f>
        <v/>
      </c>
      <c r="J410" s="627"/>
      <c r="K410" s="627"/>
      <c r="L410" s="627"/>
      <c r="M410" s="627"/>
      <c r="N410" s="627"/>
      <c r="O410" s="628"/>
      <c r="P410" s="626" t="str">
        <f>Calcu!J442</f>
        <v/>
      </c>
      <c r="Q410" s="629"/>
      <c r="R410" s="629"/>
      <c r="S410" s="629"/>
      <c r="T410" s="629"/>
      <c r="U410" s="629"/>
      <c r="V410" s="630"/>
      <c r="W410" s="626" t="str">
        <f>IF(Calcu!G442="ⅹ",Calcu!G442,Calcu!K442)</f>
        <v/>
      </c>
      <c r="X410" s="629"/>
      <c r="Y410" s="629"/>
      <c r="Z410" s="629"/>
      <c r="AA410" s="629"/>
      <c r="AB410" s="629"/>
      <c r="AC410" s="630"/>
      <c r="AD410" s="626" t="str">
        <f>IF(Calcu!H442="ⅹ",Calcu!H442,Calcu!L442)</f>
        <v/>
      </c>
      <c r="AE410" s="629"/>
      <c r="AF410" s="629"/>
      <c r="AG410" s="629"/>
      <c r="AH410" s="629"/>
      <c r="AI410" s="629"/>
      <c r="AJ410" s="630"/>
      <c r="AK410" s="282"/>
      <c r="AL410" s="282"/>
      <c r="AM410" s="282"/>
      <c r="AN410" s="282"/>
      <c r="AO410" s="282"/>
      <c r="AP410" s="282"/>
      <c r="AQ410" s="282"/>
      <c r="AR410" s="139"/>
      <c r="AS410" s="139"/>
      <c r="AT410" s="282"/>
    </row>
    <row r="411" spans="1:46" ht="18" customHeight="1">
      <c r="A411" s="282"/>
      <c r="B411" s="645">
        <f>Calcu!C443</f>
        <v>9</v>
      </c>
      <c r="C411" s="646"/>
      <c r="D411" s="646"/>
      <c r="E411" s="646"/>
      <c r="F411" s="646"/>
      <c r="G411" s="646"/>
      <c r="H411" s="647"/>
      <c r="I411" s="626" t="str">
        <f>Calcu!E443</f>
        <v/>
      </c>
      <c r="J411" s="627"/>
      <c r="K411" s="627"/>
      <c r="L411" s="627"/>
      <c r="M411" s="627"/>
      <c r="N411" s="627"/>
      <c r="O411" s="628"/>
      <c r="P411" s="626" t="str">
        <f>Calcu!J443</f>
        <v/>
      </c>
      <c r="Q411" s="629"/>
      <c r="R411" s="629"/>
      <c r="S411" s="629"/>
      <c r="T411" s="629"/>
      <c r="U411" s="629"/>
      <c r="V411" s="630"/>
      <c r="W411" s="626" t="str">
        <f>IF(Calcu!G443="ⅹ",Calcu!G443,Calcu!K443)</f>
        <v/>
      </c>
      <c r="X411" s="629"/>
      <c r="Y411" s="629"/>
      <c r="Z411" s="629"/>
      <c r="AA411" s="629"/>
      <c r="AB411" s="629"/>
      <c r="AC411" s="630"/>
      <c r="AD411" s="626" t="str">
        <f>IF(Calcu!H443="ⅹ",Calcu!H443,Calcu!L443)</f>
        <v/>
      </c>
      <c r="AE411" s="629"/>
      <c r="AF411" s="629"/>
      <c r="AG411" s="629"/>
      <c r="AH411" s="629"/>
      <c r="AI411" s="629"/>
      <c r="AJ411" s="630"/>
      <c r="AK411" s="282"/>
      <c r="AL411" s="282"/>
      <c r="AM411" s="282"/>
      <c r="AN411" s="282"/>
      <c r="AO411" s="282"/>
      <c r="AP411" s="282"/>
      <c r="AQ411" s="282"/>
      <c r="AR411" s="139"/>
      <c r="AS411" s="139"/>
      <c r="AT411" s="282"/>
    </row>
    <row r="412" spans="1:46" ht="18" customHeight="1">
      <c r="A412" s="282"/>
      <c r="B412" s="645">
        <f>Calcu!C444</f>
        <v>10</v>
      </c>
      <c r="C412" s="646"/>
      <c r="D412" s="646"/>
      <c r="E412" s="646"/>
      <c r="F412" s="646"/>
      <c r="G412" s="646"/>
      <c r="H412" s="647"/>
      <c r="I412" s="626" t="str">
        <f>Calcu!E444</f>
        <v/>
      </c>
      <c r="J412" s="627"/>
      <c r="K412" s="627"/>
      <c r="L412" s="627"/>
      <c r="M412" s="627"/>
      <c r="N412" s="627"/>
      <c r="O412" s="628"/>
      <c r="P412" s="626" t="str">
        <f>Calcu!J444</f>
        <v/>
      </c>
      <c r="Q412" s="629"/>
      <c r="R412" s="629"/>
      <c r="S412" s="629"/>
      <c r="T412" s="629"/>
      <c r="U412" s="629"/>
      <c r="V412" s="630"/>
      <c r="W412" s="626" t="str">
        <f>IF(Calcu!G444="ⅹ",Calcu!G444,Calcu!K444)</f>
        <v/>
      </c>
      <c r="X412" s="629"/>
      <c r="Y412" s="629"/>
      <c r="Z412" s="629"/>
      <c r="AA412" s="629"/>
      <c r="AB412" s="629"/>
      <c r="AC412" s="630"/>
      <c r="AD412" s="626" t="str">
        <f>IF(Calcu!H444="ⅹ",Calcu!H444,Calcu!L444)</f>
        <v/>
      </c>
      <c r="AE412" s="629"/>
      <c r="AF412" s="629"/>
      <c r="AG412" s="629"/>
      <c r="AH412" s="629"/>
      <c r="AI412" s="629"/>
      <c r="AJ412" s="630"/>
      <c r="AK412" s="282"/>
      <c r="AL412" s="282"/>
      <c r="AM412" s="282"/>
      <c r="AN412" s="282"/>
      <c r="AO412" s="282"/>
      <c r="AP412" s="282"/>
      <c r="AQ412" s="282"/>
      <c r="AR412" s="139"/>
      <c r="AS412" s="139"/>
      <c r="AT412" s="282"/>
    </row>
    <row r="413" spans="1:46" ht="18" customHeight="1">
      <c r="A413" s="282"/>
      <c r="B413" s="645">
        <f>Calcu!C445</f>
        <v>11</v>
      </c>
      <c r="C413" s="646"/>
      <c r="D413" s="646"/>
      <c r="E413" s="646"/>
      <c r="F413" s="646"/>
      <c r="G413" s="646"/>
      <c r="H413" s="647"/>
      <c r="I413" s="626" t="str">
        <f>Calcu!E445</f>
        <v/>
      </c>
      <c r="J413" s="627"/>
      <c r="K413" s="627"/>
      <c r="L413" s="627"/>
      <c r="M413" s="627"/>
      <c r="N413" s="627"/>
      <c r="O413" s="628"/>
      <c r="P413" s="626" t="str">
        <f>Calcu!J445</f>
        <v/>
      </c>
      <c r="Q413" s="629"/>
      <c r="R413" s="629"/>
      <c r="S413" s="629"/>
      <c r="T413" s="629"/>
      <c r="U413" s="629"/>
      <c r="V413" s="630"/>
      <c r="W413" s="626" t="str">
        <f>IF(Calcu!G445="ⅹ",Calcu!G445,Calcu!K445)</f>
        <v/>
      </c>
      <c r="X413" s="629"/>
      <c r="Y413" s="629"/>
      <c r="Z413" s="629"/>
      <c r="AA413" s="629"/>
      <c r="AB413" s="629"/>
      <c r="AC413" s="630"/>
      <c r="AD413" s="626" t="str">
        <f>IF(Calcu!H445="ⅹ",Calcu!H445,Calcu!L445)</f>
        <v/>
      </c>
      <c r="AE413" s="629"/>
      <c r="AF413" s="629"/>
      <c r="AG413" s="629"/>
      <c r="AH413" s="629"/>
      <c r="AI413" s="629"/>
      <c r="AJ413" s="630"/>
      <c r="AK413" s="282"/>
      <c r="AL413" s="282"/>
      <c r="AM413" s="282"/>
      <c r="AN413" s="282"/>
      <c r="AO413" s="282"/>
      <c r="AP413" s="282"/>
      <c r="AQ413" s="282"/>
      <c r="AR413" s="139"/>
      <c r="AS413" s="139"/>
      <c r="AT413" s="282"/>
    </row>
    <row r="414" spans="1:46" ht="18" customHeight="1">
      <c r="A414" s="282"/>
      <c r="B414" s="645">
        <f>Calcu!C446</f>
        <v>12</v>
      </c>
      <c r="C414" s="646"/>
      <c r="D414" s="646"/>
      <c r="E414" s="646"/>
      <c r="F414" s="646"/>
      <c r="G414" s="646"/>
      <c r="H414" s="647"/>
      <c r="I414" s="626" t="str">
        <f>Calcu!E446</f>
        <v/>
      </c>
      <c r="J414" s="627"/>
      <c r="K414" s="627"/>
      <c r="L414" s="627"/>
      <c r="M414" s="627"/>
      <c r="N414" s="627"/>
      <c r="O414" s="628"/>
      <c r="P414" s="626" t="str">
        <f>Calcu!J446</f>
        <v/>
      </c>
      <c r="Q414" s="629"/>
      <c r="R414" s="629"/>
      <c r="S414" s="629"/>
      <c r="T414" s="629"/>
      <c r="U414" s="629"/>
      <c r="V414" s="630"/>
      <c r="W414" s="626" t="str">
        <f>IF(Calcu!G446="ⅹ",Calcu!G446,Calcu!K446)</f>
        <v/>
      </c>
      <c r="X414" s="629"/>
      <c r="Y414" s="629"/>
      <c r="Z414" s="629"/>
      <c r="AA414" s="629"/>
      <c r="AB414" s="629"/>
      <c r="AC414" s="630"/>
      <c r="AD414" s="626" t="str">
        <f>IF(Calcu!H446="ⅹ",Calcu!H446,Calcu!L446)</f>
        <v/>
      </c>
      <c r="AE414" s="629"/>
      <c r="AF414" s="629"/>
      <c r="AG414" s="629"/>
      <c r="AH414" s="629"/>
      <c r="AI414" s="629"/>
      <c r="AJ414" s="630"/>
      <c r="AK414" s="282"/>
      <c r="AL414" s="282"/>
      <c r="AM414" s="282"/>
      <c r="AN414" s="282"/>
      <c r="AO414" s="282"/>
      <c r="AP414" s="282"/>
      <c r="AQ414" s="282"/>
      <c r="AR414" s="139"/>
      <c r="AS414" s="139"/>
      <c r="AT414" s="282"/>
    </row>
    <row r="415" spans="1:46" ht="18" customHeight="1">
      <c r="A415" s="282"/>
      <c r="B415" s="645">
        <f>Calcu!C447</f>
        <v>13</v>
      </c>
      <c r="C415" s="646"/>
      <c r="D415" s="646"/>
      <c r="E415" s="646"/>
      <c r="F415" s="646"/>
      <c r="G415" s="646"/>
      <c r="H415" s="647"/>
      <c r="I415" s="626" t="str">
        <f>Calcu!E447</f>
        <v/>
      </c>
      <c r="J415" s="627"/>
      <c r="K415" s="627"/>
      <c r="L415" s="627"/>
      <c r="M415" s="627"/>
      <c r="N415" s="627"/>
      <c r="O415" s="628"/>
      <c r="P415" s="626" t="str">
        <f>Calcu!J447</f>
        <v/>
      </c>
      <c r="Q415" s="629"/>
      <c r="R415" s="629"/>
      <c r="S415" s="629"/>
      <c r="T415" s="629"/>
      <c r="U415" s="629"/>
      <c r="V415" s="630"/>
      <c r="W415" s="626" t="str">
        <f>IF(Calcu!G447="ⅹ",Calcu!G447,Calcu!K447)</f>
        <v/>
      </c>
      <c r="X415" s="629"/>
      <c r="Y415" s="629"/>
      <c r="Z415" s="629"/>
      <c r="AA415" s="629"/>
      <c r="AB415" s="629"/>
      <c r="AC415" s="630"/>
      <c r="AD415" s="626" t="str">
        <f>IF(Calcu!H447="ⅹ",Calcu!H447,Calcu!L447)</f>
        <v/>
      </c>
      <c r="AE415" s="629"/>
      <c r="AF415" s="629"/>
      <c r="AG415" s="629"/>
      <c r="AH415" s="629"/>
      <c r="AI415" s="629"/>
      <c r="AJ415" s="630"/>
      <c r="AK415" s="282"/>
      <c r="AL415" s="282"/>
      <c r="AM415" s="282"/>
      <c r="AN415" s="282"/>
      <c r="AO415" s="282"/>
      <c r="AP415" s="282"/>
      <c r="AQ415" s="282"/>
      <c r="AR415" s="139"/>
      <c r="AS415" s="139"/>
      <c r="AT415" s="282"/>
    </row>
    <row r="416" spans="1:46" ht="18" customHeight="1">
      <c r="A416" s="282"/>
      <c r="B416" s="645">
        <f>Calcu!C448</f>
        <v>14</v>
      </c>
      <c r="C416" s="646"/>
      <c r="D416" s="646"/>
      <c r="E416" s="646"/>
      <c r="F416" s="646"/>
      <c r="G416" s="646"/>
      <c r="H416" s="647"/>
      <c r="I416" s="626" t="str">
        <f>Calcu!E448</f>
        <v/>
      </c>
      <c r="J416" s="627"/>
      <c r="K416" s="627"/>
      <c r="L416" s="627"/>
      <c r="M416" s="627"/>
      <c r="N416" s="627"/>
      <c r="O416" s="628"/>
      <c r="P416" s="626" t="str">
        <f>Calcu!J448</f>
        <v/>
      </c>
      <c r="Q416" s="629"/>
      <c r="R416" s="629"/>
      <c r="S416" s="629"/>
      <c r="T416" s="629"/>
      <c r="U416" s="629"/>
      <c r="V416" s="630"/>
      <c r="W416" s="626" t="str">
        <f>IF(Calcu!G448="ⅹ",Calcu!G448,Calcu!K448)</f>
        <v/>
      </c>
      <c r="X416" s="629"/>
      <c r="Y416" s="629"/>
      <c r="Z416" s="629"/>
      <c r="AA416" s="629"/>
      <c r="AB416" s="629"/>
      <c r="AC416" s="630"/>
      <c r="AD416" s="626" t="str">
        <f>IF(Calcu!H448="ⅹ",Calcu!H448,Calcu!L448)</f>
        <v/>
      </c>
      <c r="AE416" s="629"/>
      <c r="AF416" s="629"/>
      <c r="AG416" s="629"/>
      <c r="AH416" s="629"/>
      <c r="AI416" s="629"/>
      <c r="AJ416" s="630"/>
      <c r="AK416" s="282"/>
      <c r="AL416" s="282"/>
      <c r="AM416" s="282"/>
      <c r="AN416" s="282"/>
      <c r="AO416" s="282"/>
      <c r="AP416" s="282"/>
      <c r="AQ416" s="282"/>
      <c r="AR416" s="139"/>
      <c r="AS416" s="139"/>
      <c r="AT416" s="282"/>
    </row>
    <row r="417" spans="1:46" ht="18" customHeight="1">
      <c r="A417" s="282"/>
      <c r="B417" s="645">
        <f>Calcu!C449</f>
        <v>15</v>
      </c>
      <c r="C417" s="646"/>
      <c r="D417" s="646"/>
      <c r="E417" s="646"/>
      <c r="F417" s="646"/>
      <c r="G417" s="646"/>
      <c r="H417" s="647"/>
      <c r="I417" s="626" t="str">
        <f>Calcu!E449</f>
        <v/>
      </c>
      <c r="J417" s="627"/>
      <c r="K417" s="627"/>
      <c r="L417" s="627"/>
      <c r="M417" s="627"/>
      <c r="N417" s="627"/>
      <c r="O417" s="628"/>
      <c r="P417" s="626" t="str">
        <f>Calcu!J449</f>
        <v/>
      </c>
      <c r="Q417" s="629"/>
      <c r="R417" s="629"/>
      <c r="S417" s="629"/>
      <c r="T417" s="629"/>
      <c r="U417" s="629"/>
      <c r="V417" s="630"/>
      <c r="W417" s="626" t="str">
        <f>IF(Calcu!G449="ⅹ",Calcu!G449,Calcu!K449)</f>
        <v/>
      </c>
      <c r="X417" s="629"/>
      <c r="Y417" s="629"/>
      <c r="Z417" s="629"/>
      <c r="AA417" s="629"/>
      <c r="AB417" s="629"/>
      <c r="AC417" s="630"/>
      <c r="AD417" s="626" t="str">
        <f>IF(Calcu!H449="ⅹ",Calcu!H449,Calcu!L449)</f>
        <v/>
      </c>
      <c r="AE417" s="629"/>
      <c r="AF417" s="629"/>
      <c r="AG417" s="629"/>
      <c r="AH417" s="629"/>
      <c r="AI417" s="629"/>
      <c r="AJ417" s="630"/>
      <c r="AK417" s="282"/>
      <c r="AL417" s="282"/>
      <c r="AM417" s="282"/>
      <c r="AN417" s="282"/>
      <c r="AO417" s="282"/>
      <c r="AP417" s="282"/>
      <c r="AQ417" s="282"/>
      <c r="AR417" s="139"/>
      <c r="AS417" s="139"/>
      <c r="AT417" s="282"/>
    </row>
    <row r="418" spans="1:46" ht="18" customHeight="1">
      <c r="A418" s="282"/>
      <c r="B418" s="645">
        <f>Calcu!C450</f>
        <v>16</v>
      </c>
      <c r="C418" s="646"/>
      <c r="D418" s="646"/>
      <c r="E418" s="646"/>
      <c r="F418" s="646"/>
      <c r="G418" s="646"/>
      <c r="H418" s="647"/>
      <c r="I418" s="626" t="str">
        <f>Calcu!E450</f>
        <v/>
      </c>
      <c r="J418" s="627"/>
      <c r="K418" s="627"/>
      <c r="L418" s="627"/>
      <c r="M418" s="627"/>
      <c r="N418" s="627"/>
      <c r="O418" s="628"/>
      <c r="P418" s="626" t="str">
        <f>Calcu!J450</f>
        <v/>
      </c>
      <c r="Q418" s="629"/>
      <c r="R418" s="629"/>
      <c r="S418" s="629"/>
      <c r="T418" s="629"/>
      <c r="U418" s="629"/>
      <c r="V418" s="630"/>
      <c r="W418" s="626" t="str">
        <f>IF(Calcu!G450="ⅹ",Calcu!G450,Calcu!K450)</f>
        <v/>
      </c>
      <c r="X418" s="629"/>
      <c r="Y418" s="629"/>
      <c r="Z418" s="629"/>
      <c r="AA418" s="629"/>
      <c r="AB418" s="629"/>
      <c r="AC418" s="630"/>
      <c r="AD418" s="626" t="str">
        <f>IF(Calcu!H450="ⅹ",Calcu!H450,Calcu!L450)</f>
        <v/>
      </c>
      <c r="AE418" s="629"/>
      <c r="AF418" s="629"/>
      <c r="AG418" s="629"/>
      <c r="AH418" s="629"/>
      <c r="AI418" s="629"/>
      <c r="AJ418" s="630"/>
      <c r="AK418" s="282"/>
      <c r="AL418" s="282"/>
      <c r="AM418" s="282"/>
      <c r="AN418" s="282"/>
      <c r="AO418" s="282"/>
      <c r="AP418" s="282"/>
      <c r="AQ418" s="282"/>
      <c r="AR418" s="139"/>
      <c r="AS418" s="139"/>
      <c r="AT418" s="282"/>
    </row>
    <row r="419" spans="1:46" ht="18" customHeight="1">
      <c r="A419" s="282"/>
      <c r="B419" s="645">
        <f>Calcu!C451</f>
        <v>17</v>
      </c>
      <c r="C419" s="646"/>
      <c r="D419" s="646"/>
      <c r="E419" s="646"/>
      <c r="F419" s="646"/>
      <c r="G419" s="646"/>
      <c r="H419" s="647"/>
      <c r="I419" s="626" t="str">
        <f>Calcu!E451</f>
        <v/>
      </c>
      <c r="J419" s="627"/>
      <c r="K419" s="627"/>
      <c r="L419" s="627"/>
      <c r="M419" s="627"/>
      <c r="N419" s="627"/>
      <c r="O419" s="628"/>
      <c r="P419" s="626" t="str">
        <f>Calcu!J451</f>
        <v/>
      </c>
      <c r="Q419" s="629"/>
      <c r="R419" s="629"/>
      <c r="S419" s="629"/>
      <c r="T419" s="629"/>
      <c r="U419" s="629"/>
      <c r="V419" s="630"/>
      <c r="W419" s="626" t="str">
        <f>IF(Calcu!G451="ⅹ",Calcu!G451,Calcu!K451)</f>
        <v/>
      </c>
      <c r="X419" s="629"/>
      <c r="Y419" s="629"/>
      <c r="Z419" s="629"/>
      <c r="AA419" s="629"/>
      <c r="AB419" s="629"/>
      <c r="AC419" s="630"/>
      <c r="AD419" s="626" t="str">
        <f>IF(Calcu!H451="ⅹ",Calcu!H451,Calcu!L451)</f>
        <v/>
      </c>
      <c r="AE419" s="629"/>
      <c r="AF419" s="629"/>
      <c r="AG419" s="629"/>
      <c r="AH419" s="629"/>
      <c r="AI419" s="629"/>
      <c r="AJ419" s="630"/>
      <c r="AK419" s="282"/>
      <c r="AL419" s="282"/>
      <c r="AM419" s="282"/>
      <c r="AN419" s="282"/>
      <c r="AO419" s="282"/>
      <c r="AP419" s="282"/>
      <c r="AQ419" s="282"/>
      <c r="AR419" s="139"/>
      <c r="AS419" s="139"/>
      <c r="AT419" s="282"/>
    </row>
    <row r="420" spans="1:46" ht="18" customHeight="1">
      <c r="A420" s="282"/>
      <c r="B420" s="645">
        <f>Calcu!C452</f>
        <v>18</v>
      </c>
      <c r="C420" s="646"/>
      <c r="D420" s="646"/>
      <c r="E420" s="646"/>
      <c r="F420" s="646"/>
      <c r="G420" s="646"/>
      <c r="H420" s="647"/>
      <c r="I420" s="626" t="str">
        <f>Calcu!E452</f>
        <v/>
      </c>
      <c r="J420" s="627"/>
      <c r="K420" s="627"/>
      <c r="L420" s="627"/>
      <c r="M420" s="627"/>
      <c r="N420" s="627"/>
      <c r="O420" s="628"/>
      <c r="P420" s="626" t="str">
        <f>Calcu!J452</f>
        <v/>
      </c>
      <c r="Q420" s="629"/>
      <c r="R420" s="629"/>
      <c r="S420" s="629"/>
      <c r="T420" s="629"/>
      <c r="U420" s="629"/>
      <c r="V420" s="630"/>
      <c r="W420" s="626" t="str">
        <f>IF(Calcu!G452="ⅹ",Calcu!G452,Calcu!K452)</f>
        <v/>
      </c>
      <c r="X420" s="629"/>
      <c r="Y420" s="629"/>
      <c r="Z420" s="629"/>
      <c r="AA420" s="629"/>
      <c r="AB420" s="629"/>
      <c r="AC420" s="630"/>
      <c r="AD420" s="626" t="str">
        <f>IF(Calcu!H452="ⅹ",Calcu!H452,Calcu!L452)</f>
        <v/>
      </c>
      <c r="AE420" s="629"/>
      <c r="AF420" s="629"/>
      <c r="AG420" s="629"/>
      <c r="AH420" s="629"/>
      <c r="AI420" s="629"/>
      <c r="AJ420" s="630"/>
      <c r="AK420" s="282"/>
      <c r="AL420" s="282"/>
      <c r="AM420" s="282"/>
      <c r="AN420" s="282"/>
      <c r="AO420" s="282"/>
      <c r="AP420" s="282"/>
      <c r="AQ420" s="282"/>
      <c r="AR420" s="139"/>
      <c r="AS420" s="139"/>
      <c r="AT420" s="282"/>
    </row>
    <row r="421" spans="1:46" ht="18" customHeight="1">
      <c r="A421" s="282"/>
      <c r="B421" s="645">
        <f>Calcu!C453</f>
        <v>19</v>
      </c>
      <c r="C421" s="646"/>
      <c r="D421" s="646"/>
      <c r="E421" s="646"/>
      <c r="F421" s="646"/>
      <c r="G421" s="646"/>
      <c r="H421" s="647"/>
      <c r="I421" s="626" t="str">
        <f>Calcu!E453</f>
        <v/>
      </c>
      <c r="J421" s="627"/>
      <c r="K421" s="627"/>
      <c r="L421" s="627"/>
      <c r="M421" s="627"/>
      <c r="N421" s="627"/>
      <c r="O421" s="628"/>
      <c r="P421" s="626" t="str">
        <f>Calcu!J453</f>
        <v/>
      </c>
      <c r="Q421" s="629"/>
      <c r="R421" s="629"/>
      <c r="S421" s="629"/>
      <c r="T421" s="629"/>
      <c r="U421" s="629"/>
      <c r="V421" s="630"/>
      <c r="W421" s="626" t="str">
        <f>IF(Calcu!G453="ⅹ",Calcu!G453,Calcu!K453)</f>
        <v/>
      </c>
      <c r="X421" s="629"/>
      <c r="Y421" s="629"/>
      <c r="Z421" s="629"/>
      <c r="AA421" s="629"/>
      <c r="AB421" s="629"/>
      <c r="AC421" s="630"/>
      <c r="AD421" s="626" t="str">
        <f>IF(Calcu!H453="ⅹ",Calcu!H453,Calcu!L453)</f>
        <v/>
      </c>
      <c r="AE421" s="629"/>
      <c r="AF421" s="629"/>
      <c r="AG421" s="629"/>
      <c r="AH421" s="629"/>
      <c r="AI421" s="629"/>
      <c r="AJ421" s="630"/>
      <c r="AK421" s="282"/>
      <c r="AL421" s="282"/>
      <c r="AM421" s="282"/>
      <c r="AN421" s="282"/>
      <c r="AO421" s="282"/>
      <c r="AP421" s="282"/>
      <c r="AQ421" s="282"/>
      <c r="AR421" s="139"/>
      <c r="AS421" s="139"/>
      <c r="AT421" s="282"/>
    </row>
    <row r="422" spans="1:46" ht="18" customHeight="1">
      <c r="A422" s="282"/>
      <c r="B422" s="645">
        <f>Calcu!C454</f>
        <v>20</v>
      </c>
      <c r="C422" s="646"/>
      <c r="D422" s="646"/>
      <c r="E422" s="646"/>
      <c r="F422" s="646"/>
      <c r="G422" s="646"/>
      <c r="H422" s="647"/>
      <c r="I422" s="626" t="str">
        <f>Calcu!E454</f>
        <v/>
      </c>
      <c r="J422" s="627"/>
      <c r="K422" s="627"/>
      <c r="L422" s="627"/>
      <c r="M422" s="627"/>
      <c r="N422" s="627"/>
      <c r="O422" s="628"/>
      <c r="P422" s="626" t="str">
        <f>Calcu!J454</f>
        <v/>
      </c>
      <c r="Q422" s="629"/>
      <c r="R422" s="629"/>
      <c r="S422" s="629"/>
      <c r="T422" s="629"/>
      <c r="U422" s="629"/>
      <c r="V422" s="630"/>
      <c r="W422" s="626" t="str">
        <f>IF(Calcu!G454="ⅹ",Calcu!G454,Calcu!K454)</f>
        <v/>
      </c>
      <c r="X422" s="629"/>
      <c r="Y422" s="629"/>
      <c r="Z422" s="629"/>
      <c r="AA422" s="629"/>
      <c r="AB422" s="629"/>
      <c r="AC422" s="630"/>
      <c r="AD422" s="626" t="str">
        <f>IF(Calcu!H454="ⅹ",Calcu!H454,Calcu!L454)</f>
        <v/>
      </c>
      <c r="AE422" s="629"/>
      <c r="AF422" s="629"/>
      <c r="AG422" s="629"/>
      <c r="AH422" s="629"/>
      <c r="AI422" s="629"/>
      <c r="AJ422" s="630"/>
      <c r="AK422" s="282"/>
      <c r="AL422" s="282"/>
      <c r="AM422" s="282"/>
      <c r="AN422" s="282"/>
      <c r="AO422" s="282"/>
      <c r="AP422" s="282"/>
      <c r="AQ422" s="282"/>
      <c r="AR422" s="139"/>
      <c r="AS422" s="139"/>
      <c r="AT422" s="282"/>
    </row>
    <row r="423" spans="1:46" ht="18" customHeight="1">
      <c r="A423" s="282"/>
      <c r="B423" s="645">
        <f>Calcu!C455</f>
        <v>21</v>
      </c>
      <c r="C423" s="646"/>
      <c r="D423" s="646"/>
      <c r="E423" s="646"/>
      <c r="F423" s="646"/>
      <c r="G423" s="646"/>
      <c r="H423" s="647"/>
      <c r="I423" s="626" t="str">
        <f>Calcu!E455</f>
        <v/>
      </c>
      <c r="J423" s="627"/>
      <c r="K423" s="627"/>
      <c r="L423" s="627"/>
      <c r="M423" s="627"/>
      <c r="N423" s="627"/>
      <c r="O423" s="628"/>
      <c r="P423" s="626" t="str">
        <f>Calcu!J455</f>
        <v/>
      </c>
      <c r="Q423" s="629"/>
      <c r="R423" s="629"/>
      <c r="S423" s="629"/>
      <c r="T423" s="629"/>
      <c r="U423" s="629"/>
      <c r="V423" s="630"/>
      <c r="W423" s="626" t="str">
        <f>IF(Calcu!G455="ⅹ",Calcu!G455,Calcu!K455)</f>
        <v/>
      </c>
      <c r="X423" s="629"/>
      <c r="Y423" s="629"/>
      <c r="Z423" s="629"/>
      <c r="AA423" s="629"/>
      <c r="AB423" s="629"/>
      <c r="AC423" s="630"/>
      <c r="AD423" s="626" t="str">
        <f>IF(Calcu!H455="ⅹ",Calcu!H455,Calcu!L455)</f>
        <v/>
      </c>
      <c r="AE423" s="629"/>
      <c r="AF423" s="629"/>
      <c r="AG423" s="629"/>
      <c r="AH423" s="629"/>
      <c r="AI423" s="629"/>
      <c r="AJ423" s="630"/>
      <c r="AK423" s="282"/>
      <c r="AL423" s="282"/>
      <c r="AM423" s="282"/>
      <c r="AN423" s="282"/>
      <c r="AO423" s="282"/>
      <c r="AP423" s="282"/>
      <c r="AQ423" s="282"/>
      <c r="AR423" s="139"/>
      <c r="AS423" s="139"/>
      <c r="AT423" s="282"/>
    </row>
    <row r="424" spans="1:46" ht="18" customHeight="1">
      <c r="A424" s="282"/>
      <c r="B424" s="645">
        <f>Calcu!C456</f>
        <v>22</v>
      </c>
      <c r="C424" s="646"/>
      <c r="D424" s="646"/>
      <c r="E424" s="646"/>
      <c r="F424" s="646"/>
      <c r="G424" s="646"/>
      <c r="H424" s="647"/>
      <c r="I424" s="626" t="str">
        <f>Calcu!E456</f>
        <v/>
      </c>
      <c r="J424" s="627"/>
      <c r="K424" s="627"/>
      <c r="L424" s="627"/>
      <c r="M424" s="627"/>
      <c r="N424" s="627"/>
      <c r="O424" s="628"/>
      <c r="P424" s="626" t="str">
        <f>Calcu!J456</f>
        <v/>
      </c>
      <c r="Q424" s="629"/>
      <c r="R424" s="629"/>
      <c r="S424" s="629"/>
      <c r="T424" s="629"/>
      <c r="U424" s="629"/>
      <c r="V424" s="630"/>
      <c r="W424" s="626" t="str">
        <f>IF(Calcu!G456="ⅹ",Calcu!G456,Calcu!K456)</f>
        <v/>
      </c>
      <c r="X424" s="629"/>
      <c r="Y424" s="629"/>
      <c r="Z424" s="629"/>
      <c r="AA424" s="629"/>
      <c r="AB424" s="629"/>
      <c r="AC424" s="630"/>
      <c r="AD424" s="626" t="str">
        <f>IF(Calcu!H456="ⅹ",Calcu!H456,Calcu!L456)</f>
        <v/>
      </c>
      <c r="AE424" s="629"/>
      <c r="AF424" s="629"/>
      <c r="AG424" s="629"/>
      <c r="AH424" s="629"/>
      <c r="AI424" s="629"/>
      <c r="AJ424" s="630"/>
      <c r="AK424" s="282"/>
      <c r="AL424" s="282"/>
      <c r="AM424" s="282"/>
      <c r="AN424" s="282"/>
      <c r="AO424" s="282"/>
      <c r="AP424" s="282"/>
      <c r="AQ424" s="282"/>
      <c r="AR424" s="139"/>
      <c r="AS424" s="139"/>
      <c r="AT424" s="282"/>
    </row>
    <row r="425" spans="1:46" ht="18" customHeight="1">
      <c r="A425" s="282"/>
      <c r="B425" s="645">
        <f>Calcu!C457</f>
        <v>23</v>
      </c>
      <c r="C425" s="646"/>
      <c r="D425" s="646"/>
      <c r="E425" s="646"/>
      <c r="F425" s="646"/>
      <c r="G425" s="646"/>
      <c r="H425" s="647"/>
      <c r="I425" s="626" t="str">
        <f>Calcu!E457</f>
        <v/>
      </c>
      <c r="J425" s="627"/>
      <c r="K425" s="627"/>
      <c r="L425" s="627"/>
      <c r="M425" s="627"/>
      <c r="N425" s="627"/>
      <c r="O425" s="628"/>
      <c r="P425" s="626" t="str">
        <f>Calcu!J457</f>
        <v/>
      </c>
      <c r="Q425" s="629"/>
      <c r="R425" s="629"/>
      <c r="S425" s="629"/>
      <c r="T425" s="629"/>
      <c r="U425" s="629"/>
      <c r="V425" s="630"/>
      <c r="W425" s="626" t="str">
        <f>IF(Calcu!G457="ⅹ",Calcu!G457,Calcu!K457)</f>
        <v/>
      </c>
      <c r="X425" s="629"/>
      <c r="Y425" s="629"/>
      <c r="Z425" s="629"/>
      <c r="AA425" s="629"/>
      <c r="AB425" s="629"/>
      <c r="AC425" s="630"/>
      <c r="AD425" s="626" t="str">
        <f>IF(Calcu!H457="ⅹ",Calcu!H457,Calcu!L457)</f>
        <v/>
      </c>
      <c r="AE425" s="629"/>
      <c r="AF425" s="629"/>
      <c r="AG425" s="629"/>
      <c r="AH425" s="629"/>
      <c r="AI425" s="629"/>
      <c r="AJ425" s="630"/>
      <c r="AK425" s="282"/>
      <c r="AL425" s="282"/>
      <c r="AM425" s="282"/>
      <c r="AN425" s="282"/>
      <c r="AO425" s="282"/>
      <c r="AP425" s="282"/>
      <c r="AQ425" s="282"/>
      <c r="AR425" s="139"/>
      <c r="AS425" s="139"/>
      <c r="AT425" s="282"/>
    </row>
    <row r="426" spans="1:46" ht="18" customHeight="1">
      <c r="A426" s="282"/>
      <c r="B426" s="645">
        <f>Calcu!C458</f>
        <v>24</v>
      </c>
      <c r="C426" s="646"/>
      <c r="D426" s="646"/>
      <c r="E426" s="646"/>
      <c r="F426" s="646"/>
      <c r="G426" s="646"/>
      <c r="H426" s="647"/>
      <c r="I426" s="626" t="str">
        <f>Calcu!E458</f>
        <v/>
      </c>
      <c r="J426" s="627"/>
      <c r="K426" s="627"/>
      <c r="L426" s="627"/>
      <c r="M426" s="627"/>
      <c r="N426" s="627"/>
      <c r="O426" s="628"/>
      <c r="P426" s="626" t="str">
        <f>Calcu!J458</f>
        <v/>
      </c>
      <c r="Q426" s="629"/>
      <c r="R426" s="629"/>
      <c r="S426" s="629"/>
      <c r="T426" s="629"/>
      <c r="U426" s="629"/>
      <c r="V426" s="630"/>
      <c r="W426" s="626" t="str">
        <f>IF(Calcu!G458="ⅹ",Calcu!G458,Calcu!K458)</f>
        <v/>
      </c>
      <c r="X426" s="629"/>
      <c r="Y426" s="629"/>
      <c r="Z426" s="629"/>
      <c r="AA426" s="629"/>
      <c r="AB426" s="629"/>
      <c r="AC426" s="630"/>
      <c r="AD426" s="626" t="str">
        <f>IF(Calcu!H458="ⅹ",Calcu!H458,Calcu!L458)</f>
        <v/>
      </c>
      <c r="AE426" s="629"/>
      <c r="AF426" s="629"/>
      <c r="AG426" s="629"/>
      <c r="AH426" s="629"/>
      <c r="AI426" s="629"/>
      <c r="AJ426" s="630"/>
      <c r="AK426" s="282"/>
      <c r="AL426" s="282"/>
      <c r="AM426" s="282"/>
      <c r="AN426" s="282"/>
      <c r="AO426" s="282"/>
      <c r="AP426" s="282"/>
      <c r="AQ426" s="282"/>
      <c r="AR426" s="139"/>
      <c r="AS426" s="139"/>
      <c r="AT426" s="282"/>
    </row>
    <row r="427" spans="1:46" ht="18" customHeight="1">
      <c r="A427" s="282"/>
      <c r="B427" s="645">
        <f>Calcu!C459</f>
        <v>25</v>
      </c>
      <c r="C427" s="646"/>
      <c r="D427" s="646"/>
      <c r="E427" s="646"/>
      <c r="F427" s="646"/>
      <c r="G427" s="646"/>
      <c r="H427" s="647"/>
      <c r="I427" s="626" t="str">
        <f>Calcu!E459</f>
        <v/>
      </c>
      <c r="J427" s="627"/>
      <c r="K427" s="627"/>
      <c r="L427" s="627"/>
      <c r="M427" s="627"/>
      <c r="N427" s="627"/>
      <c r="O427" s="628"/>
      <c r="P427" s="626" t="str">
        <f>Calcu!J459</f>
        <v/>
      </c>
      <c r="Q427" s="629"/>
      <c r="R427" s="629"/>
      <c r="S427" s="629"/>
      <c r="T427" s="629"/>
      <c r="U427" s="629"/>
      <c r="V427" s="630"/>
      <c r="W427" s="626" t="str">
        <f>IF(Calcu!G459="ⅹ",Calcu!G459,Calcu!K459)</f>
        <v/>
      </c>
      <c r="X427" s="629"/>
      <c r="Y427" s="629"/>
      <c r="Z427" s="629"/>
      <c r="AA427" s="629"/>
      <c r="AB427" s="629"/>
      <c r="AC427" s="630"/>
      <c r="AD427" s="626" t="str">
        <f>IF(Calcu!H459="ⅹ",Calcu!H459,Calcu!L459)</f>
        <v/>
      </c>
      <c r="AE427" s="629"/>
      <c r="AF427" s="629"/>
      <c r="AG427" s="629"/>
      <c r="AH427" s="629"/>
      <c r="AI427" s="629"/>
      <c r="AJ427" s="630"/>
      <c r="AK427" s="282"/>
      <c r="AL427" s="282"/>
      <c r="AM427" s="282"/>
      <c r="AN427" s="282"/>
      <c r="AO427" s="282"/>
      <c r="AP427" s="282"/>
      <c r="AQ427" s="282"/>
      <c r="AR427" s="139"/>
      <c r="AS427" s="139"/>
      <c r="AT427" s="282"/>
    </row>
    <row r="428" spans="1:46" ht="18" customHeight="1">
      <c r="A428" s="282"/>
      <c r="B428" s="645">
        <f>Calcu!C460</f>
        <v>26</v>
      </c>
      <c r="C428" s="646"/>
      <c r="D428" s="646"/>
      <c r="E428" s="646"/>
      <c r="F428" s="646"/>
      <c r="G428" s="646"/>
      <c r="H428" s="647"/>
      <c r="I428" s="626" t="str">
        <f>Calcu!E460</f>
        <v/>
      </c>
      <c r="J428" s="627"/>
      <c r="K428" s="627"/>
      <c r="L428" s="627"/>
      <c r="M428" s="627"/>
      <c r="N428" s="627"/>
      <c r="O428" s="628"/>
      <c r="P428" s="626" t="str">
        <f>Calcu!J460</f>
        <v/>
      </c>
      <c r="Q428" s="629"/>
      <c r="R428" s="629"/>
      <c r="S428" s="629"/>
      <c r="T428" s="629"/>
      <c r="U428" s="629"/>
      <c r="V428" s="630"/>
      <c r="W428" s="626" t="str">
        <f>IF(Calcu!G460="ⅹ",Calcu!G460,Calcu!K460)</f>
        <v/>
      </c>
      <c r="X428" s="629"/>
      <c r="Y428" s="629"/>
      <c r="Z428" s="629"/>
      <c r="AA428" s="629"/>
      <c r="AB428" s="629"/>
      <c r="AC428" s="630"/>
      <c r="AD428" s="626" t="str">
        <f>IF(Calcu!H460="ⅹ",Calcu!H460,Calcu!L460)</f>
        <v/>
      </c>
      <c r="AE428" s="629"/>
      <c r="AF428" s="629"/>
      <c r="AG428" s="629"/>
      <c r="AH428" s="629"/>
      <c r="AI428" s="629"/>
      <c r="AJ428" s="630"/>
      <c r="AK428" s="282"/>
      <c r="AL428" s="282"/>
      <c r="AM428" s="282"/>
      <c r="AN428" s="282"/>
      <c r="AO428" s="282"/>
      <c r="AP428" s="282"/>
      <c r="AQ428" s="282"/>
      <c r="AR428" s="139"/>
      <c r="AS428" s="139"/>
      <c r="AT428" s="282"/>
    </row>
    <row r="429" spans="1:46" ht="18" customHeight="1">
      <c r="A429" s="282"/>
      <c r="B429" s="645">
        <f>Calcu!C461</f>
        <v>27</v>
      </c>
      <c r="C429" s="646"/>
      <c r="D429" s="646"/>
      <c r="E429" s="646"/>
      <c r="F429" s="646"/>
      <c r="G429" s="646"/>
      <c r="H429" s="647"/>
      <c r="I429" s="626" t="str">
        <f>Calcu!E461</f>
        <v/>
      </c>
      <c r="J429" s="627"/>
      <c r="K429" s="627"/>
      <c r="L429" s="627"/>
      <c r="M429" s="627"/>
      <c r="N429" s="627"/>
      <c r="O429" s="628"/>
      <c r="P429" s="626" t="str">
        <f>Calcu!J461</f>
        <v/>
      </c>
      <c r="Q429" s="629"/>
      <c r="R429" s="629"/>
      <c r="S429" s="629"/>
      <c r="T429" s="629"/>
      <c r="U429" s="629"/>
      <c r="V429" s="630"/>
      <c r="W429" s="626" t="str">
        <f>IF(Calcu!G461="ⅹ",Calcu!G461,Calcu!K461)</f>
        <v/>
      </c>
      <c r="X429" s="629"/>
      <c r="Y429" s="629"/>
      <c r="Z429" s="629"/>
      <c r="AA429" s="629"/>
      <c r="AB429" s="629"/>
      <c r="AC429" s="630"/>
      <c r="AD429" s="626" t="str">
        <f>IF(Calcu!H461="ⅹ",Calcu!H461,Calcu!L461)</f>
        <v/>
      </c>
      <c r="AE429" s="629"/>
      <c r="AF429" s="629"/>
      <c r="AG429" s="629"/>
      <c r="AH429" s="629"/>
      <c r="AI429" s="629"/>
      <c r="AJ429" s="630"/>
      <c r="AK429" s="282"/>
      <c r="AL429" s="282"/>
      <c r="AM429" s="282"/>
      <c r="AN429" s="282"/>
      <c r="AO429" s="282"/>
      <c r="AP429" s="282"/>
      <c r="AQ429" s="282"/>
      <c r="AR429" s="139"/>
      <c r="AS429" s="139"/>
      <c r="AT429" s="282"/>
    </row>
    <row r="430" spans="1:46" ht="18" customHeight="1">
      <c r="A430" s="282"/>
      <c r="B430" s="645">
        <f>Calcu!C462</f>
        <v>28</v>
      </c>
      <c r="C430" s="646"/>
      <c r="D430" s="646"/>
      <c r="E430" s="646"/>
      <c r="F430" s="646"/>
      <c r="G430" s="646"/>
      <c r="H430" s="647"/>
      <c r="I430" s="626" t="str">
        <f>Calcu!E462</f>
        <v/>
      </c>
      <c r="J430" s="627"/>
      <c r="K430" s="627"/>
      <c r="L430" s="627"/>
      <c r="M430" s="627"/>
      <c r="N430" s="627"/>
      <c r="O430" s="628"/>
      <c r="P430" s="626" t="str">
        <f>Calcu!J462</f>
        <v/>
      </c>
      <c r="Q430" s="629"/>
      <c r="R430" s="629"/>
      <c r="S430" s="629"/>
      <c r="T430" s="629"/>
      <c r="U430" s="629"/>
      <c r="V430" s="630"/>
      <c r="W430" s="626" t="str">
        <f>IF(Calcu!G462="ⅹ",Calcu!G462,Calcu!K462)</f>
        <v/>
      </c>
      <c r="X430" s="629"/>
      <c r="Y430" s="629"/>
      <c r="Z430" s="629"/>
      <c r="AA430" s="629"/>
      <c r="AB430" s="629"/>
      <c r="AC430" s="630"/>
      <c r="AD430" s="626" t="str">
        <f>IF(Calcu!H462="ⅹ",Calcu!H462,Calcu!L462)</f>
        <v/>
      </c>
      <c r="AE430" s="629"/>
      <c r="AF430" s="629"/>
      <c r="AG430" s="629"/>
      <c r="AH430" s="629"/>
      <c r="AI430" s="629"/>
      <c r="AJ430" s="630"/>
      <c r="AK430" s="282"/>
      <c r="AL430" s="282"/>
      <c r="AM430" s="282"/>
      <c r="AN430" s="282"/>
      <c r="AO430" s="282"/>
      <c r="AP430" s="282"/>
      <c r="AQ430" s="282"/>
      <c r="AR430" s="139"/>
      <c r="AS430" s="139"/>
      <c r="AT430" s="282"/>
    </row>
    <row r="431" spans="1:46" ht="18" customHeight="1">
      <c r="A431" s="282"/>
      <c r="B431" s="645">
        <f>Calcu!C463</f>
        <v>29</v>
      </c>
      <c r="C431" s="646"/>
      <c r="D431" s="646"/>
      <c r="E431" s="646"/>
      <c r="F431" s="646"/>
      <c r="G431" s="646"/>
      <c r="H431" s="647"/>
      <c r="I431" s="626" t="str">
        <f>Calcu!E463</f>
        <v/>
      </c>
      <c r="J431" s="627"/>
      <c r="K431" s="627"/>
      <c r="L431" s="627"/>
      <c r="M431" s="627"/>
      <c r="N431" s="627"/>
      <c r="O431" s="628"/>
      <c r="P431" s="626" t="str">
        <f>Calcu!J463</f>
        <v/>
      </c>
      <c r="Q431" s="629"/>
      <c r="R431" s="629"/>
      <c r="S431" s="629"/>
      <c r="T431" s="629"/>
      <c r="U431" s="629"/>
      <c r="V431" s="630"/>
      <c r="W431" s="626" t="str">
        <f>IF(Calcu!G463="ⅹ",Calcu!G463,Calcu!K463)</f>
        <v/>
      </c>
      <c r="X431" s="629"/>
      <c r="Y431" s="629"/>
      <c r="Z431" s="629"/>
      <c r="AA431" s="629"/>
      <c r="AB431" s="629"/>
      <c r="AC431" s="630"/>
      <c r="AD431" s="626" t="str">
        <f>IF(Calcu!H463="ⅹ",Calcu!H463,Calcu!L463)</f>
        <v/>
      </c>
      <c r="AE431" s="629"/>
      <c r="AF431" s="629"/>
      <c r="AG431" s="629"/>
      <c r="AH431" s="629"/>
      <c r="AI431" s="629"/>
      <c r="AJ431" s="630"/>
      <c r="AK431" s="282"/>
      <c r="AL431" s="282"/>
      <c r="AM431" s="282"/>
      <c r="AN431" s="282"/>
      <c r="AO431" s="282"/>
      <c r="AP431" s="282"/>
      <c r="AQ431" s="282"/>
      <c r="AR431" s="139"/>
      <c r="AS431" s="139"/>
      <c r="AT431" s="282"/>
    </row>
    <row r="432" spans="1:46" ht="18" customHeight="1">
      <c r="A432" s="282"/>
      <c r="B432" s="645">
        <f>Calcu!C494</f>
        <v>60</v>
      </c>
      <c r="C432" s="646"/>
      <c r="D432" s="646"/>
      <c r="E432" s="646"/>
      <c r="F432" s="646"/>
      <c r="G432" s="646"/>
      <c r="H432" s="647"/>
      <c r="I432" s="626" t="str">
        <f>Calcu!E494</f>
        <v/>
      </c>
      <c r="J432" s="627"/>
      <c r="K432" s="627"/>
      <c r="L432" s="627"/>
      <c r="M432" s="627"/>
      <c r="N432" s="627"/>
      <c r="O432" s="628"/>
      <c r="P432" s="626" t="str">
        <f>Calcu!J494</f>
        <v/>
      </c>
      <c r="Q432" s="629"/>
      <c r="R432" s="629"/>
      <c r="S432" s="629"/>
      <c r="T432" s="629"/>
      <c r="U432" s="629"/>
      <c r="V432" s="630"/>
      <c r="W432" s="626" t="str">
        <f>IF(Calcu!G494="ⅹ",Calcu!G494,Calcu!K494)</f>
        <v/>
      </c>
      <c r="X432" s="629"/>
      <c r="Y432" s="629"/>
      <c r="Z432" s="629"/>
      <c r="AA432" s="629"/>
      <c r="AB432" s="629"/>
      <c r="AC432" s="630"/>
      <c r="AD432" s="626" t="str">
        <f>IF(Calcu!H494="ⅹ",Calcu!H494,Calcu!L494)</f>
        <v/>
      </c>
      <c r="AE432" s="629"/>
      <c r="AF432" s="629"/>
      <c r="AG432" s="629"/>
      <c r="AH432" s="629"/>
      <c r="AI432" s="629"/>
      <c r="AJ432" s="630"/>
      <c r="AK432" s="282"/>
      <c r="AL432" s="282"/>
      <c r="AM432" s="282"/>
      <c r="AN432" s="282"/>
      <c r="AO432" s="282"/>
      <c r="AP432" s="282"/>
      <c r="AQ432" s="282"/>
      <c r="AR432" s="139"/>
      <c r="AS432" s="139"/>
      <c r="AT432" s="282"/>
    </row>
    <row r="433" spans="1:46" s="282" customFormat="1" ht="18" customHeight="1">
      <c r="B433" s="404"/>
      <c r="C433" s="404"/>
      <c r="D433" s="404"/>
      <c r="E433" s="404"/>
      <c r="F433" s="404"/>
      <c r="G433" s="404"/>
      <c r="H433" s="404"/>
      <c r="I433" s="404"/>
      <c r="J433" s="404"/>
      <c r="K433" s="404"/>
      <c r="L433" s="404"/>
      <c r="M433" s="404"/>
      <c r="N433" s="404"/>
      <c r="O433" s="404"/>
      <c r="P433" s="404"/>
      <c r="Q433" s="404"/>
      <c r="R433" s="404"/>
      <c r="S433" s="404"/>
      <c r="T433" s="404"/>
      <c r="U433" s="404"/>
      <c r="V433" s="404"/>
      <c r="W433" s="404"/>
      <c r="X433" s="404"/>
      <c r="Y433" s="404"/>
      <c r="Z433" s="404"/>
      <c r="AA433" s="404"/>
      <c r="AB433" s="404"/>
      <c r="AC433" s="404"/>
      <c r="AD433" s="404"/>
      <c r="AE433" s="404"/>
      <c r="AF433" s="404"/>
      <c r="AG433" s="404"/>
      <c r="AH433" s="404"/>
      <c r="AI433" s="404"/>
      <c r="AJ433" s="404"/>
      <c r="AK433" s="281"/>
      <c r="AL433" s="281"/>
      <c r="AM433" s="281"/>
      <c r="AN433" s="281"/>
      <c r="AO433" s="281"/>
      <c r="AP433" s="281"/>
      <c r="AQ433" s="281"/>
      <c r="AR433" s="139"/>
      <c r="AS433" s="139"/>
    </row>
    <row r="434" spans="1:46" s="142" customFormat="1" ht="18" customHeight="1">
      <c r="A434" s="289" t="str">
        <f ca="1">"■ "&amp;B395&amp;" "&amp;N395&amp;" 에서의 교정데이터"</f>
        <v>■ 0 0 에서의 교정데이터</v>
      </c>
      <c r="D434" s="290"/>
      <c r="E434" s="290"/>
      <c r="F434" s="290"/>
      <c r="H434" s="141"/>
      <c r="I434" s="287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1"/>
      <c r="V434" s="141"/>
      <c r="W434" s="141"/>
      <c r="X434" s="141"/>
      <c r="Y434" s="141"/>
      <c r="Z434" s="141"/>
      <c r="AA434" s="141"/>
      <c r="AB434" s="141"/>
      <c r="AC434" s="141"/>
      <c r="AD434" s="141"/>
      <c r="AE434" s="141"/>
      <c r="AF434" s="141"/>
      <c r="AG434" s="141"/>
      <c r="AH434" s="141"/>
      <c r="AI434" s="141"/>
      <c r="AJ434" s="141"/>
      <c r="AK434" s="141"/>
      <c r="AL434" s="141"/>
      <c r="AM434" s="141"/>
      <c r="AN434" s="141"/>
      <c r="AO434" s="141"/>
      <c r="AP434" s="141"/>
      <c r="AQ434" s="141"/>
      <c r="AR434" s="141"/>
      <c r="AS434" s="141"/>
      <c r="AT434" s="141"/>
    </row>
    <row r="435" spans="1:46" s="142" customFormat="1" ht="18" customHeight="1">
      <c r="A435" s="184"/>
      <c r="B435" s="696" t="s">
        <v>338</v>
      </c>
      <c r="C435" s="697"/>
      <c r="D435" s="697"/>
      <c r="E435" s="697"/>
      <c r="F435" s="697"/>
      <c r="G435" s="697"/>
      <c r="H435" s="698"/>
      <c r="I435" s="696" t="s">
        <v>931</v>
      </c>
      <c r="J435" s="697"/>
      <c r="K435" s="697"/>
      <c r="L435" s="697"/>
      <c r="M435" s="697"/>
      <c r="N435" s="697"/>
      <c r="O435" s="698"/>
      <c r="P435" s="771" t="e">
        <f>Calcu!$J$568&amp;" 지시값"</f>
        <v>#N/A</v>
      </c>
      <c r="Q435" s="772"/>
      <c r="R435" s="772"/>
      <c r="S435" s="772"/>
      <c r="T435" s="772"/>
      <c r="U435" s="772"/>
      <c r="V435" s="772"/>
      <c r="W435" s="772"/>
      <c r="X435" s="772"/>
      <c r="Y435" s="772"/>
      <c r="Z435" s="772"/>
      <c r="AA435" s="772"/>
      <c r="AB435" s="772"/>
      <c r="AC435" s="772"/>
      <c r="AD435" s="772"/>
      <c r="AE435" s="772"/>
      <c r="AF435" s="772"/>
      <c r="AG435" s="772"/>
      <c r="AH435" s="773" t="s">
        <v>724</v>
      </c>
      <c r="AI435" s="773"/>
      <c r="AJ435" s="773"/>
      <c r="AK435" s="773"/>
      <c r="AL435" s="773"/>
      <c r="AM435" s="773"/>
      <c r="AN435" s="773"/>
      <c r="AO435" s="773"/>
      <c r="AP435" s="773"/>
      <c r="AQ435" s="773"/>
      <c r="AR435" s="773"/>
      <c r="AS435" s="774"/>
      <c r="AT435" s="141"/>
    </row>
    <row r="436" spans="1:46" s="142" customFormat="1" ht="18" customHeight="1">
      <c r="A436" s="184"/>
      <c r="B436" s="699"/>
      <c r="C436" s="700"/>
      <c r="D436" s="700"/>
      <c r="E436" s="700"/>
      <c r="F436" s="700"/>
      <c r="G436" s="700"/>
      <c r="H436" s="701"/>
      <c r="I436" s="702"/>
      <c r="J436" s="703"/>
      <c r="K436" s="703"/>
      <c r="L436" s="703"/>
      <c r="M436" s="703"/>
      <c r="N436" s="703"/>
      <c r="O436" s="704"/>
      <c r="P436" s="705" t="s">
        <v>339</v>
      </c>
      <c r="Q436" s="706"/>
      <c r="R436" s="706"/>
      <c r="S436" s="706"/>
      <c r="T436" s="706"/>
      <c r="U436" s="707"/>
      <c r="V436" s="705" t="s">
        <v>340</v>
      </c>
      <c r="W436" s="706"/>
      <c r="X436" s="706"/>
      <c r="Y436" s="706"/>
      <c r="Z436" s="706"/>
      <c r="AA436" s="707"/>
      <c r="AB436" s="705" t="s">
        <v>341</v>
      </c>
      <c r="AC436" s="706"/>
      <c r="AD436" s="706"/>
      <c r="AE436" s="706"/>
      <c r="AF436" s="706"/>
      <c r="AG436" s="707"/>
      <c r="AH436" s="705" t="s">
        <v>342</v>
      </c>
      <c r="AI436" s="706"/>
      <c r="AJ436" s="706"/>
      <c r="AK436" s="706"/>
      <c r="AL436" s="706"/>
      <c r="AM436" s="707"/>
      <c r="AN436" s="705" t="s">
        <v>343</v>
      </c>
      <c r="AO436" s="706"/>
      <c r="AP436" s="706"/>
      <c r="AQ436" s="706"/>
      <c r="AR436" s="706"/>
      <c r="AS436" s="707"/>
      <c r="AT436" s="141"/>
    </row>
    <row r="437" spans="1:46" s="142" customFormat="1" ht="18" customHeight="1">
      <c r="A437" s="184"/>
      <c r="B437" s="702"/>
      <c r="C437" s="703"/>
      <c r="D437" s="703"/>
      <c r="E437" s="703"/>
      <c r="F437" s="703"/>
      <c r="G437" s="703"/>
      <c r="H437" s="704"/>
      <c r="I437" s="708">
        <f ca="1">I402</f>
        <v>0</v>
      </c>
      <c r="J437" s="709"/>
      <c r="K437" s="709"/>
      <c r="L437" s="709"/>
      <c r="M437" s="709"/>
      <c r="N437" s="709"/>
      <c r="O437" s="710"/>
      <c r="P437" s="708">
        <f ca="1">P402</f>
        <v>0</v>
      </c>
      <c r="Q437" s="709"/>
      <c r="R437" s="709"/>
      <c r="S437" s="709"/>
      <c r="T437" s="709"/>
      <c r="U437" s="710"/>
      <c r="V437" s="708">
        <f ca="1">W402</f>
        <v>0</v>
      </c>
      <c r="W437" s="709"/>
      <c r="X437" s="709"/>
      <c r="Y437" s="709"/>
      <c r="Z437" s="709"/>
      <c r="AA437" s="710"/>
      <c r="AB437" s="708">
        <f ca="1">AD402</f>
        <v>0</v>
      </c>
      <c r="AC437" s="709"/>
      <c r="AD437" s="709"/>
      <c r="AE437" s="709"/>
      <c r="AF437" s="709"/>
      <c r="AG437" s="710"/>
      <c r="AH437" s="708">
        <f ca="1">Calcu!H500</f>
        <v>0</v>
      </c>
      <c r="AI437" s="709"/>
      <c r="AJ437" s="709"/>
      <c r="AK437" s="709"/>
      <c r="AL437" s="709"/>
      <c r="AM437" s="710"/>
      <c r="AN437" s="708">
        <f ca="1">Calcu!I500</f>
        <v>0</v>
      </c>
      <c r="AO437" s="709"/>
      <c r="AP437" s="709"/>
      <c r="AQ437" s="709"/>
      <c r="AR437" s="709"/>
      <c r="AS437" s="710"/>
      <c r="AT437" s="141"/>
    </row>
    <row r="438" spans="1:46" s="142" customFormat="1" ht="18" customHeight="1">
      <c r="A438" s="184"/>
      <c r="B438" s="728" t="e">
        <f>AL395</f>
        <v>#N/A</v>
      </c>
      <c r="C438" s="729"/>
      <c r="D438" s="729"/>
      <c r="E438" s="729"/>
      <c r="F438" s="729"/>
      <c r="G438" s="729"/>
      <c r="H438" s="730"/>
      <c r="I438" s="598" t="e">
        <f ca="1">OFFSET(I402,B438,0)</f>
        <v>#N/A</v>
      </c>
      <c r="J438" s="599"/>
      <c r="K438" s="599"/>
      <c r="L438" s="599"/>
      <c r="M438" s="599"/>
      <c r="N438" s="599"/>
      <c r="O438" s="600"/>
      <c r="P438" s="598" t="e">
        <f ca="1">OFFSET(Calcu!Q434,B438,0)</f>
        <v>#N/A</v>
      </c>
      <c r="Q438" s="599"/>
      <c r="R438" s="599"/>
      <c r="S438" s="599"/>
      <c r="T438" s="599"/>
      <c r="U438" s="600"/>
      <c r="V438" s="598" t="e">
        <f ca="1">OFFSET(Calcu!R434,B438,0)</f>
        <v>#N/A</v>
      </c>
      <c r="W438" s="599"/>
      <c r="X438" s="599"/>
      <c r="Y438" s="599"/>
      <c r="Z438" s="599"/>
      <c r="AA438" s="600"/>
      <c r="AB438" s="598" t="e">
        <f ca="1">OFFSET(Calcu!S434,B438,0)</f>
        <v>#N/A</v>
      </c>
      <c r="AC438" s="599"/>
      <c r="AD438" s="599"/>
      <c r="AE438" s="599"/>
      <c r="AF438" s="599"/>
      <c r="AG438" s="600"/>
      <c r="AH438" s="731" t="e">
        <f ca="1">OFFSET(Calcu!H500,B438,0)</f>
        <v>#N/A</v>
      </c>
      <c r="AI438" s="732"/>
      <c r="AJ438" s="732"/>
      <c r="AK438" s="732"/>
      <c r="AL438" s="732"/>
      <c r="AM438" s="733"/>
      <c r="AN438" s="731" t="e">
        <f ca="1">OFFSET(Calcu!I500,B438,0)</f>
        <v>#N/A</v>
      </c>
      <c r="AO438" s="732"/>
      <c r="AP438" s="732"/>
      <c r="AQ438" s="732"/>
      <c r="AR438" s="732"/>
      <c r="AS438" s="733"/>
      <c r="AT438" s="141"/>
    </row>
    <row r="439" spans="1:46" s="142" customFormat="1" ht="18" customHeight="1">
      <c r="A439" s="184"/>
      <c r="B439" s="737" t="e">
        <f>B438</f>
        <v>#N/A</v>
      </c>
      <c r="C439" s="738"/>
      <c r="D439" s="738"/>
      <c r="E439" s="738"/>
      <c r="F439" s="738"/>
      <c r="G439" s="738"/>
      <c r="H439" s="739"/>
      <c r="I439" s="598" t="e">
        <f ca="1">I438</f>
        <v>#N/A</v>
      </c>
      <c r="J439" s="599"/>
      <c r="K439" s="599"/>
      <c r="L439" s="599"/>
      <c r="M439" s="599"/>
      <c r="N439" s="599"/>
      <c r="O439" s="600"/>
      <c r="P439" s="598" t="e">
        <f ca="1">OFFSET(Calcu!Q449,B439,0)</f>
        <v>#N/A</v>
      </c>
      <c r="Q439" s="599"/>
      <c r="R439" s="599"/>
      <c r="S439" s="599"/>
      <c r="T439" s="599"/>
      <c r="U439" s="600"/>
      <c r="V439" s="598" t="e">
        <f ca="1">OFFSET(Calcu!R449,B439,0)</f>
        <v>#N/A</v>
      </c>
      <c r="W439" s="599"/>
      <c r="X439" s="599"/>
      <c r="Y439" s="599"/>
      <c r="Z439" s="599"/>
      <c r="AA439" s="600"/>
      <c r="AB439" s="598" t="e">
        <f ca="1">OFFSET(Calcu!S449,B439,0)</f>
        <v>#N/A</v>
      </c>
      <c r="AC439" s="599"/>
      <c r="AD439" s="599"/>
      <c r="AE439" s="599"/>
      <c r="AF439" s="599"/>
      <c r="AG439" s="600"/>
      <c r="AH439" s="734"/>
      <c r="AI439" s="735"/>
      <c r="AJ439" s="735"/>
      <c r="AK439" s="735"/>
      <c r="AL439" s="735"/>
      <c r="AM439" s="736"/>
      <c r="AN439" s="734"/>
      <c r="AO439" s="735"/>
      <c r="AP439" s="735"/>
      <c r="AQ439" s="735"/>
      <c r="AR439" s="735"/>
      <c r="AS439" s="736"/>
      <c r="AT439" s="141"/>
    </row>
    <row r="440" spans="1:46" s="142" customFormat="1" ht="18" customHeight="1">
      <c r="A440" s="184"/>
      <c r="B440" s="141"/>
      <c r="C440" s="141"/>
      <c r="D440" s="141"/>
      <c r="E440" s="141"/>
      <c r="F440" s="141"/>
      <c r="G440" s="141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  <c r="U440" s="141"/>
      <c r="V440" s="141"/>
      <c r="W440" s="141"/>
      <c r="X440" s="141"/>
      <c r="Y440" s="141"/>
      <c r="Z440" s="141"/>
      <c r="AA440" s="141"/>
      <c r="AB440" s="141"/>
      <c r="AC440" s="141"/>
      <c r="AD440" s="141"/>
      <c r="AE440" s="141"/>
      <c r="AF440" s="141"/>
      <c r="AG440" s="141"/>
      <c r="AH440" s="141"/>
      <c r="AI440" s="141"/>
      <c r="AJ440" s="141"/>
      <c r="AK440" s="141"/>
      <c r="AL440" s="141"/>
      <c r="AM440" s="141"/>
      <c r="AN440" s="141"/>
      <c r="AO440" s="141"/>
      <c r="AP440" s="141"/>
      <c r="AQ440" s="141"/>
      <c r="AR440" s="141"/>
      <c r="AS440" s="141"/>
      <c r="AT440" s="141"/>
    </row>
    <row r="441" spans="1:46" s="142" customFormat="1" ht="18" customHeight="1">
      <c r="A441" s="149" t="str">
        <f ca="1">"■ "&amp;B395&amp;" "&amp;N395&amp;" 에서의 영점보정 후 교정데이터"</f>
        <v>■ 0 0 에서의 영점보정 후 교정데이터</v>
      </c>
      <c r="B441" s="141"/>
      <c r="C441" s="286"/>
      <c r="D441" s="286"/>
      <c r="E441" s="286"/>
      <c r="F441" s="286"/>
      <c r="G441" s="287"/>
      <c r="H441" s="287"/>
      <c r="I441" s="287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1"/>
      <c r="V441" s="141"/>
      <c r="W441" s="141"/>
      <c r="X441" s="141"/>
      <c r="Y441" s="141"/>
      <c r="Z441" s="141"/>
      <c r="AA441" s="141"/>
      <c r="AB441" s="141"/>
      <c r="AC441" s="141"/>
      <c r="AD441" s="141"/>
      <c r="AE441" s="141"/>
      <c r="AF441" s="141"/>
      <c r="AG441" s="141"/>
      <c r="AH441" s="141"/>
      <c r="AI441" s="141"/>
      <c r="AJ441" s="141"/>
      <c r="AK441" s="141"/>
      <c r="AL441" s="141"/>
      <c r="AM441" s="141"/>
      <c r="AN441" s="141"/>
      <c r="AO441" s="141"/>
      <c r="AP441" s="141"/>
      <c r="AQ441" s="141"/>
      <c r="AR441" s="141"/>
      <c r="AS441" s="141"/>
      <c r="AT441" s="141"/>
    </row>
    <row r="442" spans="1:46" s="142" customFormat="1" ht="18" customHeight="1">
      <c r="A442" s="184"/>
      <c r="B442" s="696" t="s">
        <v>216</v>
      </c>
      <c r="C442" s="697"/>
      <c r="D442" s="697"/>
      <c r="E442" s="697"/>
      <c r="F442" s="697"/>
      <c r="G442" s="697"/>
      <c r="H442" s="698"/>
      <c r="I442" s="696" t="s">
        <v>932</v>
      </c>
      <c r="J442" s="716"/>
      <c r="K442" s="716"/>
      <c r="L442" s="716"/>
      <c r="M442" s="716"/>
      <c r="N442" s="716"/>
      <c r="O442" s="717"/>
      <c r="P442" s="705" t="e">
        <f>Calcu!$J$568&amp;" 지시값 (영점보정)"</f>
        <v>#N/A</v>
      </c>
      <c r="Q442" s="721"/>
      <c r="R442" s="721"/>
      <c r="S442" s="721"/>
      <c r="T442" s="721"/>
      <c r="U442" s="721"/>
      <c r="V442" s="721"/>
      <c r="W442" s="721"/>
      <c r="X442" s="721"/>
      <c r="Y442" s="721"/>
      <c r="Z442" s="721"/>
      <c r="AA442" s="721"/>
      <c r="AB442" s="721"/>
      <c r="AC442" s="721"/>
      <c r="AD442" s="721"/>
      <c r="AE442" s="721"/>
      <c r="AF442" s="721"/>
      <c r="AG442" s="721"/>
      <c r="AH442" s="721"/>
      <c r="AI442" s="721"/>
      <c r="AJ442" s="721"/>
      <c r="AK442" s="721"/>
      <c r="AL442" s="721"/>
      <c r="AM442" s="721"/>
      <c r="AN442" s="721"/>
      <c r="AO442" s="721"/>
      <c r="AP442" s="721"/>
      <c r="AQ442" s="721"/>
      <c r="AR442" s="721"/>
      <c r="AS442" s="722"/>
      <c r="AT442" s="141"/>
    </row>
    <row r="443" spans="1:46" s="142" customFormat="1" ht="18" customHeight="1">
      <c r="A443" s="184"/>
      <c r="B443" s="699"/>
      <c r="C443" s="700"/>
      <c r="D443" s="700"/>
      <c r="E443" s="700"/>
      <c r="F443" s="700"/>
      <c r="G443" s="700"/>
      <c r="H443" s="701"/>
      <c r="I443" s="718"/>
      <c r="J443" s="719"/>
      <c r="K443" s="719"/>
      <c r="L443" s="719"/>
      <c r="M443" s="719"/>
      <c r="N443" s="719"/>
      <c r="O443" s="720"/>
      <c r="P443" s="705" t="s">
        <v>68</v>
      </c>
      <c r="Q443" s="721"/>
      <c r="R443" s="721"/>
      <c r="S443" s="721"/>
      <c r="T443" s="721"/>
      <c r="U443" s="721"/>
      <c r="V443" s="722"/>
      <c r="W443" s="705" t="s">
        <v>218</v>
      </c>
      <c r="X443" s="721"/>
      <c r="Y443" s="721"/>
      <c r="Z443" s="721"/>
      <c r="AA443" s="721"/>
      <c r="AB443" s="721"/>
      <c r="AC443" s="722"/>
      <c r="AD443" s="705" t="s">
        <v>219</v>
      </c>
      <c r="AE443" s="721"/>
      <c r="AF443" s="721"/>
      <c r="AG443" s="721"/>
      <c r="AH443" s="721"/>
      <c r="AI443" s="721"/>
      <c r="AJ443" s="722"/>
      <c r="AK443" s="705" t="s">
        <v>228</v>
      </c>
      <c r="AL443" s="721"/>
      <c r="AM443" s="721"/>
      <c r="AN443" s="721"/>
      <c r="AO443" s="721"/>
      <c r="AP443" s="721"/>
      <c r="AQ443" s="721"/>
      <c r="AR443" s="721"/>
      <c r="AS443" s="722"/>
      <c r="AT443" s="141"/>
    </row>
    <row r="444" spans="1:46" s="142" customFormat="1" ht="18" customHeight="1">
      <c r="A444" s="184"/>
      <c r="B444" s="702"/>
      <c r="C444" s="703"/>
      <c r="D444" s="703"/>
      <c r="E444" s="703"/>
      <c r="F444" s="703"/>
      <c r="G444" s="703"/>
      <c r="H444" s="704"/>
      <c r="I444" s="723">
        <f ca="1">I437</f>
        <v>0</v>
      </c>
      <c r="J444" s="724"/>
      <c r="K444" s="724"/>
      <c r="L444" s="724"/>
      <c r="M444" s="724"/>
      <c r="N444" s="724"/>
      <c r="O444" s="725"/>
      <c r="P444" s="723">
        <f ca="1">P437</f>
        <v>0</v>
      </c>
      <c r="Q444" s="726"/>
      <c r="R444" s="726"/>
      <c r="S444" s="726"/>
      <c r="T444" s="726"/>
      <c r="U444" s="726"/>
      <c r="V444" s="727"/>
      <c r="W444" s="723">
        <f ca="1">V437</f>
        <v>0</v>
      </c>
      <c r="X444" s="726"/>
      <c r="Y444" s="726"/>
      <c r="Z444" s="726"/>
      <c r="AA444" s="726"/>
      <c r="AB444" s="726"/>
      <c r="AC444" s="727"/>
      <c r="AD444" s="723">
        <f ca="1">AB437</f>
        <v>0</v>
      </c>
      <c r="AE444" s="726"/>
      <c r="AF444" s="726"/>
      <c r="AG444" s="726"/>
      <c r="AH444" s="726"/>
      <c r="AI444" s="726"/>
      <c r="AJ444" s="727"/>
      <c r="AK444" s="723">
        <f ca="1">AH437</f>
        <v>0</v>
      </c>
      <c r="AL444" s="726"/>
      <c r="AM444" s="726"/>
      <c r="AN444" s="726"/>
      <c r="AO444" s="726"/>
      <c r="AP444" s="726"/>
      <c r="AQ444" s="726"/>
      <c r="AR444" s="726"/>
      <c r="AS444" s="727"/>
      <c r="AT444" s="141"/>
    </row>
    <row r="445" spans="1:46" s="142" customFormat="1" ht="18" customHeight="1">
      <c r="A445" s="184"/>
      <c r="B445" s="728" t="e">
        <f>B438</f>
        <v>#N/A</v>
      </c>
      <c r="C445" s="729"/>
      <c r="D445" s="729"/>
      <c r="E445" s="729"/>
      <c r="F445" s="729"/>
      <c r="G445" s="729"/>
      <c r="H445" s="730"/>
      <c r="I445" s="598" t="e">
        <f ca="1">I438</f>
        <v>#N/A</v>
      </c>
      <c r="J445" s="599"/>
      <c r="K445" s="599"/>
      <c r="L445" s="599"/>
      <c r="M445" s="599"/>
      <c r="N445" s="599"/>
      <c r="O445" s="600"/>
      <c r="P445" s="598" t="e">
        <f ca="1">OFFSET(Calcu!U434,B445,0)</f>
        <v>#N/A</v>
      </c>
      <c r="Q445" s="601"/>
      <c r="R445" s="601"/>
      <c r="S445" s="601"/>
      <c r="T445" s="601"/>
      <c r="U445" s="601"/>
      <c r="V445" s="602"/>
      <c r="W445" s="598" t="e">
        <f ca="1">OFFSET(Calcu!V434,B445,0)</f>
        <v>#N/A</v>
      </c>
      <c r="X445" s="601"/>
      <c r="Y445" s="601"/>
      <c r="Z445" s="601"/>
      <c r="AA445" s="601"/>
      <c r="AB445" s="601"/>
      <c r="AC445" s="602"/>
      <c r="AD445" s="598" t="e">
        <f ca="1">OFFSET(Calcu!W434,B445,0)</f>
        <v>#N/A</v>
      </c>
      <c r="AE445" s="601"/>
      <c r="AF445" s="601"/>
      <c r="AG445" s="601"/>
      <c r="AH445" s="601"/>
      <c r="AI445" s="601"/>
      <c r="AJ445" s="602"/>
      <c r="AK445" s="598" t="e">
        <f ca="1">OFFSET(Calcu!X434,B445,0)</f>
        <v>#N/A</v>
      </c>
      <c r="AL445" s="601"/>
      <c r="AM445" s="601"/>
      <c r="AN445" s="601"/>
      <c r="AO445" s="601"/>
      <c r="AP445" s="601"/>
      <c r="AQ445" s="601"/>
      <c r="AR445" s="601"/>
      <c r="AS445" s="602"/>
      <c r="AT445" s="141"/>
    </row>
    <row r="446" spans="1:46" s="142" customFormat="1" ht="18" customHeight="1">
      <c r="A446" s="184"/>
      <c r="B446" s="737" t="e">
        <f>B439</f>
        <v>#N/A</v>
      </c>
      <c r="C446" s="738"/>
      <c r="D446" s="738"/>
      <c r="E446" s="738"/>
      <c r="F446" s="738"/>
      <c r="G446" s="738"/>
      <c r="H446" s="739"/>
      <c r="I446" s="598" t="e">
        <f ca="1">I439</f>
        <v>#N/A</v>
      </c>
      <c r="J446" s="599"/>
      <c r="K446" s="599"/>
      <c r="L446" s="599"/>
      <c r="M446" s="599"/>
      <c r="N446" s="599"/>
      <c r="O446" s="600"/>
      <c r="P446" s="598" t="e">
        <f ca="1">OFFSET(Calcu!U449,B446,0)</f>
        <v>#N/A</v>
      </c>
      <c r="Q446" s="601"/>
      <c r="R446" s="601"/>
      <c r="S446" s="601"/>
      <c r="T446" s="601"/>
      <c r="U446" s="601"/>
      <c r="V446" s="602"/>
      <c r="W446" s="598" t="e">
        <f ca="1">OFFSET(Calcu!V449,B446,0)</f>
        <v>#N/A</v>
      </c>
      <c r="X446" s="601"/>
      <c r="Y446" s="601"/>
      <c r="Z446" s="601"/>
      <c r="AA446" s="601"/>
      <c r="AB446" s="601"/>
      <c r="AC446" s="602"/>
      <c r="AD446" s="598" t="e">
        <f ca="1">OFFSET(Calcu!W449,B446,0)</f>
        <v>#N/A</v>
      </c>
      <c r="AE446" s="601"/>
      <c r="AF446" s="601"/>
      <c r="AG446" s="601"/>
      <c r="AH446" s="601"/>
      <c r="AI446" s="601"/>
      <c r="AJ446" s="602"/>
      <c r="AK446" s="598" t="e">
        <f ca="1">OFFSET(Calcu!X449,B446,0)</f>
        <v>#N/A</v>
      </c>
      <c r="AL446" s="601"/>
      <c r="AM446" s="601"/>
      <c r="AN446" s="601"/>
      <c r="AO446" s="601"/>
      <c r="AP446" s="601"/>
      <c r="AQ446" s="601"/>
      <c r="AR446" s="601"/>
      <c r="AS446" s="602"/>
      <c r="AT446" s="141"/>
    </row>
    <row r="447" spans="1:46" s="142" customFormat="1" ht="18" customHeight="1">
      <c r="A447" s="184"/>
      <c r="B447" s="281"/>
      <c r="C447" s="280"/>
      <c r="D447" s="280"/>
      <c r="E447" s="280"/>
      <c r="F447" s="280"/>
      <c r="G447" s="280"/>
      <c r="H447" s="280"/>
      <c r="I447" s="281"/>
      <c r="J447" s="281"/>
      <c r="K447" s="281"/>
      <c r="L447" s="281"/>
      <c r="M447" s="281"/>
      <c r="N447" s="281"/>
      <c r="O447" s="281"/>
      <c r="P447" s="281"/>
      <c r="Q447" s="281"/>
      <c r="R447" s="281"/>
      <c r="S447" s="281"/>
      <c r="T447" s="281"/>
      <c r="U447" s="281"/>
      <c r="V447" s="281"/>
      <c r="W447" s="281"/>
      <c r="X447" s="281"/>
      <c r="Y447" s="281"/>
      <c r="Z447" s="281"/>
      <c r="AA447" s="281"/>
      <c r="AB447" s="281"/>
      <c r="AC447" s="281"/>
      <c r="AD447" s="281"/>
      <c r="AE447" s="281"/>
      <c r="AF447" s="281"/>
      <c r="AG447" s="281"/>
      <c r="AH447" s="281"/>
      <c r="AI447" s="281"/>
      <c r="AJ447" s="281"/>
      <c r="AK447" s="281"/>
      <c r="AL447" s="281"/>
      <c r="AM447" s="281"/>
      <c r="AN447" s="281"/>
      <c r="AO447" s="281"/>
      <c r="AP447" s="281"/>
      <c r="AQ447" s="281"/>
      <c r="AR447" s="281"/>
      <c r="AS447" s="281"/>
      <c r="AT447" s="141"/>
    </row>
    <row r="448" spans="1:46" ht="18" customHeight="1">
      <c r="A448" s="183" t="s">
        <v>73</v>
      </c>
      <c r="B448" s="282"/>
      <c r="C448" s="282"/>
      <c r="D448" s="282"/>
      <c r="E448" s="282"/>
      <c r="F448" s="282"/>
      <c r="G448" s="282"/>
      <c r="H448" s="282"/>
      <c r="I448" s="282"/>
      <c r="J448" s="282"/>
      <c r="K448" s="282"/>
      <c r="L448" s="282"/>
      <c r="M448" s="282"/>
      <c r="N448" s="282"/>
      <c r="O448" s="282"/>
      <c r="P448" s="282"/>
      <c r="Q448" s="282"/>
      <c r="R448" s="282"/>
      <c r="S448" s="282"/>
      <c r="T448" s="282"/>
      <c r="U448" s="282"/>
      <c r="V448" s="282"/>
      <c r="W448" s="282"/>
      <c r="X448" s="282"/>
      <c r="Y448" s="282"/>
      <c r="Z448" s="282"/>
      <c r="AA448" s="282"/>
      <c r="AB448" s="282"/>
      <c r="AC448" s="282"/>
      <c r="AD448" s="282"/>
      <c r="AE448" s="282"/>
      <c r="AF448" s="282"/>
      <c r="AG448" s="282"/>
      <c r="AH448" s="282"/>
      <c r="AI448" s="282"/>
      <c r="AJ448" s="282"/>
      <c r="AK448" s="282"/>
      <c r="AL448" s="282"/>
      <c r="AM448" s="282"/>
      <c r="AN448" s="282"/>
      <c r="AO448" s="282"/>
      <c r="AP448" s="282"/>
      <c r="AQ448" s="282"/>
      <c r="AR448" s="282"/>
      <c r="AS448" s="282"/>
      <c r="AT448" s="282"/>
    </row>
    <row r="449" spans="1:92" ht="18" customHeight="1">
      <c r="A449" s="282"/>
      <c r="B449" s="670"/>
      <c r="C449" s="671"/>
      <c r="D449" s="605"/>
      <c r="E449" s="606"/>
      <c r="F449" s="606"/>
      <c r="G449" s="606"/>
      <c r="H449" s="607"/>
      <c r="I449" s="605">
        <v>1</v>
      </c>
      <c r="J449" s="606"/>
      <c r="K449" s="606"/>
      <c r="L449" s="606"/>
      <c r="M449" s="606"/>
      <c r="N449" s="606"/>
      <c r="O449" s="607"/>
      <c r="P449" s="605">
        <v>2</v>
      </c>
      <c r="Q449" s="606"/>
      <c r="R449" s="606"/>
      <c r="S449" s="606"/>
      <c r="T449" s="606"/>
      <c r="U449" s="606"/>
      <c r="V449" s="606"/>
      <c r="W449" s="607"/>
      <c r="X449" s="605">
        <v>3</v>
      </c>
      <c r="Y449" s="668"/>
      <c r="Z449" s="668"/>
      <c r="AA449" s="668"/>
      <c r="AB449" s="669"/>
      <c r="AC449" s="605">
        <v>4</v>
      </c>
      <c r="AD449" s="606"/>
      <c r="AE449" s="606"/>
      <c r="AF449" s="606"/>
      <c r="AG449" s="607"/>
      <c r="AH449" s="605">
        <v>5</v>
      </c>
      <c r="AI449" s="606"/>
      <c r="AJ449" s="606"/>
      <c r="AK449" s="606"/>
      <c r="AL449" s="606"/>
      <c r="AM449" s="606"/>
      <c r="AN449" s="606"/>
      <c r="AO449" s="607"/>
      <c r="AP449" s="605">
        <v>6</v>
      </c>
      <c r="AQ449" s="748"/>
      <c r="AR449" s="748"/>
      <c r="AS449" s="669"/>
      <c r="AT449" s="282"/>
    </row>
    <row r="450" spans="1:92" ht="18" customHeight="1">
      <c r="A450" s="282"/>
      <c r="B450" s="672"/>
      <c r="C450" s="673"/>
      <c r="D450" s="674" t="s">
        <v>74</v>
      </c>
      <c r="E450" s="675"/>
      <c r="F450" s="675"/>
      <c r="G450" s="675"/>
      <c r="H450" s="676"/>
      <c r="I450" s="674" t="s">
        <v>75</v>
      </c>
      <c r="J450" s="675"/>
      <c r="K450" s="675"/>
      <c r="L450" s="675"/>
      <c r="M450" s="675"/>
      <c r="N450" s="675"/>
      <c r="O450" s="676"/>
      <c r="P450" s="674" t="s">
        <v>344</v>
      </c>
      <c r="Q450" s="675"/>
      <c r="R450" s="675"/>
      <c r="S450" s="675"/>
      <c r="T450" s="675"/>
      <c r="U450" s="675"/>
      <c r="V450" s="675"/>
      <c r="W450" s="676"/>
      <c r="X450" s="674" t="s">
        <v>234</v>
      </c>
      <c r="Y450" s="689"/>
      <c r="Z450" s="689"/>
      <c r="AA450" s="689"/>
      <c r="AB450" s="690"/>
      <c r="AC450" s="674" t="s">
        <v>322</v>
      </c>
      <c r="AD450" s="675"/>
      <c r="AE450" s="675"/>
      <c r="AF450" s="675"/>
      <c r="AG450" s="676"/>
      <c r="AH450" s="674" t="s">
        <v>345</v>
      </c>
      <c r="AI450" s="675"/>
      <c r="AJ450" s="675"/>
      <c r="AK450" s="675"/>
      <c r="AL450" s="675"/>
      <c r="AM450" s="675"/>
      <c r="AN450" s="675"/>
      <c r="AO450" s="676"/>
      <c r="AP450" s="674" t="s">
        <v>346</v>
      </c>
      <c r="AQ450" s="749"/>
      <c r="AR450" s="749"/>
      <c r="AS450" s="690"/>
      <c r="AT450" s="282"/>
    </row>
    <row r="451" spans="1:92" ht="18" customHeight="1">
      <c r="A451" s="282"/>
      <c r="B451" s="672"/>
      <c r="C451" s="673"/>
      <c r="D451" s="677"/>
      <c r="E451" s="678"/>
      <c r="F451" s="678"/>
      <c r="G451" s="678"/>
      <c r="H451" s="679"/>
      <c r="I451" s="686" t="s">
        <v>239</v>
      </c>
      <c r="J451" s="687"/>
      <c r="K451" s="687"/>
      <c r="L451" s="687"/>
      <c r="M451" s="687"/>
      <c r="N451" s="687"/>
      <c r="O451" s="688"/>
      <c r="P451" s="683" t="s">
        <v>79</v>
      </c>
      <c r="Q451" s="684"/>
      <c r="R451" s="684"/>
      <c r="S451" s="684"/>
      <c r="T451" s="684"/>
      <c r="U451" s="684"/>
      <c r="V451" s="684"/>
      <c r="W451" s="685"/>
      <c r="X451" s="680"/>
      <c r="Y451" s="681"/>
      <c r="Z451" s="681"/>
      <c r="AA451" s="681"/>
      <c r="AB451" s="682"/>
      <c r="AC451" s="683" t="s">
        <v>323</v>
      </c>
      <c r="AD451" s="684"/>
      <c r="AE451" s="684"/>
      <c r="AF451" s="684"/>
      <c r="AG451" s="685"/>
      <c r="AH451" s="686" t="s">
        <v>94</v>
      </c>
      <c r="AI451" s="687"/>
      <c r="AJ451" s="687"/>
      <c r="AK451" s="687"/>
      <c r="AL451" s="687"/>
      <c r="AM451" s="687"/>
      <c r="AN451" s="687"/>
      <c r="AO451" s="688"/>
      <c r="AP451" s="680"/>
      <c r="AQ451" s="740"/>
      <c r="AR451" s="740"/>
      <c r="AS451" s="682"/>
      <c r="AT451" s="282"/>
    </row>
    <row r="452" spans="1:92" ht="18" customHeight="1">
      <c r="A452" s="282"/>
      <c r="B452" s="741" t="s">
        <v>324</v>
      </c>
      <c r="C452" s="742"/>
      <c r="D452" s="743" t="s">
        <v>897</v>
      </c>
      <c r="E452" s="744"/>
      <c r="F452" s="744"/>
      <c r="G452" s="744"/>
      <c r="H452" s="745"/>
      <c r="I452" s="611" t="e">
        <f ca="1">I438</f>
        <v>#N/A</v>
      </c>
      <c r="J452" s="612"/>
      <c r="K452" s="612"/>
      <c r="L452" s="612"/>
      <c r="M452" s="613">
        <f ca="1">I437</f>
        <v>0</v>
      </c>
      <c r="N452" s="664"/>
      <c r="O452" s="665"/>
      <c r="P452" s="746" t="e">
        <f ca="1">IF(OR(Z395="% of Reading",Z395="% of F.S"),I452*T395%,T395)/AF395</f>
        <v>#N/A</v>
      </c>
      <c r="Q452" s="747"/>
      <c r="R452" s="747"/>
      <c r="S452" s="747"/>
      <c r="T452" s="747"/>
      <c r="U452" s="613">
        <f ca="1">M452</f>
        <v>0</v>
      </c>
      <c r="V452" s="613"/>
      <c r="W452" s="614"/>
      <c r="X452" s="605" t="s">
        <v>80</v>
      </c>
      <c r="Y452" s="748"/>
      <c r="Z452" s="748"/>
      <c r="AA452" s="748"/>
      <c r="AB452" s="669"/>
      <c r="AC452" s="618">
        <v>1</v>
      </c>
      <c r="AD452" s="619"/>
      <c r="AE452" s="619"/>
      <c r="AF452" s="619"/>
      <c r="AG452" s="620"/>
      <c r="AH452" s="611" t="e">
        <f t="shared" ref="AH452" ca="1" si="5">P452*AC452</f>
        <v>#N/A</v>
      </c>
      <c r="AI452" s="612"/>
      <c r="AJ452" s="612"/>
      <c r="AK452" s="612"/>
      <c r="AL452" s="612"/>
      <c r="AM452" s="613">
        <f ca="1">U452</f>
        <v>0</v>
      </c>
      <c r="AN452" s="613"/>
      <c r="AO452" s="614"/>
      <c r="AP452" s="605" t="s">
        <v>347</v>
      </c>
      <c r="AQ452" s="748"/>
      <c r="AR452" s="748"/>
      <c r="AS452" s="669"/>
      <c r="AT452" s="282"/>
    </row>
    <row r="453" spans="1:92" ht="18" customHeight="1">
      <c r="A453" s="282"/>
      <c r="B453" s="670" t="s">
        <v>348</v>
      </c>
      <c r="C453" s="671"/>
      <c r="D453" s="743" t="s">
        <v>898</v>
      </c>
      <c r="E453" s="744"/>
      <c r="F453" s="744"/>
      <c r="G453" s="744"/>
      <c r="H453" s="745"/>
      <c r="I453" s="759" t="e">
        <f ca="1">AH438</f>
        <v>#N/A</v>
      </c>
      <c r="J453" s="760"/>
      <c r="K453" s="760"/>
      <c r="L453" s="760"/>
      <c r="M453" s="613">
        <f ca="1">AH437</f>
        <v>0</v>
      </c>
      <c r="N453" s="664"/>
      <c r="O453" s="665"/>
      <c r="P453" s="759" t="e">
        <f ca="1">SQRT(SUMSQ(P454,P455,P456,P457))</f>
        <v>#N/A</v>
      </c>
      <c r="Q453" s="760"/>
      <c r="R453" s="760"/>
      <c r="S453" s="760"/>
      <c r="T453" s="760"/>
      <c r="U453" s="613">
        <f ca="1">M453</f>
        <v>0</v>
      </c>
      <c r="V453" s="613"/>
      <c r="W453" s="614"/>
      <c r="X453" s="674" t="s">
        <v>349</v>
      </c>
      <c r="Y453" s="675"/>
      <c r="Z453" s="675"/>
      <c r="AA453" s="675"/>
      <c r="AB453" s="676"/>
      <c r="AC453" s="761">
        <v>-1</v>
      </c>
      <c r="AD453" s="762"/>
      <c r="AE453" s="762"/>
      <c r="AF453" s="762"/>
      <c r="AG453" s="763"/>
      <c r="AH453" s="759" t="e">
        <f ca="1">ABS(P453*AC453)</f>
        <v>#N/A</v>
      </c>
      <c r="AI453" s="760"/>
      <c r="AJ453" s="760"/>
      <c r="AK453" s="760"/>
      <c r="AL453" s="760"/>
      <c r="AM453" s="613">
        <f ca="1">U453</f>
        <v>0</v>
      </c>
      <c r="AN453" s="613"/>
      <c r="AO453" s="614"/>
      <c r="AP453" s="768" t="e">
        <f ca="1">IF(SUM(AH455:AM457)=0,"∞",AH453^4/SUM(AH455^4/AP455,AH456^4/AP456,AH457^4/AP457))</f>
        <v>#VALUE!</v>
      </c>
      <c r="AQ453" s="769"/>
      <c r="AR453" s="769"/>
      <c r="AS453" s="770"/>
      <c r="AT453" s="282"/>
    </row>
    <row r="454" spans="1:92" ht="18" customHeight="1">
      <c r="A454" s="282"/>
      <c r="B454" s="741" t="s">
        <v>350</v>
      </c>
      <c r="C454" s="742"/>
      <c r="D454" s="753" t="s">
        <v>899</v>
      </c>
      <c r="E454" s="754"/>
      <c r="F454" s="754"/>
      <c r="G454" s="754"/>
      <c r="H454" s="755"/>
      <c r="I454" s="756">
        <v>0</v>
      </c>
      <c r="J454" s="757"/>
      <c r="K454" s="757"/>
      <c r="L454" s="757"/>
      <c r="M454" s="757"/>
      <c r="N454" s="757"/>
      <c r="O454" s="758"/>
      <c r="P454" s="611" t="e">
        <f ca="1">H395/2/SQRT(3)</f>
        <v>#N/A</v>
      </c>
      <c r="Q454" s="612"/>
      <c r="R454" s="612"/>
      <c r="S454" s="612"/>
      <c r="T454" s="612"/>
      <c r="U454" s="612"/>
      <c r="V454" s="613">
        <f ca="1">U453</f>
        <v>0</v>
      </c>
      <c r="W454" s="614"/>
      <c r="X454" s="615" t="s">
        <v>349</v>
      </c>
      <c r="Y454" s="616"/>
      <c r="Z454" s="616"/>
      <c r="AA454" s="616"/>
      <c r="AB454" s="617"/>
      <c r="AC454" s="608">
        <v>1</v>
      </c>
      <c r="AD454" s="609"/>
      <c r="AE454" s="609"/>
      <c r="AF454" s="609"/>
      <c r="AG454" s="610"/>
      <c r="AH454" s="611" t="e">
        <f t="shared" ref="AH454:AH456" ca="1" si="6">P454*AC454</f>
        <v>#N/A</v>
      </c>
      <c r="AI454" s="612"/>
      <c r="AJ454" s="612"/>
      <c r="AK454" s="612"/>
      <c r="AL454" s="612"/>
      <c r="AM454" s="612"/>
      <c r="AN454" s="613">
        <f ca="1">V454</f>
        <v>0</v>
      </c>
      <c r="AO454" s="614"/>
      <c r="AP454" s="615" t="s">
        <v>347</v>
      </c>
      <c r="AQ454" s="616"/>
      <c r="AR454" s="616"/>
      <c r="AS454" s="617"/>
      <c r="AT454" s="282"/>
    </row>
    <row r="455" spans="1:92" ht="18" customHeight="1">
      <c r="A455" s="282"/>
      <c r="B455" s="741" t="s">
        <v>351</v>
      </c>
      <c r="C455" s="742"/>
      <c r="D455" s="753" t="s">
        <v>900</v>
      </c>
      <c r="E455" s="754"/>
      <c r="F455" s="754"/>
      <c r="G455" s="754"/>
      <c r="H455" s="755"/>
      <c r="I455" s="756">
        <v>0</v>
      </c>
      <c r="J455" s="757"/>
      <c r="K455" s="757"/>
      <c r="L455" s="757"/>
      <c r="M455" s="757"/>
      <c r="N455" s="757"/>
      <c r="O455" s="758"/>
      <c r="P455" s="611" t="e">
        <f ca="1">B397/2/SQRT(3)</f>
        <v>#VALUE!</v>
      </c>
      <c r="Q455" s="612"/>
      <c r="R455" s="612"/>
      <c r="S455" s="612"/>
      <c r="T455" s="612"/>
      <c r="U455" s="612"/>
      <c r="V455" s="613">
        <f ca="1">V454</f>
        <v>0</v>
      </c>
      <c r="W455" s="614"/>
      <c r="X455" s="615" t="s">
        <v>82</v>
      </c>
      <c r="Y455" s="616"/>
      <c r="Z455" s="616"/>
      <c r="AA455" s="616"/>
      <c r="AB455" s="617"/>
      <c r="AC455" s="608">
        <v>1</v>
      </c>
      <c r="AD455" s="609"/>
      <c r="AE455" s="609"/>
      <c r="AF455" s="609"/>
      <c r="AG455" s="610"/>
      <c r="AH455" s="611" t="e">
        <f t="shared" ca="1" si="6"/>
        <v>#VALUE!</v>
      </c>
      <c r="AI455" s="612"/>
      <c r="AJ455" s="612"/>
      <c r="AK455" s="612"/>
      <c r="AL455" s="612"/>
      <c r="AM455" s="612"/>
      <c r="AN455" s="613">
        <f ca="1">V455</f>
        <v>0</v>
      </c>
      <c r="AO455" s="614"/>
      <c r="AP455" s="615">
        <f>1/2*(100/20)^2</f>
        <v>12.5</v>
      </c>
      <c r="AQ455" s="616"/>
      <c r="AR455" s="616"/>
      <c r="AS455" s="617"/>
      <c r="AT455" s="282"/>
    </row>
    <row r="456" spans="1:92" ht="18" customHeight="1">
      <c r="A456" s="282"/>
      <c r="B456" s="741" t="s">
        <v>83</v>
      </c>
      <c r="C456" s="742"/>
      <c r="D456" s="753" t="s">
        <v>901</v>
      </c>
      <c r="E456" s="754"/>
      <c r="F456" s="754"/>
      <c r="G456" s="754"/>
      <c r="H456" s="755"/>
      <c r="I456" s="756">
        <v>0</v>
      </c>
      <c r="J456" s="757"/>
      <c r="K456" s="757"/>
      <c r="L456" s="757"/>
      <c r="M456" s="757"/>
      <c r="N456" s="757"/>
      <c r="O456" s="758"/>
      <c r="P456" s="611" t="e">
        <f ca="1">MAX(AK445:AS446)/2/SQRT(3)</f>
        <v>#N/A</v>
      </c>
      <c r="Q456" s="612"/>
      <c r="R456" s="612"/>
      <c r="S456" s="612"/>
      <c r="T456" s="612"/>
      <c r="U456" s="612"/>
      <c r="V456" s="613">
        <f ca="1">V455</f>
        <v>0</v>
      </c>
      <c r="W456" s="614"/>
      <c r="X456" s="615" t="s">
        <v>349</v>
      </c>
      <c r="Y456" s="616"/>
      <c r="Z456" s="616"/>
      <c r="AA456" s="616"/>
      <c r="AB456" s="617"/>
      <c r="AC456" s="608">
        <v>1</v>
      </c>
      <c r="AD456" s="609"/>
      <c r="AE456" s="609"/>
      <c r="AF456" s="609"/>
      <c r="AG456" s="610"/>
      <c r="AH456" s="611" t="e">
        <f t="shared" ca="1" si="6"/>
        <v>#N/A</v>
      </c>
      <c r="AI456" s="612"/>
      <c r="AJ456" s="612"/>
      <c r="AK456" s="612"/>
      <c r="AL456" s="612"/>
      <c r="AM456" s="612"/>
      <c r="AN456" s="613">
        <f ca="1">V456</f>
        <v>0</v>
      </c>
      <c r="AO456" s="614"/>
      <c r="AP456" s="615">
        <f>1/2*(100/20)^2</f>
        <v>12.5</v>
      </c>
      <c r="AQ456" s="616"/>
      <c r="AR456" s="616"/>
      <c r="AS456" s="617"/>
      <c r="AT456" s="282"/>
    </row>
    <row r="457" spans="1:92" ht="18" customHeight="1">
      <c r="A457" s="282"/>
      <c r="B457" s="741" t="s">
        <v>328</v>
      </c>
      <c r="C457" s="742"/>
      <c r="D457" s="753" t="s">
        <v>902</v>
      </c>
      <c r="E457" s="754"/>
      <c r="F457" s="754"/>
      <c r="G457" s="754"/>
      <c r="H457" s="755"/>
      <c r="I457" s="756">
        <v>0</v>
      </c>
      <c r="J457" s="757"/>
      <c r="K457" s="757"/>
      <c r="L457" s="757"/>
      <c r="M457" s="757"/>
      <c r="N457" s="757"/>
      <c r="O457" s="758"/>
      <c r="P457" s="611" t="e">
        <f ca="1">ABS(H397/2/SQRT(3))</f>
        <v>#N/A</v>
      </c>
      <c r="Q457" s="612"/>
      <c r="R457" s="612"/>
      <c r="S457" s="612"/>
      <c r="T457" s="612"/>
      <c r="U457" s="612"/>
      <c r="V457" s="613">
        <f ca="1">V456</f>
        <v>0</v>
      </c>
      <c r="W457" s="614"/>
      <c r="X457" s="615" t="s">
        <v>349</v>
      </c>
      <c r="Y457" s="616"/>
      <c r="Z457" s="616"/>
      <c r="AA457" s="616"/>
      <c r="AB457" s="617"/>
      <c r="AC457" s="608">
        <v>1</v>
      </c>
      <c r="AD457" s="609"/>
      <c r="AE457" s="609"/>
      <c r="AF457" s="609"/>
      <c r="AG457" s="610"/>
      <c r="AH457" s="611" t="e">
        <f ca="1">ABS(P457*AC457)</f>
        <v>#N/A</v>
      </c>
      <c r="AI457" s="612"/>
      <c r="AJ457" s="612"/>
      <c r="AK457" s="612"/>
      <c r="AL457" s="612"/>
      <c r="AM457" s="612"/>
      <c r="AN457" s="613">
        <f ca="1">V457</f>
        <v>0</v>
      </c>
      <c r="AO457" s="614"/>
      <c r="AP457" s="615">
        <f>1/2*(100/20)^2</f>
        <v>12.5</v>
      </c>
      <c r="AQ457" s="616"/>
      <c r="AR457" s="616"/>
      <c r="AS457" s="617"/>
      <c r="AT457" s="282"/>
    </row>
    <row r="458" spans="1:92" ht="18" customHeight="1">
      <c r="A458" s="282"/>
      <c r="B458" s="741" t="s">
        <v>253</v>
      </c>
      <c r="C458" s="742"/>
      <c r="D458" s="743" t="s">
        <v>903</v>
      </c>
      <c r="E458" s="744"/>
      <c r="F458" s="744"/>
      <c r="G458" s="744"/>
      <c r="H458" s="745"/>
      <c r="I458" s="746" t="e">
        <f ca="1">AN438</f>
        <v>#N/A</v>
      </c>
      <c r="J458" s="747"/>
      <c r="K458" s="747"/>
      <c r="L458" s="747"/>
      <c r="M458" s="613">
        <f ca="1">AN437</f>
        <v>0</v>
      </c>
      <c r="N458" s="664"/>
      <c r="O458" s="665"/>
      <c r="P458" s="764" t="s">
        <v>352</v>
      </c>
      <c r="Q458" s="765"/>
      <c r="R458" s="765"/>
      <c r="S458" s="765"/>
      <c r="T458" s="765"/>
      <c r="U458" s="765"/>
      <c r="V458" s="765"/>
      <c r="W458" s="766"/>
      <c r="X458" s="605" t="s">
        <v>352</v>
      </c>
      <c r="Y458" s="748"/>
      <c r="Z458" s="748"/>
      <c r="AA458" s="748"/>
      <c r="AB458" s="669"/>
      <c r="AC458" s="618" t="s">
        <v>352</v>
      </c>
      <c r="AD458" s="619"/>
      <c r="AE458" s="619"/>
      <c r="AF458" s="619"/>
      <c r="AG458" s="620"/>
      <c r="AH458" s="611" t="e">
        <f ca="1">SQRT(SUMSQ(AH452,AH453))</f>
        <v>#N/A</v>
      </c>
      <c r="AI458" s="612"/>
      <c r="AJ458" s="612"/>
      <c r="AK458" s="612"/>
      <c r="AL458" s="612"/>
      <c r="AM458" s="613">
        <f ca="1">M458</f>
        <v>0</v>
      </c>
      <c r="AN458" s="613"/>
      <c r="AO458" s="614"/>
      <c r="AP458" s="605" t="e">
        <f ca="1">IF(AP453="∞","∞",ROUNDDOWN(AH458^4/(AH453^4/AP453),0))</f>
        <v>#VALUE!</v>
      </c>
      <c r="AQ458" s="606"/>
      <c r="AR458" s="606"/>
      <c r="AS458" s="607"/>
      <c r="AT458" s="282"/>
      <c r="BD458" s="143"/>
      <c r="BE458" s="143"/>
      <c r="BF458" s="143"/>
      <c r="BG458" s="143"/>
      <c r="BH458" s="144"/>
      <c r="BI458" s="145"/>
      <c r="BJ458" s="145"/>
      <c r="BK458" s="146"/>
      <c r="BL458" s="146"/>
      <c r="BM458" s="146"/>
      <c r="BN458" s="146"/>
      <c r="BO458" s="146"/>
      <c r="BP458" s="146"/>
      <c r="BQ458" s="146"/>
      <c r="BR458" s="146"/>
      <c r="BS458" s="147"/>
      <c r="BT458" s="285"/>
      <c r="BU458" s="285"/>
      <c r="BV458" s="285"/>
      <c r="BW458" s="284"/>
      <c r="BX458" s="148"/>
      <c r="BY458" s="148"/>
      <c r="BZ458" s="148"/>
      <c r="CA458" s="148"/>
      <c r="CB458" s="148"/>
      <c r="CC458" s="182"/>
      <c r="CD458" s="182"/>
      <c r="CE458" s="182"/>
      <c r="CF458" s="182"/>
      <c r="CG458" s="182"/>
      <c r="CH458" s="144"/>
      <c r="CI458" s="145"/>
      <c r="CJ458" s="145"/>
      <c r="CK458" s="147"/>
      <c r="CL458" s="285"/>
      <c r="CM458" s="285"/>
      <c r="CN458" s="284"/>
    </row>
    <row r="459" spans="1:92" s="282" customFormat="1" ht="18" customHeight="1"/>
    <row r="460" spans="1:92" s="142" customFormat="1" ht="18" customHeight="1">
      <c r="A460" s="149" t="s">
        <v>788</v>
      </c>
      <c r="B460" s="141"/>
      <c r="C460" s="141"/>
      <c r="D460" s="141"/>
      <c r="E460" s="141"/>
      <c r="F460" s="141"/>
      <c r="G460" s="141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1"/>
      <c r="V460" s="141"/>
      <c r="W460" s="141"/>
      <c r="X460" s="141"/>
      <c r="Y460" s="141"/>
      <c r="Z460" s="141"/>
      <c r="AA460" s="141"/>
      <c r="AB460" s="141"/>
      <c r="AC460" s="141"/>
      <c r="AD460" s="141"/>
      <c r="AE460" s="141"/>
      <c r="AF460" s="141"/>
      <c r="AG460" s="141"/>
      <c r="AH460" s="141"/>
      <c r="AI460" s="141"/>
      <c r="AJ460" s="141"/>
      <c r="AK460" s="141"/>
      <c r="AL460" s="141"/>
      <c r="AM460" s="141"/>
      <c r="AN460" s="141"/>
      <c r="AO460" s="141"/>
      <c r="AP460" s="141"/>
      <c r="AQ460" s="141"/>
      <c r="AR460" s="141"/>
      <c r="AS460" s="141"/>
      <c r="AT460" s="141"/>
    </row>
    <row r="461" spans="1:92" s="142" customFormat="1" ht="18" customHeight="1">
      <c r="B461" s="145" t="s">
        <v>787</v>
      </c>
      <c r="C461" s="141"/>
      <c r="D461" s="141"/>
      <c r="E461" s="141"/>
      <c r="F461" s="141"/>
      <c r="G461" s="141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1"/>
      <c r="V461" s="141"/>
      <c r="W461" s="141"/>
      <c r="X461" s="141"/>
      <c r="Y461" s="141"/>
      <c r="Z461" s="141"/>
      <c r="AA461" s="141"/>
      <c r="AB461" s="141"/>
      <c r="AC461" s="141"/>
      <c r="AD461" s="141"/>
      <c r="AE461" s="141"/>
      <c r="AF461" s="141"/>
      <c r="AG461" s="141"/>
      <c r="AH461" s="141"/>
      <c r="AI461" s="141"/>
      <c r="AJ461" s="141"/>
      <c r="AK461" s="141"/>
      <c r="AL461" s="141"/>
      <c r="AM461" s="141"/>
      <c r="AN461" s="141"/>
      <c r="AO461" s="141"/>
      <c r="AP461" s="141"/>
      <c r="AQ461" s="141"/>
      <c r="AR461" s="141"/>
      <c r="AS461" s="141"/>
      <c r="AT461" s="141"/>
    </row>
    <row r="462" spans="1:92" s="142" customFormat="1" ht="18" customHeight="1">
      <c r="A462" s="141"/>
      <c r="B462" s="141"/>
      <c r="C462" s="279"/>
      <c r="D462" s="141"/>
      <c r="E462" s="178"/>
      <c r="F462" s="141"/>
      <c r="G462" s="172" t="s">
        <v>934</v>
      </c>
      <c r="H462" s="603" t="s">
        <v>311</v>
      </c>
      <c r="I462" s="603"/>
      <c r="J462" s="604" t="e">
        <f ca="1">AH458</f>
        <v>#N/A</v>
      </c>
      <c r="K462" s="604"/>
      <c r="L462" s="604"/>
      <c r="M462" s="604"/>
      <c r="N462" s="393">
        <f ca="1">AM458</f>
        <v>0</v>
      </c>
      <c r="O462" s="391"/>
      <c r="P462" s="292"/>
      <c r="Q462" s="293" t="s">
        <v>353</v>
      </c>
      <c r="R462" s="604" t="e">
        <f ca="1">J462*2</f>
        <v>#N/A</v>
      </c>
      <c r="S462" s="604"/>
      <c r="T462" s="604"/>
      <c r="U462" s="604"/>
      <c r="V462" s="393">
        <f ca="1">N462</f>
        <v>0</v>
      </c>
      <c r="W462" s="282"/>
      <c r="X462" s="282"/>
      <c r="Y462" s="282"/>
      <c r="Z462" s="282"/>
      <c r="AA462" s="141"/>
      <c r="AB462" s="141"/>
      <c r="AC462" s="141"/>
      <c r="AD462" s="141"/>
      <c r="AE462" s="141"/>
      <c r="AF462" s="141"/>
      <c r="AG462" s="141"/>
      <c r="AH462" s="141"/>
      <c r="AI462" s="141"/>
      <c r="AJ462" s="141"/>
      <c r="AK462" s="141"/>
      <c r="AL462" s="141"/>
      <c r="AM462" s="141"/>
      <c r="AN462" s="141"/>
      <c r="AO462" s="141"/>
      <c r="AP462" s="141"/>
      <c r="AQ462" s="141"/>
      <c r="AR462" s="141"/>
      <c r="AS462" s="141"/>
      <c r="AT462" s="141"/>
      <c r="AU462" s="141"/>
    </row>
    <row r="468" spans="1:55" ht="31.5">
      <c r="A468" s="185" t="s">
        <v>839</v>
      </c>
    </row>
    <row r="469" spans="1:55" s="142" customFormat="1" ht="18.75" customHeight="1">
      <c r="A469" s="141"/>
      <c r="B469" s="141"/>
      <c r="C469" s="141"/>
      <c r="D469" s="141"/>
      <c r="E469" s="141"/>
      <c r="F469" s="141"/>
      <c r="G469" s="141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  <c r="U469" s="141"/>
      <c r="V469" s="141"/>
      <c r="W469" s="141"/>
      <c r="X469" s="141"/>
      <c r="Y469" s="141"/>
      <c r="Z469" s="141"/>
      <c r="AA469" s="141"/>
      <c r="AB469" s="141"/>
      <c r="AC469" s="141"/>
      <c r="AD469" s="141"/>
      <c r="AE469" s="141"/>
      <c r="AF469" s="141"/>
      <c r="AG469" s="141"/>
      <c r="AH469" s="141"/>
      <c r="AI469" s="141"/>
      <c r="AJ469" s="141"/>
      <c r="AK469" s="141"/>
      <c r="AL469" s="141"/>
      <c r="AM469" s="141"/>
      <c r="AN469" s="141"/>
      <c r="AO469" s="141"/>
      <c r="AP469" s="141"/>
      <c r="AQ469" s="141"/>
      <c r="AR469" s="141"/>
      <c r="AS469" s="141"/>
      <c r="AT469" s="141"/>
    </row>
    <row r="470" spans="1:55" s="142" customFormat="1" ht="18.75" customHeight="1">
      <c r="A470" s="288" t="s">
        <v>212</v>
      </c>
      <c r="B470" s="141"/>
      <c r="C470" s="141"/>
      <c r="D470" s="141"/>
      <c r="E470" s="141"/>
      <c r="F470" s="141"/>
      <c r="G470" s="141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  <c r="U470" s="141"/>
      <c r="V470" s="141"/>
      <c r="W470" s="141"/>
      <c r="X470" s="141"/>
      <c r="Y470" s="141"/>
      <c r="Z470" s="141"/>
      <c r="AA470" s="141"/>
      <c r="AB470" s="141"/>
      <c r="AC470" s="141"/>
      <c r="AD470" s="141"/>
      <c r="AE470" s="141"/>
      <c r="AF470" s="141"/>
      <c r="AG470" s="141"/>
      <c r="AH470" s="141"/>
      <c r="AI470" s="141"/>
      <c r="AJ470" s="141"/>
      <c r="AK470" s="141"/>
      <c r="AL470" s="141"/>
      <c r="AM470" s="141"/>
      <c r="AN470" s="141"/>
      <c r="AO470" s="141"/>
      <c r="AP470" s="141"/>
      <c r="AQ470" s="141"/>
      <c r="AR470" s="141"/>
      <c r="AS470" s="141"/>
      <c r="AT470" s="141"/>
    </row>
    <row r="471" spans="1:55" ht="18.75" customHeight="1">
      <c r="A471" s="183" t="s">
        <v>90</v>
      </c>
    </row>
    <row r="472" spans="1:55" ht="18.75" customHeight="1">
      <c r="B472" s="660" t="s">
        <v>91</v>
      </c>
      <c r="C472" s="660"/>
      <c r="D472" s="660"/>
      <c r="E472" s="660"/>
      <c r="F472" s="660"/>
      <c r="G472" s="660"/>
      <c r="H472" s="660" t="s">
        <v>54</v>
      </c>
      <c r="I472" s="660"/>
      <c r="J472" s="660"/>
      <c r="K472" s="660"/>
      <c r="L472" s="660"/>
      <c r="M472" s="660"/>
      <c r="N472" s="661" t="s">
        <v>92</v>
      </c>
      <c r="O472" s="661"/>
      <c r="P472" s="661"/>
      <c r="Q472" s="661"/>
      <c r="R472" s="661"/>
      <c r="S472" s="661"/>
      <c r="T472" s="595" t="s">
        <v>135</v>
      </c>
      <c r="U472" s="596"/>
      <c r="V472" s="596"/>
      <c r="W472" s="596"/>
      <c r="X472" s="596"/>
      <c r="Y472" s="596"/>
      <c r="Z472" s="596"/>
      <c r="AA472" s="596"/>
      <c r="AB472" s="596"/>
      <c r="AC472" s="596"/>
      <c r="AD472" s="596"/>
      <c r="AE472" s="597"/>
      <c r="AF472" s="662" t="s">
        <v>213</v>
      </c>
      <c r="AG472" s="662"/>
      <c r="AH472" s="662"/>
      <c r="AI472" s="662"/>
      <c r="AJ472" s="662"/>
      <c r="AK472" s="662"/>
      <c r="AL472" s="661" t="s">
        <v>214</v>
      </c>
      <c r="AM472" s="661"/>
      <c r="AN472" s="661"/>
      <c r="AO472" s="661"/>
      <c r="AP472" s="661"/>
      <c r="AQ472" s="661"/>
    </row>
    <row r="473" spans="1:55" ht="18.75" customHeight="1">
      <c r="B473" s="711">
        <f>MAX(Calcu_ADJ!D9:D68)</f>
        <v>0</v>
      </c>
      <c r="C473" s="711"/>
      <c r="D473" s="711"/>
      <c r="E473" s="711"/>
      <c r="F473" s="711"/>
      <c r="G473" s="711"/>
      <c r="H473" s="711" t="e">
        <f ca="1">Calcu_ADJ!F3*Calcu_ADJ!H3</f>
        <v>#N/A</v>
      </c>
      <c r="I473" s="711"/>
      <c r="J473" s="711"/>
      <c r="K473" s="711"/>
      <c r="L473" s="711"/>
      <c r="M473" s="711"/>
      <c r="N473" s="594">
        <f ca="1">Calcu_ADJ!D8</f>
        <v>0</v>
      </c>
      <c r="O473" s="594"/>
      <c r="P473" s="594"/>
      <c r="Q473" s="594"/>
      <c r="R473" s="594"/>
      <c r="S473" s="594"/>
      <c r="T473" s="621" t="e">
        <f ca="1">OFFSET(표준압력!W3,AL473,0)</f>
        <v>#N/A</v>
      </c>
      <c r="U473" s="621"/>
      <c r="V473" s="621"/>
      <c r="W473" s="621"/>
      <c r="X473" s="621"/>
      <c r="Y473" s="621"/>
      <c r="Z473" s="621">
        <f ca="1">표준압력!X4</f>
        <v>0</v>
      </c>
      <c r="AA473" s="621"/>
      <c r="AB473" s="621"/>
      <c r="AC473" s="621"/>
      <c r="AD473" s="621"/>
      <c r="AE473" s="621"/>
      <c r="AF473" s="594">
        <v>2</v>
      </c>
      <c r="AG473" s="594"/>
      <c r="AH473" s="594"/>
      <c r="AI473" s="594"/>
      <c r="AJ473" s="594"/>
      <c r="AK473" s="594"/>
      <c r="AL473" s="594" t="e">
        <f>MATCH(TRUE,Calcu_ADJ!I9:I68,0)</f>
        <v>#N/A</v>
      </c>
      <c r="AM473" s="594"/>
      <c r="AN473" s="594"/>
      <c r="AO473" s="594"/>
      <c r="AP473" s="594"/>
      <c r="AQ473" s="594"/>
    </row>
    <row r="474" spans="1:55" ht="18.75" customHeight="1">
      <c r="B474" s="661" t="s">
        <v>93</v>
      </c>
      <c r="C474" s="661"/>
      <c r="D474" s="661"/>
      <c r="E474" s="661"/>
      <c r="F474" s="661"/>
      <c r="G474" s="661"/>
      <c r="H474" s="661" t="s">
        <v>89</v>
      </c>
      <c r="I474" s="661"/>
      <c r="J474" s="661"/>
      <c r="K474" s="661"/>
      <c r="L474" s="661"/>
      <c r="M474" s="661"/>
      <c r="N474" s="595" t="s">
        <v>984</v>
      </c>
      <c r="O474" s="596"/>
      <c r="P474" s="596"/>
      <c r="Q474" s="596"/>
      <c r="R474" s="596"/>
      <c r="S474" s="596"/>
      <c r="T474" s="596"/>
      <c r="U474" s="596"/>
      <c r="V474" s="596"/>
      <c r="W474" s="596"/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7"/>
      <c r="AL474" s="482"/>
      <c r="AM474" s="482"/>
      <c r="AN474" s="482"/>
      <c r="AO474" s="482"/>
      <c r="AP474" s="482"/>
      <c r="AQ474" s="482"/>
      <c r="AR474" s="148"/>
      <c r="AS474" s="148"/>
      <c r="AT474" s="148"/>
      <c r="AU474" s="148"/>
      <c r="AV474" s="148"/>
      <c r="AW474" s="148"/>
      <c r="AX474" s="148"/>
      <c r="AY474" s="148"/>
      <c r="AZ474" s="148"/>
      <c r="BA474" s="148"/>
      <c r="BB474" s="148"/>
      <c r="BC474" s="148"/>
    </row>
    <row r="475" spans="1:55" ht="18.75" customHeight="1">
      <c r="B475" s="594" t="e">
        <f ca="1">MAX(ABS(Calcu_ADJ!Q24-Calcu_ADJ!Q9),ABS(Calcu_ADJ!R24-Calcu_ADJ!R9),ABS(Calcu_ADJ!S24-Calcu_ADJ!S9))</f>
        <v>#VALUE!</v>
      </c>
      <c r="C475" s="594"/>
      <c r="D475" s="594"/>
      <c r="E475" s="594"/>
      <c r="F475" s="594"/>
      <c r="G475" s="594"/>
      <c r="H475" s="594" t="e">
        <f ca="1">((P517-P516)+(V517-V516)+(AB517-AB516))/3</f>
        <v>#N/A</v>
      </c>
      <c r="I475" s="594"/>
      <c r="J475" s="594"/>
      <c r="K475" s="594"/>
      <c r="L475" s="594"/>
      <c r="M475" s="594"/>
      <c r="N475" s="594" t="str">
        <f ca="1">N8</f>
        <v/>
      </c>
      <c r="O475" s="594"/>
      <c r="P475" s="594"/>
      <c r="Q475" s="594"/>
      <c r="R475" s="594"/>
      <c r="S475" s="594"/>
      <c r="T475" s="594" t="str">
        <f ca="1">T8</f>
        <v/>
      </c>
      <c r="U475" s="594"/>
      <c r="V475" s="594"/>
      <c r="W475" s="594"/>
      <c r="X475" s="594"/>
      <c r="Y475" s="594"/>
      <c r="Z475" s="594" t="str">
        <f ca="1">Z8</f>
        <v/>
      </c>
      <c r="AA475" s="594"/>
      <c r="AB475" s="594"/>
      <c r="AC475" s="594"/>
      <c r="AD475" s="594"/>
      <c r="AE475" s="594"/>
      <c r="AF475" s="594" t="str">
        <f ca="1">AF8</f>
        <v/>
      </c>
      <c r="AG475" s="594"/>
      <c r="AH475" s="594"/>
      <c r="AI475" s="594"/>
      <c r="AJ475" s="594"/>
      <c r="AK475" s="594"/>
      <c r="AL475" s="482"/>
      <c r="AM475" s="482"/>
      <c r="AN475" s="482"/>
      <c r="AO475" s="482"/>
      <c r="AP475" s="482"/>
      <c r="AQ475" s="482"/>
      <c r="AR475" s="148"/>
      <c r="AS475" s="148"/>
      <c r="AT475" s="148"/>
      <c r="AU475" s="148"/>
      <c r="AV475" s="148"/>
      <c r="AW475" s="148"/>
      <c r="AX475" s="148"/>
      <c r="AY475" s="148"/>
      <c r="AZ475" s="148"/>
      <c r="BA475" s="148"/>
      <c r="BB475" s="148"/>
      <c r="BC475" s="148"/>
    </row>
    <row r="476" spans="1:55" ht="18" customHeight="1">
      <c r="A476" s="362"/>
      <c r="B476" s="362"/>
      <c r="C476" s="362"/>
      <c r="D476" s="362"/>
      <c r="E476" s="362"/>
      <c r="F476" s="362"/>
      <c r="G476" s="362"/>
      <c r="H476" s="362"/>
      <c r="I476" s="362"/>
      <c r="J476" s="362"/>
      <c r="K476" s="362"/>
      <c r="L476" s="362"/>
      <c r="M476" s="362"/>
      <c r="N476" s="362"/>
      <c r="O476" s="362"/>
      <c r="P476" s="362"/>
      <c r="Q476" s="362"/>
      <c r="R476" s="362"/>
      <c r="S476" s="362"/>
      <c r="T476" s="362"/>
      <c r="U476" s="362"/>
      <c r="V476" s="362"/>
      <c r="W476" s="362"/>
      <c r="X476" s="362"/>
      <c r="Y476" s="362"/>
      <c r="Z476" s="362"/>
      <c r="AA476" s="362"/>
      <c r="AB476" s="362"/>
      <c r="AC476" s="362"/>
      <c r="AD476" s="362"/>
      <c r="AE476" s="362"/>
      <c r="AF476" s="362"/>
      <c r="AG476" s="362"/>
      <c r="AH476" s="362"/>
      <c r="AI476" s="362"/>
      <c r="AJ476" s="362"/>
      <c r="AK476" s="362"/>
      <c r="AL476" s="362"/>
      <c r="AM476" s="362"/>
      <c r="AN476" s="362"/>
      <c r="AO476" s="362"/>
      <c r="AP476" s="362"/>
      <c r="AQ476" s="362"/>
      <c r="AR476" s="362"/>
      <c r="AS476" s="362"/>
      <c r="AT476" s="362"/>
    </row>
    <row r="477" spans="1:55" ht="18" customHeight="1">
      <c r="A477" s="183" t="s">
        <v>215</v>
      </c>
      <c r="B477" s="362"/>
      <c r="C477" s="362"/>
      <c r="D477" s="362"/>
      <c r="E477" s="362"/>
      <c r="F477" s="362"/>
      <c r="G477" s="362"/>
      <c r="H477" s="362"/>
      <c r="I477" s="362"/>
      <c r="J477" s="362"/>
      <c r="K477" s="362"/>
      <c r="L477" s="362"/>
      <c r="M477" s="362"/>
      <c r="N477" s="362"/>
      <c r="O477" s="362"/>
      <c r="P477" s="362"/>
      <c r="Q477" s="362"/>
      <c r="R477" s="362"/>
      <c r="S477" s="362"/>
      <c r="T477" s="362"/>
      <c r="U477" s="362"/>
      <c r="V477" s="362"/>
      <c r="W477" s="362"/>
      <c r="X477" s="362"/>
      <c r="Y477" s="362"/>
      <c r="Z477" s="362"/>
      <c r="AA477" s="362"/>
      <c r="AB477" s="362"/>
      <c r="AC477" s="362"/>
      <c r="AD477" s="362"/>
      <c r="AE477" s="362"/>
      <c r="AF477" s="362"/>
      <c r="AG477" s="362"/>
      <c r="AH477" s="362"/>
      <c r="AI477" s="362"/>
      <c r="AJ477" s="362"/>
      <c r="AK477" s="362"/>
      <c r="AL477" s="362"/>
      <c r="AM477" s="362"/>
      <c r="AN477" s="362"/>
      <c r="AO477" s="362"/>
      <c r="AP477" s="362"/>
      <c r="AQ477" s="362"/>
      <c r="AR477" s="362"/>
      <c r="AS477" s="362"/>
      <c r="AT477" s="362"/>
    </row>
    <row r="478" spans="1:55" ht="18" customHeight="1">
      <c r="A478" s="362"/>
      <c r="B478" s="651" t="s">
        <v>216</v>
      </c>
      <c r="C478" s="652"/>
      <c r="D478" s="652"/>
      <c r="E478" s="652"/>
      <c r="F478" s="652"/>
      <c r="G478" s="652"/>
      <c r="H478" s="653"/>
      <c r="I478" s="651" t="s">
        <v>930</v>
      </c>
      <c r="J478" s="652"/>
      <c r="K478" s="652"/>
      <c r="L478" s="652"/>
      <c r="M478" s="652"/>
      <c r="N478" s="652"/>
      <c r="O478" s="653"/>
      <c r="P478" s="692" t="e">
        <f>Calcu!$J$568&amp;" 지시값"</f>
        <v>#N/A</v>
      </c>
      <c r="Q478" s="693"/>
      <c r="R478" s="693"/>
      <c r="S478" s="693"/>
      <c r="T478" s="693"/>
      <c r="U478" s="693"/>
      <c r="V478" s="693"/>
      <c r="W478" s="693"/>
      <c r="X478" s="693"/>
      <c r="Y478" s="693"/>
      <c r="Z478" s="693"/>
      <c r="AA478" s="693"/>
      <c r="AB478" s="693"/>
      <c r="AC478" s="693"/>
      <c r="AD478" s="694" t="s">
        <v>723</v>
      </c>
      <c r="AE478" s="694"/>
      <c r="AF478" s="694"/>
      <c r="AG478" s="694"/>
      <c r="AH478" s="694"/>
      <c r="AI478" s="694"/>
      <c r="AJ478" s="695"/>
      <c r="AK478" s="362"/>
      <c r="AL478" s="362"/>
      <c r="AM478" s="362"/>
      <c r="AN478" s="362"/>
      <c r="AO478" s="362"/>
      <c r="AP478" s="362"/>
      <c r="AQ478" s="362"/>
      <c r="AR478" s="139"/>
      <c r="AS478" s="139"/>
      <c r="AT478" s="362"/>
    </row>
    <row r="479" spans="1:55" ht="18" customHeight="1">
      <c r="A479" s="362"/>
      <c r="B479" s="654"/>
      <c r="C479" s="655"/>
      <c r="D479" s="655"/>
      <c r="E479" s="655"/>
      <c r="F479" s="655"/>
      <c r="G479" s="655"/>
      <c r="H479" s="656"/>
      <c r="I479" s="657"/>
      <c r="J479" s="658"/>
      <c r="K479" s="658"/>
      <c r="L479" s="658"/>
      <c r="M479" s="658"/>
      <c r="N479" s="658"/>
      <c r="O479" s="659"/>
      <c r="P479" s="648" t="s">
        <v>217</v>
      </c>
      <c r="Q479" s="649"/>
      <c r="R479" s="649"/>
      <c r="S479" s="649"/>
      <c r="T479" s="649"/>
      <c r="U479" s="649"/>
      <c r="V479" s="650"/>
      <c r="W479" s="648" t="s">
        <v>218</v>
      </c>
      <c r="X479" s="649"/>
      <c r="Y479" s="649"/>
      <c r="Z479" s="649"/>
      <c r="AA479" s="649"/>
      <c r="AB479" s="649"/>
      <c r="AC479" s="650"/>
      <c r="AD479" s="648" t="s">
        <v>219</v>
      </c>
      <c r="AE479" s="649"/>
      <c r="AF479" s="649"/>
      <c r="AG479" s="649"/>
      <c r="AH479" s="649"/>
      <c r="AI479" s="649"/>
      <c r="AJ479" s="650"/>
      <c r="AK479" s="362"/>
      <c r="AL479" s="362"/>
      <c r="AM479" s="362"/>
      <c r="AN479" s="362"/>
      <c r="AO479" s="362"/>
      <c r="AP479" s="362"/>
      <c r="AQ479" s="362"/>
      <c r="AR479" s="139"/>
      <c r="AS479" s="139"/>
      <c r="AT479" s="362"/>
    </row>
    <row r="480" spans="1:55" ht="18" customHeight="1">
      <c r="A480" s="362"/>
      <c r="B480" s="657"/>
      <c r="C480" s="658"/>
      <c r="D480" s="658"/>
      <c r="E480" s="658"/>
      <c r="F480" s="658"/>
      <c r="G480" s="658"/>
      <c r="H480" s="659"/>
      <c r="I480" s="663">
        <f ca="1">Calcu_ADJ!E8</f>
        <v>0</v>
      </c>
      <c r="J480" s="664"/>
      <c r="K480" s="664"/>
      <c r="L480" s="664"/>
      <c r="M480" s="664"/>
      <c r="N480" s="664"/>
      <c r="O480" s="665"/>
      <c r="P480" s="663">
        <f ca="1">Calcu_ADJ!J8</f>
        <v>0</v>
      </c>
      <c r="Q480" s="666"/>
      <c r="R480" s="666"/>
      <c r="S480" s="666"/>
      <c r="T480" s="666"/>
      <c r="U480" s="666"/>
      <c r="V480" s="667"/>
      <c r="W480" s="663">
        <f ca="1">Calcu_ADJ!K8</f>
        <v>0</v>
      </c>
      <c r="X480" s="666"/>
      <c r="Y480" s="666"/>
      <c r="Z480" s="666"/>
      <c r="AA480" s="666"/>
      <c r="AB480" s="666"/>
      <c r="AC480" s="667"/>
      <c r="AD480" s="663">
        <f ca="1">Calcu_ADJ!L8</f>
        <v>0</v>
      </c>
      <c r="AE480" s="666"/>
      <c r="AF480" s="666"/>
      <c r="AG480" s="666"/>
      <c r="AH480" s="666"/>
      <c r="AI480" s="666"/>
      <c r="AJ480" s="667"/>
      <c r="AK480" s="362"/>
      <c r="AL480" s="362"/>
      <c r="AM480" s="362"/>
      <c r="AN480" s="362"/>
      <c r="AO480" s="362"/>
      <c r="AP480" s="362"/>
      <c r="AQ480" s="362"/>
      <c r="AR480" s="139"/>
      <c r="AS480" s="139"/>
      <c r="AT480" s="362"/>
    </row>
    <row r="481" spans="1:46" ht="18" customHeight="1">
      <c r="A481" s="362"/>
      <c r="B481" s="645">
        <f>Calcu_ADJ!C9</f>
        <v>1</v>
      </c>
      <c r="C481" s="646"/>
      <c r="D481" s="646"/>
      <c r="E481" s="646"/>
      <c r="F481" s="646"/>
      <c r="G481" s="646"/>
      <c r="H481" s="647"/>
      <c r="I481" s="626" t="str">
        <f>Calcu_ADJ!E9</f>
        <v/>
      </c>
      <c r="J481" s="627"/>
      <c r="K481" s="627"/>
      <c r="L481" s="627"/>
      <c r="M481" s="627"/>
      <c r="N481" s="627"/>
      <c r="O481" s="628"/>
      <c r="P481" s="626" t="str">
        <f>Calcu_ADJ!J9</f>
        <v/>
      </c>
      <c r="Q481" s="629"/>
      <c r="R481" s="629"/>
      <c r="S481" s="629"/>
      <c r="T481" s="629"/>
      <c r="U481" s="629"/>
      <c r="V481" s="630"/>
      <c r="W481" s="626" t="str">
        <f>IF(Calcu_ADJ!G9="ⅹ",Calcu_ADJ!G9,Calcu_ADJ!K9)</f>
        <v/>
      </c>
      <c r="X481" s="629"/>
      <c r="Y481" s="629"/>
      <c r="Z481" s="629"/>
      <c r="AA481" s="629"/>
      <c r="AB481" s="629"/>
      <c r="AC481" s="630"/>
      <c r="AD481" s="626" t="str">
        <f>IF(Calcu_ADJ!H9="ⅹ",Calcu_ADJ!H9,Calcu_ADJ!L9)</f>
        <v/>
      </c>
      <c r="AE481" s="629"/>
      <c r="AF481" s="629"/>
      <c r="AG481" s="629"/>
      <c r="AH481" s="629"/>
      <c r="AI481" s="629"/>
      <c r="AJ481" s="630"/>
      <c r="AK481" s="362"/>
      <c r="AL481" s="362"/>
      <c r="AM481" s="362"/>
      <c r="AN481" s="362"/>
      <c r="AO481" s="362"/>
      <c r="AP481" s="362"/>
      <c r="AQ481" s="362"/>
      <c r="AR481" s="139"/>
      <c r="AS481" s="139"/>
      <c r="AT481" s="362"/>
    </row>
    <row r="482" spans="1:46" ht="18" customHeight="1">
      <c r="A482" s="362"/>
      <c r="B482" s="645">
        <f>Calcu_ADJ!C10</f>
        <v>2</v>
      </c>
      <c r="C482" s="646"/>
      <c r="D482" s="646"/>
      <c r="E482" s="646"/>
      <c r="F482" s="646"/>
      <c r="G482" s="646"/>
      <c r="H482" s="647"/>
      <c r="I482" s="626" t="str">
        <f>Calcu_ADJ!E10</f>
        <v/>
      </c>
      <c r="J482" s="627"/>
      <c r="K482" s="627"/>
      <c r="L482" s="627"/>
      <c r="M482" s="627"/>
      <c r="N482" s="627"/>
      <c r="O482" s="628"/>
      <c r="P482" s="626" t="str">
        <f>Calcu_ADJ!J10</f>
        <v/>
      </c>
      <c r="Q482" s="629"/>
      <c r="R482" s="629"/>
      <c r="S482" s="629"/>
      <c r="T482" s="629"/>
      <c r="U482" s="629"/>
      <c r="V482" s="630"/>
      <c r="W482" s="626" t="str">
        <f>IF(Calcu_ADJ!G10="ⅹ",Calcu_ADJ!G10,Calcu_ADJ!K10)</f>
        <v/>
      </c>
      <c r="X482" s="629"/>
      <c r="Y482" s="629"/>
      <c r="Z482" s="629"/>
      <c r="AA482" s="629"/>
      <c r="AB482" s="629"/>
      <c r="AC482" s="630"/>
      <c r="AD482" s="626" t="str">
        <f>IF(Calcu_ADJ!H10="ⅹ",Calcu_ADJ!H10,Calcu_ADJ!L10)</f>
        <v/>
      </c>
      <c r="AE482" s="629"/>
      <c r="AF482" s="629"/>
      <c r="AG482" s="629"/>
      <c r="AH482" s="629"/>
      <c r="AI482" s="629"/>
      <c r="AJ482" s="630"/>
      <c r="AK482" s="362"/>
      <c r="AL482" s="362"/>
      <c r="AM482" s="362"/>
      <c r="AN482" s="362"/>
      <c r="AO482" s="362"/>
      <c r="AP482" s="362"/>
      <c r="AQ482" s="362"/>
      <c r="AR482" s="139"/>
      <c r="AS482" s="139"/>
      <c r="AT482" s="362"/>
    </row>
    <row r="483" spans="1:46" ht="18" customHeight="1">
      <c r="A483" s="362"/>
      <c r="B483" s="645">
        <f>Calcu_ADJ!C11</f>
        <v>3</v>
      </c>
      <c r="C483" s="646"/>
      <c r="D483" s="646"/>
      <c r="E483" s="646"/>
      <c r="F483" s="646"/>
      <c r="G483" s="646"/>
      <c r="H483" s="647"/>
      <c r="I483" s="626" t="str">
        <f>Calcu_ADJ!E11</f>
        <v/>
      </c>
      <c r="J483" s="627"/>
      <c r="K483" s="627"/>
      <c r="L483" s="627"/>
      <c r="M483" s="627"/>
      <c r="N483" s="627"/>
      <c r="O483" s="628"/>
      <c r="P483" s="626" t="str">
        <f>Calcu_ADJ!J11</f>
        <v/>
      </c>
      <c r="Q483" s="629"/>
      <c r="R483" s="629"/>
      <c r="S483" s="629"/>
      <c r="T483" s="629"/>
      <c r="U483" s="629"/>
      <c r="V483" s="630"/>
      <c r="W483" s="626" t="str">
        <f>IF(Calcu_ADJ!G11="ⅹ",Calcu_ADJ!G11,Calcu_ADJ!K11)</f>
        <v/>
      </c>
      <c r="X483" s="629"/>
      <c r="Y483" s="629"/>
      <c r="Z483" s="629"/>
      <c r="AA483" s="629"/>
      <c r="AB483" s="629"/>
      <c r="AC483" s="630"/>
      <c r="AD483" s="626" t="str">
        <f>IF(Calcu_ADJ!H11="ⅹ",Calcu_ADJ!H11,Calcu_ADJ!L11)</f>
        <v/>
      </c>
      <c r="AE483" s="629"/>
      <c r="AF483" s="629"/>
      <c r="AG483" s="629"/>
      <c r="AH483" s="629"/>
      <c r="AI483" s="629"/>
      <c r="AJ483" s="630"/>
      <c r="AK483" s="362"/>
      <c r="AL483" s="362"/>
      <c r="AM483" s="362"/>
      <c r="AN483" s="362"/>
      <c r="AO483" s="362"/>
      <c r="AP483" s="362"/>
      <c r="AQ483" s="362"/>
      <c r="AR483" s="139"/>
      <c r="AS483" s="139"/>
      <c r="AT483" s="362"/>
    </row>
    <row r="484" spans="1:46" ht="18" customHeight="1">
      <c r="A484" s="362"/>
      <c r="B484" s="645">
        <f>Calcu_ADJ!C12</f>
        <v>4</v>
      </c>
      <c r="C484" s="646"/>
      <c r="D484" s="646"/>
      <c r="E484" s="646"/>
      <c r="F484" s="646"/>
      <c r="G484" s="646"/>
      <c r="H484" s="647"/>
      <c r="I484" s="626" t="str">
        <f>Calcu_ADJ!E12</f>
        <v/>
      </c>
      <c r="J484" s="627"/>
      <c r="K484" s="627"/>
      <c r="L484" s="627"/>
      <c r="M484" s="627"/>
      <c r="N484" s="627"/>
      <c r="O484" s="628"/>
      <c r="P484" s="626" t="str">
        <f>Calcu_ADJ!J12</f>
        <v/>
      </c>
      <c r="Q484" s="629"/>
      <c r="R484" s="629"/>
      <c r="S484" s="629"/>
      <c r="T484" s="629"/>
      <c r="U484" s="629"/>
      <c r="V484" s="630"/>
      <c r="W484" s="626" t="str">
        <f>IF(Calcu_ADJ!G12="ⅹ",Calcu_ADJ!G12,Calcu_ADJ!K12)</f>
        <v/>
      </c>
      <c r="X484" s="629"/>
      <c r="Y484" s="629"/>
      <c r="Z484" s="629"/>
      <c r="AA484" s="629"/>
      <c r="AB484" s="629"/>
      <c r="AC484" s="630"/>
      <c r="AD484" s="626" t="str">
        <f>IF(Calcu_ADJ!H12="ⅹ",Calcu_ADJ!H12,Calcu_ADJ!L12)</f>
        <v/>
      </c>
      <c r="AE484" s="629"/>
      <c r="AF484" s="629"/>
      <c r="AG484" s="629"/>
      <c r="AH484" s="629"/>
      <c r="AI484" s="629"/>
      <c r="AJ484" s="630"/>
      <c r="AK484" s="362"/>
      <c r="AL484" s="362"/>
      <c r="AM484" s="362"/>
      <c r="AN484" s="362"/>
      <c r="AO484" s="362"/>
      <c r="AP484" s="362"/>
      <c r="AQ484" s="362"/>
      <c r="AR484" s="139"/>
      <c r="AS484" s="139"/>
      <c r="AT484" s="362"/>
    </row>
    <row r="485" spans="1:46" ht="18" customHeight="1">
      <c r="A485" s="362"/>
      <c r="B485" s="645">
        <f>Calcu_ADJ!C13</f>
        <v>5</v>
      </c>
      <c r="C485" s="646"/>
      <c r="D485" s="646"/>
      <c r="E485" s="646"/>
      <c r="F485" s="646"/>
      <c r="G485" s="646"/>
      <c r="H485" s="647"/>
      <c r="I485" s="626" t="str">
        <f>Calcu_ADJ!E13</f>
        <v/>
      </c>
      <c r="J485" s="627"/>
      <c r="K485" s="627"/>
      <c r="L485" s="627"/>
      <c r="M485" s="627"/>
      <c r="N485" s="627"/>
      <c r="O485" s="628"/>
      <c r="P485" s="626" t="str">
        <f>Calcu_ADJ!J13</f>
        <v/>
      </c>
      <c r="Q485" s="629"/>
      <c r="R485" s="629"/>
      <c r="S485" s="629"/>
      <c r="T485" s="629"/>
      <c r="U485" s="629"/>
      <c r="V485" s="630"/>
      <c r="W485" s="626" t="str">
        <f>IF(Calcu_ADJ!G13="ⅹ",Calcu_ADJ!G13,Calcu_ADJ!K13)</f>
        <v/>
      </c>
      <c r="X485" s="629"/>
      <c r="Y485" s="629"/>
      <c r="Z485" s="629"/>
      <c r="AA485" s="629"/>
      <c r="AB485" s="629"/>
      <c r="AC485" s="630"/>
      <c r="AD485" s="626" t="str">
        <f>IF(Calcu_ADJ!H13="ⅹ",Calcu_ADJ!H13,Calcu_ADJ!L13)</f>
        <v/>
      </c>
      <c r="AE485" s="629"/>
      <c r="AF485" s="629"/>
      <c r="AG485" s="629"/>
      <c r="AH485" s="629"/>
      <c r="AI485" s="629"/>
      <c r="AJ485" s="630"/>
      <c r="AK485" s="362"/>
      <c r="AL485" s="362"/>
      <c r="AM485" s="362"/>
      <c r="AN485" s="362"/>
      <c r="AO485" s="362"/>
      <c r="AP485" s="362"/>
      <c r="AQ485" s="362"/>
      <c r="AR485" s="139"/>
      <c r="AS485" s="139"/>
      <c r="AT485" s="362"/>
    </row>
    <row r="486" spans="1:46" ht="18" customHeight="1">
      <c r="A486" s="362"/>
      <c r="B486" s="645">
        <f>Calcu_ADJ!C14</f>
        <v>6</v>
      </c>
      <c r="C486" s="646"/>
      <c r="D486" s="646"/>
      <c r="E486" s="646"/>
      <c r="F486" s="646"/>
      <c r="G486" s="646"/>
      <c r="H486" s="647"/>
      <c r="I486" s="626" t="str">
        <f>Calcu_ADJ!E14</f>
        <v/>
      </c>
      <c r="J486" s="627"/>
      <c r="K486" s="627"/>
      <c r="L486" s="627"/>
      <c r="M486" s="627"/>
      <c r="N486" s="627"/>
      <c r="O486" s="628"/>
      <c r="P486" s="626" t="str">
        <f>Calcu_ADJ!J14</f>
        <v/>
      </c>
      <c r="Q486" s="629"/>
      <c r="R486" s="629"/>
      <c r="S486" s="629"/>
      <c r="T486" s="629"/>
      <c r="U486" s="629"/>
      <c r="V486" s="630"/>
      <c r="W486" s="626" t="str">
        <f>IF(Calcu_ADJ!G14="ⅹ",Calcu_ADJ!G14,Calcu_ADJ!K14)</f>
        <v/>
      </c>
      <c r="X486" s="629"/>
      <c r="Y486" s="629"/>
      <c r="Z486" s="629"/>
      <c r="AA486" s="629"/>
      <c r="AB486" s="629"/>
      <c r="AC486" s="630"/>
      <c r="AD486" s="626" t="str">
        <f>IF(Calcu_ADJ!H14="ⅹ",Calcu_ADJ!H14,Calcu_ADJ!L14)</f>
        <v/>
      </c>
      <c r="AE486" s="629"/>
      <c r="AF486" s="629"/>
      <c r="AG486" s="629"/>
      <c r="AH486" s="629"/>
      <c r="AI486" s="629"/>
      <c r="AJ486" s="630"/>
      <c r="AK486" s="362"/>
      <c r="AL486" s="362"/>
      <c r="AM486" s="362"/>
      <c r="AN486" s="362"/>
      <c r="AO486" s="362"/>
      <c r="AP486" s="362"/>
      <c r="AQ486" s="362"/>
      <c r="AR486" s="139"/>
      <c r="AS486" s="139"/>
      <c r="AT486" s="362"/>
    </row>
    <row r="487" spans="1:46" ht="18" customHeight="1">
      <c r="A487" s="362"/>
      <c r="B487" s="645">
        <f>Calcu_ADJ!C15</f>
        <v>7</v>
      </c>
      <c r="C487" s="646"/>
      <c r="D487" s="646"/>
      <c r="E487" s="646"/>
      <c r="F487" s="646"/>
      <c r="G487" s="646"/>
      <c r="H487" s="647"/>
      <c r="I487" s="626" t="str">
        <f>Calcu_ADJ!E15</f>
        <v/>
      </c>
      <c r="J487" s="627"/>
      <c r="K487" s="627"/>
      <c r="L487" s="627"/>
      <c r="M487" s="627"/>
      <c r="N487" s="627"/>
      <c r="O487" s="628"/>
      <c r="P487" s="626" t="str">
        <f>Calcu_ADJ!J15</f>
        <v/>
      </c>
      <c r="Q487" s="629"/>
      <c r="R487" s="629"/>
      <c r="S487" s="629"/>
      <c r="T487" s="629"/>
      <c r="U487" s="629"/>
      <c r="V487" s="630"/>
      <c r="W487" s="626" t="str">
        <f>IF(Calcu_ADJ!G15="ⅹ",Calcu_ADJ!G15,Calcu_ADJ!K15)</f>
        <v/>
      </c>
      <c r="X487" s="629"/>
      <c r="Y487" s="629"/>
      <c r="Z487" s="629"/>
      <c r="AA487" s="629"/>
      <c r="AB487" s="629"/>
      <c r="AC487" s="630"/>
      <c r="AD487" s="626" t="str">
        <f>IF(Calcu_ADJ!H15="ⅹ",Calcu_ADJ!H15,Calcu_ADJ!L15)</f>
        <v/>
      </c>
      <c r="AE487" s="629"/>
      <c r="AF487" s="629"/>
      <c r="AG487" s="629"/>
      <c r="AH487" s="629"/>
      <c r="AI487" s="629"/>
      <c r="AJ487" s="630"/>
      <c r="AK487" s="362"/>
      <c r="AL487" s="362"/>
      <c r="AM487" s="362"/>
      <c r="AN487" s="362"/>
      <c r="AO487" s="362"/>
      <c r="AP487" s="362"/>
      <c r="AQ487" s="362"/>
      <c r="AR487" s="139"/>
      <c r="AS487" s="139"/>
      <c r="AT487" s="362"/>
    </row>
    <row r="488" spans="1:46" ht="18" customHeight="1">
      <c r="A488" s="362"/>
      <c r="B488" s="645">
        <f>Calcu_ADJ!C16</f>
        <v>8</v>
      </c>
      <c r="C488" s="646"/>
      <c r="D488" s="646"/>
      <c r="E488" s="646"/>
      <c r="F488" s="646"/>
      <c r="G488" s="646"/>
      <c r="H488" s="647"/>
      <c r="I488" s="626" t="str">
        <f>Calcu_ADJ!E16</f>
        <v/>
      </c>
      <c r="J488" s="627"/>
      <c r="K488" s="627"/>
      <c r="L488" s="627"/>
      <c r="M488" s="627"/>
      <c r="N488" s="627"/>
      <c r="O488" s="628"/>
      <c r="P488" s="626" t="str">
        <f>Calcu_ADJ!J16</f>
        <v/>
      </c>
      <c r="Q488" s="629"/>
      <c r="R488" s="629"/>
      <c r="S488" s="629"/>
      <c r="T488" s="629"/>
      <c r="U488" s="629"/>
      <c r="V488" s="630"/>
      <c r="W488" s="626" t="str">
        <f>IF(Calcu_ADJ!G16="ⅹ",Calcu_ADJ!G16,Calcu_ADJ!K16)</f>
        <v/>
      </c>
      <c r="X488" s="629"/>
      <c r="Y488" s="629"/>
      <c r="Z488" s="629"/>
      <c r="AA488" s="629"/>
      <c r="AB488" s="629"/>
      <c r="AC488" s="630"/>
      <c r="AD488" s="626" t="str">
        <f>IF(Calcu_ADJ!H16="ⅹ",Calcu_ADJ!H16,Calcu_ADJ!L16)</f>
        <v/>
      </c>
      <c r="AE488" s="629"/>
      <c r="AF488" s="629"/>
      <c r="AG488" s="629"/>
      <c r="AH488" s="629"/>
      <c r="AI488" s="629"/>
      <c r="AJ488" s="630"/>
      <c r="AK488" s="362"/>
      <c r="AL488" s="362"/>
      <c r="AM488" s="362"/>
      <c r="AN488" s="362"/>
      <c r="AO488" s="362"/>
      <c r="AP488" s="362"/>
      <c r="AQ488" s="362"/>
      <c r="AR488" s="139"/>
      <c r="AS488" s="139"/>
      <c r="AT488" s="362"/>
    </row>
    <row r="489" spans="1:46" ht="18" customHeight="1">
      <c r="A489" s="362"/>
      <c r="B489" s="645">
        <f>Calcu_ADJ!C17</f>
        <v>9</v>
      </c>
      <c r="C489" s="646"/>
      <c r="D489" s="646"/>
      <c r="E489" s="646"/>
      <c r="F489" s="646"/>
      <c r="G489" s="646"/>
      <c r="H489" s="647"/>
      <c r="I489" s="626" t="str">
        <f>Calcu_ADJ!E17</f>
        <v/>
      </c>
      <c r="J489" s="627"/>
      <c r="K489" s="627"/>
      <c r="L489" s="627"/>
      <c r="M489" s="627"/>
      <c r="N489" s="627"/>
      <c r="O489" s="628"/>
      <c r="P489" s="626" t="str">
        <f>Calcu_ADJ!J17</f>
        <v/>
      </c>
      <c r="Q489" s="629"/>
      <c r="R489" s="629"/>
      <c r="S489" s="629"/>
      <c r="T489" s="629"/>
      <c r="U489" s="629"/>
      <c r="V489" s="630"/>
      <c r="W489" s="626" t="str">
        <f>IF(Calcu_ADJ!G17="ⅹ",Calcu_ADJ!G17,Calcu_ADJ!K17)</f>
        <v/>
      </c>
      <c r="X489" s="629"/>
      <c r="Y489" s="629"/>
      <c r="Z489" s="629"/>
      <c r="AA489" s="629"/>
      <c r="AB489" s="629"/>
      <c r="AC489" s="630"/>
      <c r="AD489" s="626" t="str">
        <f>IF(Calcu_ADJ!H17="ⅹ",Calcu_ADJ!H17,Calcu_ADJ!L17)</f>
        <v/>
      </c>
      <c r="AE489" s="629"/>
      <c r="AF489" s="629"/>
      <c r="AG489" s="629"/>
      <c r="AH489" s="629"/>
      <c r="AI489" s="629"/>
      <c r="AJ489" s="630"/>
      <c r="AK489" s="362"/>
      <c r="AL489" s="362"/>
      <c r="AM489" s="362"/>
      <c r="AN489" s="362"/>
      <c r="AO489" s="362"/>
      <c r="AP489" s="362"/>
      <c r="AQ489" s="362"/>
      <c r="AR489" s="139"/>
      <c r="AS489" s="139"/>
      <c r="AT489" s="362"/>
    </row>
    <row r="490" spans="1:46" ht="18" customHeight="1">
      <c r="A490" s="362"/>
      <c r="B490" s="645">
        <f>Calcu_ADJ!C18</f>
        <v>10</v>
      </c>
      <c r="C490" s="646"/>
      <c r="D490" s="646"/>
      <c r="E490" s="646"/>
      <c r="F490" s="646"/>
      <c r="G490" s="646"/>
      <c r="H490" s="647"/>
      <c r="I490" s="626" t="str">
        <f>Calcu_ADJ!E18</f>
        <v/>
      </c>
      <c r="J490" s="627"/>
      <c r="K490" s="627"/>
      <c r="L490" s="627"/>
      <c r="M490" s="627"/>
      <c r="N490" s="627"/>
      <c r="O490" s="628"/>
      <c r="P490" s="626" t="str">
        <f>Calcu_ADJ!J18</f>
        <v/>
      </c>
      <c r="Q490" s="629"/>
      <c r="R490" s="629"/>
      <c r="S490" s="629"/>
      <c r="T490" s="629"/>
      <c r="U490" s="629"/>
      <c r="V490" s="630"/>
      <c r="W490" s="626" t="str">
        <f>IF(Calcu_ADJ!G18="ⅹ",Calcu_ADJ!G18,Calcu_ADJ!K18)</f>
        <v/>
      </c>
      <c r="X490" s="629"/>
      <c r="Y490" s="629"/>
      <c r="Z490" s="629"/>
      <c r="AA490" s="629"/>
      <c r="AB490" s="629"/>
      <c r="AC490" s="630"/>
      <c r="AD490" s="626" t="str">
        <f>IF(Calcu_ADJ!H18="ⅹ",Calcu_ADJ!H18,Calcu_ADJ!L18)</f>
        <v/>
      </c>
      <c r="AE490" s="629"/>
      <c r="AF490" s="629"/>
      <c r="AG490" s="629"/>
      <c r="AH490" s="629"/>
      <c r="AI490" s="629"/>
      <c r="AJ490" s="630"/>
      <c r="AK490" s="362"/>
      <c r="AL490" s="362"/>
      <c r="AM490" s="362"/>
      <c r="AN490" s="362"/>
      <c r="AO490" s="362"/>
      <c r="AP490" s="362"/>
      <c r="AQ490" s="362"/>
      <c r="AR490" s="139"/>
      <c r="AS490" s="139"/>
      <c r="AT490" s="362"/>
    </row>
    <row r="491" spans="1:46" ht="18" customHeight="1">
      <c r="A491" s="362"/>
      <c r="B491" s="645">
        <f>Calcu_ADJ!C19</f>
        <v>11</v>
      </c>
      <c r="C491" s="646"/>
      <c r="D491" s="646"/>
      <c r="E491" s="646"/>
      <c r="F491" s="646"/>
      <c r="G491" s="646"/>
      <c r="H491" s="647"/>
      <c r="I491" s="626" t="str">
        <f>Calcu_ADJ!E19</f>
        <v/>
      </c>
      <c r="J491" s="627"/>
      <c r="K491" s="627"/>
      <c r="L491" s="627"/>
      <c r="M491" s="627"/>
      <c r="N491" s="627"/>
      <c r="O491" s="628"/>
      <c r="P491" s="626" t="str">
        <f>Calcu_ADJ!J19</f>
        <v/>
      </c>
      <c r="Q491" s="629"/>
      <c r="R491" s="629"/>
      <c r="S491" s="629"/>
      <c r="T491" s="629"/>
      <c r="U491" s="629"/>
      <c r="V491" s="630"/>
      <c r="W491" s="626" t="str">
        <f>IF(Calcu_ADJ!G19="ⅹ",Calcu_ADJ!G19,Calcu_ADJ!K19)</f>
        <v/>
      </c>
      <c r="X491" s="629"/>
      <c r="Y491" s="629"/>
      <c r="Z491" s="629"/>
      <c r="AA491" s="629"/>
      <c r="AB491" s="629"/>
      <c r="AC491" s="630"/>
      <c r="AD491" s="626" t="str">
        <f>IF(Calcu_ADJ!H19="ⅹ",Calcu_ADJ!H19,Calcu_ADJ!L19)</f>
        <v/>
      </c>
      <c r="AE491" s="629"/>
      <c r="AF491" s="629"/>
      <c r="AG491" s="629"/>
      <c r="AH491" s="629"/>
      <c r="AI491" s="629"/>
      <c r="AJ491" s="630"/>
      <c r="AK491" s="362"/>
      <c r="AL491" s="362"/>
      <c r="AM491" s="362"/>
      <c r="AN491" s="362"/>
      <c r="AO491" s="362"/>
      <c r="AP491" s="362"/>
      <c r="AQ491" s="362"/>
      <c r="AR491" s="139"/>
      <c r="AS491" s="139"/>
      <c r="AT491" s="362"/>
    </row>
    <row r="492" spans="1:46" ht="18" customHeight="1">
      <c r="A492" s="362"/>
      <c r="B492" s="645">
        <f>Calcu_ADJ!C20</f>
        <v>12</v>
      </c>
      <c r="C492" s="646"/>
      <c r="D492" s="646"/>
      <c r="E492" s="646"/>
      <c r="F492" s="646"/>
      <c r="G492" s="646"/>
      <c r="H492" s="647"/>
      <c r="I492" s="626" t="str">
        <f>Calcu_ADJ!E20</f>
        <v/>
      </c>
      <c r="J492" s="627"/>
      <c r="K492" s="627"/>
      <c r="L492" s="627"/>
      <c r="M492" s="627"/>
      <c r="N492" s="627"/>
      <c r="O492" s="628"/>
      <c r="P492" s="626" t="str">
        <f>Calcu_ADJ!J20</f>
        <v/>
      </c>
      <c r="Q492" s="629"/>
      <c r="R492" s="629"/>
      <c r="S492" s="629"/>
      <c r="T492" s="629"/>
      <c r="U492" s="629"/>
      <c r="V492" s="630"/>
      <c r="W492" s="626" t="str">
        <f>IF(Calcu_ADJ!G20="ⅹ",Calcu_ADJ!G20,Calcu_ADJ!K20)</f>
        <v/>
      </c>
      <c r="X492" s="629"/>
      <c r="Y492" s="629"/>
      <c r="Z492" s="629"/>
      <c r="AA492" s="629"/>
      <c r="AB492" s="629"/>
      <c r="AC492" s="630"/>
      <c r="AD492" s="626" t="str">
        <f>IF(Calcu_ADJ!H20="ⅹ",Calcu_ADJ!H20,Calcu_ADJ!L20)</f>
        <v/>
      </c>
      <c r="AE492" s="629"/>
      <c r="AF492" s="629"/>
      <c r="AG492" s="629"/>
      <c r="AH492" s="629"/>
      <c r="AI492" s="629"/>
      <c r="AJ492" s="630"/>
      <c r="AK492" s="362"/>
      <c r="AL492" s="362"/>
      <c r="AM492" s="362"/>
      <c r="AN492" s="362"/>
      <c r="AO492" s="362"/>
      <c r="AP492" s="362"/>
      <c r="AQ492" s="362"/>
      <c r="AR492" s="139"/>
      <c r="AS492" s="139"/>
      <c r="AT492" s="362"/>
    </row>
    <row r="493" spans="1:46" ht="18" customHeight="1">
      <c r="A493" s="362"/>
      <c r="B493" s="645">
        <f>Calcu_ADJ!C21</f>
        <v>13</v>
      </c>
      <c r="C493" s="646"/>
      <c r="D493" s="646"/>
      <c r="E493" s="646"/>
      <c r="F493" s="646"/>
      <c r="G493" s="646"/>
      <c r="H493" s="647"/>
      <c r="I493" s="626" t="str">
        <f>Calcu_ADJ!E21</f>
        <v/>
      </c>
      <c r="J493" s="627"/>
      <c r="K493" s="627"/>
      <c r="L493" s="627"/>
      <c r="M493" s="627"/>
      <c r="N493" s="627"/>
      <c r="O493" s="628"/>
      <c r="P493" s="626" t="str">
        <f>Calcu_ADJ!J21</f>
        <v/>
      </c>
      <c r="Q493" s="629"/>
      <c r="R493" s="629"/>
      <c r="S493" s="629"/>
      <c r="T493" s="629"/>
      <c r="U493" s="629"/>
      <c r="V493" s="630"/>
      <c r="W493" s="626" t="str">
        <f>IF(Calcu_ADJ!G21="ⅹ",Calcu_ADJ!G21,Calcu_ADJ!K21)</f>
        <v/>
      </c>
      <c r="X493" s="629"/>
      <c r="Y493" s="629"/>
      <c r="Z493" s="629"/>
      <c r="AA493" s="629"/>
      <c r="AB493" s="629"/>
      <c r="AC493" s="630"/>
      <c r="AD493" s="626" t="str">
        <f>IF(Calcu_ADJ!H21="ⅹ",Calcu_ADJ!H21,Calcu_ADJ!L21)</f>
        <v/>
      </c>
      <c r="AE493" s="629"/>
      <c r="AF493" s="629"/>
      <c r="AG493" s="629"/>
      <c r="AH493" s="629"/>
      <c r="AI493" s="629"/>
      <c r="AJ493" s="630"/>
      <c r="AK493" s="362"/>
      <c r="AL493" s="362"/>
      <c r="AM493" s="362"/>
      <c r="AN493" s="362"/>
      <c r="AO493" s="362"/>
      <c r="AP493" s="362"/>
      <c r="AQ493" s="362"/>
      <c r="AR493" s="139"/>
      <c r="AS493" s="139"/>
      <c r="AT493" s="362"/>
    </row>
    <row r="494" spans="1:46" ht="18" customHeight="1">
      <c r="A494" s="362"/>
      <c r="B494" s="645">
        <f>Calcu_ADJ!C22</f>
        <v>14</v>
      </c>
      <c r="C494" s="646"/>
      <c r="D494" s="646"/>
      <c r="E494" s="646"/>
      <c r="F494" s="646"/>
      <c r="G494" s="646"/>
      <c r="H494" s="647"/>
      <c r="I494" s="626" t="str">
        <f>Calcu_ADJ!E22</f>
        <v/>
      </c>
      <c r="J494" s="627"/>
      <c r="K494" s="627"/>
      <c r="L494" s="627"/>
      <c r="M494" s="627"/>
      <c r="N494" s="627"/>
      <c r="O494" s="628"/>
      <c r="P494" s="626" t="str">
        <f>Calcu_ADJ!J22</f>
        <v/>
      </c>
      <c r="Q494" s="629"/>
      <c r="R494" s="629"/>
      <c r="S494" s="629"/>
      <c r="T494" s="629"/>
      <c r="U494" s="629"/>
      <c r="V494" s="630"/>
      <c r="W494" s="626" t="str">
        <f>IF(Calcu_ADJ!G22="ⅹ",Calcu_ADJ!G22,Calcu_ADJ!K22)</f>
        <v/>
      </c>
      <c r="X494" s="629"/>
      <c r="Y494" s="629"/>
      <c r="Z494" s="629"/>
      <c r="AA494" s="629"/>
      <c r="AB494" s="629"/>
      <c r="AC494" s="630"/>
      <c r="AD494" s="626" t="str">
        <f>IF(Calcu_ADJ!H22="ⅹ",Calcu_ADJ!H22,Calcu_ADJ!L22)</f>
        <v/>
      </c>
      <c r="AE494" s="629"/>
      <c r="AF494" s="629"/>
      <c r="AG494" s="629"/>
      <c r="AH494" s="629"/>
      <c r="AI494" s="629"/>
      <c r="AJ494" s="630"/>
      <c r="AK494" s="362"/>
      <c r="AL494" s="362"/>
      <c r="AM494" s="362"/>
      <c r="AN494" s="362"/>
      <c r="AO494" s="362"/>
      <c r="AP494" s="362"/>
      <c r="AQ494" s="362"/>
      <c r="AR494" s="139"/>
      <c r="AS494" s="139"/>
      <c r="AT494" s="362"/>
    </row>
    <row r="495" spans="1:46" ht="18" customHeight="1">
      <c r="A495" s="362"/>
      <c r="B495" s="645">
        <f>Calcu_ADJ!C23</f>
        <v>15</v>
      </c>
      <c r="C495" s="646"/>
      <c r="D495" s="646"/>
      <c r="E495" s="646"/>
      <c r="F495" s="646"/>
      <c r="G495" s="646"/>
      <c r="H495" s="647"/>
      <c r="I495" s="626" t="str">
        <f>Calcu_ADJ!E23</f>
        <v/>
      </c>
      <c r="J495" s="627"/>
      <c r="K495" s="627"/>
      <c r="L495" s="627"/>
      <c r="M495" s="627"/>
      <c r="N495" s="627"/>
      <c r="O495" s="628"/>
      <c r="P495" s="626" t="str">
        <f>Calcu_ADJ!J23</f>
        <v/>
      </c>
      <c r="Q495" s="629"/>
      <c r="R495" s="629"/>
      <c r="S495" s="629"/>
      <c r="T495" s="629"/>
      <c r="U495" s="629"/>
      <c r="V495" s="630"/>
      <c r="W495" s="626" t="str">
        <f>IF(Calcu_ADJ!G23="ⅹ",Calcu_ADJ!G23,Calcu_ADJ!K23)</f>
        <v/>
      </c>
      <c r="X495" s="629"/>
      <c r="Y495" s="629"/>
      <c r="Z495" s="629"/>
      <c r="AA495" s="629"/>
      <c r="AB495" s="629"/>
      <c r="AC495" s="630"/>
      <c r="AD495" s="626" t="str">
        <f>IF(Calcu_ADJ!H23="ⅹ",Calcu_ADJ!H23,Calcu_ADJ!L23)</f>
        <v/>
      </c>
      <c r="AE495" s="629"/>
      <c r="AF495" s="629"/>
      <c r="AG495" s="629"/>
      <c r="AH495" s="629"/>
      <c r="AI495" s="629"/>
      <c r="AJ495" s="630"/>
      <c r="AK495" s="362"/>
      <c r="AL495" s="362"/>
      <c r="AM495" s="362"/>
      <c r="AN495" s="362"/>
      <c r="AO495" s="362"/>
      <c r="AP495" s="362"/>
      <c r="AQ495" s="362"/>
      <c r="AR495" s="139"/>
      <c r="AS495" s="139"/>
      <c r="AT495" s="362"/>
    </row>
    <row r="496" spans="1:46" ht="18" customHeight="1">
      <c r="A496" s="362"/>
      <c r="B496" s="645">
        <f>Calcu_ADJ!C24</f>
        <v>16</v>
      </c>
      <c r="C496" s="646"/>
      <c r="D496" s="646"/>
      <c r="E496" s="646"/>
      <c r="F496" s="646"/>
      <c r="G496" s="646"/>
      <c r="H496" s="647"/>
      <c r="I496" s="626" t="str">
        <f>Calcu_ADJ!E24</f>
        <v/>
      </c>
      <c r="J496" s="627"/>
      <c r="K496" s="627"/>
      <c r="L496" s="627"/>
      <c r="M496" s="627"/>
      <c r="N496" s="627"/>
      <c r="O496" s="628"/>
      <c r="P496" s="626" t="str">
        <f>Calcu_ADJ!J24</f>
        <v/>
      </c>
      <c r="Q496" s="629"/>
      <c r="R496" s="629"/>
      <c r="S496" s="629"/>
      <c r="T496" s="629"/>
      <c r="U496" s="629"/>
      <c r="V496" s="630"/>
      <c r="W496" s="626" t="str">
        <f>IF(Calcu_ADJ!G24="ⅹ",Calcu_ADJ!G24,Calcu_ADJ!K24)</f>
        <v/>
      </c>
      <c r="X496" s="629"/>
      <c r="Y496" s="629"/>
      <c r="Z496" s="629"/>
      <c r="AA496" s="629"/>
      <c r="AB496" s="629"/>
      <c r="AC496" s="630"/>
      <c r="AD496" s="626" t="str">
        <f>IF(Calcu_ADJ!H24="ⅹ",Calcu_ADJ!H24,Calcu_ADJ!L24)</f>
        <v/>
      </c>
      <c r="AE496" s="629"/>
      <c r="AF496" s="629"/>
      <c r="AG496" s="629"/>
      <c r="AH496" s="629"/>
      <c r="AI496" s="629"/>
      <c r="AJ496" s="630"/>
      <c r="AK496" s="362"/>
      <c r="AL496" s="362"/>
      <c r="AM496" s="362"/>
      <c r="AN496" s="362"/>
      <c r="AO496" s="362"/>
      <c r="AP496" s="362"/>
      <c r="AQ496" s="362"/>
      <c r="AR496" s="139"/>
      <c r="AS496" s="139"/>
      <c r="AT496" s="362"/>
    </row>
    <row r="497" spans="1:46" ht="18" customHeight="1">
      <c r="A497" s="362"/>
      <c r="B497" s="645">
        <f>Calcu_ADJ!C25</f>
        <v>17</v>
      </c>
      <c r="C497" s="646"/>
      <c r="D497" s="646"/>
      <c r="E497" s="646"/>
      <c r="F497" s="646"/>
      <c r="G497" s="646"/>
      <c r="H497" s="647"/>
      <c r="I497" s="626" t="str">
        <f>Calcu_ADJ!E25</f>
        <v/>
      </c>
      <c r="J497" s="627"/>
      <c r="K497" s="627"/>
      <c r="L497" s="627"/>
      <c r="M497" s="627"/>
      <c r="N497" s="627"/>
      <c r="O497" s="628"/>
      <c r="P497" s="626" t="str">
        <f>Calcu_ADJ!J25</f>
        <v/>
      </c>
      <c r="Q497" s="629"/>
      <c r="R497" s="629"/>
      <c r="S497" s="629"/>
      <c r="T497" s="629"/>
      <c r="U497" s="629"/>
      <c r="V497" s="630"/>
      <c r="W497" s="626" t="str">
        <f>IF(Calcu_ADJ!G25="ⅹ",Calcu_ADJ!G25,Calcu_ADJ!K25)</f>
        <v/>
      </c>
      <c r="X497" s="629"/>
      <c r="Y497" s="629"/>
      <c r="Z497" s="629"/>
      <c r="AA497" s="629"/>
      <c r="AB497" s="629"/>
      <c r="AC497" s="630"/>
      <c r="AD497" s="626" t="str">
        <f>IF(Calcu_ADJ!H25="ⅹ",Calcu_ADJ!H25,Calcu_ADJ!L25)</f>
        <v/>
      </c>
      <c r="AE497" s="629"/>
      <c r="AF497" s="629"/>
      <c r="AG497" s="629"/>
      <c r="AH497" s="629"/>
      <c r="AI497" s="629"/>
      <c r="AJ497" s="630"/>
      <c r="AK497" s="362"/>
      <c r="AL497" s="362"/>
      <c r="AM497" s="362"/>
      <c r="AN497" s="362"/>
      <c r="AO497" s="362"/>
      <c r="AP497" s="362"/>
      <c r="AQ497" s="362"/>
      <c r="AR497" s="139"/>
      <c r="AS497" s="139"/>
      <c r="AT497" s="362"/>
    </row>
    <row r="498" spans="1:46" ht="18" customHeight="1">
      <c r="A498" s="362"/>
      <c r="B498" s="645">
        <f>Calcu_ADJ!C26</f>
        <v>18</v>
      </c>
      <c r="C498" s="646"/>
      <c r="D498" s="646"/>
      <c r="E498" s="646"/>
      <c r="F498" s="646"/>
      <c r="G498" s="646"/>
      <c r="H498" s="647"/>
      <c r="I498" s="626" t="str">
        <f>Calcu_ADJ!E26</f>
        <v/>
      </c>
      <c r="J498" s="627"/>
      <c r="K498" s="627"/>
      <c r="L498" s="627"/>
      <c r="M498" s="627"/>
      <c r="N498" s="627"/>
      <c r="O498" s="628"/>
      <c r="P498" s="626" t="str">
        <f>Calcu_ADJ!J26</f>
        <v/>
      </c>
      <c r="Q498" s="629"/>
      <c r="R498" s="629"/>
      <c r="S498" s="629"/>
      <c r="T498" s="629"/>
      <c r="U498" s="629"/>
      <c r="V498" s="630"/>
      <c r="W498" s="626" t="str">
        <f>IF(Calcu_ADJ!G26="ⅹ",Calcu_ADJ!G26,Calcu_ADJ!K26)</f>
        <v/>
      </c>
      <c r="X498" s="629"/>
      <c r="Y498" s="629"/>
      <c r="Z498" s="629"/>
      <c r="AA498" s="629"/>
      <c r="AB498" s="629"/>
      <c r="AC498" s="630"/>
      <c r="AD498" s="626" t="str">
        <f>IF(Calcu_ADJ!H26="ⅹ",Calcu_ADJ!H26,Calcu_ADJ!L26)</f>
        <v/>
      </c>
      <c r="AE498" s="629"/>
      <c r="AF498" s="629"/>
      <c r="AG498" s="629"/>
      <c r="AH498" s="629"/>
      <c r="AI498" s="629"/>
      <c r="AJ498" s="630"/>
      <c r="AK498" s="362"/>
      <c r="AL498" s="362"/>
      <c r="AM498" s="362"/>
      <c r="AN498" s="362"/>
      <c r="AO498" s="362"/>
      <c r="AP498" s="362"/>
      <c r="AQ498" s="362"/>
      <c r="AR498" s="139"/>
      <c r="AS498" s="139"/>
      <c r="AT498" s="362"/>
    </row>
    <row r="499" spans="1:46" ht="18" customHeight="1">
      <c r="A499" s="362"/>
      <c r="B499" s="645">
        <f>Calcu_ADJ!C27</f>
        <v>19</v>
      </c>
      <c r="C499" s="646"/>
      <c r="D499" s="646"/>
      <c r="E499" s="646"/>
      <c r="F499" s="646"/>
      <c r="G499" s="646"/>
      <c r="H499" s="647"/>
      <c r="I499" s="626" t="str">
        <f>Calcu_ADJ!E27</f>
        <v/>
      </c>
      <c r="J499" s="627"/>
      <c r="K499" s="627"/>
      <c r="L499" s="627"/>
      <c r="M499" s="627"/>
      <c r="N499" s="627"/>
      <c r="O499" s="628"/>
      <c r="P499" s="626" t="str">
        <f>Calcu_ADJ!J27</f>
        <v/>
      </c>
      <c r="Q499" s="629"/>
      <c r="R499" s="629"/>
      <c r="S499" s="629"/>
      <c r="T499" s="629"/>
      <c r="U499" s="629"/>
      <c r="V499" s="630"/>
      <c r="W499" s="626" t="str">
        <f>IF(Calcu_ADJ!G27="ⅹ",Calcu_ADJ!G27,Calcu_ADJ!K27)</f>
        <v/>
      </c>
      <c r="X499" s="629"/>
      <c r="Y499" s="629"/>
      <c r="Z499" s="629"/>
      <c r="AA499" s="629"/>
      <c r="AB499" s="629"/>
      <c r="AC499" s="630"/>
      <c r="AD499" s="626" t="str">
        <f>IF(Calcu_ADJ!H27="ⅹ",Calcu_ADJ!H27,Calcu_ADJ!L27)</f>
        <v/>
      </c>
      <c r="AE499" s="629"/>
      <c r="AF499" s="629"/>
      <c r="AG499" s="629"/>
      <c r="AH499" s="629"/>
      <c r="AI499" s="629"/>
      <c r="AJ499" s="630"/>
      <c r="AK499" s="362"/>
      <c r="AL499" s="362"/>
      <c r="AM499" s="362"/>
      <c r="AN499" s="362"/>
      <c r="AO499" s="362"/>
      <c r="AP499" s="362"/>
      <c r="AQ499" s="362"/>
      <c r="AR499" s="139"/>
      <c r="AS499" s="139"/>
      <c r="AT499" s="362"/>
    </row>
    <row r="500" spans="1:46" ht="18" customHeight="1">
      <c r="A500" s="362"/>
      <c r="B500" s="645">
        <f>Calcu_ADJ!C28</f>
        <v>20</v>
      </c>
      <c r="C500" s="646"/>
      <c r="D500" s="646"/>
      <c r="E500" s="646"/>
      <c r="F500" s="646"/>
      <c r="G500" s="646"/>
      <c r="H500" s="647"/>
      <c r="I500" s="626" t="str">
        <f>Calcu_ADJ!E28</f>
        <v/>
      </c>
      <c r="J500" s="627"/>
      <c r="K500" s="627"/>
      <c r="L500" s="627"/>
      <c r="M500" s="627"/>
      <c r="N500" s="627"/>
      <c r="O500" s="628"/>
      <c r="P500" s="626" t="str">
        <f>Calcu_ADJ!J28</f>
        <v/>
      </c>
      <c r="Q500" s="629"/>
      <c r="R500" s="629"/>
      <c r="S500" s="629"/>
      <c r="T500" s="629"/>
      <c r="U500" s="629"/>
      <c r="V500" s="630"/>
      <c r="W500" s="626" t="str">
        <f>IF(Calcu_ADJ!G28="ⅹ",Calcu_ADJ!G28,Calcu_ADJ!K28)</f>
        <v/>
      </c>
      <c r="X500" s="629"/>
      <c r="Y500" s="629"/>
      <c r="Z500" s="629"/>
      <c r="AA500" s="629"/>
      <c r="AB500" s="629"/>
      <c r="AC500" s="630"/>
      <c r="AD500" s="626" t="str">
        <f>IF(Calcu_ADJ!H28="ⅹ",Calcu_ADJ!H28,Calcu_ADJ!L28)</f>
        <v/>
      </c>
      <c r="AE500" s="629"/>
      <c r="AF500" s="629"/>
      <c r="AG500" s="629"/>
      <c r="AH500" s="629"/>
      <c r="AI500" s="629"/>
      <c r="AJ500" s="630"/>
      <c r="AK500" s="362"/>
      <c r="AL500" s="362"/>
      <c r="AM500" s="362"/>
      <c r="AN500" s="362"/>
      <c r="AO500" s="362"/>
      <c r="AP500" s="362"/>
      <c r="AQ500" s="362"/>
      <c r="AR500" s="139"/>
      <c r="AS500" s="139"/>
      <c r="AT500" s="362"/>
    </row>
    <row r="501" spans="1:46" ht="18" customHeight="1">
      <c r="A501" s="362"/>
      <c r="B501" s="645">
        <f>Calcu_ADJ!C29</f>
        <v>21</v>
      </c>
      <c r="C501" s="646"/>
      <c r="D501" s="646"/>
      <c r="E501" s="646"/>
      <c r="F501" s="646"/>
      <c r="G501" s="646"/>
      <c r="H501" s="647"/>
      <c r="I501" s="626" t="str">
        <f>Calcu_ADJ!E29</f>
        <v/>
      </c>
      <c r="J501" s="627"/>
      <c r="K501" s="627"/>
      <c r="L501" s="627"/>
      <c r="M501" s="627"/>
      <c r="N501" s="627"/>
      <c r="O501" s="628"/>
      <c r="P501" s="626" t="str">
        <f>Calcu_ADJ!J29</f>
        <v/>
      </c>
      <c r="Q501" s="629"/>
      <c r="R501" s="629"/>
      <c r="S501" s="629"/>
      <c r="T501" s="629"/>
      <c r="U501" s="629"/>
      <c r="V501" s="630"/>
      <c r="W501" s="626" t="str">
        <f>IF(Calcu_ADJ!G29="ⅹ",Calcu_ADJ!G29,Calcu_ADJ!K29)</f>
        <v/>
      </c>
      <c r="X501" s="629"/>
      <c r="Y501" s="629"/>
      <c r="Z501" s="629"/>
      <c r="AA501" s="629"/>
      <c r="AB501" s="629"/>
      <c r="AC501" s="630"/>
      <c r="AD501" s="626" t="str">
        <f>IF(Calcu_ADJ!H29="ⅹ",Calcu_ADJ!H29,Calcu_ADJ!L29)</f>
        <v/>
      </c>
      <c r="AE501" s="629"/>
      <c r="AF501" s="629"/>
      <c r="AG501" s="629"/>
      <c r="AH501" s="629"/>
      <c r="AI501" s="629"/>
      <c r="AJ501" s="630"/>
      <c r="AK501" s="362"/>
      <c r="AL501" s="362"/>
      <c r="AM501" s="362"/>
      <c r="AN501" s="362"/>
      <c r="AO501" s="362"/>
      <c r="AP501" s="362"/>
      <c r="AQ501" s="362"/>
      <c r="AR501" s="139"/>
      <c r="AS501" s="139"/>
      <c r="AT501" s="362"/>
    </row>
    <row r="502" spans="1:46" ht="18" customHeight="1">
      <c r="A502" s="362"/>
      <c r="B502" s="645">
        <f>Calcu_ADJ!C30</f>
        <v>22</v>
      </c>
      <c r="C502" s="646"/>
      <c r="D502" s="646"/>
      <c r="E502" s="646"/>
      <c r="F502" s="646"/>
      <c r="G502" s="646"/>
      <c r="H502" s="647"/>
      <c r="I502" s="626" t="str">
        <f>Calcu_ADJ!E30</f>
        <v/>
      </c>
      <c r="J502" s="627"/>
      <c r="K502" s="627"/>
      <c r="L502" s="627"/>
      <c r="M502" s="627"/>
      <c r="N502" s="627"/>
      <c r="O502" s="628"/>
      <c r="P502" s="626" t="str">
        <f>Calcu_ADJ!J30</f>
        <v/>
      </c>
      <c r="Q502" s="629"/>
      <c r="R502" s="629"/>
      <c r="S502" s="629"/>
      <c r="T502" s="629"/>
      <c r="U502" s="629"/>
      <c r="V502" s="630"/>
      <c r="W502" s="626" t="str">
        <f>IF(Calcu_ADJ!G30="ⅹ",Calcu_ADJ!G30,Calcu_ADJ!K30)</f>
        <v/>
      </c>
      <c r="X502" s="629"/>
      <c r="Y502" s="629"/>
      <c r="Z502" s="629"/>
      <c r="AA502" s="629"/>
      <c r="AB502" s="629"/>
      <c r="AC502" s="630"/>
      <c r="AD502" s="626" t="str">
        <f>IF(Calcu_ADJ!H30="ⅹ",Calcu_ADJ!H30,Calcu_ADJ!L30)</f>
        <v/>
      </c>
      <c r="AE502" s="629"/>
      <c r="AF502" s="629"/>
      <c r="AG502" s="629"/>
      <c r="AH502" s="629"/>
      <c r="AI502" s="629"/>
      <c r="AJ502" s="630"/>
      <c r="AK502" s="362"/>
      <c r="AL502" s="362"/>
      <c r="AM502" s="362"/>
      <c r="AN502" s="362"/>
      <c r="AO502" s="362"/>
      <c r="AP502" s="362"/>
      <c r="AQ502" s="362"/>
      <c r="AR502" s="139"/>
      <c r="AS502" s="139"/>
      <c r="AT502" s="362"/>
    </row>
    <row r="503" spans="1:46" ht="18" customHeight="1">
      <c r="A503" s="362"/>
      <c r="B503" s="645">
        <f>Calcu_ADJ!C31</f>
        <v>23</v>
      </c>
      <c r="C503" s="646"/>
      <c r="D503" s="646"/>
      <c r="E503" s="646"/>
      <c r="F503" s="646"/>
      <c r="G503" s="646"/>
      <c r="H503" s="647"/>
      <c r="I503" s="626" t="str">
        <f>Calcu_ADJ!E31</f>
        <v/>
      </c>
      <c r="J503" s="627"/>
      <c r="K503" s="627"/>
      <c r="L503" s="627"/>
      <c r="M503" s="627"/>
      <c r="N503" s="627"/>
      <c r="O503" s="628"/>
      <c r="P503" s="626" t="str">
        <f>Calcu_ADJ!J31</f>
        <v/>
      </c>
      <c r="Q503" s="629"/>
      <c r="R503" s="629"/>
      <c r="S503" s="629"/>
      <c r="T503" s="629"/>
      <c r="U503" s="629"/>
      <c r="V503" s="630"/>
      <c r="W503" s="626" t="str">
        <f>IF(Calcu_ADJ!G31="ⅹ",Calcu_ADJ!G31,Calcu_ADJ!K31)</f>
        <v/>
      </c>
      <c r="X503" s="629"/>
      <c r="Y503" s="629"/>
      <c r="Z503" s="629"/>
      <c r="AA503" s="629"/>
      <c r="AB503" s="629"/>
      <c r="AC503" s="630"/>
      <c r="AD503" s="626" t="str">
        <f>IF(Calcu_ADJ!H31="ⅹ",Calcu_ADJ!H31,Calcu_ADJ!L31)</f>
        <v/>
      </c>
      <c r="AE503" s="629"/>
      <c r="AF503" s="629"/>
      <c r="AG503" s="629"/>
      <c r="AH503" s="629"/>
      <c r="AI503" s="629"/>
      <c r="AJ503" s="630"/>
      <c r="AK503" s="362"/>
      <c r="AL503" s="362"/>
      <c r="AM503" s="362"/>
      <c r="AN503" s="362"/>
      <c r="AO503" s="362"/>
      <c r="AP503" s="362"/>
      <c r="AQ503" s="362"/>
      <c r="AR503" s="139"/>
      <c r="AS503" s="139"/>
      <c r="AT503" s="362"/>
    </row>
    <row r="504" spans="1:46" ht="18" customHeight="1">
      <c r="A504" s="362"/>
      <c r="B504" s="645">
        <f>Calcu_ADJ!C32</f>
        <v>24</v>
      </c>
      <c r="C504" s="646"/>
      <c r="D504" s="646"/>
      <c r="E504" s="646"/>
      <c r="F504" s="646"/>
      <c r="G504" s="646"/>
      <c r="H504" s="647"/>
      <c r="I504" s="626" t="str">
        <f>Calcu_ADJ!E32</f>
        <v/>
      </c>
      <c r="J504" s="627"/>
      <c r="K504" s="627"/>
      <c r="L504" s="627"/>
      <c r="M504" s="627"/>
      <c r="N504" s="627"/>
      <c r="O504" s="628"/>
      <c r="P504" s="626" t="str">
        <f>Calcu_ADJ!J32</f>
        <v/>
      </c>
      <c r="Q504" s="629"/>
      <c r="R504" s="629"/>
      <c r="S504" s="629"/>
      <c r="T504" s="629"/>
      <c r="U504" s="629"/>
      <c r="V504" s="630"/>
      <c r="W504" s="626" t="str">
        <f>IF(Calcu_ADJ!G32="ⅹ",Calcu_ADJ!G32,Calcu_ADJ!K32)</f>
        <v/>
      </c>
      <c r="X504" s="629"/>
      <c r="Y504" s="629"/>
      <c r="Z504" s="629"/>
      <c r="AA504" s="629"/>
      <c r="AB504" s="629"/>
      <c r="AC504" s="630"/>
      <c r="AD504" s="626" t="str">
        <f>IF(Calcu_ADJ!H32="ⅹ",Calcu_ADJ!H32,Calcu_ADJ!L32)</f>
        <v/>
      </c>
      <c r="AE504" s="629"/>
      <c r="AF504" s="629"/>
      <c r="AG504" s="629"/>
      <c r="AH504" s="629"/>
      <c r="AI504" s="629"/>
      <c r="AJ504" s="630"/>
      <c r="AK504" s="362"/>
      <c r="AL504" s="362"/>
      <c r="AM504" s="362"/>
      <c r="AN504" s="362"/>
      <c r="AO504" s="362"/>
      <c r="AP504" s="362"/>
      <c r="AQ504" s="362"/>
      <c r="AR504" s="139"/>
      <c r="AS504" s="139"/>
      <c r="AT504" s="362"/>
    </row>
    <row r="505" spans="1:46" ht="18" customHeight="1">
      <c r="A505" s="362"/>
      <c r="B505" s="645">
        <f>Calcu_ADJ!C33</f>
        <v>25</v>
      </c>
      <c r="C505" s="646"/>
      <c r="D505" s="646"/>
      <c r="E505" s="646"/>
      <c r="F505" s="646"/>
      <c r="G505" s="646"/>
      <c r="H505" s="647"/>
      <c r="I505" s="626" t="str">
        <f>Calcu_ADJ!E33</f>
        <v/>
      </c>
      <c r="J505" s="627"/>
      <c r="K505" s="627"/>
      <c r="L505" s="627"/>
      <c r="M505" s="627"/>
      <c r="N505" s="627"/>
      <c r="O505" s="628"/>
      <c r="P505" s="626" t="str">
        <f>Calcu_ADJ!J33</f>
        <v/>
      </c>
      <c r="Q505" s="629"/>
      <c r="R505" s="629"/>
      <c r="S505" s="629"/>
      <c r="T505" s="629"/>
      <c r="U505" s="629"/>
      <c r="V505" s="630"/>
      <c r="W505" s="626" t="str">
        <f>IF(Calcu_ADJ!G33="ⅹ",Calcu_ADJ!G33,Calcu_ADJ!K33)</f>
        <v/>
      </c>
      <c r="X505" s="629"/>
      <c r="Y505" s="629"/>
      <c r="Z505" s="629"/>
      <c r="AA505" s="629"/>
      <c r="AB505" s="629"/>
      <c r="AC505" s="630"/>
      <c r="AD505" s="626" t="str">
        <f>IF(Calcu_ADJ!H33="ⅹ",Calcu_ADJ!H33,Calcu_ADJ!L33)</f>
        <v/>
      </c>
      <c r="AE505" s="629"/>
      <c r="AF505" s="629"/>
      <c r="AG505" s="629"/>
      <c r="AH505" s="629"/>
      <c r="AI505" s="629"/>
      <c r="AJ505" s="630"/>
      <c r="AK505" s="362"/>
      <c r="AL505" s="362"/>
      <c r="AM505" s="362"/>
      <c r="AN505" s="362"/>
      <c r="AO505" s="362"/>
      <c r="AP505" s="362"/>
      <c r="AQ505" s="362"/>
      <c r="AR505" s="139"/>
      <c r="AS505" s="139"/>
      <c r="AT505" s="362"/>
    </row>
    <row r="506" spans="1:46" ht="18" customHeight="1">
      <c r="A506" s="362"/>
      <c r="B506" s="645">
        <f>Calcu_ADJ!C34</f>
        <v>26</v>
      </c>
      <c r="C506" s="646"/>
      <c r="D506" s="646"/>
      <c r="E506" s="646"/>
      <c r="F506" s="646"/>
      <c r="G506" s="646"/>
      <c r="H506" s="647"/>
      <c r="I506" s="626" t="str">
        <f>Calcu_ADJ!E34</f>
        <v/>
      </c>
      <c r="J506" s="627"/>
      <c r="K506" s="627"/>
      <c r="L506" s="627"/>
      <c r="M506" s="627"/>
      <c r="N506" s="627"/>
      <c r="O506" s="628"/>
      <c r="P506" s="626" t="str">
        <f>Calcu_ADJ!J34</f>
        <v/>
      </c>
      <c r="Q506" s="629"/>
      <c r="R506" s="629"/>
      <c r="S506" s="629"/>
      <c r="T506" s="629"/>
      <c r="U506" s="629"/>
      <c r="V506" s="630"/>
      <c r="W506" s="626" t="str">
        <f>IF(Calcu_ADJ!G34="ⅹ",Calcu_ADJ!G34,Calcu_ADJ!K34)</f>
        <v/>
      </c>
      <c r="X506" s="629"/>
      <c r="Y506" s="629"/>
      <c r="Z506" s="629"/>
      <c r="AA506" s="629"/>
      <c r="AB506" s="629"/>
      <c r="AC506" s="630"/>
      <c r="AD506" s="626" t="str">
        <f>IF(Calcu_ADJ!H34="ⅹ",Calcu_ADJ!H34,Calcu_ADJ!L34)</f>
        <v/>
      </c>
      <c r="AE506" s="629"/>
      <c r="AF506" s="629"/>
      <c r="AG506" s="629"/>
      <c r="AH506" s="629"/>
      <c r="AI506" s="629"/>
      <c r="AJ506" s="630"/>
      <c r="AK506" s="362"/>
      <c r="AL506" s="362"/>
      <c r="AM506" s="362"/>
      <c r="AN506" s="362"/>
      <c r="AO506" s="362"/>
      <c r="AP506" s="362"/>
      <c r="AQ506" s="362"/>
      <c r="AR506" s="139"/>
      <c r="AS506" s="139"/>
      <c r="AT506" s="362"/>
    </row>
    <row r="507" spans="1:46" ht="18" customHeight="1">
      <c r="A507" s="362"/>
      <c r="B507" s="645">
        <f>Calcu_ADJ!C35</f>
        <v>27</v>
      </c>
      <c r="C507" s="646"/>
      <c r="D507" s="646"/>
      <c r="E507" s="646"/>
      <c r="F507" s="646"/>
      <c r="G507" s="646"/>
      <c r="H507" s="647"/>
      <c r="I507" s="626" t="str">
        <f>Calcu_ADJ!E35</f>
        <v/>
      </c>
      <c r="J507" s="627"/>
      <c r="K507" s="627"/>
      <c r="L507" s="627"/>
      <c r="M507" s="627"/>
      <c r="N507" s="627"/>
      <c r="O507" s="628"/>
      <c r="P507" s="626" t="str">
        <f>Calcu_ADJ!J35</f>
        <v/>
      </c>
      <c r="Q507" s="629"/>
      <c r="R507" s="629"/>
      <c r="S507" s="629"/>
      <c r="T507" s="629"/>
      <c r="U507" s="629"/>
      <c r="V507" s="630"/>
      <c r="W507" s="626" t="str">
        <f>IF(Calcu_ADJ!G35="ⅹ",Calcu_ADJ!G35,Calcu_ADJ!K35)</f>
        <v/>
      </c>
      <c r="X507" s="629"/>
      <c r="Y507" s="629"/>
      <c r="Z507" s="629"/>
      <c r="AA507" s="629"/>
      <c r="AB507" s="629"/>
      <c r="AC507" s="630"/>
      <c r="AD507" s="626" t="str">
        <f>IF(Calcu_ADJ!H35="ⅹ",Calcu_ADJ!H35,Calcu_ADJ!L35)</f>
        <v/>
      </c>
      <c r="AE507" s="629"/>
      <c r="AF507" s="629"/>
      <c r="AG507" s="629"/>
      <c r="AH507" s="629"/>
      <c r="AI507" s="629"/>
      <c r="AJ507" s="630"/>
      <c r="AK507" s="362"/>
      <c r="AL507" s="362"/>
      <c r="AM507" s="362"/>
      <c r="AN507" s="362"/>
      <c r="AO507" s="362"/>
      <c r="AP507" s="362"/>
      <c r="AQ507" s="362"/>
      <c r="AR507" s="139"/>
      <c r="AS507" s="139"/>
      <c r="AT507" s="362"/>
    </row>
    <row r="508" spans="1:46" ht="18" customHeight="1">
      <c r="A508" s="362"/>
      <c r="B508" s="645">
        <f>Calcu_ADJ!C36</f>
        <v>28</v>
      </c>
      <c r="C508" s="646"/>
      <c r="D508" s="646"/>
      <c r="E508" s="646"/>
      <c r="F508" s="646"/>
      <c r="G508" s="646"/>
      <c r="H508" s="647"/>
      <c r="I508" s="626" t="str">
        <f>Calcu_ADJ!E36</f>
        <v/>
      </c>
      <c r="J508" s="627"/>
      <c r="K508" s="627"/>
      <c r="L508" s="627"/>
      <c r="M508" s="627"/>
      <c r="N508" s="627"/>
      <c r="O508" s="628"/>
      <c r="P508" s="626" t="str">
        <f>Calcu_ADJ!J36</f>
        <v/>
      </c>
      <c r="Q508" s="629"/>
      <c r="R508" s="629"/>
      <c r="S508" s="629"/>
      <c r="T508" s="629"/>
      <c r="U508" s="629"/>
      <c r="V508" s="630"/>
      <c r="W508" s="626" t="str">
        <f>IF(Calcu_ADJ!G36="ⅹ",Calcu_ADJ!G36,Calcu_ADJ!K36)</f>
        <v/>
      </c>
      <c r="X508" s="629"/>
      <c r="Y508" s="629"/>
      <c r="Z508" s="629"/>
      <c r="AA508" s="629"/>
      <c r="AB508" s="629"/>
      <c r="AC508" s="630"/>
      <c r="AD508" s="626" t="str">
        <f>IF(Calcu_ADJ!H36="ⅹ",Calcu_ADJ!H36,Calcu_ADJ!L36)</f>
        <v/>
      </c>
      <c r="AE508" s="629"/>
      <c r="AF508" s="629"/>
      <c r="AG508" s="629"/>
      <c r="AH508" s="629"/>
      <c r="AI508" s="629"/>
      <c r="AJ508" s="630"/>
      <c r="AK508" s="362"/>
      <c r="AL508" s="362"/>
      <c r="AM508" s="362"/>
      <c r="AN508" s="362"/>
      <c r="AO508" s="362"/>
      <c r="AP508" s="362"/>
      <c r="AQ508" s="362"/>
      <c r="AR508" s="139"/>
      <c r="AS508" s="139"/>
      <c r="AT508" s="362"/>
    </row>
    <row r="509" spans="1:46" ht="18" customHeight="1">
      <c r="A509" s="362"/>
      <c r="B509" s="645">
        <f>Calcu_ADJ!C37</f>
        <v>29</v>
      </c>
      <c r="C509" s="646"/>
      <c r="D509" s="646"/>
      <c r="E509" s="646"/>
      <c r="F509" s="646"/>
      <c r="G509" s="646"/>
      <c r="H509" s="647"/>
      <c r="I509" s="626" t="str">
        <f>Calcu_ADJ!E37</f>
        <v/>
      </c>
      <c r="J509" s="627"/>
      <c r="K509" s="627"/>
      <c r="L509" s="627"/>
      <c r="M509" s="627"/>
      <c r="N509" s="627"/>
      <c r="O509" s="628"/>
      <c r="P509" s="626" t="str">
        <f>Calcu_ADJ!J37</f>
        <v/>
      </c>
      <c r="Q509" s="629"/>
      <c r="R509" s="629"/>
      <c r="S509" s="629"/>
      <c r="T509" s="629"/>
      <c r="U509" s="629"/>
      <c r="V509" s="630"/>
      <c r="W509" s="626" t="str">
        <f>IF(Calcu_ADJ!G37="ⅹ",Calcu_ADJ!G37,Calcu_ADJ!K37)</f>
        <v/>
      </c>
      <c r="X509" s="629"/>
      <c r="Y509" s="629"/>
      <c r="Z509" s="629"/>
      <c r="AA509" s="629"/>
      <c r="AB509" s="629"/>
      <c r="AC509" s="630"/>
      <c r="AD509" s="626" t="str">
        <f>IF(Calcu_ADJ!H37="ⅹ",Calcu_ADJ!H37,Calcu_ADJ!L37)</f>
        <v/>
      </c>
      <c r="AE509" s="629"/>
      <c r="AF509" s="629"/>
      <c r="AG509" s="629"/>
      <c r="AH509" s="629"/>
      <c r="AI509" s="629"/>
      <c r="AJ509" s="630"/>
      <c r="AK509" s="362"/>
      <c r="AL509" s="362"/>
      <c r="AM509" s="362"/>
      <c r="AN509" s="362"/>
      <c r="AO509" s="362"/>
      <c r="AP509" s="362"/>
      <c r="AQ509" s="362"/>
      <c r="AR509" s="139"/>
      <c r="AS509" s="139"/>
      <c r="AT509" s="362"/>
    </row>
    <row r="510" spans="1:46" ht="18" customHeight="1">
      <c r="A510" s="362"/>
      <c r="B510" s="645">
        <f>Calcu_ADJ!C68</f>
        <v>60</v>
      </c>
      <c r="C510" s="646"/>
      <c r="D510" s="646"/>
      <c r="E510" s="646"/>
      <c r="F510" s="646"/>
      <c r="G510" s="646"/>
      <c r="H510" s="647"/>
      <c r="I510" s="626" t="str">
        <f>Calcu_ADJ!E68</f>
        <v/>
      </c>
      <c r="J510" s="627"/>
      <c r="K510" s="627"/>
      <c r="L510" s="627"/>
      <c r="M510" s="627"/>
      <c r="N510" s="627"/>
      <c r="O510" s="628"/>
      <c r="P510" s="626" t="str">
        <f>Calcu_ADJ!J68</f>
        <v/>
      </c>
      <c r="Q510" s="629"/>
      <c r="R510" s="629"/>
      <c r="S510" s="629"/>
      <c r="T510" s="629"/>
      <c r="U510" s="629"/>
      <c r="V510" s="630"/>
      <c r="W510" s="626" t="str">
        <f>IF(Calcu_ADJ!G68="ⅹ",Calcu_ADJ!G68,Calcu_ADJ!K68)</f>
        <v/>
      </c>
      <c r="X510" s="629"/>
      <c r="Y510" s="629"/>
      <c r="Z510" s="629"/>
      <c r="AA510" s="629"/>
      <c r="AB510" s="629"/>
      <c r="AC510" s="630"/>
      <c r="AD510" s="626" t="str">
        <f>IF(Calcu_ADJ!H68="ⅹ",Calcu_ADJ!H68,Calcu_ADJ!L68)</f>
        <v/>
      </c>
      <c r="AE510" s="629"/>
      <c r="AF510" s="629"/>
      <c r="AG510" s="629"/>
      <c r="AH510" s="629"/>
      <c r="AI510" s="629"/>
      <c r="AJ510" s="630"/>
      <c r="AK510" s="362"/>
      <c r="AL510" s="362"/>
      <c r="AM510" s="362"/>
      <c r="AN510" s="362"/>
      <c r="AO510" s="362"/>
      <c r="AP510" s="362"/>
      <c r="AQ510" s="362"/>
      <c r="AR510" s="139"/>
      <c r="AS510" s="139"/>
      <c r="AT510" s="362"/>
    </row>
    <row r="511" spans="1:46" s="362" customFormat="1" ht="18" customHeight="1">
      <c r="B511" s="404"/>
      <c r="C511" s="404"/>
      <c r="D511" s="404"/>
      <c r="E511" s="404"/>
      <c r="F511" s="404"/>
      <c r="G511" s="404"/>
      <c r="H511" s="404"/>
      <c r="I511" s="404"/>
      <c r="J511" s="404"/>
      <c r="K511" s="404"/>
      <c r="L511" s="404"/>
      <c r="M511" s="404"/>
      <c r="N511" s="404"/>
      <c r="O511" s="404"/>
      <c r="P511" s="404"/>
      <c r="Q511" s="404"/>
      <c r="R511" s="404"/>
      <c r="S511" s="404"/>
      <c r="T511" s="404"/>
      <c r="U511" s="404"/>
      <c r="V511" s="404"/>
      <c r="W511" s="404"/>
      <c r="X511" s="404"/>
      <c r="Y511" s="404"/>
      <c r="Z511" s="404"/>
      <c r="AA511" s="404"/>
      <c r="AB511" s="404"/>
      <c r="AC511" s="404"/>
      <c r="AD511" s="404"/>
      <c r="AE511" s="404"/>
      <c r="AF511" s="404"/>
      <c r="AG511" s="404"/>
      <c r="AH511" s="404"/>
      <c r="AI511" s="404"/>
      <c r="AJ511" s="404"/>
      <c r="AK511" s="281"/>
      <c r="AL511" s="281"/>
      <c r="AM511" s="281"/>
      <c r="AN511" s="281"/>
      <c r="AO511" s="281"/>
      <c r="AP511" s="281"/>
      <c r="AQ511" s="281"/>
      <c r="AR511" s="139"/>
      <c r="AS511" s="139"/>
    </row>
    <row r="512" spans="1:46" s="142" customFormat="1" ht="18" customHeight="1">
      <c r="A512" s="289" t="str">
        <f ca="1">"■ "&amp;B473&amp;" "&amp;N473&amp;" 에서의 교정데이터"</f>
        <v>■ 0 0 에서의 교정데이터</v>
      </c>
      <c r="D512" s="290"/>
      <c r="E512" s="290"/>
      <c r="F512" s="290"/>
      <c r="H512" s="141"/>
      <c r="I512" s="287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  <c r="U512" s="141"/>
      <c r="V512" s="141"/>
      <c r="W512" s="141"/>
      <c r="X512" s="141"/>
      <c r="Y512" s="141"/>
      <c r="Z512" s="141"/>
      <c r="AA512" s="141"/>
      <c r="AB512" s="141"/>
      <c r="AC512" s="141"/>
      <c r="AD512" s="141"/>
      <c r="AE512" s="141"/>
      <c r="AF512" s="141"/>
      <c r="AG512" s="141"/>
      <c r="AH512" s="141"/>
      <c r="AI512" s="141"/>
      <c r="AJ512" s="141"/>
      <c r="AK512" s="141"/>
      <c r="AL512" s="141"/>
      <c r="AM512" s="141"/>
      <c r="AN512" s="141"/>
      <c r="AO512" s="141"/>
      <c r="AP512" s="141"/>
      <c r="AQ512" s="141"/>
      <c r="AR512" s="141"/>
      <c r="AS512" s="141"/>
      <c r="AT512" s="141"/>
    </row>
    <row r="513" spans="1:46" s="142" customFormat="1" ht="18" customHeight="1">
      <c r="A513" s="184"/>
      <c r="B513" s="696" t="s">
        <v>224</v>
      </c>
      <c r="C513" s="697"/>
      <c r="D513" s="697"/>
      <c r="E513" s="697"/>
      <c r="F513" s="697"/>
      <c r="G513" s="697"/>
      <c r="H513" s="698"/>
      <c r="I513" s="696" t="s">
        <v>933</v>
      </c>
      <c r="J513" s="697"/>
      <c r="K513" s="697"/>
      <c r="L513" s="697"/>
      <c r="M513" s="697"/>
      <c r="N513" s="697"/>
      <c r="O513" s="698"/>
      <c r="P513" s="771" t="e">
        <f>Calcu!$J$568&amp;" 지시값"</f>
        <v>#N/A</v>
      </c>
      <c r="Q513" s="772"/>
      <c r="R513" s="772"/>
      <c r="S513" s="772"/>
      <c r="T513" s="772"/>
      <c r="U513" s="772"/>
      <c r="V513" s="772"/>
      <c r="W513" s="772"/>
      <c r="X513" s="772"/>
      <c r="Y513" s="772"/>
      <c r="Z513" s="772"/>
      <c r="AA513" s="772"/>
      <c r="AB513" s="772"/>
      <c r="AC513" s="772"/>
      <c r="AD513" s="772"/>
      <c r="AE513" s="772"/>
      <c r="AF513" s="772"/>
      <c r="AG513" s="772"/>
      <c r="AH513" s="773" t="s">
        <v>724</v>
      </c>
      <c r="AI513" s="773"/>
      <c r="AJ513" s="773"/>
      <c r="AK513" s="773"/>
      <c r="AL513" s="773"/>
      <c r="AM513" s="773"/>
      <c r="AN513" s="773"/>
      <c r="AO513" s="773"/>
      <c r="AP513" s="773"/>
      <c r="AQ513" s="773"/>
      <c r="AR513" s="773"/>
      <c r="AS513" s="774"/>
      <c r="AT513" s="141"/>
    </row>
    <row r="514" spans="1:46" s="142" customFormat="1" ht="18" customHeight="1">
      <c r="A514" s="184"/>
      <c r="B514" s="699"/>
      <c r="C514" s="700"/>
      <c r="D514" s="700"/>
      <c r="E514" s="700"/>
      <c r="F514" s="700"/>
      <c r="G514" s="700"/>
      <c r="H514" s="701"/>
      <c r="I514" s="702"/>
      <c r="J514" s="703"/>
      <c r="K514" s="703"/>
      <c r="L514" s="703"/>
      <c r="M514" s="703"/>
      <c r="N514" s="703"/>
      <c r="O514" s="704"/>
      <c r="P514" s="705" t="s">
        <v>217</v>
      </c>
      <c r="Q514" s="706"/>
      <c r="R514" s="706"/>
      <c r="S514" s="706"/>
      <c r="T514" s="706"/>
      <c r="U514" s="707"/>
      <c r="V514" s="705" t="s">
        <v>218</v>
      </c>
      <c r="W514" s="706"/>
      <c r="X514" s="706"/>
      <c r="Y514" s="706"/>
      <c r="Z514" s="706"/>
      <c r="AA514" s="707"/>
      <c r="AB514" s="705" t="s">
        <v>219</v>
      </c>
      <c r="AC514" s="706"/>
      <c r="AD514" s="706"/>
      <c r="AE514" s="706"/>
      <c r="AF514" s="706"/>
      <c r="AG514" s="707"/>
      <c r="AH514" s="705" t="s">
        <v>225</v>
      </c>
      <c r="AI514" s="706"/>
      <c r="AJ514" s="706"/>
      <c r="AK514" s="706"/>
      <c r="AL514" s="706"/>
      <c r="AM514" s="707"/>
      <c r="AN514" s="705" t="s">
        <v>226</v>
      </c>
      <c r="AO514" s="706"/>
      <c r="AP514" s="706"/>
      <c r="AQ514" s="706"/>
      <c r="AR514" s="706"/>
      <c r="AS514" s="707"/>
      <c r="AT514" s="141"/>
    </row>
    <row r="515" spans="1:46" s="142" customFormat="1" ht="18" customHeight="1">
      <c r="A515" s="184"/>
      <c r="B515" s="702"/>
      <c r="C515" s="703"/>
      <c r="D515" s="703"/>
      <c r="E515" s="703"/>
      <c r="F515" s="703"/>
      <c r="G515" s="703"/>
      <c r="H515" s="704"/>
      <c r="I515" s="708">
        <f ca="1">I480</f>
        <v>0</v>
      </c>
      <c r="J515" s="709"/>
      <c r="K515" s="709"/>
      <c r="L515" s="709"/>
      <c r="M515" s="709"/>
      <c r="N515" s="709"/>
      <c r="O515" s="710"/>
      <c r="P515" s="708">
        <f ca="1">P480</f>
        <v>0</v>
      </c>
      <c r="Q515" s="709"/>
      <c r="R515" s="709"/>
      <c r="S515" s="709"/>
      <c r="T515" s="709"/>
      <c r="U515" s="710"/>
      <c r="V515" s="708">
        <f ca="1">W480</f>
        <v>0</v>
      </c>
      <c r="W515" s="709"/>
      <c r="X515" s="709"/>
      <c r="Y515" s="709"/>
      <c r="Z515" s="709"/>
      <c r="AA515" s="710"/>
      <c r="AB515" s="708">
        <f ca="1">AD480</f>
        <v>0</v>
      </c>
      <c r="AC515" s="709"/>
      <c r="AD515" s="709"/>
      <c r="AE515" s="709"/>
      <c r="AF515" s="709"/>
      <c r="AG515" s="710"/>
      <c r="AH515" s="708">
        <f ca="1">Calcu_ADJ!H74</f>
        <v>0</v>
      </c>
      <c r="AI515" s="709"/>
      <c r="AJ515" s="709"/>
      <c r="AK515" s="709"/>
      <c r="AL515" s="709"/>
      <c r="AM515" s="710"/>
      <c r="AN515" s="708">
        <f ca="1">Calcu_ADJ!I74</f>
        <v>0</v>
      </c>
      <c r="AO515" s="709"/>
      <c r="AP515" s="709"/>
      <c r="AQ515" s="709"/>
      <c r="AR515" s="709"/>
      <c r="AS515" s="710"/>
      <c r="AT515" s="141"/>
    </row>
    <row r="516" spans="1:46" s="142" customFormat="1" ht="18" customHeight="1">
      <c r="A516" s="184"/>
      <c r="B516" s="728" t="e">
        <f>AL473</f>
        <v>#N/A</v>
      </c>
      <c r="C516" s="729"/>
      <c r="D516" s="729"/>
      <c r="E516" s="729"/>
      <c r="F516" s="729"/>
      <c r="G516" s="729"/>
      <c r="H516" s="730"/>
      <c r="I516" s="598" t="e">
        <f ca="1">OFFSET(I480,B516,0)</f>
        <v>#N/A</v>
      </c>
      <c r="J516" s="599"/>
      <c r="K516" s="599"/>
      <c r="L516" s="599"/>
      <c r="M516" s="599"/>
      <c r="N516" s="599"/>
      <c r="O516" s="600"/>
      <c r="P516" s="598" t="e">
        <f ca="1">OFFSET(Calcu_ADJ!Q8,B516,0)</f>
        <v>#N/A</v>
      </c>
      <c r="Q516" s="599"/>
      <c r="R516" s="599"/>
      <c r="S516" s="599"/>
      <c r="T516" s="599"/>
      <c r="U516" s="600"/>
      <c r="V516" s="598" t="e">
        <f ca="1">OFFSET(Calcu_ADJ!R8,B516,0)</f>
        <v>#N/A</v>
      </c>
      <c r="W516" s="599"/>
      <c r="X516" s="599"/>
      <c r="Y516" s="599"/>
      <c r="Z516" s="599"/>
      <c r="AA516" s="600"/>
      <c r="AB516" s="598" t="e">
        <f ca="1">OFFSET(Calcu_ADJ!S8,B516,0)</f>
        <v>#N/A</v>
      </c>
      <c r="AC516" s="599"/>
      <c r="AD516" s="599"/>
      <c r="AE516" s="599"/>
      <c r="AF516" s="599"/>
      <c r="AG516" s="600"/>
      <c r="AH516" s="731" t="e">
        <f ca="1">OFFSET(Calcu_ADJ!H74,B516,0)</f>
        <v>#N/A</v>
      </c>
      <c r="AI516" s="732"/>
      <c r="AJ516" s="732"/>
      <c r="AK516" s="732"/>
      <c r="AL516" s="732"/>
      <c r="AM516" s="733"/>
      <c r="AN516" s="731" t="e">
        <f ca="1">OFFSET(Calcu_ADJ!I74,B516,0)</f>
        <v>#N/A</v>
      </c>
      <c r="AO516" s="732"/>
      <c r="AP516" s="732"/>
      <c r="AQ516" s="732"/>
      <c r="AR516" s="732"/>
      <c r="AS516" s="733"/>
      <c r="AT516" s="141"/>
    </row>
    <row r="517" spans="1:46" s="142" customFormat="1" ht="18" customHeight="1">
      <c r="A517" s="184"/>
      <c r="B517" s="737" t="e">
        <f>B516</f>
        <v>#N/A</v>
      </c>
      <c r="C517" s="738"/>
      <c r="D517" s="738"/>
      <c r="E517" s="738"/>
      <c r="F517" s="738"/>
      <c r="G517" s="738"/>
      <c r="H517" s="739"/>
      <c r="I517" s="598" t="e">
        <f ca="1">I516</f>
        <v>#N/A</v>
      </c>
      <c r="J517" s="599"/>
      <c r="K517" s="599"/>
      <c r="L517" s="599"/>
      <c r="M517" s="599"/>
      <c r="N517" s="599"/>
      <c r="O517" s="600"/>
      <c r="P517" s="598" t="e">
        <f ca="1">OFFSET(Calcu_ADJ!Q23,B517,0)</f>
        <v>#N/A</v>
      </c>
      <c r="Q517" s="599"/>
      <c r="R517" s="599"/>
      <c r="S517" s="599"/>
      <c r="T517" s="599"/>
      <c r="U517" s="600"/>
      <c r="V517" s="598" t="e">
        <f ca="1">OFFSET(Calcu_ADJ!R23,B517,0)</f>
        <v>#N/A</v>
      </c>
      <c r="W517" s="599"/>
      <c r="X517" s="599"/>
      <c r="Y517" s="599"/>
      <c r="Z517" s="599"/>
      <c r="AA517" s="600"/>
      <c r="AB517" s="598" t="e">
        <f ca="1">OFFSET(Calcu_ADJ!S23,B517,0)</f>
        <v>#N/A</v>
      </c>
      <c r="AC517" s="599"/>
      <c r="AD517" s="599"/>
      <c r="AE517" s="599"/>
      <c r="AF517" s="599"/>
      <c r="AG517" s="600"/>
      <c r="AH517" s="734"/>
      <c r="AI517" s="735"/>
      <c r="AJ517" s="735"/>
      <c r="AK517" s="735"/>
      <c r="AL517" s="735"/>
      <c r="AM517" s="736"/>
      <c r="AN517" s="734"/>
      <c r="AO517" s="735"/>
      <c r="AP517" s="735"/>
      <c r="AQ517" s="735"/>
      <c r="AR517" s="735"/>
      <c r="AS517" s="736"/>
      <c r="AT517" s="141"/>
    </row>
    <row r="518" spans="1:46" s="142" customFormat="1" ht="18" customHeight="1">
      <c r="A518" s="184"/>
      <c r="B518" s="141"/>
      <c r="C518" s="141"/>
      <c r="D518" s="141"/>
      <c r="E518" s="141"/>
      <c r="F518" s="141"/>
      <c r="G518" s="141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  <c r="U518" s="141"/>
      <c r="V518" s="141"/>
      <c r="W518" s="141"/>
      <c r="X518" s="141"/>
      <c r="Y518" s="141"/>
      <c r="Z518" s="141"/>
      <c r="AA518" s="141"/>
      <c r="AB518" s="141"/>
      <c r="AC518" s="141"/>
      <c r="AD518" s="141"/>
      <c r="AE518" s="141"/>
      <c r="AF518" s="141"/>
      <c r="AG518" s="141"/>
      <c r="AH518" s="141"/>
      <c r="AI518" s="141"/>
      <c r="AJ518" s="141"/>
      <c r="AK518" s="141"/>
      <c r="AL518" s="141"/>
      <c r="AM518" s="141"/>
      <c r="AN518" s="141"/>
      <c r="AO518" s="141"/>
      <c r="AP518" s="141"/>
      <c r="AQ518" s="141"/>
      <c r="AR518" s="141"/>
      <c r="AS518" s="141"/>
      <c r="AT518" s="141"/>
    </row>
    <row r="519" spans="1:46" s="142" customFormat="1" ht="18" customHeight="1">
      <c r="A519" s="149" t="str">
        <f ca="1">"■ "&amp;B473&amp;" "&amp;N473&amp;" 에서의 영점보정 후 교정데이터"</f>
        <v>■ 0 0 에서의 영점보정 후 교정데이터</v>
      </c>
      <c r="B519" s="141"/>
      <c r="C519" s="286"/>
      <c r="D519" s="286"/>
      <c r="E519" s="286"/>
      <c r="F519" s="286"/>
      <c r="G519" s="287"/>
      <c r="H519" s="287"/>
      <c r="I519" s="287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  <c r="U519" s="141"/>
      <c r="V519" s="141"/>
      <c r="W519" s="141"/>
      <c r="X519" s="141"/>
      <c r="Y519" s="141"/>
      <c r="Z519" s="141"/>
      <c r="AA519" s="141"/>
      <c r="AB519" s="141"/>
      <c r="AC519" s="141"/>
      <c r="AD519" s="141"/>
      <c r="AE519" s="141"/>
      <c r="AF519" s="141"/>
      <c r="AG519" s="141"/>
      <c r="AH519" s="141"/>
      <c r="AI519" s="141"/>
      <c r="AJ519" s="141"/>
      <c r="AK519" s="141"/>
      <c r="AL519" s="141"/>
      <c r="AM519" s="141"/>
      <c r="AN519" s="141"/>
      <c r="AO519" s="141"/>
      <c r="AP519" s="141"/>
      <c r="AQ519" s="141"/>
      <c r="AR519" s="141"/>
      <c r="AS519" s="141"/>
      <c r="AT519" s="141"/>
    </row>
    <row r="520" spans="1:46" s="142" customFormat="1" ht="18" customHeight="1">
      <c r="A520" s="184"/>
      <c r="B520" s="696" t="s">
        <v>216</v>
      </c>
      <c r="C520" s="697"/>
      <c r="D520" s="697"/>
      <c r="E520" s="697"/>
      <c r="F520" s="697"/>
      <c r="G520" s="697"/>
      <c r="H520" s="698"/>
      <c r="I520" s="696" t="s">
        <v>895</v>
      </c>
      <c r="J520" s="716"/>
      <c r="K520" s="716"/>
      <c r="L520" s="716"/>
      <c r="M520" s="716"/>
      <c r="N520" s="716"/>
      <c r="O520" s="717"/>
      <c r="P520" s="705" t="e">
        <f>Calcu!$J$568&amp;" 지시값 (영점보정)"</f>
        <v>#N/A</v>
      </c>
      <c r="Q520" s="721"/>
      <c r="R520" s="721"/>
      <c r="S520" s="721"/>
      <c r="T520" s="721"/>
      <c r="U520" s="721"/>
      <c r="V520" s="721"/>
      <c r="W520" s="721"/>
      <c r="X520" s="721"/>
      <c r="Y520" s="721"/>
      <c r="Z520" s="721"/>
      <c r="AA520" s="721"/>
      <c r="AB520" s="721"/>
      <c r="AC520" s="721"/>
      <c r="AD520" s="721"/>
      <c r="AE520" s="721"/>
      <c r="AF520" s="721"/>
      <c r="AG520" s="721"/>
      <c r="AH520" s="721"/>
      <c r="AI520" s="721"/>
      <c r="AJ520" s="721"/>
      <c r="AK520" s="721"/>
      <c r="AL520" s="721"/>
      <c r="AM520" s="721"/>
      <c r="AN520" s="721"/>
      <c r="AO520" s="721"/>
      <c r="AP520" s="721"/>
      <c r="AQ520" s="721"/>
      <c r="AR520" s="721"/>
      <c r="AS520" s="722"/>
      <c r="AT520" s="141"/>
    </row>
    <row r="521" spans="1:46" s="142" customFormat="1" ht="18" customHeight="1">
      <c r="A521" s="184"/>
      <c r="B521" s="699"/>
      <c r="C521" s="700"/>
      <c r="D521" s="700"/>
      <c r="E521" s="700"/>
      <c r="F521" s="700"/>
      <c r="G521" s="700"/>
      <c r="H521" s="701"/>
      <c r="I521" s="718"/>
      <c r="J521" s="719"/>
      <c r="K521" s="719"/>
      <c r="L521" s="719"/>
      <c r="M521" s="719"/>
      <c r="N521" s="719"/>
      <c r="O521" s="720"/>
      <c r="P521" s="705" t="s">
        <v>217</v>
      </c>
      <c r="Q521" s="721"/>
      <c r="R521" s="721"/>
      <c r="S521" s="721"/>
      <c r="T521" s="721"/>
      <c r="U521" s="721"/>
      <c r="V521" s="722"/>
      <c r="W521" s="705" t="s">
        <v>218</v>
      </c>
      <c r="X521" s="721"/>
      <c r="Y521" s="721"/>
      <c r="Z521" s="721"/>
      <c r="AA521" s="721"/>
      <c r="AB521" s="721"/>
      <c r="AC521" s="722"/>
      <c r="AD521" s="705" t="s">
        <v>219</v>
      </c>
      <c r="AE521" s="721"/>
      <c r="AF521" s="721"/>
      <c r="AG521" s="721"/>
      <c r="AH521" s="721"/>
      <c r="AI521" s="721"/>
      <c r="AJ521" s="722"/>
      <c r="AK521" s="705" t="s">
        <v>228</v>
      </c>
      <c r="AL521" s="721"/>
      <c r="AM521" s="721"/>
      <c r="AN521" s="721"/>
      <c r="AO521" s="721"/>
      <c r="AP521" s="721"/>
      <c r="AQ521" s="721"/>
      <c r="AR521" s="721"/>
      <c r="AS521" s="722"/>
      <c r="AT521" s="141"/>
    </row>
    <row r="522" spans="1:46" s="142" customFormat="1" ht="18" customHeight="1">
      <c r="A522" s="184"/>
      <c r="B522" s="702"/>
      <c r="C522" s="703"/>
      <c r="D522" s="703"/>
      <c r="E522" s="703"/>
      <c r="F522" s="703"/>
      <c r="G522" s="703"/>
      <c r="H522" s="704"/>
      <c r="I522" s="723">
        <f ca="1">I515</f>
        <v>0</v>
      </c>
      <c r="J522" s="724"/>
      <c r="K522" s="724"/>
      <c r="L522" s="724"/>
      <c r="M522" s="724"/>
      <c r="N522" s="724"/>
      <c r="O522" s="725"/>
      <c r="P522" s="723">
        <f ca="1">P515</f>
        <v>0</v>
      </c>
      <c r="Q522" s="726"/>
      <c r="R522" s="726"/>
      <c r="S522" s="726"/>
      <c r="T522" s="726"/>
      <c r="U522" s="726"/>
      <c r="V522" s="727"/>
      <c r="W522" s="723">
        <f ca="1">V515</f>
        <v>0</v>
      </c>
      <c r="X522" s="726"/>
      <c r="Y522" s="726"/>
      <c r="Z522" s="726"/>
      <c r="AA522" s="726"/>
      <c r="AB522" s="726"/>
      <c r="AC522" s="727"/>
      <c r="AD522" s="723">
        <f ca="1">AB515</f>
        <v>0</v>
      </c>
      <c r="AE522" s="726"/>
      <c r="AF522" s="726"/>
      <c r="AG522" s="726"/>
      <c r="AH522" s="726"/>
      <c r="AI522" s="726"/>
      <c r="AJ522" s="727"/>
      <c r="AK522" s="723">
        <f ca="1">AH515</f>
        <v>0</v>
      </c>
      <c r="AL522" s="726"/>
      <c r="AM522" s="726"/>
      <c r="AN522" s="726"/>
      <c r="AO522" s="726"/>
      <c r="AP522" s="726"/>
      <c r="AQ522" s="726"/>
      <c r="AR522" s="726"/>
      <c r="AS522" s="727"/>
      <c r="AT522" s="141"/>
    </row>
    <row r="523" spans="1:46" s="142" customFormat="1" ht="18" customHeight="1">
      <c r="A523" s="184"/>
      <c r="B523" s="728" t="e">
        <f>B516</f>
        <v>#N/A</v>
      </c>
      <c r="C523" s="729"/>
      <c r="D523" s="729"/>
      <c r="E523" s="729"/>
      <c r="F523" s="729"/>
      <c r="G523" s="729"/>
      <c r="H523" s="730"/>
      <c r="I523" s="598" t="e">
        <f ca="1">I516</f>
        <v>#N/A</v>
      </c>
      <c r="J523" s="599"/>
      <c r="K523" s="599"/>
      <c r="L523" s="599"/>
      <c r="M523" s="599"/>
      <c r="N523" s="599"/>
      <c r="O523" s="600"/>
      <c r="P523" s="598" t="e">
        <f ca="1">OFFSET(Calcu_ADJ!U8,B523,0)</f>
        <v>#N/A</v>
      </c>
      <c r="Q523" s="601"/>
      <c r="R523" s="601"/>
      <c r="S523" s="601"/>
      <c r="T523" s="601"/>
      <c r="U523" s="601"/>
      <c r="V523" s="602"/>
      <c r="W523" s="598" t="e">
        <f ca="1">OFFSET(Calcu_ADJ!V8,B523,0)</f>
        <v>#N/A</v>
      </c>
      <c r="X523" s="601"/>
      <c r="Y523" s="601"/>
      <c r="Z523" s="601"/>
      <c r="AA523" s="601"/>
      <c r="AB523" s="601"/>
      <c r="AC523" s="602"/>
      <c r="AD523" s="598" t="e">
        <f ca="1">OFFSET(Calcu_ADJ!W8,B523,0)</f>
        <v>#N/A</v>
      </c>
      <c r="AE523" s="601"/>
      <c r="AF523" s="601"/>
      <c r="AG523" s="601"/>
      <c r="AH523" s="601"/>
      <c r="AI523" s="601"/>
      <c r="AJ523" s="602"/>
      <c r="AK523" s="598" t="e">
        <f ca="1">OFFSET(Calcu_ADJ!X8,B523,0)</f>
        <v>#N/A</v>
      </c>
      <c r="AL523" s="601"/>
      <c r="AM523" s="601"/>
      <c r="AN523" s="601"/>
      <c r="AO523" s="601"/>
      <c r="AP523" s="601"/>
      <c r="AQ523" s="601"/>
      <c r="AR523" s="601"/>
      <c r="AS523" s="602"/>
      <c r="AT523" s="141"/>
    </row>
    <row r="524" spans="1:46" s="142" customFormat="1" ht="18" customHeight="1">
      <c r="A524" s="184"/>
      <c r="B524" s="737" t="e">
        <f>B517</f>
        <v>#N/A</v>
      </c>
      <c r="C524" s="738"/>
      <c r="D524" s="738"/>
      <c r="E524" s="738"/>
      <c r="F524" s="738"/>
      <c r="G524" s="738"/>
      <c r="H524" s="739"/>
      <c r="I524" s="598" t="e">
        <f ca="1">I517</f>
        <v>#N/A</v>
      </c>
      <c r="J524" s="599"/>
      <c r="K524" s="599"/>
      <c r="L524" s="599"/>
      <c r="M524" s="599"/>
      <c r="N524" s="599"/>
      <c r="O524" s="600"/>
      <c r="P524" s="598" t="e">
        <f ca="1">OFFSET(Calcu_ADJ!U23,B524,0)</f>
        <v>#N/A</v>
      </c>
      <c r="Q524" s="601"/>
      <c r="R524" s="601"/>
      <c r="S524" s="601"/>
      <c r="T524" s="601"/>
      <c r="U524" s="601"/>
      <c r="V524" s="602"/>
      <c r="W524" s="598" t="e">
        <f ca="1">OFFSET(Calcu_ADJ!V23,B524,0)</f>
        <v>#N/A</v>
      </c>
      <c r="X524" s="601"/>
      <c r="Y524" s="601"/>
      <c r="Z524" s="601"/>
      <c r="AA524" s="601"/>
      <c r="AB524" s="601"/>
      <c r="AC524" s="602"/>
      <c r="AD524" s="598" t="e">
        <f ca="1">OFFSET(Calcu_ADJ!W23,B524,0)</f>
        <v>#N/A</v>
      </c>
      <c r="AE524" s="601"/>
      <c r="AF524" s="601"/>
      <c r="AG524" s="601"/>
      <c r="AH524" s="601"/>
      <c r="AI524" s="601"/>
      <c r="AJ524" s="602"/>
      <c r="AK524" s="598" t="e">
        <f ca="1">OFFSET(Calcu_ADJ!X23,B524,0)</f>
        <v>#N/A</v>
      </c>
      <c r="AL524" s="601"/>
      <c r="AM524" s="601"/>
      <c r="AN524" s="601"/>
      <c r="AO524" s="601"/>
      <c r="AP524" s="601"/>
      <c r="AQ524" s="601"/>
      <c r="AR524" s="601"/>
      <c r="AS524" s="602"/>
      <c r="AT524" s="141"/>
    </row>
    <row r="525" spans="1:46" s="142" customFormat="1" ht="18" customHeight="1">
      <c r="A525" s="184"/>
      <c r="B525" s="281"/>
      <c r="C525" s="359"/>
      <c r="D525" s="359"/>
      <c r="E525" s="359"/>
      <c r="F525" s="359"/>
      <c r="G525" s="359"/>
      <c r="H525" s="359"/>
      <c r="I525" s="281"/>
      <c r="J525" s="281"/>
      <c r="K525" s="281"/>
      <c r="L525" s="281"/>
      <c r="M525" s="281"/>
      <c r="N525" s="281"/>
      <c r="O525" s="281"/>
      <c r="P525" s="281"/>
      <c r="Q525" s="281"/>
      <c r="R525" s="281"/>
      <c r="S525" s="281"/>
      <c r="T525" s="281"/>
      <c r="U525" s="281"/>
      <c r="V525" s="281"/>
      <c r="W525" s="281"/>
      <c r="X525" s="281"/>
      <c r="Y525" s="281"/>
      <c r="Z525" s="281"/>
      <c r="AA525" s="281"/>
      <c r="AB525" s="281"/>
      <c r="AC525" s="281"/>
      <c r="AD525" s="281"/>
      <c r="AE525" s="281"/>
      <c r="AF525" s="281"/>
      <c r="AG525" s="281"/>
      <c r="AH525" s="281"/>
      <c r="AI525" s="281"/>
      <c r="AJ525" s="281"/>
      <c r="AK525" s="281"/>
      <c r="AL525" s="281"/>
      <c r="AM525" s="281"/>
      <c r="AN525" s="281"/>
      <c r="AO525" s="281"/>
      <c r="AP525" s="281"/>
      <c r="AQ525" s="281"/>
      <c r="AR525" s="281"/>
      <c r="AS525" s="281"/>
      <c r="AT525" s="141"/>
    </row>
    <row r="526" spans="1:46" ht="18" customHeight="1">
      <c r="A526" s="183" t="s">
        <v>229</v>
      </c>
      <c r="B526" s="362"/>
      <c r="C526" s="362"/>
      <c r="D526" s="362"/>
      <c r="E526" s="362"/>
      <c r="F526" s="362"/>
      <c r="G526" s="362"/>
      <c r="H526" s="362"/>
      <c r="I526" s="362"/>
      <c r="J526" s="362"/>
      <c r="K526" s="362"/>
      <c r="L526" s="362"/>
      <c r="M526" s="362"/>
      <c r="N526" s="362"/>
      <c r="O526" s="362"/>
      <c r="P526" s="362"/>
      <c r="Q526" s="362"/>
      <c r="R526" s="362"/>
      <c r="S526" s="362"/>
      <c r="T526" s="362"/>
      <c r="U526" s="362"/>
      <c r="V526" s="362"/>
      <c r="W526" s="362"/>
      <c r="X526" s="362"/>
      <c r="Y526" s="362"/>
      <c r="Z526" s="362"/>
      <c r="AA526" s="362"/>
      <c r="AB526" s="362"/>
      <c r="AC526" s="362"/>
      <c r="AD526" s="362"/>
      <c r="AE526" s="362"/>
      <c r="AF526" s="362"/>
      <c r="AG526" s="362"/>
      <c r="AH526" s="362"/>
      <c r="AI526" s="362"/>
      <c r="AJ526" s="362"/>
      <c r="AK526" s="362"/>
      <c r="AL526" s="362"/>
      <c r="AM526" s="362"/>
      <c r="AN526" s="362"/>
      <c r="AO526" s="362"/>
      <c r="AP526" s="362"/>
      <c r="AQ526" s="362"/>
      <c r="AR526" s="362"/>
      <c r="AS526" s="362"/>
      <c r="AT526" s="362"/>
    </row>
    <row r="527" spans="1:46" ht="18" customHeight="1">
      <c r="A527" s="362"/>
      <c r="B527" s="670"/>
      <c r="C527" s="671"/>
      <c r="D527" s="605"/>
      <c r="E527" s="606"/>
      <c r="F527" s="606"/>
      <c r="G527" s="606"/>
      <c r="H527" s="607"/>
      <c r="I527" s="605">
        <v>1</v>
      </c>
      <c r="J527" s="606"/>
      <c r="K527" s="606"/>
      <c r="L527" s="606"/>
      <c r="M527" s="606"/>
      <c r="N527" s="606"/>
      <c r="O527" s="607"/>
      <c r="P527" s="605">
        <v>2</v>
      </c>
      <c r="Q527" s="606"/>
      <c r="R527" s="606"/>
      <c r="S527" s="606"/>
      <c r="T527" s="606"/>
      <c r="U527" s="606"/>
      <c r="V527" s="606"/>
      <c r="W527" s="607"/>
      <c r="X527" s="605">
        <v>3</v>
      </c>
      <c r="Y527" s="668"/>
      <c r="Z527" s="668"/>
      <c r="AA527" s="668"/>
      <c r="AB527" s="669"/>
      <c r="AC527" s="605">
        <v>4</v>
      </c>
      <c r="AD527" s="606"/>
      <c r="AE527" s="606"/>
      <c r="AF527" s="606"/>
      <c r="AG527" s="607"/>
      <c r="AH527" s="605">
        <v>5</v>
      </c>
      <c r="AI527" s="606"/>
      <c r="AJ527" s="606"/>
      <c r="AK527" s="606"/>
      <c r="AL527" s="606"/>
      <c r="AM527" s="606"/>
      <c r="AN527" s="606"/>
      <c r="AO527" s="607"/>
      <c r="AP527" s="605">
        <v>6</v>
      </c>
      <c r="AQ527" s="748"/>
      <c r="AR527" s="748"/>
      <c r="AS527" s="669"/>
      <c r="AT527" s="362"/>
    </row>
    <row r="528" spans="1:46" ht="18" customHeight="1">
      <c r="A528" s="362"/>
      <c r="B528" s="672"/>
      <c r="C528" s="673"/>
      <c r="D528" s="674" t="s">
        <v>230</v>
      </c>
      <c r="E528" s="675"/>
      <c r="F528" s="675"/>
      <c r="G528" s="675"/>
      <c r="H528" s="676"/>
      <c r="I528" s="674" t="s">
        <v>231</v>
      </c>
      <c r="J528" s="675"/>
      <c r="K528" s="675"/>
      <c r="L528" s="675"/>
      <c r="M528" s="675"/>
      <c r="N528" s="675"/>
      <c r="O528" s="676"/>
      <c r="P528" s="674" t="s">
        <v>233</v>
      </c>
      <c r="Q528" s="675"/>
      <c r="R528" s="675"/>
      <c r="S528" s="675"/>
      <c r="T528" s="675"/>
      <c r="U528" s="675"/>
      <c r="V528" s="675"/>
      <c r="W528" s="676"/>
      <c r="X528" s="674" t="s">
        <v>235</v>
      </c>
      <c r="Y528" s="689"/>
      <c r="Z528" s="689"/>
      <c r="AA528" s="689"/>
      <c r="AB528" s="690"/>
      <c r="AC528" s="674" t="s">
        <v>236</v>
      </c>
      <c r="AD528" s="675"/>
      <c r="AE528" s="675"/>
      <c r="AF528" s="675"/>
      <c r="AG528" s="676"/>
      <c r="AH528" s="674" t="s">
        <v>237</v>
      </c>
      <c r="AI528" s="675"/>
      <c r="AJ528" s="675"/>
      <c r="AK528" s="675"/>
      <c r="AL528" s="675"/>
      <c r="AM528" s="675"/>
      <c r="AN528" s="675"/>
      <c r="AO528" s="676"/>
      <c r="AP528" s="674" t="s">
        <v>238</v>
      </c>
      <c r="AQ528" s="749"/>
      <c r="AR528" s="749"/>
      <c r="AS528" s="690"/>
      <c r="AT528" s="362"/>
    </row>
    <row r="529" spans="1:92" ht="18" customHeight="1">
      <c r="A529" s="362"/>
      <c r="B529" s="672"/>
      <c r="C529" s="673"/>
      <c r="D529" s="677"/>
      <c r="E529" s="678"/>
      <c r="F529" s="678"/>
      <c r="G529" s="678"/>
      <c r="H529" s="679"/>
      <c r="I529" s="686" t="s">
        <v>239</v>
      </c>
      <c r="J529" s="687"/>
      <c r="K529" s="687"/>
      <c r="L529" s="687"/>
      <c r="M529" s="687"/>
      <c r="N529" s="687"/>
      <c r="O529" s="688"/>
      <c r="P529" s="683" t="s">
        <v>240</v>
      </c>
      <c r="Q529" s="684"/>
      <c r="R529" s="684"/>
      <c r="S529" s="684"/>
      <c r="T529" s="684"/>
      <c r="U529" s="684"/>
      <c r="V529" s="684"/>
      <c r="W529" s="685"/>
      <c r="X529" s="680"/>
      <c r="Y529" s="681"/>
      <c r="Z529" s="681"/>
      <c r="AA529" s="681"/>
      <c r="AB529" s="682"/>
      <c r="AC529" s="683" t="s">
        <v>241</v>
      </c>
      <c r="AD529" s="684"/>
      <c r="AE529" s="684"/>
      <c r="AF529" s="684"/>
      <c r="AG529" s="685"/>
      <c r="AH529" s="686" t="s">
        <v>242</v>
      </c>
      <c r="AI529" s="687"/>
      <c r="AJ529" s="687"/>
      <c r="AK529" s="687"/>
      <c r="AL529" s="687"/>
      <c r="AM529" s="687"/>
      <c r="AN529" s="687"/>
      <c r="AO529" s="688"/>
      <c r="AP529" s="680"/>
      <c r="AQ529" s="740"/>
      <c r="AR529" s="740"/>
      <c r="AS529" s="682"/>
      <c r="AT529" s="362"/>
    </row>
    <row r="530" spans="1:92" ht="18" customHeight="1">
      <c r="A530" s="362"/>
      <c r="B530" s="741" t="s">
        <v>243</v>
      </c>
      <c r="C530" s="742"/>
      <c r="D530" s="743" t="s">
        <v>897</v>
      </c>
      <c r="E530" s="744"/>
      <c r="F530" s="744"/>
      <c r="G530" s="744"/>
      <c r="H530" s="745"/>
      <c r="I530" s="611" t="e">
        <f ca="1">I516</f>
        <v>#N/A</v>
      </c>
      <c r="J530" s="612"/>
      <c r="K530" s="612"/>
      <c r="L530" s="612"/>
      <c r="M530" s="613">
        <f ca="1">I515</f>
        <v>0</v>
      </c>
      <c r="N530" s="664"/>
      <c r="O530" s="665"/>
      <c r="P530" s="746" t="e">
        <f ca="1">IF(OR(Z473="% of Reading",Z473="% of F.S"),I530*T473%,T473)/AF473</f>
        <v>#N/A</v>
      </c>
      <c r="Q530" s="747"/>
      <c r="R530" s="747"/>
      <c r="S530" s="747"/>
      <c r="T530" s="747"/>
      <c r="U530" s="613">
        <f ca="1">M530</f>
        <v>0</v>
      </c>
      <c r="V530" s="613"/>
      <c r="W530" s="614"/>
      <c r="X530" s="605" t="s">
        <v>244</v>
      </c>
      <c r="Y530" s="748"/>
      <c r="Z530" s="748"/>
      <c r="AA530" s="748"/>
      <c r="AB530" s="669"/>
      <c r="AC530" s="618">
        <v>1</v>
      </c>
      <c r="AD530" s="619"/>
      <c r="AE530" s="619"/>
      <c r="AF530" s="619"/>
      <c r="AG530" s="620"/>
      <c r="AH530" s="611" t="e">
        <f ca="1">P530*AC530</f>
        <v>#N/A</v>
      </c>
      <c r="AI530" s="612"/>
      <c r="AJ530" s="612"/>
      <c r="AK530" s="612"/>
      <c r="AL530" s="612"/>
      <c r="AM530" s="613">
        <f ca="1">U530</f>
        <v>0</v>
      </c>
      <c r="AN530" s="613"/>
      <c r="AO530" s="614"/>
      <c r="AP530" s="605" t="s">
        <v>245</v>
      </c>
      <c r="AQ530" s="748"/>
      <c r="AR530" s="748"/>
      <c r="AS530" s="669"/>
      <c r="AT530" s="362"/>
    </row>
    <row r="531" spans="1:92" ht="18" customHeight="1">
      <c r="A531" s="362"/>
      <c r="B531" s="670" t="s">
        <v>246</v>
      </c>
      <c r="C531" s="671"/>
      <c r="D531" s="743" t="s">
        <v>898</v>
      </c>
      <c r="E531" s="744"/>
      <c r="F531" s="744"/>
      <c r="G531" s="744"/>
      <c r="H531" s="745"/>
      <c r="I531" s="759" t="e">
        <f ca="1">AH516</f>
        <v>#N/A</v>
      </c>
      <c r="J531" s="760"/>
      <c r="K531" s="760"/>
      <c r="L531" s="760"/>
      <c r="M531" s="613">
        <f ca="1">AH515</f>
        <v>0</v>
      </c>
      <c r="N531" s="664"/>
      <c r="O531" s="665"/>
      <c r="P531" s="759" t="e">
        <f ca="1">SQRT(SUMSQ(P532,P533,P534,P535))</f>
        <v>#N/A</v>
      </c>
      <c r="Q531" s="760"/>
      <c r="R531" s="760"/>
      <c r="S531" s="760"/>
      <c r="T531" s="760"/>
      <c r="U531" s="613">
        <f ca="1">M531</f>
        <v>0</v>
      </c>
      <c r="V531" s="613"/>
      <c r="W531" s="614"/>
      <c r="X531" s="674" t="s">
        <v>247</v>
      </c>
      <c r="Y531" s="675"/>
      <c r="Z531" s="675"/>
      <c r="AA531" s="675"/>
      <c r="AB531" s="676"/>
      <c r="AC531" s="761">
        <v>-1</v>
      </c>
      <c r="AD531" s="762"/>
      <c r="AE531" s="762"/>
      <c r="AF531" s="762"/>
      <c r="AG531" s="763"/>
      <c r="AH531" s="759" t="e">
        <f ca="1">ABS(P531*AC531)</f>
        <v>#N/A</v>
      </c>
      <c r="AI531" s="760"/>
      <c r="AJ531" s="760"/>
      <c r="AK531" s="760"/>
      <c r="AL531" s="760"/>
      <c r="AM531" s="613">
        <f ca="1">U531</f>
        <v>0</v>
      </c>
      <c r="AN531" s="613"/>
      <c r="AO531" s="614"/>
      <c r="AP531" s="768" t="e">
        <f ca="1">IF(SUM(AH533:AM535)=0,"∞",AH531^4/SUM(AH533^4/AP533,AH534^4/AP534,AH535^4/AP535))</f>
        <v>#VALUE!</v>
      </c>
      <c r="AQ531" s="769"/>
      <c r="AR531" s="769"/>
      <c r="AS531" s="770"/>
      <c r="AT531" s="362"/>
    </row>
    <row r="532" spans="1:92" ht="18" customHeight="1">
      <c r="A532" s="362"/>
      <c r="B532" s="741" t="s">
        <v>248</v>
      </c>
      <c r="C532" s="742"/>
      <c r="D532" s="753" t="s">
        <v>899</v>
      </c>
      <c r="E532" s="754"/>
      <c r="F532" s="754"/>
      <c r="G532" s="754"/>
      <c r="H532" s="755"/>
      <c r="I532" s="756">
        <v>0</v>
      </c>
      <c r="J532" s="757"/>
      <c r="K532" s="757"/>
      <c r="L532" s="757"/>
      <c r="M532" s="757"/>
      <c r="N532" s="757"/>
      <c r="O532" s="758"/>
      <c r="P532" s="611" t="e">
        <f ca="1">H473/2/SQRT(3)</f>
        <v>#N/A</v>
      </c>
      <c r="Q532" s="612"/>
      <c r="R532" s="612"/>
      <c r="S532" s="612"/>
      <c r="T532" s="612"/>
      <c r="U532" s="612"/>
      <c r="V532" s="613">
        <f ca="1">U531</f>
        <v>0</v>
      </c>
      <c r="W532" s="614"/>
      <c r="X532" s="615" t="s">
        <v>247</v>
      </c>
      <c r="Y532" s="616"/>
      <c r="Z532" s="616"/>
      <c r="AA532" s="616"/>
      <c r="AB532" s="617"/>
      <c r="AC532" s="608">
        <v>1</v>
      </c>
      <c r="AD532" s="609"/>
      <c r="AE532" s="609"/>
      <c r="AF532" s="609"/>
      <c r="AG532" s="610"/>
      <c r="AH532" s="611" t="e">
        <f ca="1">P532*AC532</f>
        <v>#N/A</v>
      </c>
      <c r="AI532" s="612"/>
      <c r="AJ532" s="612"/>
      <c r="AK532" s="612"/>
      <c r="AL532" s="612"/>
      <c r="AM532" s="612"/>
      <c r="AN532" s="613">
        <f ca="1">V532</f>
        <v>0</v>
      </c>
      <c r="AO532" s="614"/>
      <c r="AP532" s="615" t="s">
        <v>245</v>
      </c>
      <c r="AQ532" s="776"/>
      <c r="AR532" s="776"/>
      <c r="AS532" s="777"/>
      <c r="AT532" s="362"/>
    </row>
    <row r="533" spans="1:92" ht="18" customHeight="1">
      <c r="A533" s="362"/>
      <c r="B533" s="741" t="s">
        <v>249</v>
      </c>
      <c r="C533" s="742"/>
      <c r="D533" s="753" t="s">
        <v>900</v>
      </c>
      <c r="E533" s="754"/>
      <c r="F533" s="754"/>
      <c r="G533" s="754"/>
      <c r="H533" s="755"/>
      <c r="I533" s="756">
        <v>0</v>
      </c>
      <c r="J533" s="757"/>
      <c r="K533" s="757"/>
      <c r="L533" s="757"/>
      <c r="M533" s="757"/>
      <c r="N533" s="757"/>
      <c r="O533" s="758"/>
      <c r="P533" s="611" t="e">
        <f ca="1">B475/2/SQRT(3)</f>
        <v>#VALUE!</v>
      </c>
      <c r="Q533" s="612"/>
      <c r="R533" s="612"/>
      <c r="S533" s="612"/>
      <c r="T533" s="612"/>
      <c r="U533" s="612"/>
      <c r="V533" s="613">
        <f ca="1">V532</f>
        <v>0</v>
      </c>
      <c r="W533" s="614"/>
      <c r="X533" s="615" t="s">
        <v>247</v>
      </c>
      <c r="Y533" s="616"/>
      <c r="Z533" s="616"/>
      <c r="AA533" s="616"/>
      <c r="AB533" s="617"/>
      <c r="AC533" s="608">
        <v>1</v>
      </c>
      <c r="AD533" s="609"/>
      <c r="AE533" s="609"/>
      <c r="AF533" s="609"/>
      <c r="AG533" s="610"/>
      <c r="AH533" s="611" t="e">
        <f ca="1">P533*AC533</f>
        <v>#VALUE!</v>
      </c>
      <c r="AI533" s="612"/>
      <c r="AJ533" s="612"/>
      <c r="AK533" s="612"/>
      <c r="AL533" s="612"/>
      <c r="AM533" s="612"/>
      <c r="AN533" s="613">
        <f ca="1">V533</f>
        <v>0</v>
      </c>
      <c r="AO533" s="614"/>
      <c r="AP533" s="615">
        <f>1/2*(100/20)^2</f>
        <v>12.5</v>
      </c>
      <c r="AQ533" s="616"/>
      <c r="AR533" s="616"/>
      <c r="AS533" s="617"/>
      <c r="AT533" s="362"/>
    </row>
    <row r="534" spans="1:92" ht="18" customHeight="1">
      <c r="A534" s="362"/>
      <c r="B534" s="741" t="s">
        <v>250</v>
      </c>
      <c r="C534" s="742"/>
      <c r="D534" s="753" t="s">
        <v>901</v>
      </c>
      <c r="E534" s="754"/>
      <c r="F534" s="754"/>
      <c r="G534" s="754"/>
      <c r="H534" s="755"/>
      <c r="I534" s="756">
        <v>0</v>
      </c>
      <c r="J534" s="757"/>
      <c r="K534" s="757"/>
      <c r="L534" s="757"/>
      <c r="M534" s="757"/>
      <c r="N534" s="757"/>
      <c r="O534" s="758"/>
      <c r="P534" s="611" t="e">
        <f ca="1">MAX(AK523:AS524)/2/SQRT(3)</f>
        <v>#N/A</v>
      </c>
      <c r="Q534" s="612"/>
      <c r="R534" s="612"/>
      <c r="S534" s="612"/>
      <c r="T534" s="612"/>
      <c r="U534" s="612"/>
      <c r="V534" s="613">
        <f ca="1">V533</f>
        <v>0</v>
      </c>
      <c r="W534" s="614"/>
      <c r="X534" s="615" t="s">
        <v>247</v>
      </c>
      <c r="Y534" s="616"/>
      <c r="Z534" s="616"/>
      <c r="AA534" s="616"/>
      <c r="AB534" s="617"/>
      <c r="AC534" s="608">
        <v>1</v>
      </c>
      <c r="AD534" s="609"/>
      <c r="AE534" s="609"/>
      <c r="AF534" s="609"/>
      <c r="AG534" s="610"/>
      <c r="AH534" s="611" t="e">
        <f ca="1">P534*AC534</f>
        <v>#N/A</v>
      </c>
      <c r="AI534" s="612"/>
      <c r="AJ534" s="612"/>
      <c r="AK534" s="612"/>
      <c r="AL534" s="612"/>
      <c r="AM534" s="612"/>
      <c r="AN534" s="613">
        <f ca="1">V534</f>
        <v>0</v>
      </c>
      <c r="AO534" s="614"/>
      <c r="AP534" s="615">
        <f>1/2*(100/20)^2</f>
        <v>12.5</v>
      </c>
      <c r="AQ534" s="616"/>
      <c r="AR534" s="616"/>
      <c r="AS534" s="617"/>
      <c r="AT534" s="362"/>
    </row>
    <row r="535" spans="1:92" ht="18" customHeight="1">
      <c r="A535" s="362"/>
      <c r="B535" s="741" t="s">
        <v>252</v>
      </c>
      <c r="C535" s="742"/>
      <c r="D535" s="753" t="s">
        <v>902</v>
      </c>
      <c r="E535" s="754"/>
      <c r="F535" s="754"/>
      <c r="G535" s="754"/>
      <c r="H535" s="755"/>
      <c r="I535" s="756">
        <v>0</v>
      </c>
      <c r="J535" s="757"/>
      <c r="K535" s="757"/>
      <c r="L535" s="757"/>
      <c r="M535" s="757"/>
      <c r="N535" s="757"/>
      <c r="O535" s="758"/>
      <c r="P535" s="611" t="e">
        <f ca="1">ABS(H475/2/SQRT(3))</f>
        <v>#N/A</v>
      </c>
      <c r="Q535" s="612"/>
      <c r="R535" s="612"/>
      <c r="S535" s="612"/>
      <c r="T535" s="612"/>
      <c r="U535" s="612"/>
      <c r="V535" s="613">
        <f ca="1">V534</f>
        <v>0</v>
      </c>
      <c r="W535" s="614"/>
      <c r="X535" s="615" t="s">
        <v>247</v>
      </c>
      <c r="Y535" s="616"/>
      <c r="Z535" s="616"/>
      <c r="AA535" s="616"/>
      <c r="AB535" s="617"/>
      <c r="AC535" s="608">
        <v>1</v>
      </c>
      <c r="AD535" s="609"/>
      <c r="AE535" s="609"/>
      <c r="AF535" s="609"/>
      <c r="AG535" s="610"/>
      <c r="AH535" s="611" t="e">
        <f ca="1">ABS(P535*AC535)</f>
        <v>#N/A</v>
      </c>
      <c r="AI535" s="612"/>
      <c r="AJ535" s="612"/>
      <c r="AK535" s="612"/>
      <c r="AL535" s="612"/>
      <c r="AM535" s="612"/>
      <c r="AN535" s="613">
        <f ca="1">V535</f>
        <v>0</v>
      </c>
      <c r="AO535" s="614"/>
      <c r="AP535" s="615">
        <f>1/2*(100/20)^2</f>
        <v>12.5</v>
      </c>
      <c r="AQ535" s="616"/>
      <c r="AR535" s="616"/>
      <c r="AS535" s="617"/>
      <c r="AT535" s="362"/>
    </row>
    <row r="536" spans="1:92" ht="18" customHeight="1">
      <c r="A536" s="362"/>
      <c r="B536" s="741" t="s">
        <v>253</v>
      </c>
      <c r="C536" s="742"/>
      <c r="D536" s="743" t="s">
        <v>903</v>
      </c>
      <c r="E536" s="744"/>
      <c r="F536" s="744"/>
      <c r="G536" s="744"/>
      <c r="H536" s="745"/>
      <c r="I536" s="746" t="e">
        <f ca="1">AN516</f>
        <v>#N/A</v>
      </c>
      <c r="J536" s="747"/>
      <c r="K536" s="747"/>
      <c r="L536" s="747"/>
      <c r="M536" s="613">
        <f ca="1">AN515</f>
        <v>0</v>
      </c>
      <c r="N536" s="664"/>
      <c r="O536" s="665"/>
      <c r="P536" s="764" t="s">
        <v>254</v>
      </c>
      <c r="Q536" s="765"/>
      <c r="R536" s="765"/>
      <c r="S536" s="765"/>
      <c r="T536" s="765"/>
      <c r="U536" s="765"/>
      <c r="V536" s="765"/>
      <c r="W536" s="766"/>
      <c r="X536" s="605" t="s">
        <v>254</v>
      </c>
      <c r="Y536" s="748"/>
      <c r="Z536" s="748"/>
      <c r="AA536" s="748"/>
      <c r="AB536" s="669"/>
      <c r="AC536" s="618" t="s">
        <v>254</v>
      </c>
      <c r="AD536" s="619"/>
      <c r="AE536" s="619"/>
      <c r="AF536" s="619"/>
      <c r="AG536" s="620"/>
      <c r="AH536" s="611" t="e">
        <f ca="1">SQRT(SUMSQ(AH530,AH531))</f>
        <v>#N/A</v>
      </c>
      <c r="AI536" s="612"/>
      <c r="AJ536" s="612"/>
      <c r="AK536" s="612"/>
      <c r="AL536" s="612"/>
      <c r="AM536" s="613">
        <f ca="1">M536</f>
        <v>0</v>
      </c>
      <c r="AN536" s="613"/>
      <c r="AO536" s="614"/>
      <c r="AP536" s="605" t="e">
        <f ca="1">IF(AP531="∞","∞",ROUNDDOWN(AH536^4/(AH531^4/AP531),0))</f>
        <v>#VALUE!</v>
      </c>
      <c r="AQ536" s="606"/>
      <c r="AR536" s="606"/>
      <c r="AS536" s="607"/>
      <c r="AT536" s="362"/>
      <c r="BD536" s="143"/>
      <c r="BE536" s="143"/>
      <c r="BF536" s="143"/>
      <c r="BG536" s="143"/>
      <c r="BH536" s="144"/>
      <c r="BI536" s="145"/>
      <c r="BJ536" s="145"/>
      <c r="BK536" s="146"/>
      <c r="BL536" s="146"/>
      <c r="BM536" s="146"/>
      <c r="BN536" s="146"/>
      <c r="BO536" s="146"/>
      <c r="BP536" s="146"/>
      <c r="BQ536" s="146"/>
      <c r="BR536" s="146"/>
      <c r="BS536" s="147"/>
      <c r="BT536" s="358"/>
      <c r="BU536" s="358"/>
      <c r="BV536" s="358"/>
      <c r="BW536" s="357"/>
      <c r="BX536" s="148"/>
      <c r="BY536" s="148"/>
      <c r="BZ536" s="148"/>
      <c r="CA536" s="148"/>
      <c r="CB536" s="148"/>
      <c r="CC536" s="182"/>
      <c r="CD536" s="182"/>
      <c r="CE536" s="182"/>
      <c r="CF536" s="182"/>
      <c r="CG536" s="182"/>
      <c r="CH536" s="144"/>
      <c r="CI536" s="145"/>
      <c r="CJ536" s="145"/>
      <c r="CK536" s="147"/>
      <c r="CL536" s="358"/>
      <c r="CM536" s="358"/>
      <c r="CN536" s="357"/>
    </row>
    <row r="537" spans="1:92" s="362" customFormat="1" ht="18" customHeight="1"/>
    <row r="538" spans="1:92" s="142" customFormat="1" ht="18" customHeight="1">
      <c r="A538" s="149" t="s">
        <v>780</v>
      </c>
      <c r="B538" s="141"/>
      <c r="C538" s="141"/>
      <c r="D538" s="141"/>
      <c r="E538" s="141"/>
      <c r="F538" s="141"/>
      <c r="G538" s="141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1"/>
      <c r="V538" s="141"/>
      <c r="W538" s="141"/>
      <c r="X538" s="141"/>
      <c r="Y538" s="141"/>
      <c r="Z538" s="141"/>
      <c r="AA538" s="141"/>
      <c r="AB538" s="141"/>
      <c r="AC538" s="141"/>
      <c r="AD538" s="141"/>
      <c r="AE538" s="141"/>
      <c r="AF538" s="141"/>
      <c r="AG538" s="141"/>
      <c r="AH538" s="141"/>
      <c r="AI538" s="141"/>
      <c r="AJ538" s="141"/>
      <c r="AK538" s="141"/>
      <c r="AL538" s="141"/>
      <c r="AM538" s="141"/>
      <c r="AN538" s="141"/>
      <c r="AO538" s="141"/>
      <c r="AP538" s="141"/>
      <c r="AQ538" s="141"/>
      <c r="AR538" s="141"/>
      <c r="AS538" s="141"/>
      <c r="AT538" s="141"/>
    </row>
    <row r="539" spans="1:92" s="142" customFormat="1" ht="18" customHeight="1">
      <c r="B539" s="145" t="s">
        <v>781</v>
      </c>
      <c r="C539" s="141"/>
      <c r="D539" s="141"/>
      <c r="E539" s="141"/>
      <c r="F539" s="141"/>
      <c r="G539" s="141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1"/>
      <c r="V539" s="141"/>
      <c r="W539" s="141"/>
      <c r="X539" s="141"/>
      <c r="Y539" s="141"/>
      <c r="Z539" s="141"/>
      <c r="AA539" s="141"/>
      <c r="AB539" s="141"/>
      <c r="AC539" s="141"/>
      <c r="AD539" s="141"/>
      <c r="AE539" s="141"/>
      <c r="AF539" s="141"/>
      <c r="AG539" s="141"/>
      <c r="AH539" s="141"/>
      <c r="AI539" s="141"/>
      <c r="AJ539" s="141"/>
      <c r="AK539" s="141"/>
      <c r="AL539" s="141"/>
      <c r="AM539" s="141"/>
      <c r="AN539" s="141"/>
      <c r="AO539" s="141"/>
      <c r="AP539" s="141"/>
      <c r="AQ539" s="141"/>
      <c r="AR539" s="141"/>
      <c r="AS539" s="141"/>
      <c r="AT539" s="141"/>
    </row>
    <row r="540" spans="1:92" s="142" customFormat="1" ht="18" customHeight="1">
      <c r="A540" s="141"/>
      <c r="B540" s="141"/>
      <c r="C540" s="356"/>
      <c r="D540" s="141"/>
      <c r="E540" s="178"/>
      <c r="F540" s="141"/>
      <c r="G540" s="172" t="s">
        <v>934</v>
      </c>
      <c r="H540" s="603" t="s">
        <v>311</v>
      </c>
      <c r="I540" s="603"/>
      <c r="J540" s="604" t="e">
        <f ca="1">AH536</f>
        <v>#N/A</v>
      </c>
      <c r="K540" s="604"/>
      <c r="L540" s="604"/>
      <c r="M540" s="604"/>
      <c r="N540" s="393">
        <f ca="1">AM536</f>
        <v>0</v>
      </c>
      <c r="O540" s="360"/>
      <c r="P540" s="389"/>
      <c r="Q540" s="361" t="s">
        <v>312</v>
      </c>
      <c r="R540" s="604" t="e">
        <f ca="1">J540*2</f>
        <v>#N/A</v>
      </c>
      <c r="S540" s="604"/>
      <c r="T540" s="604"/>
      <c r="U540" s="604"/>
      <c r="V540" s="393">
        <f ca="1">N540</f>
        <v>0</v>
      </c>
      <c r="W540" s="362"/>
      <c r="X540" s="362"/>
      <c r="Y540" s="362"/>
      <c r="Z540" s="362"/>
      <c r="AA540" s="141"/>
      <c r="AB540" s="141"/>
      <c r="AC540" s="141"/>
      <c r="AD540" s="141"/>
      <c r="AE540" s="141"/>
      <c r="AF540" s="141"/>
      <c r="AG540" s="141"/>
      <c r="AH540" s="141"/>
      <c r="AI540" s="141"/>
      <c r="AJ540" s="141"/>
      <c r="AK540" s="141"/>
      <c r="AL540" s="141"/>
      <c r="AM540" s="141"/>
      <c r="AN540" s="141"/>
      <c r="AO540" s="141"/>
      <c r="AP540" s="141"/>
      <c r="AQ540" s="141"/>
      <c r="AR540" s="141"/>
      <c r="AS540" s="141"/>
      <c r="AT540" s="141"/>
      <c r="AU540" s="141"/>
    </row>
    <row r="541" spans="1:92" ht="18" customHeight="1">
      <c r="A541" s="362"/>
      <c r="B541" s="362"/>
      <c r="C541" s="362"/>
      <c r="D541" s="362"/>
      <c r="E541" s="362"/>
      <c r="F541" s="362"/>
      <c r="G541" s="362"/>
      <c r="H541" s="362"/>
      <c r="I541" s="362"/>
      <c r="J541" s="362"/>
      <c r="K541" s="362"/>
      <c r="L541" s="362"/>
      <c r="M541" s="362"/>
      <c r="N541" s="362"/>
      <c r="O541" s="362"/>
      <c r="P541" s="362"/>
      <c r="Q541" s="362"/>
      <c r="R541" s="362"/>
      <c r="S541" s="362"/>
      <c r="T541" s="362"/>
      <c r="U541" s="362"/>
      <c r="V541" s="362"/>
      <c r="W541" s="362"/>
      <c r="X541" s="362"/>
      <c r="Y541" s="362"/>
      <c r="Z541" s="362"/>
      <c r="AA541" s="362"/>
      <c r="AB541" s="362"/>
      <c r="AC541" s="362"/>
      <c r="AD541" s="362"/>
      <c r="AE541" s="362"/>
      <c r="AF541" s="362"/>
      <c r="AG541" s="362"/>
      <c r="AH541" s="362"/>
      <c r="AI541" s="362"/>
      <c r="AJ541" s="362"/>
      <c r="AK541" s="362"/>
      <c r="AL541" s="362"/>
      <c r="AM541" s="362"/>
      <c r="AN541" s="362"/>
      <c r="AO541" s="362"/>
      <c r="AP541" s="362"/>
      <c r="AQ541" s="362"/>
      <c r="AR541" s="362"/>
      <c r="AS541" s="362"/>
      <c r="AT541" s="362"/>
    </row>
    <row r="542" spans="1:92" ht="18" customHeight="1">
      <c r="A542" s="362"/>
      <c r="B542" s="281"/>
      <c r="C542" s="359"/>
      <c r="D542" s="359"/>
      <c r="E542" s="359"/>
      <c r="F542" s="359"/>
      <c r="G542" s="359"/>
      <c r="H542" s="359"/>
      <c r="I542" s="179"/>
      <c r="J542" s="359"/>
      <c r="K542" s="359"/>
      <c r="L542" s="359"/>
      <c r="M542" s="359"/>
      <c r="N542" s="359"/>
      <c r="O542" s="359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1"/>
      <c r="AA542" s="181"/>
      <c r="AB542" s="181"/>
      <c r="AC542" s="181"/>
      <c r="AD542" s="181"/>
      <c r="AE542" s="180"/>
      <c r="AF542" s="180"/>
      <c r="AG542" s="180"/>
      <c r="AH542" s="180"/>
      <c r="AI542" s="180"/>
      <c r="AJ542" s="180"/>
      <c r="AK542" s="180"/>
      <c r="AL542" s="180"/>
      <c r="AM542" s="180"/>
      <c r="AN542" s="180"/>
      <c r="AO542" s="180"/>
      <c r="AP542" s="180"/>
      <c r="AQ542" s="180"/>
      <c r="AR542" s="139"/>
      <c r="AS542" s="139"/>
      <c r="AT542" s="362"/>
    </row>
    <row r="543" spans="1:92" s="142" customFormat="1" ht="18.75" customHeight="1">
      <c r="A543" s="288" t="s">
        <v>313</v>
      </c>
      <c r="B543" s="141"/>
      <c r="C543" s="141"/>
      <c r="D543" s="141"/>
      <c r="E543" s="141"/>
      <c r="F543" s="141"/>
      <c r="G543" s="141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  <c r="U543" s="141"/>
      <c r="V543" s="141"/>
      <c r="W543" s="141"/>
      <c r="X543" s="141"/>
      <c r="Y543" s="141"/>
      <c r="Z543" s="141"/>
      <c r="AA543" s="141"/>
      <c r="AB543" s="141"/>
      <c r="AC543" s="141"/>
      <c r="AD543" s="141"/>
      <c r="AE543" s="141"/>
      <c r="AF543" s="141"/>
      <c r="AG543" s="141"/>
      <c r="AH543" s="141"/>
      <c r="AI543" s="141"/>
      <c r="AJ543" s="141"/>
      <c r="AK543" s="141"/>
      <c r="AL543" s="141"/>
      <c r="AM543" s="141"/>
      <c r="AN543" s="141"/>
      <c r="AO543" s="141"/>
      <c r="AP543" s="141"/>
      <c r="AQ543" s="141"/>
      <c r="AR543" s="141"/>
      <c r="AS543" s="141"/>
      <c r="AT543" s="141"/>
    </row>
    <row r="544" spans="1:92" ht="18.75" customHeight="1">
      <c r="A544" s="183" t="s">
        <v>314</v>
      </c>
    </row>
    <row r="545" spans="1:55" ht="18.75" customHeight="1">
      <c r="B545" s="660" t="s">
        <v>315</v>
      </c>
      <c r="C545" s="660"/>
      <c r="D545" s="660"/>
      <c r="E545" s="660"/>
      <c r="F545" s="660"/>
      <c r="G545" s="660"/>
      <c r="H545" s="660" t="s">
        <v>316</v>
      </c>
      <c r="I545" s="660"/>
      <c r="J545" s="660"/>
      <c r="K545" s="660"/>
      <c r="L545" s="660"/>
      <c r="M545" s="660"/>
      <c r="N545" s="661" t="s">
        <v>317</v>
      </c>
      <c r="O545" s="661"/>
      <c r="P545" s="661"/>
      <c r="Q545" s="661"/>
      <c r="R545" s="661"/>
      <c r="S545" s="661"/>
      <c r="T545" s="595" t="s">
        <v>782</v>
      </c>
      <c r="U545" s="596"/>
      <c r="V545" s="596"/>
      <c r="W545" s="596"/>
      <c r="X545" s="596"/>
      <c r="Y545" s="596"/>
      <c r="Z545" s="596"/>
      <c r="AA545" s="596"/>
      <c r="AB545" s="596"/>
      <c r="AC545" s="596"/>
      <c r="AD545" s="596"/>
      <c r="AE545" s="597"/>
      <c r="AF545" s="662" t="s">
        <v>320</v>
      </c>
      <c r="AG545" s="662"/>
      <c r="AH545" s="662"/>
      <c r="AI545" s="662"/>
      <c r="AJ545" s="662"/>
      <c r="AK545" s="662"/>
      <c r="AL545" s="661" t="s">
        <v>321</v>
      </c>
      <c r="AM545" s="661"/>
      <c r="AN545" s="661"/>
      <c r="AO545" s="661"/>
      <c r="AP545" s="661"/>
      <c r="AQ545" s="661"/>
    </row>
    <row r="546" spans="1:55" ht="18.75" customHeight="1">
      <c r="B546" s="711">
        <f>MAX(Calcu_ADJ!D151:D210)</f>
        <v>0</v>
      </c>
      <c r="C546" s="711"/>
      <c r="D546" s="711"/>
      <c r="E546" s="711"/>
      <c r="F546" s="711"/>
      <c r="G546" s="711"/>
      <c r="H546" s="711" t="e">
        <f ca="1">Calcu_ADJ!F145*Calcu_ADJ!H145</f>
        <v>#N/A</v>
      </c>
      <c r="I546" s="711"/>
      <c r="J546" s="711"/>
      <c r="K546" s="711"/>
      <c r="L546" s="711"/>
      <c r="M546" s="711"/>
      <c r="N546" s="594">
        <f ca="1">Calcu_ADJ!D150</f>
        <v>0</v>
      </c>
      <c r="O546" s="594"/>
      <c r="P546" s="594"/>
      <c r="Q546" s="594"/>
      <c r="R546" s="594"/>
      <c r="S546" s="594"/>
      <c r="T546" s="621" t="e">
        <f ca="1">OFFSET(표준압력!W115,AL546,0)</f>
        <v>#N/A</v>
      </c>
      <c r="U546" s="621"/>
      <c r="V546" s="621"/>
      <c r="W546" s="621"/>
      <c r="X546" s="621"/>
      <c r="Y546" s="621"/>
      <c r="Z546" s="621">
        <f ca="1">표준압력!X116</f>
        <v>0</v>
      </c>
      <c r="AA546" s="621"/>
      <c r="AB546" s="621"/>
      <c r="AC546" s="621"/>
      <c r="AD546" s="621"/>
      <c r="AE546" s="621"/>
      <c r="AF546" s="594">
        <v>2</v>
      </c>
      <c r="AG546" s="594"/>
      <c r="AH546" s="594"/>
      <c r="AI546" s="594"/>
      <c r="AJ546" s="594"/>
      <c r="AK546" s="594"/>
      <c r="AL546" s="594" t="e">
        <f>MATCH(TRUE,Calcu_ADJ!I151:I210,0)</f>
        <v>#N/A</v>
      </c>
      <c r="AM546" s="594"/>
      <c r="AN546" s="594"/>
      <c r="AO546" s="594"/>
      <c r="AP546" s="594"/>
      <c r="AQ546" s="594"/>
    </row>
    <row r="547" spans="1:55" ht="18.75" customHeight="1">
      <c r="B547" s="661" t="s">
        <v>318</v>
      </c>
      <c r="C547" s="661"/>
      <c r="D547" s="661"/>
      <c r="E547" s="661"/>
      <c r="F547" s="661"/>
      <c r="G547" s="661"/>
      <c r="H547" s="661" t="s">
        <v>319</v>
      </c>
      <c r="I547" s="661"/>
      <c r="J547" s="661"/>
      <c r="K547" s="661"/>
      <c r="L547" s="661"/>
      <c r="M547" s="661"/>
      <c r="N547" s="595" t="s">
        <v>984</v>
      </c>
      <c r="O547" s="596"/>
      <c r="P547" s="596"/>
      <c r="Q547" s="596"/>
      <c r="R547" s="596"/>
      <c r="S547" s="596"/>
      <c r="T547" s="596"/>
      <c r="U547" s="596"/>
      <c r="V547" s="596"/>
      <c r="W547" s="596"/>
      <c r="X547" s="596"/>
      <c r="Y547" s="596"/>
      <c r="Z547" s="596"/>
      <c r="AA547" s="596"/>
      <c r="AB547" s="596"/>
      <c r="AC547" s="596"/>
      <c r="AD547" s="596"/>
      <c r="AE547" s="596"/>
      <c r="AF547" s="596"/>
      <c r="AG547" s="596"/>
      <c r="AH547" s="596"/>
      <c r="AI547" s="596"/>
      <c r="AJ547" s="596"/>
      <c r="AK547" s="597"/>
      <c r="AL547" s="482"/>
      <c r="AM547" s="482"/>
      <c r="AN547" s="482"/>
      <c r="AO547" s="482"/>
      <c r="AP547" s="482"/>
      <c r="AQ547" s="482"/>
      <c r="AR547" s="148"/>
      <c r="AS547" s="148"/>
      <c r="AT547" s="148"/>
      <c r="AU547" s="148"/>
      <c r="AV547" s="148"/>
      <c r="AW547" s="148"/>
      <c r="AX547" s="148"/>
      <c r="AY547" s="148"/>
      <c r="AZ547" s="148"/>
      <c r="BA547" s="148"/>
      <c r="BB547" s="148"/>
      <c r="BC547" s="148"/>
    </row>
    <row r="548" spans="1:55" ht="18.75" customHeight="1">
      <c r="B548" s="594" t="e">
        <f ca="1">MAX(ABS(Calcu_ADJ!Q166-Calcu_ADJ!Q151),ABS(Calcu_ADJ!R166-Calcu_ADJ!R151),ABS(Calcu_ADJ!S166-Calcu_ADJ!S151))</f>
        <v>#VALUE!</v>
      </c>
      <c r="C548" s="594"/>
      <c r="D548" s="594"/>
      <c r="E548" s="594"/>
      <c r="F548" s="594"/>
      <c r="G548" s="594"/>
      <c r="H548" s="594" t="e">
        <f ca="1">((P590-P589)+(V590-V589)+(AB590-AB589))/3</f>
        <v>#N/A</v>
      </c>
      <c r="I548" s="594"/>
      <c r="J548" s="594"/>
      <c r="K548" s="594"/>
      <c r="L548" s="594"/>
      <c r="M548" s="594"/>
      <c r="N548" s="594">
        <f>N251</f>
        <v>0</v>
      </c>
      <c r="O548" s="594"/>
      <c r="P548" s="594"/>
      <c r="Q548" s="594"/>
      <c r="R548" s="594"/>
      <c r="S548" s="594"/>
      <c r="T548" s="594" t="str">
        <f t="shared" ref="T548" ca="1" si="7">T251</f>
        <v/>
      </c>
      <c r="U548" s="594"/>
      <c r="V548" s="594"/>
      <c r="W548" s="594"/>
      <c r="X548" s="594"/>
      <c r="Y548" s="594"/>
      <c r="Z548" s="594" t="str">
        <f t="shared" ref="Z548" ca="1" si="8">Z251</f>
        <v/>
      </c>
      <c r="AA548" s="594"/>
      <c r="AB548" s="594"/>
      <c r="AC548" s="594"/>
      <c r="AD548" s="594"/>
      <c r="AE548" s="594"/>
      <c r="AF548" s="594" t="str">
        <f t="shared" ref="AF548" ca="1" si="9">AF251</f>
        <v/>
      </c>
      <c r="AG548" s="594"/>
      <c r="AH548" s="594"/>
      <c r="AI548" s="594"/>
      <c r="AJ548" s="594"/>
      <c r="AK548" s="594"/>
      <c r="AL548" s="482"/>
      <c r="AM548" s="482"/>
      <c r="AN548" s="482"/>
      <c r="AO548" s="482"/>
      <c r="AP548" s="482"/>
      <c r="AQ548" s="482"/>
      <c r="AR548" s="148"/>
      <c r="AS548" s="148"/>
      <c r="AT548" s="148"/>
      <c r="AU548" s="148"/>
      <c r="AV548" s="148"/>
      <c r="AW548" s="148"/>
      <c r="AX548" s="148"/>
      <c r="AY548" s="148"/>
      <c r="AZ548" s="148"/>
      <c r="BA548" s="148"/>
      <c r="BB548" s="148"/>
      <c r="BC548" s="148"/>
    </row>
    <row r="549" spans="1:55" ht="18" customHeight="1">
      <c r="A549" s="362"/>
      <c r="B549" s="362"/>
      <c r="C549" s="362"/>
      <c r="D549" s="362"/>
      <c r="E549" s="362"/>
      <c r="F549" s="362"/>
      <c r="G549" s="362"/>
      <c r="H549" s="362"/>
      <c r="I549" s="362"/>
      <c r="J549" s="362"/>
      <c r="K549" s="362"/>
      <c r="L549" s="362"/>
      <c r="M549" s="362"/>
      <c r="N549" s="362"/>
      <c r="O549" s="362"/>
      <c r="P549" s="362"/>
      <c r="Q549" s="362"/>
      <c r="R549" s="362"/>
      <c r="S549" s="362"/>
      <c r="T549" s="362"/>
      <c r="U549" s="362"/>
      <c r="V549" s="362"/>
      <c r="W549" s="362"/>
      <c r="X549" s="362"/>
      <c r="Y549" s="362"/>
      <c r="Z549" s="362"/>
      <c r="AA549" s="362"/>
      <c r="AB549" s="362"/>
      <c r="AC549" s="362"/>
      <c r="AD549" s="362"/>
      <c r="AE549" s="362"/>
      <c r="AF549" s="362"/>
      <c r="AG549" s="362"/>
      <c r="AH549" s="362"/>
      <c r="AI549" s="362"/>
      <c r="AJ549" s="362"/>
      <c r="AK549" s="362"/>
      <c r="AL549" s="362"/>
      <c r="AM549" s="362"/>
      <c r="AN549" s="362"/>
      <c r="AO549" s="362"/>
      <c r="AP549" s="362"/>
      <c r="AQ549" s="362"/>
      <c r="AR549" s="362"/>
      <c r="AS549" s="362"/>
      <c r="AT549" s="362"/>
    </row>
    <row r="550" spans="1:55" ht="18" customHeight="1">
      <c r="A550" s="183" t="s">
        <v>215</v>
      </c>
      <c r="B550" s="362"/>
      <c r="C550" s="362"/>
      <c r="D550" s="362"/>
      <c r="E550" s="362"/>
      <c r="F550" s="362"/>
      <c r="G550" s="362"/>
      <c r="H550" s="362"/>
      <c r="I550" s="362"/>
      <c r="J550" s="362"/>
      <c r="K550" s="362"/>
      <c r="L550" s="362"/>
      <c r="M550" s="362"/>
      <c r="N550" s="362"/>
      <c r="O550" s="362"/>
      <c r="P550" s="362"/>
      <c r="Q550" s="362"/>
      <c r="R550" s="362"/>
      <c r="S550" s="362"/>
      <c r="T550" s="362"/>
      <c r="U550" s="362"/>
      <c r="V550" s="362"/>
      <c r="W550" s="362"/>
      <c r="X550" s="362"/>
      <c r="Y550" s="362"/>
      <c r="Z550" s="362"/>
      <c r="AA550" s="362"/>
      <c r="AB550" s="362"/>
      <c r="AC550" s="362"/>
      <c r="AD550" s="362"/>
      <c r="AE550" s="362"/>
      <c r="AF550" s="362"/>
      <c r="AG550" s="362"/>
      <c r="AH550" s="362"/>
      <c r="AI550" s="362"/>
      <c r="AJ550" s="362"/>
      <c r="AK550" s="362"/>
      <c r="AL550" s="362"/>
      <c r="AM550" s="362"/>
      <c r="AN550" s="362"/>
      <c r="AO550" s="362"/>
      <c r="AP550" s="362"/>
      <c r="AQ550" s="362"/>
      <c r="AR550" s="362"/>
      <c r="AS550" s="362"/>
      <c r="AT550" s="362"/>
    </row>
    <row r="551" spans="1:55" ht="18" customHeight="1">
      <c r="A551" s="362"/>
      <c r="B551" s="651" t="s">
        <v>216</v>
      </c>
      <c r="C551" s="652"/>
      <c r="D551" s="652"/>
      <c r="E551" s="652"/>
      <c r="F551" s="652"/>
      <c r="G551" s="652"/>
      <c r="H551" s="653"/>
      <c r="I551" s="651" t="s">
        <v>931</v>
      </c>
      <c r="J551" s="652"/>
      <c r="K551" s="652"/>
      <c r="L551" s="652"/>
      <c r="M551" s="652"/>
      <c r="N551" s="652"/>
      <c r="O551" s="653"/>
      <c r="P551" s="692" t="e">
        <f>Calcu!$J$568&amp;" 지시값"</f>
        <v>#N/A</v>
      </c>
      <c r="Q551" s="693"/>
      <c r="R551" s="693"/>
      <c r="S551" s="693"/>
      <c r="T551" s="693"/>
      <c r="U551" s="693"/>
      <c r="V551" s="693"/>
      <c r="W551" s="693"/>
      <c r="X551" s="693"/>
      <c r="Y551" s="693"/>
      <c r="Z551" s="693"/>
      <c r="AA551" s="693"/>
      <c r="AB551" s="693"/>
      <c r="AC551" s="693"/>
      <c r="AD551" s="694" t="s">
        <v>723</v>
      </c>
      <c r="AE551" s="694"/>
      <c r="AF551" s="694"/>
      <c r="AG551" s="694"/>
      <c r="AH551" s="694"/>
      <c r="AI551" s="694"/>
      <c r="AJ551" s="695"/>
      <c r="AK551" s="362"/>
      <c r="AL551" s="362"/>
      <c r="AM551" s="362"/>
      <c r="AN551" s="362"/>
      <c r="AO551" s="362"/>
      <c r="AP551" s="362"/>
      <c r="AQ551" s="362"/>
      <c r="AR551" s="139"/>
      <c r="AS551" s="139"/>
      <c r="AT551" s="362"/>
    </row>
    <row r="552" spans="1:55" ht="18" customHeight="1">
      <c r="A552" s="362"/>
      <c r="B552" s="654"/>
      <c r="C552" s="655"/>
      <c r="D552" s="655"/>
      <c r="E552" s="655"/>
      <c r="F552" s="655"/>
      <c r="G552" s="655"/>
      <c r="H552" s="656"/>
      <c r="I552" s="657"/>
      <c r="J552" s="658"/>
      <c r="K552" s="658"/>
      <c r="L552" s="658"/>
      <c r="M552" s="658"/>
      <c r="N552" s="658"/>
      <c r="O552" s="659"/>
      <c r="P552" s="648" t="s">
        <v>217</v>
      </c>
      <c r="Q552" s="649"/>
      <c r="R552" s="649"/>
      <c r="S552" s="649"/>
      <c r="T552" s="649"/>
      <c r="U552" s="649"/>
      <c r="V552" s="650"/>
      <c r="W552" s="648" t="s">
        <v>218</v>
      </c>
      <c r="X552" s="649"/>
      <c r="Y552" s="649"/>
      <c r="Z552" s="649"/>
      <c r="AA552" s="649"/>
      <c r="AB552" s="649"/>
      <c r="AC552" s="650"/>
      <c r="AD552" s="648" t="s">
        <v>219</v>
      </c>
      <c r="AE552" s="649"/>
      <c r="AF552" s="649"/>
      <c r="AG552" s="649"/>
      <c r="AH552" s="649"/>
      <c r="AI552" s="649"/>
      <c r="AJ552" s="650"/>
      <c r="AK552" s="362"/>
      <c r="AL552" s="362"/>
      <c r="AM552" s="362"/>
      <c r="AN552" s="362"/>
      <c r="AO552" s="362"/>
      <c r="AP552" s="362"/>
      <c r="AQ552" s="362"/>
      <c r="AR552" s="139"/>
      <c r="AS552" s="139"/>
      <c r="AT552" s="362"/>
    </row>
    <row r="553" spans="1:55" ht="18" customHeight="1">
      <c r="A553" s="362"/>
      <c r="B553" s="657"/>
      <c r="C553" s="658"/>
      <c r="D553" s="658"/>
      <c r="E553" s="658"/>
      <c r="F553" s="658"/>
      <c r="G553" s="658"/>
      <c r="H553" s="659"/>
      <c r="I553" s="663">
        <f ca="1">Calcu_ADJ!E150</f>
        <v>0</v>
      </c>
      <c r="J553" s="664"/>
      <c r="K553" s="664"/>
      <c r="L553" s="664"/>
      <c r="M553" s="664"/>
      <c r="N553" s="664"/>
      <c r="O553" s="665"/>
      <c r="P553" s="663">
        <f ca="1">Calcu_ADJ!J150</f>
        <v>0</v>
      </c>
      <c r="Q553" s="666"/>
      <c r="R553" s="666"/>
      <c r="S553" s="666"/>
      <c r="T553" s="666"/>
      <c r="U553" s="666"/>
      <c r="V553" s="667"/>
      <c r="W553" s="663">
        <f ca="1">Calcu_ADJ!K150</f>
        <v>0</v>
      </c>
      <c r="X553" s="666"/>
      <c r="Y553" s="666"/>
      <c r="Z553" s="666"/>
      <c r="AA553" s="666"/>
      <c r="AB553" s="666"/>
      <c r="AC553" s="667"/>
      <c r="AD553" s="663">
        <f ca="1">Calcu_ADJ!L150</f>
        <v>0</v>
      </c>
      <c r="AE553" s="666"/>
      <c r="AF553" s="666"/>
      <c r="AG553" s="666"/>
      <c r="AH553" s="666"/>
      <c r="AI553" s="666"/>
      <c r="AJ553" s="667"/>
      <c r="AK553" s="362"/>
      <c r="AL553" s="362"/>
      <c r="AM553" s="362"/>
      <c r="AN553" s="362"/>
      <c r="AO553" s="362"/>
      <c r="AP553" s="362"/>
      <c r="AQ553" s="362"/>
      <c r="AR553" s="139"/>
      <c r="AS553" s="139"/>
      <c r="AT553" s="362"/>
    </row>
    <row r="554" spans="1:55" ht="18" customHeight="1">
      <c r="A554" s="362"/>
      <c r="B554" s="645">
        <f>Calcu_ADJ!C151</f>
        <v>1</v>
      </c>
      <c r="C554" s="646"/>
      <c r="D554" s="646"/>
      <c r="E554" s="646"/>
      <c r="F554" s="646"/>
      <c r="G554" s="646"/>
      <c r="H554" s="647"/>
      <c r="I554" s="626" t="str">
        <f>Calcu_ADJ!E151</f>
        <v/>
      </c>
      <c r="J554" s="627"/>
      <c r="K554" s="627"/>
      <c r="L554" s="627"/>
      <c r="M554" s="627"/>
      <c r="N554" s="627"/>
      <c r="O554" s="628"/>
      <c r="P554" s="626" t="str">
        <f>Calcu_ADJ!J151</f>
        <v/>
      </c>
      <c r="Q554" s="629"/>
      <c r="R554" s="629"/>
      <c r="S554" s="629"/>
      <c r="T554" s="629"/>
      <c r="U554" s="629"/>
      <c r="V554" s="630"/>
      <c r="W554" s="626" t="str">
        <f>IF(Calcu_ADJ!G151="ⅹ",Calcu_ADJ!G151,Calcu_ADJ!K151)</f>
        <v/>
      </c>
      <c r="X554" s="629"/>
      <c r="Y554" s="629"/>
      <c r="Z554" s="629"/>
      <c r="AA554" s="629"/>
      <c r="AB554" s="629"/>
      <c r="AC554" s="630"/>
      <c r="AD554" s="626" t="str">
        <f>IF(Calcu_ADJ!H151="ⅹ",Calcu_ADJ!H151,Calcu_ADJ!L151)</f>
        <v/>
      </c>
      <c r="AE554" s="629"/>
      <c r="AF554" s="629"/>
      <c r="AG554" s="629"/>
      <c r="AH554" s="629"/>
      <c r="AI554" s="629"/>
      <c r="AJ554" s="630"/>
      <c r="AK554" s="362"/>
      <c r="AL554" s="362"/>
      <c r="AM554" s="362"/>
      <c r="AN554" s="362"/>
      <c r="AO554" s="362"/>
      <c r="AP554" s="362"/>
      <c r="AQ554" s="362"/>
      <c r="AR554" s="139"/>
      <c r="AS554" s="139"/>
      <c r="AT554" s="362"/>
    </row>
    <row r="555" spans="1:55" ht="18" customHeight="1">
      <c r="A555" s="362"/>
      <c r="B555" s="645">
        <f>Calcu_ADJ!C152</f>
        <v>2</v>
      </c>
      <c r="C555" s="646"/>
      <c r="D555" s="646"/>
      <c r="E555" s="646"/>
      <c r="F555" s="646"/>
      <c r="G555" s="646"/>
      <c r="H555" s="647"/>
      <c r="I555" s="626" t="str">
        <f>Calcu_ADJ!E152</f>
        <v/>
      </c>
      <c r="J555" s="627"/>
      <c r="K555" s="627"/>
      <c r="L555" s="627"/>
      <c r="M555" s="627"/>
      <c r="N555" s="627"/>
      <c r="O555" s="628"/>
      <c r="P555" s="626" t="str">
        <f>Calcu_ADJ!J152</f>
        <v/>
      </c>
      <c r="Q555" s="629"/>
      <c r="R555" s="629"/>
      <c r="S555" s="629"/>
      <c r="T555" s="629"/>
      <c r="U555" s="629"/>
      <c r="V555" s="630"/>
      <c r="W555" s="626" t="str">
        <f>IF(Calcu_ADJ!G152="ⅹ",Calcu_ADJ!G152,Calcu_ADJ!K152)</f>
        <v/>
      </c>
      <c r="X555" s="629"/>
      <c r="Y555" s="629"/>
      <c r="Z555" s="629"/>
      <c r="AA555" s="629"/>
      <c r="AB555" s="629"/>
      <c r="AC555" s="630"/>
      <c r="AD555" s="626" t="str">
        <f>IF(Calcu_ADJ!H152="ⅹ",Calcu_ADJ!H152,Calcu_ADJ!L152)</f>
        <v/>
      </c>
      <c r="AE555" s="629"/>
      <c r="AF555" s="629"/>
      <c r="AG555" s="629"/>
      <c r="AH555" s="629"/>
      <c r="AI555" s="629"/>
      <c r="AJ555" s="630"/>
      <c r="AK555" s="362"/>
      <c r="AL555" s="362"/>
      <c r="AM555" s="362"/>
      <c r="AN555" s="362"/>
      <c r="AO555" s="362"/>
      <c r="AP555" s="362"/>
      <c r="AQ555" s="362"/>
      <c r="AR555" s="139"/>
      <c r="AS555" s="139"/>
      <c r="AT555" s="362"/>
    </row>
    <row r="556" spans="1:55" ht="18" customHeight="1">
      <c r="A556" s="362"/>
      <c r="B556" s="645">
        <f>Calcu_ADJ!C153</f>
        <v>3</v>
      </c>
      <c r="C556" s="646"/>
      <c r="D556" s="646"/>
      <c r="E556" s="646"/>
      <c r="F556" s="646"/>
      <c r="G556" s="646"/>
      <c r="H556" s="647"/>
      <c r="I556" s="626" t="str">
        <f>Calcu_ADJ!E153</f>
        <v/>
      </c>
      <c r="J556" s="627"/>
      <c r="K556" s="627"/>
      <c r="L556" s="627"/>
      <c r="M556" s="627"/>
      <c r="N556" s="627"/>
      <c r="O556" s="628"/>
      <c r="P556" s="626" t="str">
        <f>Calcu_ADJ!J153</f>
        <v/>
      </c>
      <c r="Q556" s="629"/>
      <c r="R556" s="629"/>
      <c r="S556" s="629"/>
      <c r="T556" s="629"/>
      <c r="U556" s="629"/>
      <c r="V556" s="630"/>
      <c r="W556" s="626" t="str">
        <f>IF(Calcu_ADJ!G153="ⅹ",Calcu_ADJ!G153,Calcu_ADJ!K153)</f>
        <v/>
      </c>
      <c r="X556" s="629"/>
      <c r="Y556" s="629"/>
      <c r="Z556" s="629"/>
      <c r="AA556" s="629"/>
      <c r="AB556" s="629"/>
      <c r="AC556" s="630"/>
      <c r="AD556" s="626" t="str">
        <f>IF(Calcu_ADJ!H153="ⅹ",Calcu_ADJ!H153,Calcu_ADJ!L153)</f>
        <v/>
      </c>
      <c r="AE556" s="629"/>
      <c r="AF556" s="629"/>
      <c r="AG556" s="629"/>
      <c r="AH556" s="629"/>
      <c r="AI556" s="629"/>
      <c r="AJ556" s="630"/>
      <c r="AK556" s="362"/>
      <c r="AL556" s="362"/>
      <c r="AM556" s="362"/>
      <c r="AN556" s="362"/>
      <c r="AO556" s="362"/>
      <c r="AP556" s="362"/>
      <c r="AQ556" s="362"/>
      <c r="AR556" s="139"/>
      <c r="AS556" s="139"/>
      <c r="AT556" s="362"/>
    </row>
    <row r="557" spans="1:55" ht="18" customHeight="1">
      <c r="A557" s="362"/>
      <c r="B557" s="645">
        <f>Calcu_ADJ!C154</f>
        <v>4</v>
      </c>
      <c r="C557" s="646"/>
      <c r="D557" s="646"/>
      <c r="E557" s="646"/>
      <c r="F557" s="646"/>
      <c r="G557" s="646"/>
      <c r="H557" s="647"/>
      <c r="I557" s="626" t="str">
        <f>Calcu_ADJ!E154</f>
        <v/>
      </c>
      <c r="J557" s="627"/>
      <c r="K557" s="627"/>
      <c r="L557" s="627"/>
      <c r="M557" s="627"/>
      <c r="N557" s="627"/>
      <c r="O557" s="628"/>
      <c r="P557" s="626" t="str">
        <f>Calcu_ADJ!J154</f>
        <v/>
      </c>
      <c r="Q557" s="629"/>
      <c r="R557" s="629"/>
      <c r="S557" s="629"/>
      <c r="T557" s="629"/>
      <c r="U557" s="629"/>
      <c r="V557" s="630"/>
      <c r="W557" s="626" t="str">
        <f>IF(Calcu_ADJ!G154="ⅹ",Calcu_ADJ!G154,Calcu_ADJ!K154)</f>
        <v/>
      </c>
      <c r="X557" s="629"/>
      <c r="Y557" s="629"/>
      <c r="Z557" s="629"/>
      <c r="AA557" s="629"/>
      <c r="AB557" s="629"/>
      <c r="AC557" s="630"/>
      <c r="AD557" s="626" t="str">
        <f>IF(Calcu_ADJ!H154="ⅹ",Calcu_ADJ!H154,Calcu_ADJ!L154)</f>
        <v/>
      </c>
      <c r="AE557" s="629"/>
      <c r="AF557" s="629"/>
      <c r="AG557" s="629"/>
      <c r="AH557" s="629"/>
      <c r="AI557" s="629"/>
      <c r="AJ557" s="630"/>
      <c r="AK557" s="362"/>
      <c r="AL557" s="362"/>
      <c r="AM557" s="362"/>
      <c r="AN557" s="362"/>
      <c r="AO557" s="362"/>
      <c r="AP557" s="362"/>
      <c r="AQ557" s="362"/>
      <c r="AR557" s="139"/>
      <c r="AS557" s="139"/>
      <c r="AT557" s="362"/>
    </row>
    <row r="558" spans="1:55" ht="18" customHeight="1">
      <c r="A558" s="362"/>
      <c r="B558" s="645">
        <f>Calcu_ADJ!C155</f>
        <v>5</v>
      </c>
      <c r="C558" s="646"/>
      <c r="D558" s="646"/>
      <c r="E558" s="646"/>
      <c r="F558" s="646"/>
      <c r="G558" s="646"/>
      <c r="H558" s="647"/>
      <c r="I558" s="626" t="str">
        <f>Calcu_ADJ!E155</f>
        <v/>
      </c>
      <c r="J558" s="627"/>
      <c r="K558" s="627"/>
      <c r="L558" s="627"/>
      <c r="M558" s="627"/>
      <c r="N558" s="627"/>
      <c r="O558" s="628"/>
      <c r="P558" s="626" t="str">
        <f>Calcu_ADJ!J155</f>
        <v/>
      </c>
      <c r="Q558" s="629"/>
      <c r="R558" s="629"/>
      <c r="S558" s="629"/>
      <c r="T558" s="629"/>
      <c r="U558" s="629"/>
      <c r="V558" s="630"/>
      <c r="W558" s="626" t="str">
        <f>IF(Calcu_ADJ!G155="ⅹ",Calcu_ADJ!G155,Calcu_ADJ!K155)</f>
        <v/>
      </c>
      <c r="X558" s="629"/>
      <c r="Y558" s="629"/>
      <c r="Z558" s="629"/>
      <c r="AA558" s="629"/>
      <c r="AB558" s="629"/>
      <c r="AC558" s="630"/>
      <c r="AD558" s="626" t="str">
        <f>IF(Calcu_ADJ!H155="ⅹ",Calcu_ADJ!H155,Calcu_ADJ!L155)</f>
        <v/>
      </c>
      <c r="AE558" s="629"/>
      <c r="AF558" s="629"/>
      <c r="AG558" s="629"/>
      <c r="AH558" s="629"/>
      <c r="AI558" s="629"/>
      <c r="AJ558" s="630"/>
      <c r="AK558" s="362"/>
      <c r="AL558" s="362"/>
      <c r="AM558" s="362"/>
      <c r="AN558" s="362"/>
      <c r="AO558" s="362"/>
      <c r="AP558" s="362"/>
      <c r="AQ558" s="362"/>
      <c r="AR558" s="139"/>
      <c r="AS558" s="139"/>
      <c r="AT558" s="362"/>
    </row>
    <row r="559" spans="1:55" ht="18" customHeight="1">
      <c r="A559" s="362"/>
      <c r="B559" s="645">
        <f>Calcu_ADJ!C156</f>
        <v>6</v>
      </c>
      <c r="C559" s="646"/>
      <c r="D559" s="646"/>
      <c r="E559" s="646"/>
      <c r="F559" s="646"/>
      <c r="G559" s="646"/>
      <c r="H559" s="647"/>
      <c r="I559" s="626" t="str">
        <f>Calcu_ADJ!E156</f>
        <v/>
      </c>
      <c r="J559" s="627"/>
      <c r="K559" s="627"/>
      <c r="L559" s="627"/>
      <c r="M559" s="627"/>
      <c r="N559" s="627"/>
      <c r="O559" s="628"/>
      <c r="P559" s="626" t="str">
        <f>Calcu_ADJ!J156</f>
        <v/>
      </c>
      <c r="Q559" s="629"/>
      <c r="R559" s="629"/>
      <c r="S559" s="629"/>
      <c r="T559" s="629"/>
      <c r="U559" s="629"/>
      <c r="V559" s="630"/>
      <c r="W559" s="626" t="str">
        <f>IF(Calcu_ADJ!G156="ⅹ",Calcu_ADJ!G156,Calcu_ADJ!K156)</f>
        <v/>
      </c>
      <c r="X559" s="629"/>
      <c r="Y559" s="629"/>
      <c r="Z559" s="629"/>
      <c r="AA559" s="629"/>
      <c r="AB559" s="629"/>
      <c r="AC559" s="630"/>
      <c r="AD559" s="626" t="str">
        <f>IF(Calcu_ADJ!H156="ⅹ",Calcu_ADJ!H156,Calcu_ADJ!L156)</f>
        <v/>
      </c>
      <c r="AE559" s="629"/>
      <c r="AF559" s="629"/>
      <c r="AG559" s="629"/>
      <c r="AH559" s="629"/>
      <c r="AI559" s="629"/>
      <c r="AJ559" s="630"/>
      <c r="AK559" s="362"/>
      <c r="AL559" s="362"/>
      <c r="AM559" s="362"/>
      <c r="AN559" s="362"/>
      <c r="AO559" s="362"/>
      <c r="AP559" s="362"/>
      <c r="AQ559" s="362"/>
      <c r="AR559" s="139"/>
      <c r="AS559" s="139"/>
      <c r="AT559" s="362"/>
    </row>
    <row r="560" spans="1:55" ht="18" customHeight="1">
      <c r="A560" s="362"/>
      <c r="B560" s="645">
        <f>Calcu_ADJ!C157</f>
        <v>7</v>
      </c>
      <c r="C560" s="646"/>
      <c r="D560" s="646"/>
      <c r="E560" s="646"/>
      <c r="F560" s="646"/>
      <c r="G560" s="646"/>
      <c r="H560" s="647"/>
      <c r="I560" s="626" t="str">
        <f>Calcu_ADJ!E157</f>
        <v/>
      </c>
      <c r="J560" s="627"/>
      <c r="K560" s="627"/>
      <c r="L560" s="627"/>
      <c r="M560" s="627"/>
      <c r="N560" s="627"/>
      <c r="O560" s="628"/>
      <c r="P560" s="626" t="str">
        <f>Calcu_ADJ!J157</f>
        <v/>
      </c>
      <c r="Q560" s="629"/>
      <c r="R560" s="629"/>
      <c r="S560" s="629"/>
      <c r="T560" s="629"/>
      <c r="U560" s="629"/>
      <c r="V560" s="630"/>
      <c r="W560" s="626" t="str">
        <f>IF(Calcu_ADJ!G157="ⅹ",Calcu_ADJ!G157,Calcu_ADJ!K157)</f>
        <v/>
      </c>
      <c r="X560" s="629"/>
      <c r="Y560" s="629"/>
      <c r="Z560" s="629"/>
      <c r="AA560" s="629"/>
      <c r="AB560" s="629"/>
      <c r="AC560" s="630"/>
      <c r="AD560" s="626" t="str">
        <f>IF(Calcu_ADJ!H157="ⅹ",Calcu_ADJ!H157,Calcu_ADJ!L157)</f>
        <v/>
      </c>
      <c r="AE560" s="629"/>
      <c r="AF560" s="629"/>
      <c r="AG560" s="629"/>
      <c r="AH560" s="629"/>
      <c r="AI560" s="629"/>
      <c r="AJ560" s="630"/>
      <c r="AK560" s="362"/>
      <c r="AL560" s="362"/>
      <c r="AM560" s="362"/>
      <c r="AN560" s="362"/>
      <c r="AO560" s="362"/>
      <c r="AP560" s="362"/>
      <c r="AQ560" s="362"/>
      <c r="AR560" s="139"/>
      <c r="AS560" s="139"/>
      <c r="AT560" s="362"/>
    </row>
    <row r="561" spans="1:46" ht="18" customHeight="1">
      <c r="A561" s="362"/>
      <c r="B561" s="645">
        <f>Calcu_ADJ!C158</f>
        <v>8</v>
      </c>
      <c r="C561" s="646"/>
      <c r="D561" s="646"/>
      <c r="E561" s="646"/>
      <c r="F561" s="646"/>
      <c r="G561" s="646"/>
      <c r="H561" s="647"/>
      <c r="I561" s="626" t="str">
        <f>Calcu_ADJ!E158</f>
        <v/>
      </c>
      <c r="J561" s="627"/>
      <c r="K561" s="627"/>
      <c r="L561" s="627"/>
      <c r="M561" s="627"/>
      <c r="N561" s="627"/>
      <c r="O561" s="628"/>
      <c r="P561" s="626" t="str">
        <f>Calcu_ADJ!J158</f>
        <v/>
      </c>
      <c r="Q561" s="629"/>
      <c r="R561" s="629"/>
      <c r="S561" s="629"/>
      <c r="T561" s="629"/>
      <c r="U561" s="629"/>
      <c r="V561" s="630"/>
      <c r="W561" s="626" t="str">
        <f>IF(Calcu_ADJ!G158="ⅹ",Calcu_ADJ!G158,Calcu_ADJ!K158)</f>
        <v/>
      </c>
      <c r="X561" s="629"/>
      <c r="Y561" s="629"/>
      <c r="Z561" s="629"/>
      <c r="AA561" s="629"/>
      <c r="AB561" s="629"/>
      <c r="AC561" s="630"/>
      <c r="AD561" s="626" t="str">
        <f>IF(Calcu_ADJ!H158="ⅹ",Calcu_ADJ!H158,Calcu_ADJ!L158)</f>
        <v/>
      </c>
      <c r="AE561" s="629"/>
      <c r="AF561" s="629"/>
      <c r="AG561" s="629"/>
      <c r="AH561" s="629"/>
      <c r="AI561" s="629"/>
      <c r="AJ561" s="630"/>
      <c r="AK561" s="362"/>
      <c r="AL561" s="362"/>
      <c r="AM561" s="362"/>
      <c r="AN561" s="362"/>
      <c r="AO561" s="362"/>
      <c r="AP561" s="362"/>
      <c r="AQ561" s="362"/>
      <c r="AR561" s="139"/>
      <c r="AS561" s="139"/>
      <c r="AT561" s="362"/>
    </row>
    <row r="562" spans="1:46" ht="18" customHeight="1">
      <c r="A562" s="362"/>
      <c r="B562" s="645">
        <f>Calcu_ADJ!C159</f>
        <v>9</v>
      </c>
      <c r="C562" s="646"/>
      <c r="D562" s="646"/>
      <c r="E562" s="646"/>
      <c r="F562" s="646"/>
      <c r="G562" s="646"/>
      <c r="H562" s="647"/>
      <c r="I562" s="626" t="str">
        <f>Calcu_ADJ!E159</f>
        <v/>
      </c>
      <c r="J562" s="627"/>
      <c r="K562" s="627"/>
      <c r="L562" s="627"/>
      <c r="M562" s="627"/>
      <c r="N562" s="627"/>
      <c r="O562" s="628"/>
      <c r="P562" s="626" t="str">
        <f>Calcu_ADJ!J159</f>
        <v/>
      </c>
      <c r="Q562" s="629"/>
      <c r="R562" s="629"/>
      <c r="S562" s="629"/>
      <c r="T562" s="629"/>
      <c r="U562" s="629"/>
      <c r="V562" s="630"/>
      <c r="W562" s="626" t="str">
        <f>IF(Calcu_ADJ!G159="ⅹ",Calcu_ADJ!G159,Calcu_ADJ!K159)</f>
        <v/>
      </c>
      <c r="X562" s="629"/>
      <c r="Y562" s="629"/>
      <c r="Z562" s="629"/>
      <c r="AA562" s="629"/>
      <c r="AB562" s="629"/>
      <c r="AC562" s="630"/>
      <c r="AD562" s="626" t="str">
        <f>IF(Calcu_ADJ!H159="ⅹ",Calcu_ADJ!H159,Calcu_ADJ!L159)</f>
        <v/>
      </c>
      <c r="AE562" s="629"/>
      <c r="AF562" s="629"/>
      <c r="AG562" s="629"/>
      <c r="AH562" s="629"/>
      <c r="AI562" s="629"/>
      <c r="AJ562" s="630"/>
      <c r="AK562" s="362"/>
      <c r="AL562" s="362"/>
      <c r="AM562" s="362"/>
      <c r="AN562" s="362"/>
      <c r="AO562" s="362"/>
      <c r="AP562" s="362"/>
      <c r="AQ562" s="362"/>
      <c r="AR562" s="139"/>
      <c r="AS562" s="139"/>
      <c r="AT562" s="362"/>
    </row>
    <row r="563" spans="1:46" ht="18" customHeight="1">
      <c r="A563" s="362"/>
      <c r="B563" s="645">
        <f>Calcu_ADJ!C160</f>
        <v>10</v>
      </c>
      <c r="C563" s="646"/>
      <c r="D563" s="646"/>
      <c r="E563" s="646"/>
      <c r="F563" s="646"/>
      <c r="G563" s="646"/>
      <c r="H563" s="647"/>
      <c r="I563" s="626" t="str">
        <f>Calcu_ADJ!E160</f>
        <v/>
      </c>
      <c r="J563" s="627"/>
      <c r="K563" s="627"/>
      <c r="L563" s="627"/>
      <c r="M563" s="627"/>
      <c r="N563" s="627"/>
      <c r="O563" s="628"/>
      <c r="P563" s="626" t="str">
        <f>Calcu_ADJ!J160</f>
        <v/>
      </c>
      <c r="Q563" s="629"/>
      <c r="R563" s="629"/>
      <c r="S563" s="629"/>
      <c r="T563" s="629"/>
      <c r="U563" s="629"/>
      <c r="V563" s="630"/>
      <c r="W563" s="626" t="str">
        <f>IF(Calcu_ADJ!G160="ⅹ",Calcu_ADJ!G160,Calcu_ADJ!K160)</f>
        <v/>
      </c>
      <c r="X563" s="629"/>
      <c r="Y563" s="629"/>
      <c r="Z563" s="629"/>
      <c r="AA563" s="629"/>
      <c r="AB563" s="629"/>
      <c r="AC563" s="630"/>
      <c r="AD563" s="626" t="str">
        <f>IF(Calcu_ADJ!H160="ⅹ",Calcu_ADJ!H160,Calcu_ADJ!L160)</f>
        <v/>
      </c>
      <c r="AE563" s="629"/>
      <c r="AF563" s="629"/>
      <c r="AG563" s="629"/>
      <c r="AH563" s="629"/>
      <c r="AI563" s="629"/>
      <c r="AJ563" s="630"/>
      <c r="AK563" s="362"/>
      <c r="AL563" s="362"/>
      <c r="AM563" s="362"/>
      <c r="AN563" s="362"/>
      <c r="AO563" s="362"/>
      <c r="AP563" s="362"/>
      <c r="AQ563" s="362"/>
      <c r="AR563" s="139"/>
      <c r="AS563" s="139"/>
      <c r="AT563" s="362"/>
    </row>
    <row r="564" spans="1:46" ht="18" customHeight="1">
      <c r="A564" s="362"/>
      <c r="B564" s="645">
        <f>Calcu_ADJ!C161</f>
        <v>11</v>
      </c>
      <c r="C564" s="646"/>
      <c r="D564" s="646"/>
      <c r="E564" s="646"/>
      <c r="F564" s="646"/>
      <c r="G564" s="646"/>
      <c r="H564" s="647"/>
      <c r="I564" s="626" t="str">
        <f>Calcu_ADJ!E161</f>
        <v/>
      </c>
      <c r="J564" s="627"/>
      <c r="K564" s="627"/>
      <c r="L564" s="627"/>
      <c r="M564" s="627"/>
      <c r="N564" s="627"/>
      <c r="O564" s="628"/>
      <c r="P564" s="626" t="str">
        <f>Calcu_ADJ!J161</f>
        <v/>
      </c>
      <c r="Q564" s="629"/>
      <c r="R564" s="629"/>
      <c r="S564" s="629"/>
      <c r="T564" s="629"/>
      <c r="U564" s="629"/>
      <c r="V564" s="630"/>
      <c r="W564" s="626" t="str">
        <f>IF(Calcu_ADJ!G161="ⅹ",Calcu_ADJ!G161,Calcu_ADJ!K161)</f>
        <v/>
      </c>
      <c r="X564" s="629"/>
      <c r="Y564" s="629"/>
      <c r="Z564" s="629"/>
      <c r="AA564" s="629"/>
      <c r="AB564" s="629"/>
      <c r="AC564" s="630"/>
      <c r="AD564" s="626" t="str">
        <f>IF(Calcu_ADJ!H161="ⅹ",Calcu_ADJ!H161,Calcu_ADJ!L161)</f>
        <v/>
      </c>
      <c r="AE564" s="629"/>
      <c r="AF564" s="629"/>
      <c r="AG564" s="629"/>
      <c r="AH564" s="629"/>
      <c r="AI564" s="629"/>
      <c r="AJ564" s="630"/>
      <c r="AK564" s="362"/>
      <c r="AL564" s="362"/>
      <c r="AM564" s="362"/>
      <c r="AN564" s="362"/>
      <c r="AO564" s="362"/>
      <c r="AP564" s="362"/>
      <c r="AQ564" s="362"/>
      <c r="AR564" s="139"/>
      <c r="AS564" s="139"/>
      <c r="AT564" s="362"/>
    </row>
    <row r="565" spans="1:46" ht="18" customHeight="1">
      <c r="A565" s="362"/>
      <c r="B565" s="645">
        <f>Calcu_ADJ!C162</f>
        <v>12</v>
      </c>
      <c r="C565" s="646"/>
      <c r="D565" s="646"/>
      <c r="E565" s="646"/>
      <c r="F565" s="646"/>
      <c r="G565" s="646"/>
      <c r="H565" s="647"/>
      <c r="I565" s="626" t="str">
        <f>Calcu_ADJ!E162</f>
        <v/>
      </c>
      <c r="J565" s="627"/>
      <c r="K565" s="627"/>
      <c r="L565" s="627"/>
      <c r="M565" s="627"/>
      <c r="N565" s="627"/>
      <c r="O565" s="628"/>
      <c r="P565" s="626" t="str">
        <f>Calcu_ADJ!J162</f>
        <v/>
      </c>
      <c r="Q565" s="629"/>
      <c r="R565" s="629"/>
      <c r="S565" s="629"/>
      <c r="T565" s="629"/>
      <c r="U565" s="629"/>
      <c r="V565" s="630"/>
      <c r="W565" s="626" t="str">
        <f>IF(Calcu_ADJ!G162="ⅹ",Calcu_ADJ!G162,Calcu_ADJ!K162)</f>
        <v/>
      </c>
      <c r="X565" s="629"/>
      <c r="Y565" s="629"/>
      <c r="Z565" s="629"/>
      <c r="AA565" s="629"/>
      <c r="AB565" s="629"/>
      <c r="AC565" s="630"/>
      <c r="AD565" s="626" t="str">
        <f>IF(Calcu_ADJ!H162="ⅹ",Calcu_ADJ!H162,Calcu_ADJ!L162)</f>
        <v/>
      </c>
      <c r="AE565" s="629"/>
      <c r="AF565" s="629"/>
      <c r="AG565" s="629"/>
      <c r="AH565" s="629"/>
      <c r="AI565" s="629"/>
      <c r="AJ565" s="630"/>
      <c r="AK565" s="362"/>
      <c r="AL565" s="362"/>
      <c r="AM565" s="362"/>
      <c r="AN565" s="362"/>
      <c r="AO565" s="362"/>
      <c r="AP565" s="362"/>
      <c r="AQ565" s="362"/>
      <c r="AR565" s="139"/>
      <c r="AS565" s="139"/>
      <c r="AT565" s="362"/>
    </row>
    <row r="566" spans="1:46" ht="18" customHeight="1">
      <c r="A566" s="362"/>
      <c r="B566" s="645">
        <f>Calcu_ADJ!C163</f>
        <v>13</v>
      </c>
      <c r="C566" s="646"/>
      <c r="D566" s="646"/>
      <c r="E566" s="646"/>
      <c r="F566" s="646"/>
      <c r="G566" s="646"/>
      <c r="H566" s="647"/>
      <c r="I566" s="626" t="str">
        <f>Calcu_ADJ!E163</f>
        <v/>
      </c>
      <c r="J566" s="627"/>
      <c r="K566" s="627"/>
      <c r="L566" s="627"/>
      <c r="M566" s="627"/>
      <c r="N566" s="627"/>
      <c r="O566" s="628"/>
      <c r="P566" s="626" t="str">
        <f>Calcu_ADJ!J163</f>
        <v/>
      </c>
      <c r="Q566" s="629"/>
      <c r="R566" s="629"/>
      <c r="S566" s="629"/>
      <c r="T566" s="629"/>
      <c r="U566" s="629"/>
      <c r="V566" s="630"/>
      <c r="W566" s="626" t="str">
        <f>IF(Calcu_ADJ!G163="ⅹ",Calcu_ADJ!G163,Calcu_ADJ!K163)</f>
        <v/>
      </c>
      <c r="X566" s="629"/>
      <c r="Y566" s="629"/>
      <c r="Z566" s="629"/>
      <c r="AA566" s="629"/>
      <c r="AB566" s="629"/>
      <c r="AC566" s="630"/>
      <c r="AD566" s="626" t="str">
        <f>IF(Calcu_ADJ!H163="ⅹ",Calcu_ADJ!H163,Calcu_ADJ!L163)</f>
        <v/>
      </c>
      <c r="AE566" s="629"/>
      <c r="AF566" s="629"/>
      <c r="AG566" s="629"/>
      <c r="AH566" s="629"/>
      <c r="AI566" s="629"/>
      <c r="AJ566" s="630"/>
      <c r="AK566" s="362"/>
      <c r="AL566" s="362"/>
      <c r="AM566" s="362"/>
      <c r="AN566" s="362"/>
      <c r="AO566" s="362"/>
      <c r="AP566" s="362"/>
      <c r="AQ566" s="362"/>
      <c r="AR566" s="139"/>
      <c r="AS566" s="139"/>
      <c r="AT566" s="362"/>
    </row>
    <row r="567" spans="1:46" ht="18" customHeight="1">
      <c r="A567" s="362"/>
      <c r="B567" s="645">
        <f>Calcu_ADJ!C164</f>
        <v>14</v>
      </c>
      <c r="C567" s="646"/>
      <c r="D567" s="646"/>
      <c r="E567" s="646"/>
      <c r="F567" s="646"/>
      <c r="G567" s="646"/>
      <c r="H567" s="647"/>
      <c r="I567" s="626" t="str">
        <f>Calcu_ADJ!E164</f>
        <v/>
      </c>
      <c r="J567" s="627"/>
      <c r="K567" s="627"/>
      <c r="L567" s="627"/>
      <c r="M567" s="627"/>
      <c r="N567" s="627"/>
      <c r="O567" s="628"/>
      <c r="P567" s="626" t="str">
        <f>Calcu_ADJ!J164</f>
        <v/>
      </c>
      <c r="Q567" s="629"/>
      <c r="R567" s="629"/>
      <c r="S567" s="629"/>
      <c r="T567" s="629"/>
      <c r="U567" s="629"/>
      <c r="V567" s="630"/>
      <c r="W567" s="626" t="str">
        <f>IF(Calcu_ADJ!G164="ⅹ",Calcu_ADJ!G164,Calcu_ADJ!K164)</f>
        <v/>
      </c>
      <c r="X567" s="629"/>
      <c r="Y567" s="629"/>
      <c r="Z567" s="629"/>
      <c r="AA567" s="629"/>
      <c r="AB567" s="629"/>
      <c r="AC567" s="630"/>
      <c r="AD567" s="626" t="str">
        <f>IF(Calcu_ADJ!H164="ⅹ",Calcu_ADJ!H164,Calcu_ADJ!L164)</f>
        <v/>
      </c>
      <c r="AE567" s="629"/>
      <c r="AF567" s="629"/>
      <c r="AG567" s="629"/>
      <c r="AH567" s="629"/>
      <c r="AI567" s="629"/>
      <c r="AJ567" s="630"/>
      <c r="AK567" s="362"/>
      <c r="AL567" s="362"/>
      <c r="AM567" s="362"/>
      <c r="AN567" s="362"/>
      <c r="AO567" s="362"/>
      <c r="AP567" s="362"/>
      <c r="AQ567" s="362"/>
      <c r="AR567" s="139"/>
      <c r="AS567" s="139"/>
      <c r="AT567" s="362"/>
    </row>
    <row r="568" spans="1:46" ht="18" customHeight="1">
      <c r="A568" s="362"/>
      <c r="B568" s="645">
        <f>Calcu_ADJ!C165</f>
        <v>15</v>
      </c>
      <c r="C568" s="646"/>
      <c r="D568" s="646"/>
      <c r="E568" s="646"/>
      <c r="F568" s="646"/>
      <c r="G568" s="646"/>
      <c r="H568" s="647"/>
      <c r="I568" s="626" t="str">
        <f>Calcu_ADJ!E165</f>
        <v/>
      </c>
      <c r="J568" s="627"/>
      <c r="K568" s="627"/>
      <c r="L568" s="627"/>
      <c r="M568" s="627"/>
      <c r="N568" s="627"/>
      <c r="O568" s="628"/>
      <c r="P568" s="626" t="str">
        <f>Calcu_ADJ!J165</f>
        <v/>
      </c>
      <c r="Q568" s="629"/>
      <c r="R568" s="629"/>
      <c r="S568" s="629"/>
      <c r="T568" s="629"/>
      <c r="U568" s="629"/>
      <c r="V568" s="630"/>
      <c r="W568" s="626" t="str">
        <f>IF(Calcu_ADJ!G165="ⅹ",Calcu_ADJ!G165,Calcu_ADJ!K165)</f>
        <v/>
      </c>
      <c r="X568" s="629"/>
      <c r="Y568" s="629"/>
      <c r="Z568" s="629"/>
      <c r="AA568" s="629"/>
      <c r="AB568" s="629"/>
      <c r="AC568" s="630"/>
      <c r="AD568" s="626" t="str">
        <f>IF(Calcu_ADJ!H165="ⅹ",Calcu_ADJ!H165,Calcu_ADJ!L165)</f>
        <v/>
      </c>
      <c r="AE568" s="629"/>
      <c r="AF568" s="629"/>
      <c r="AG568" s="629"/>
      <c r="AH568" s="629"/>
      <c r="AI568" s="629"/>
      <c r="AJ568" s="630"/>
      <c r="AK568" s="362"/>
      <c r="AL568" s="362"/>
      <c r="AM568" s="362"/>
      <c r="AN568" s="362"/>
      <c r="AO568" s="362"/>
      <c r="AP568" s="362"/>
      <c r="AQ568" s="362"/>
      <c r="AR568" s="139"/>
      <c r="AS568" s="139"/>
      <c r="AT568" s="362"/>
    </row>
    <row r="569" spans="1:46" ht="18" customHeight="1">
      <c r="A569" s="362"/>
      <c r="B569" s="645">
        <f>Calcu_ADJ!C166</f>
        <v>16</v>
      </c>
      <c r="C569" s="646"/>
      <c r="D569" s="646"/>
      <c r="E569" s="646"/>
      <c r="F569" s="646"/>
      <c r="G569" s="646"/>
      <c r="H569" s="647"/>
      <c r="I569" s="626" t="str">
        <f>Calcu_ADJ!E166</f>
        <v/>
      </c>
      <c r="J569" s="627"/>
      <c r="K569" s="627"/>
      <c r="L569" s="627"/>
      <c r="M569" s="627"/>
      <c r="N569" s="627"/>
      <c r="O569" s="628"/>
      <c r="P569" s="626" t="str">
        <f>Calcu_ADJ!J166</f>
        <v/>
      </c>
      <c r="Q569" s="629"/>
      <c r="R569" s="629"/>
      <c r="S569" s="629"/>
      <c r="T569" s="629"/>
      <c r="U569" s="629"/>
      <c r="V569" s="630"/>
      <c r="W569" s="626" t="str">
        <f>IF(Calcu_ADJ!G166="ⅹ",Calcu_ADJ!G166,Calcu_ADJ!K166)</f>
        <v/>
      </c>
      <c r="X569" s="629"/>
      <c r="Y569" s="629"/>
      <c r="Z569" s="629"/>
      <c r="AA569" s="629"/>
      <c r="AB569" s="629"/>
      <c r="AC569" s="630"/>
      <c r="AD569" s="626" t="str">
        <f>IF(Calcu_ADJ!H166="ⅹ",Calcu_ADJ!H166,Calcu_ADJ!L166)</f>
        <v/>
      </c>
      <c r="AE569" s="629"/>
      <c r="AF569" s="629"/>
      <c r="AG569" s="629"/>
      <c r="AH569" s="629"/>
      <c r="AI569" s="629"/>
      <c r="AJ569" s="630"/>
      <c r="AK569" s="362"/>
      <c r="AL569" s="362"/>
      <c r="AM569" s="362"/>
      <c r="AN569" s="362"/>
      <c r="AO569" s="362"/>
      <c r="AP569" s="362"/>
      <c r="AQ569" s="362"/>
      <c r="AR569" s="139"/>
      <c r="AS569" s="139"/>
      <c r="AT569" s="362"/>
    </row>
    <row r="570" spans="1:46" ht="18" customHeight="1">
      <c r="A570" s="362"/>
      <c r="B570" s="645">
        <f>Calcu_ADJ!C167</f>
        <v>17</v>
      </c>
      <c r="C570" s="646"/>
      <c r="D570" s="646"/>
      <c r="E570" s="646"/>
      <c r="F570" s="646"/>
      <c r="G570" s="646"/>
      <c r="H570" s="647"/>
      <c r="I570" s="626" t="str">
        <f>Calcu_ADJ!E167</f>
        <v/>
      </c>
      <c r="J570" s="627"/>
      <c r="K570" s="627"/>
      <c r="L570" s="627"/>
      <c r="M570" s="627"/>
      <c r="N570" s="627"/>
      <c r="O570" s="628"/>
      <c r="P570" s="626" t="str">
        <f>Calcu_ADJ!J167</f>
        <v/>
      </c>
      <c r="Q570" s="629"/>
      <c r="R570" s="629"/>
      <c r="S570" s="629"/>
      <c r="T570" s="629"/>
      <c r="U570" s="629"/>
      <c r="V570" s="630"/>
      <c r="W570" s="626" t="str">
        <f>IF(Calcu_ADJ!G167="ⅹ",Calcu_ADJ!G167,Calcu_ADJ!K167)</f>
        <v/>
      </c>
      <c r="X570" s="629"/>
      <c r="Y570" s="629"/>
      <c r="Z570" s="629"/>
      <c r="AA570" s="629"/>
      <c r="AB570" s="629"/>
      <c r="AC570" s="630"/>
      <c r="AD570" s="626" t="str">
        <f>IF(Calcu_ADJ!H167="ⅹ",Calcu_ADJ!H167,Calcu_ADJ!L167)</f>
        <v/>
      </c>
      <c r="AE570" s="629"/>
      <c r="AF570" s="629"/>
      <c r="AG570" s="629"/>
      <c r="AH570" s="629"/>
      <c r="AI570" s="629"/>
      <c r="AJ570" s="630"/>
      <c r="AK570" s="362"/>
      <c r="AL570" s="362"/>
      <c r="AM570" s="362"/>
      <c r="AN570" s="362"/>
      <c r="AO570" s="362"/>
      <c r="AP570" s="362"/>
      <c r="AQ570" s="362"/>
      <c r="AR570" s="139"/>
      <c r="AS570" s="139"/>
      <c r="AT570" s="362"/>
    </row>
    <row r="571" spans="1:46" ht="18" customHeight="1">
      <c r="A571" s="362"/>
      <c r="B571" s="645">
        <f>Calcu_ADJ!C168</f>
        <v>18</v>
      </c>
      <c r="C571" s="646"/>
      <c r="D571" s="646"/>
      <c r="E571" s="646"/>
      <c r="F571" s="646"/>
      <c r="G571" s="646"/>
      <c r="H571" s="647"/>
      <c r="I571" s="626" t="str">
        <f>Calcu_ADJ!E168</f>
        <v/>
      </c>
      <c r="J571" s="627"/>
      <c r="K571" s="627"/>
      <c r="L571" s="627"/>
      <c r="M571" s="627"/>
      <c r="N571" s="627"/>
      <c r="O571" s="628"/>
      <c r="P571" s="626" t="str">
        <f>Calcu_ADJ!J168</f>
        <v/>
      </c>
      <c r="Q571" s="629"/>
      <c r="R571" s="629"/>
      <c r="S571" s="629"/>
      <c r="T571" s="629"/>
      <c r="U571" s="629"/>
      <c r="V571" s="630"/>
      <c r="W571" s="626" t="str">
        <f>IF(Calcu_ADJ!G168="ⅹ",Calcu_ADJ!G168,Calcu_ADJ!K168)</f>
        <v/>
      </c>
      <c r="X571" s="629"/>
      <c r="Y571" s="629"/>
      <c r="Z571" s="629"/>
      <c r="AA571" s="629"/>
      <c r="AB571" s="629"/>
      <c r="AC571" s="630"/>
      <c r="AD571" s="626" t="str">
        <f>IF(Calcu_ADJ!H168="ⅹ",Calcu_ADJ!H168,Calcu_ADJ!L168)</f>
        <v/>
      </c>
      <c r="AE571" s="629"/>
      <c r="AF571" s="629"/>
      <c r="AG571" s="629"/>
      <c r="AH571" s="629"/>
      <c r="AI571" s="629"/>
      <c r="AJ571" s="630"/>
      <c r="AK571" s="362"/>
      <c r="AL571" s="362"/>
      <c r="AM571" s="362"/>
      <c r="AN571" s="362"/>
      <c r="AO571" s="362"/>
      <c r="AP571" s="362"/>
      <c r="AQ571" s="362"/>
      <c r="AR571" s="139"/>
      <c r="AS571" s="139"/>
      <c r="AT571" s="362"/>
    </row>
    <row r="572" spans="1:46" ht="18" customHeight="1">
      <c r="A572" s="362"/>
      <c r="B572" s="645">
        <f>Calcu_ADJ!C169</f>
        <v>19</v>
      </c>
      <c r="C572" s="646"/>
      <c r="D572" s="646"/>
      <c r="E572" s="646"/>
      <c r="F572" s="646"/>
      <c r="G572" s="646"/>
      <c r="H572" s="647"/>
      <c r="I572" s="626" t="str">
        <f>Calcu_ADJ!E169</f>
        <v/>
      </c>
      <c r="J572" s="627"/>
      <c r="K572" s="627"/>
      <c r="L572" s="627"/>
      <c r="M572" s="627"/>
      <c r="N572" s="627"/>
      <c r="O572" s="628"/>
      <c r="P572" s="626" t="str">
        <f>Calcu_ADJ!J169</f>
        <v/>
      </c>
      <c r="Q572" s="629"/>
      <c r="R572" s="629"/>
      <c r="S572" s="629"/>
      <c r="T572" s="629"/>
      <c r="U572" s="629"/>
      <c r="V572" s="630"/>
      <c r="W572" s="626" t="str">
        <f>IF(Calcu_ADJ!G169="ⅹ",Calcu_ADJ!G169,Calcu_ADJ!K169)</f>
        <v/>
      </c>
      <c r="X572" s="629"/>
      <c r="Y572" s="629"/>
      <c r="Z572" s="629"/>
      <c r="AA572" s="629"/>
      <c r="AB572" s="629"/>
      <c r="AC572" s="630"/>
      <c r="AD572" s="626" t="str">
        <f>IF(Calcu_ADJ!H169="ⅹ",Calcu_ADJ!H169,Calcu_ADJ!L169)</f>
        <v/>
      </c>
      <c r="AE572" s="629"/>
      <c r="AF572" s="629"/>
      <c r="AG572" s="629"/>
      <c r="AH572" s="629"/>
      <c r="AI572" s="629"/>
      <c r="AJ572" s="630"/>
      <c r="AK572" s="362"/>
      <c r="AL572" s="362"/>
      <c r="AM572" s="362"/>
      <c r="AN572" s="362"/>
      <c r="AO572" s="362"/>
      <c r="AP572" s="362"/>
      <c r="AQ572" s="362"/>
      <c r="AR572" s="139"/>
      <c r="AS572" s="139"/>
      <c r="AT572" s="362"/>
    </row>
    <row r="573" spans="1:46" ht="18" customHeight="1">
      <c r="A573" s="362"/>
      <c r="B573" s="645">
        <f>Calcu_ADJ!C170</f>
        <v>20</v>
      </c>
      <c r="C573" s="646"/>
      <c r="D573" s="646"/>
      <c r="E573" s="646"/>
      <c r="F573" s="646"/>
      <c r="G573" s="646"/>
      <c r="H573" s="647"/>
      <c r="I573" s="626" t="str">
        <f>Calcu_ADJ!E170</f>
        <v/>
      </c>
      <c r="J573" s="627"/>
      <c r="K573" s="627"/>
      <c r="L573" s="627"/>
      <c r="M573" s="627"/>
      <c r="N573" s="627"/>
      <c r="O573" s="628"/>
      <c r="P573" s="626" t="str">
        <f>Calcu_ADJ!J170</f>
        <v/>
      </c>
      <c r="Q573" s="629"/>
      <c r="R573" s="629"/>
      <c r="S573" s="629"/>
      <c r="T573" s="629"/>
      <c r="U573" s="629"/>
      <c r="V573" s="630"/>
      <c r="W573" s="626" t="str">
        <f>IF(Calcu_ADJ!G170="ⅹ",Calcu_ADJ!G170,Calcu_ADJ!K170)</f>
        <v/>
      </c>
      <c r="X573" s="629"/>
      <c r="Y573" s="629"/>
      <c r="Z573" s="629"/>
      <c r="AA573" s="629"/>
      <c r="AB573" s="629"/>
      <c r="AC573" s="630"/>
      <c r="AD573" s="626" t="str">
        <f>IF(Calcu_ADJ!H170="ⅹ",Calcu_ADJ!H170,Calcu_ADJ!L170)</f>
        <v/>
      </c>
      <c r="AE573" s="629"/>
      <c r="AF573" s="629"/>
      <c r="AG573" s="629"/>
      <c r="AH573" s="629"/>
      <c r="AI573" s="629"/>
      <c r="AJ573" s="630"/>
      <c r="AK573" s="362"/>
      <c r="AL573" s="362"/>
      <c r="AM573" s="362"/>
      <c r="AN573" s="362"/>
      <c r="AO573" s="362"/>
      <c r="AP573" s="362"/>
      <c r="AQ573" s="362"/>
      <c r="AR573" s="139"/>
      <c r="AS573" s="139"/>
      <c r="AT573" s="362"/>
    </row>
    <row r="574" spans="1:46" ht="18" customHeight="1">
      <c r="A574" s="362"/>
      <c r="B574" s="645">
        <f>Calcu_ADJ!C171</f>
        <v>21</v>
      </c>
      <c r="C574" s="646"/>
      <c r="D574" s="646"/>
      <c r="E574" s="646"/>
      <c r="F574" s="646"/>
      <c r="G574" s="646"/>
      <c r="H574" s="647"/>
      <c r="I574" s="626" t="str">
        <f>Calcu_ADJ!E171</f>
        <v/>
      </c>
      <c r="J574" s="627"/>
      <c r="K574" s="627"/>
      <c r="L574" s="627"/>
      <c r="M574" s="627"/>
      <c r="N574" s="627"/>
      <c r="O574" s="628"/>
      <c r="P574" s="626" t="str">
        <f>Calcu_ADJ!J171</f>
        <v/>
      </c>
      <c r="Q574" s="629"/>
      <c r="R574" s="629"/>
      <c r="S574" s="629"/>
      <c r="T574" s="629"/>
      <c r="U574" s="629"/>
      <c r="V574" s="630"/>
      <c r="W574" s="626" t="str">
        <f>IF(Calcu_ADJ!G171="ⅹ",Calcu_ADJ!G171,Calcu_ADJ!K171)</f>
        <v/>
      </c>
      <c r="X574" s="629"/>
      <c r="Y574" s="629"/>
      <c r="Z574" s="629"/>
      <c r="AA574" s="629"/>
      <c r="AB574" s="629"/>
      <c r="AC574" s="630"/>
      <c r="AD574" s="626" t="str">
        <f>IF(Calcu_ADJ!H171="ⅹ",Calcu_ADJ!H171,Calcu_ADJ!L171)</f>
        <v/>
      </c>
      <c r="AE574" s="629"/>
      <c r="AF574" s="629"/>
      <c r="AG574" s="629"/>
      <c r="AH574" s="629"/>
      <c r="AI574" s="629"/>
      <c r="AJ574" s="630"/>
      <c r="AK574" s="362"/>
      <c r="AL574" s="362"/>
      <c r="AM574" s="362"/>
      <c r="AN574" s="362"/>
      <c r="AO574" s="362"/>
      <c r="AP574" s="362"/>
      <c r="AQ574" s="362"/>
      <c r="AR574" s="139"/>
      <c r="AS574" s="139"/>
      <c r="AT574" s="362"/>
    </row>
    <row r="575" spans="1:46" ht="18" customHeight="1">
      <c r="A575" s="362"/>
      <c r="B575" s="645">
        <f>Calcu_ADJ!C172</f>
        <v>22</v>
      </c>
      <c r="C575" s="646"/>
      <c r="D575" s="646"/>
      <c r="E575" s="646"/>
      <c r="F575" s="646"/>
      <c r="G575" s="646"/>
      <c r="H575" s="647"/>
      <c r="I575" s="626" t="str">
        <f>Calcu_ADJ!E172</f>
        <v/>
      </c>
      <c r="J575" s="627"/>
      <c r="K575" s="627"/>
      <c r="L575" s="627"/>
      <c r="M575" s="627"/>
      <c r="N575" s="627"/>
      <c r="O575" s="628"/>
      <c r="P575" s="626" t="str">
        <f>Calcu_ADJ!J172</f>
        <v/>
      </c>
      <c r="Q575" s="629"/>
      <c r="R575" s="629"/>
      <c r="S575" s="629"/>
      <c r="T575" s="629"/>
      <c r="U575" s="629"/>
      <c r="V575" s="630"/>
      <c r="W575" s="626" t="str">
        <f>IF(Calcu_ADJ!G172="ⅹ",Calcu_ADJ!G172,Calcu_ADJ!K172)</f>
        <v/>
      </c>
      <c r="X575" s="629"/>
      <c r="Y575" s="629"/>
      <c r="Z575" s="629"/>
      <c r="AA575" s="629"/>
      <c r="AB575" s="629"/>
      <c r="AC575" s="630"/>
      <c r="AD575" s="626" t="str">
        <f>IF(Calcu_ADJ!H172="ⅹ",Calcu_ADJ!H172,Calcu_ADJ!L172)</f>
        <v/>
      </c>
      <c r="AE575" s="629"/>
      <c r="AF575" s="629"/>
      <c r="AG575" s="629"/>
      <c r="AH575" s="629"/>
      <c r="AI575" s="629"/>
      <c r="AJ575" s="630"/>
      <c r="AK575" s="362"/>
      <c r="AL575" s="362"/>
      <c r="AM575" s="362"/>
      <c r="AN575" s="362"/>
      <c r="AO575" s="362"/>
      <c r="AP575" s="362"/>
      <c r="AQ575" s="362"/>
      <c r="AR575" s="139"/>
      <c r="AS575" s="139"/>
      <c r="AT575" s="362"/>
    </row>
    <row r="576" spans="1:46" ht="18" customHeight="1">
      <c r="A576" s="362"/>
      <c r="B576" s="645">
        <f>Calcu_ADJ!C173</f>
        <v>23</v>
      </c>
      <c r="C576" s="646"/>
      <c r="D576" s="646"/>
      <c r="E576" s="646"/>
      <c r="F576" s="646"/>
      <c r="G576" s="646"/>
      <c r="H576" s="647"/>
      <c r="I576" s="626" t="str">
        <f>Calcu_ADJ!E173</f>
        <v/>
      </c>
      <c r="J576" s="627"/>
      <c r="K576" s="627"/>
      <c r="L576" s="627"/>
      <c r="M576" s="627"/>
      <c r="N576" s="627"/>
      <c r="O576" s="628"/>
      <c r="P576" s="626" t="str">
        <f>Calcu_ADJ!J173</f>
        <v/>
      </c>
      <c r="Q576" s="629"/>
      <c r="R576" s="629"/>
      <c r="S576" s="629"/>
      <c r="T576" s="629"/>
      <c r="U576" s="629"/>
      <c r="V576" s="630"/>
      <c r="W576" s="626" t="str">
        <f>IF(Calcu_ADJ!G173="ⅹ",Calcu_ADJ!G173,Calcu_ADJ!K173)</f>
        <v/>
      </c>
      <c r="X576" s="629"/>
      <c r="Y576" s="629"/>
      <c r="Z576" s="629"/>
      <c r="AA576" s="629"/>
      <c r="AB576" s="629"/>
      <c r="AC576" s="630"/>
      <c r="AD576" s="626" t="str">
        <f>IF(Calcu_ADJ!H173="ⅹ",Calcu_ADJ!H173,Calcu_ADJ!L173)</f>
        <v/>
      </c>
      <c r="AE576" s="629"/>
      <c r="AF576" s="629"/>
      <c r="AG576" s="629"/>
      <c r="AH576" s="629"/>
      <c r="AI576" s="629"/>
      <c r="AJ576" s="630"/>
      <c r="AK576" s="362"/>
      <c r="AL576" s="362"/>
      <c r="AM576" s="362"/>
      <c r="AN576" s="362"/>
      <c r="AO576" s="362"/>
      <c r="AP576" s="362"/>
      <c r="AQ576" s="362"/>
      <c r="AR576" s="139"/>
      <c r="AS576" s="139"/>
      <c r="AT576" s="362"/>
    </row>
    <row r="577" spans="1:46" ht="18" customHeight="1">
      <c r="A577" s="362"/>
      <c r="B577" s="645">
        <f>Calcu_ADJ!C174</f>
        <v>24</v>
      </c>
      <c r="C577" s="646"/>
      <c r="D577" s="646"/>
      <c r="E577" s="646"/>
      <c r="F577" s="646"/>
      <c r="G577" s="646"/>
      <c r="H577" s="647"/>
      <c r="I577" s="626" t="str">
        <f>Calcu_ADJ!E174</f>
        <v/>
      </c>
      <c r="J577" s="627"/>
      <c r="K577" s="627"/>
      <c r="L577" s="627"/>
      <c r="M577" s="627"/>
      <c r="N577" s="627"/>
      <c r="O577" s="628"/>
      <c r="P577" s="626" t="str">
        <f>Calcu_ADJ!J174</f>
        <v/>
      </c>
      <c r="Q577" s="629"/>
      <c r="R577" s="629"/>
      <c r="S577" s="629"/>
      <c r="T577" s="629"/>
      <c r="U577" s="629"/>
      <c r="V577" s="630"/>
      <c r="W577" s="626" t="str">
        <f>IF(Calcu_ADJ!G174="ⅹ",Calcu_ADJ!G174,Calcu_ADJ!K174)</f>
        <v/>
      </c>
      <c r="X577" s="629"/>
      <c r="Y577" s="629"/>
      <c r="Z577" s="629"/>
      <c r="AA577" s="629"/>
      <c r="AB577" s="629"/>
      <c r="AC577" s="630"/>
      <c r="AD577" s="626" t="str">
        <f>IF(Calcu_ADJ!H174="ⅹ",Calcu_ADJ!H174,Calcu_ADJ!L174)</f>
        <v/>
      </c>
      <c r="AE577" s="629"/>
      <c r="AF577" s="629"/>
      <c r="AG577" s="629"/>
      <c r="AH577" s="629"/>
      <c r="AI577" s="629"/>
      <c r="AJ577" s="630"/>
      <c r="AK577" s="362"/>
      <c r="AL577" s="362"/>
      <c r="AM577" s="362"/>
      <c r="AN577" s="362"/>
      <c r="AO577" s="362"/>
      <c r="AP577" s="362"/>
      <c r="AQ577" s="362"/>
      <c r="AR577" s="139"/>
      <c r="AS577" s="139"/>
      <c r="AT577" s="362"/>
    </row>
    <row r="578" spans="1:46" ht="18" customHeight="1">
      <c r="A578" s="362"/>
      <c r="B578" s="645">
        <f>Calcu_ADJ!C175</f>
        <v>25</v>
      </c>
      <c r="C578" s="646"/>
      <c r="D578" s="646"/>
      <c r="E578" s="646"/>
      <c r="F578" s="646"/>
      <c r="G578" s="646"/>
      <c r="H578" s="647"/>
      <c r="I578" s="626" t="str">
        <f>Calcu_ADJ!E175</f>
        <v/>
      </c>
      <c r="J578" s="627"/>
      <c r="K578" s="627"/>
      <c r="L578" s="627"/>
      <c r="M578" s="627"/>
      <c r="N578" s="627"/>
      <c r="O578" s="628"/>
      <c r="P578" s="626" t="str">
        <f>Calcu_ADJ!J175</f>
        <v/>
      </c>
      <c r="Q578" s="629"/>
      <c r="R578" s="629"/>
      <c r="S578" s="629"/>
      <c r="T578" s="629"/>
      <c r="U578" s="629"/>
      <c r="V578" s="630"/>
      <c r="W578" s="626" t="str">
        <f>IF(Calcu_ADJ!G175="ⅹ",Calcu_ADJ!G175,Calcu_ADJ!K175)</f>
        <v/>
      </c>
      <c r="X578" s="629"/>
      <c r="Y578" s="629"/>
      <c r="Z578" s="629"/>
      <c r="AA578" s="629"/>
      <c r="AB578" s="629"/>
      <c r="AC578" s="630"/>
      <c r="AD578" s="626" t="str">
        <f>IF(Calcu_ADJ!H175="ⅹ",Calcu_ADJ!H175,Calcu_ADJ!L175)</f>
        <v/>
      </c>
      <c r="AE578" s="629"/>
      <c r="AF578" s="629"/>
      <c r="AG578" s="629"/>
      <c r="AH578" s="629"/>
      <c r="AI578" s="629"/>
      <c r="AJ578" s="630"/>
      <c r="AK578" s="362"/>
      <c r="AL578" s="362"/>
      <c r="AM578" s="362"/>
      <c r="AN578" s="362"/>
      <c r="AO578" s="362"/>
      <c r="AP578" s="362"/>
      <c r="AQ578" s="362"/>
      <c r="AR578" s="139"/>
      <c r="AS578" s="139"/>
      <c r="AT578" s="362"/>
    </row>
    <row r="579" spans="1:46" ht="18" customHeight="1">
      <c r="A579" s="362"/>
      <c r="B579" s="645">
        <f>Calcu_ADJ!C176</f>
        <v>26</v>
      </c>
      <c r="C579" s="646"/>
      <c r="D579" s="646"/>
      <c r="E579" s="646"/>
      <c r="F579" s="646"/>
      <c r="G579" s="646"/>
      <c r="H579" s="647"/>
      <c r="I579" s="626" t="str">
        <f>Calcu_ADJ!E176</f>
        <v/>
      </c>
      <c r="J579" s="627"/>
      <c r="K579" s="627"/>
      <c r="L579" s="627"/>
      <c r="M579" s="627"/>
      <c r="N579" s="627"/>
      <c r="O579" s="628"/>
      <c r="P579" s="626" t="str">
        <f>Calcu_ADJ!J176</f>
        <v/>
      </c>
      <c r="Q579" s="629"/>
      <c r="R579" s="629"/>
      <c r="S579" s="629"/>
      <c r="T579" s="629"/>
      <c r="U579" s="629"/>
      <c r="V579" s="630"/>
      <c r="W579" s="626" t="str">
        <f>IF(Calcu_ADJ!G176="ⅹ",Calcu_ADJ!G176,Calcu_ADJ!K176)</f>
        <v/>
      </c>
      <c r="X579" s="629"/>
      <c r="Y579" s="629"/>
      <c r="Z579" s="629"/>
      <c r="AA579" s="629"/>
      <c r="AB579" s="629"/>
      <c r="AC579" s="630"/>
      <c r="AD579" s="626" t="str">
        <f>IF(Calcu_ADJ!H176="ⅹ",Calcu_ADJ!H176,Calcu_ADJ!L176)</f>
        <v/>
      </c>
      <c r="AE579" s="629"/>
      <c r="AF579" s="629"/>
      <c r="AG579" s="629"/>
      <c r="AH579" s="629"/>
      <c r="AI579" s="629"/>
      <c r="AJ579" s="630"/>
      <c r="AK579" s="362"/>
      <c r="AL579" s="362"/>
      <c r="AM579" s="362"/>
      <c r="AN579" s="362"/>
      <c r="AO579" s="362"/>
      <c r="AP579" s="362"/>
      <c r="AQ579" s="362"/>
      <c r="AR579" s="139"/>
      <c r="AS579" s="139"/>
      <c r="AT579" s="362"/>
    </row>
    <row r="580" spans="1:46" ht="18" customHeight="1">
      <c r="A580" s="362"/>
      <c r="B580" s="645">
        <f>Calcu_ADJ!C177</f>
        <v>27</v>
      </c>
      <c r="C580" s="646"/>
      <c r="D580" s="646"/>
      <c r="E580" s="646"/>
      <c r="F580" s="646"/>
      <c r="G580" s="646"/>
      <c r="H580" s="647"/>
      <c r="I580" s="626" t="str">
        <f>Calcu_ADJ!E177</f>
        <v/>
      </c>
      <c r="J580" s="627"/>
      <c r="K580" s="627"/>
      <c r="L580" s="627"/>
      <c r="M580" s="627"/>
      <c r="N580" s="627"/>
      <c r="O580" s="628"/>
      <c r="P580" s="626" t="str">
        <f>Calcu_ADJ!J177</f>
        <v/>
      </c>
      <c r="Q580" s="629"/>
      <c r="R580" s="629"/>
      <c r="S580" s="629"/>
      <c r="T580" s="629"/>
      <c r="U580" s="629"/>
      <c r="V580" s="630"/>
      <c r="W580" s="626" t="str">
        <f>IF(Calcu_ADJ!G177="ⅹ",Calcu_ADJ!G177,Calcu_ADJ!K177)</f>
        <v/>
      </c>
      <c r="X580" s="629"/>
      <c r="Y580" s="629"/>
      <c r="Z580" s="629"/>
      <c r="AA580" s="629"/>
      <c r="AB580" s="629"/>
      <c r="AC580" s="630"/>
      <c r="AD580" s="626" t="str">
        <f>IF(Calcu_ADJ!H177="ⅹ",Calcu_ADJ!H177,Calcu_ADJ!L177)</f>
        <v/>
      </c>
      <c r="AE580" s="629"/>
      <c r="AF580" s="629"/>
      <c r="AG580" s="629"/>
      <c r="AH580" s="629"/>
      <c r="AI580" s="629"/>
      <c r="AJ580" s="630"/>
      <c r="AK580" s="362"/>
      <c r="AL580" s="362"/>
      <c r="AM580" s="362"/>
      <c r="AN580" s="362"/>
      <c r="AO580" s="362"/>
      <c r="AP580" s="362"/>
      <c r="AQ580" s="362"/>
      <c r="AR580" s="139"/>
      <c r="AS580" s="139"/>
      <c r="AT580" s="362"/>
    </row>
    <row r="581" spans="1:46" ht="18" customHeight="1">
      <c r="A581" s="362"/>
      <c r="B581" s="645">
        <f>Calcu_ADJ!C178</f>
        <v>28</v>
      </c>
      <c r="C581" s="646"/>
      <c r="D581" s="646"/>
      <c r="E581" s="646"/>
      <c r="F581" s="646"/>
      <c r="G581" s="646"/>
      <c r="H581" s="647"/>
      <c r="I581" s="626" t="str">
        <f>Calcu_ADJ!E178</f>
        <v/>
      </c>
      <c r="J581" s="627"/>
      <c r="K581" s="627"/>
      <c r="L581" s="627"/>
      <c r="M581" s="627"/>
      <c r="N581" s="627"/>
      <c r="O581" s="628"/>
      <c r="P581" s="626" t="str">
        <f>Calcu_ADJ!J178</f>
        <v/>
      </c>
      <c r="Q581" s="629"/>
      <c r="R581" s="629"/>
      <c r="S581" s="629"/>
      <c r="T581" s="629"/>
      <c r="U581" s="629"/>
      <c r="V581" s="630"/>
      <c r="W581" s="626" t="str">
        <f>IF(Calcu_ADJ!G178="ⅹ",Calcu_ADJ!G178,Calcu_ADJ!K178)</f>
        <v/>
      </c>
      <c r="X581" s="629"/>
      <c r="Y581" s="629"/>
      <c r="Z581" s="629"/>
      <c r="AA581" s="629"/>
      <c r="AB581" s="629"/>
      <c r="AC581" s="630"/>
      <c r="AD581" s="626" t="str">
        <f>IF(Calcu_ADJ!H178="ⅹ",Calcu_ADJ!H178,Calcu_ADJ!L178)</f>
        <v/>
      </c>
      <c r="AE581" s="629"/>
      <c r="AF581" s="629"/>
      <c r="AG581" s="629"/>
      <c r="AH581" s="629"/>
      <c r="AI581" s="629"/>
      <c r="AJ581" s="630"/>
      <c r="AK581" s="362"/>
      <c r="AL581" s="362"/>
      <c r="AM581" s="362"/>
      <c r="AN581" s="362"/>
      <c r="AO581" s="362"/>
      <c r="AP581" s="362"/>
      <c r="AQ581" s="362"/>
      <c r="AR581" s="139"/>
      <c r="AS581" s="139"/>
      <c r="AT581" s="362"/>
    </row>
    <row r="582" spans="1:46" ht="18" customHeight="1">
      <c r="A582" s="362"/>
      <c r="B582" s="645">
        <f>Calcu_ADJ!C179</f>
        <v>29</v>
      </c>
      <c r="C582" s="646"/>
      <c r="D582" s="646"/>
      <c r="E582" s="646"/>
      <c r="F582" s="646"/>
      <c r="G582" s="646"/>
      <c r="H582" s="647"/>
      <c r="I582" s="626" t="str">
        <f>Calcu_ADJ!E179</f>
        <v/>
      </c>
      <c r="J582" s="627"/>
      <c r="K582" s="627"/>
      <c r="L582" s="627"/>
      <c r="M582" s="627"/>
      <c r="N582" s="627"/>
      <c r="O582" s="628"/>
      <c r="P582" s="626" t="str">
        <f>Calcu_ADJ!J179</f>
        <v/>
      </c>
      <c r="Q582" s="629"/>
      <c r="R582" s="629"/>
      <c r="S582" s="629"/>
      <c r="T582" s="629"/>
      <c r="U582" s="629"/>
      <c r="V582" s="630"/>
      <c r="W582" s="626" t="str">
        <f>IF(Calcu_ADJ!G179="ⅹ",Calcu_ADJ!G179,Calcu_ADJ!K179)</f>
        <v/>
      </c>
      <c r="X582" s="629"/>
      <c r="Y582" s="629"/>
      <c r="Z582" s="629"/>
      <c r="AA582" s="629"/>
      <c r="AB582" s="629"/>
      <c r="AC582" s="630"/>
      <c r="AD582" s="626" t="str">
        <f>IF(Calcu_ADJ!H179="ⅹ",Calcu_ADJ!H179,Calcu_ADJ!L179)</f>
        <v/>
      </c>
      <c r="AE582" s="629"/>
      <c r="AF582" s="629"/>
      <c r="AG582" s="629"/>
      <c r="AH582" s="629"/>
      <c r="AI582" s="629"/>
      <c r="AJ582" s="630"/>
      <c r="AK582" s="362"/>
      <c r="AL582" s="362"/>
      <c r="AM582" s="362"/>
      <c r="AN582" s="362"/>
      <c r="AO582" s="362"/>
      <c r="AP582" s="362"/>
      <c r="AQ582" s="362"/>
      <c r="AR582" s="139"/>
      <c r="AS582" s="139"/>
      <c r="AT582" s="362"/>
    </row>
    <row r="583" spans="1:46" ht="18" customHeight="1">
      <c r="A583" s="362"/>
      <c r="B583" s="645">
        <f>Calcu_ADJ!C210</f>
        <v>60</v>
      </c>
      <c r="C583" s="646"/>
      <c r="D583" s="646"/>
      <c r="E583" s="646"/>
      <c r="F583" s="646"/>
      <c r="G583" s="646"/>
      <c r="H583" s="647"/>
      <c r="I583" s="626" t="str">
        <f>Calcu_ADJ!E210</f>
        <v/>
      </c>
      <c r="J583" s="627"/>
      <c r="K583" s="627"/>
      <c r="L583" s="627"/>
      <c r="M583" s="627"/>
      <c r="N583" s="627"/>
      <c r="O583" s="628"/>
      <c r="P583" s="626" t="str">
        <f>Calcu_ADJ!J210</f>
        <v/>
      </c>
      <c r="Q583" s="629"/>
      <c r="R583" s="629"/>
      <c r="S583" s="629"/>
      <c r="T583" s="629"/>
      <c r="U583" s="629"/>
      <c r="V583" s="630"/>
      <c r="W583" s="626" t="str">
        <f>IF(Calcu_ADJ!G210="ⅹ",Calcu_ADJ!G210,Calcu_ADJ!K210)</f>
        <v/>
      </c>
      <c r="X583" s="629"/>
      <c r="Y583" s="629"/>
      <c r="Z583" s="629"/>
      <c r="AA583" s="629"/>
      <c r="AB583" s="629"/>
      <c r="AC583" s="630"/>
      <c r="AD583" s="626" t="str">
        <f>IF(Calcu_ADJ!H210="ⅹ",Calcu_ADJ!H210,Calcu_ADJ!L210)</f>
        <v/>
      </c>
      <c r="AE583" s="629"/>
      <c r="AF583" s="629"/>
      <c r="AG583" s="629"/>
      <c r="AH583" s="629"/>
      <c r="AI583" s="629"/>
      <c r="AJ583" s="630"/>
      <c r="AK583" s="362"/>
      <c r="AL583" s="362"/>
      <c r="AM583" s="362"/>
      <c r="AN583" s="362"/>
      <c r="AO583" s="362"/>
      <c r="AP583" s="362"/>
      <c r="AQ583" s="362"/>
      <c r="AR583" s="139"/>
      <c r="AS583" s="139"/>
      <c r="AT583" s="362"/>
    </row>
    <row r="584" spans="1:46" s="362" customFormat="1" ht="18" customHeight="1">
      <c r="B584" s="404"/>
      <c r="C584" s="404"/>
      <c r="D584" s="404"/>
      <c r="E584" s="404"/>
      <c r="F584" s="404"/>
      <c r="G584" s="404"/>
      <c r="H584" s="404"/>
      <c r="I584" s="404"/>
      <c r="J584" s="404"/>
      <c r="K584" s="404"/>
      <c r="L584" s="404"/>
      <c r="M584" s="404"/>
      <c r="N584" s="404"/>
      <c r="O584" s="404"/>
      <c r="P584" s="404"/>
      <c r="Q584" s="404"/>
      <c r="R584" s="404"/>
      <c r="S584" s="404"/>
      <c r="T584" s="404"/>
      <c r="U584" s="404"/>
      <c r="V584" s="404"/>
      <c r="W584" s="404"/>
      <c r="X584" s="404"/>
      <c r="Y584" s="404"/>
      <c r="Z584" s="404"/>
      <c r="AA584" s="404"/>
      <c r="AB584" s="404"/>
      <c r="AC584" s="404"/>
      <c r="AD584" s="404"/>
      <c r="AE584" s="404"/>
      <c r="AF584" s="404"/>
      <c r="AG584" s="404"/>
      <c r="AH584" s="404"/>
      <c r="AI584" s="404"/>
      <c r="AJ584" s="404"/>
      <c r="AK584" s="281"/>
      <c r="AL584" s="281"/>
      <c r="AM584" s="281"/>
      <c r="AN584" s="281"/>
      <c r="AO584" s="281"/>
      <c r="AP584" s="281"/>
      <c r="AQ584" s="281"/>
      <c r="AR584" s="139"/>
      <c r="AS584" s="139"/>
    </row>
    <row r="585" spans="1:46" s="142" customFormat="1" ht="18" customHeight="1">
      <c r="A585" s="289" t="str">
        <f ca="1">"■ "&amp;B546&amp;" "&amp;N546&amp;" 에서의 교정데이터"</f>
        <v>■ 0 0 에서의 교정데이터</v>
      </c>
      <c r="D585" s="290"/>
      <c r="E585" s="290"/>
      <c r="F585" s="290"/>
      <c r="H585" s="141"/>
      <c r="I585" s="287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1"/>
      <c r="V585" s="141"/>
      <c r="W585" s="141"/>
      <c r="X585" s="141"/>
      <c r="Y585" s="141"/>
      <c r="Z585" s="141"/>
      <c r="AA585" s="141"/>
      <c r="AB585" s="141"/>
      <c r="AC585" s="141"/>
      <c r="AD585" s="141"/>
      <c r="AE585" s="141"/>
      <c r="AF585" s="141"/>
      <c r="AG585" s="141"/>
      <c r="AH585" s="141"/>
      <c r="AI585" s="141"/>
      <c r="AJ585" s="141"/>
      <c r="AK585" s="141"/>
      <c r="AL585" s="141"/>
      <c r="AM585" s="141"/>
      <c r="AN585" s="141"/>
      <c r="AO585" s="141"/>
      <c r="AP585" s="141"/>
      <c r="AQ585" s="141"/>
      <c r="AR585" s="141"/>
      <c r="AS585" s="141"/>
      <c r="AT585" s="141"/>
    </row>
    <row r="586" spans="1:46" s="142" customFormat="1" ht="18" customHeight="1">
      <c r="A586" s="184"/>
      <c r="B586" s="696" t="s">
        <v>179</v>
      </c>
      <c r="C586" s="697"/>
      <c r="D586" s="697"/>
      <c r="E586" s="697"/>
      <c r="F586" s="697"/>
      <c r="G586" s="697"/>
      <c r="H586" s="698"/>
      <c r="I586" s="696" t="s">
        <v>931</v>
      </c>
      <c r="J586" s="697"/>
      <c r="K586" s="697"/>
      <c r="L586" s="697"/>
      <c r="M586" s="697"/>
      <c r="N586" s="697"/>
      <c r="O586" s="698"/>
      <c r="P586" s="771" t="e">
        <f>Calcu!$J$568&amp;" 지시값"</f>
        <v>#N/A</v>
      </c>
      <c r="Q586" s="772"/>
      <c r="R586" s="772"/>
      <c r="S586" s="772"/>
      <c r="T586" s="772"/>
      <c r="U586" s="772"/>
      <c r="V586" s="772"/>
      <c r="W586" s="772"/>
      <c r="X586" s="772"/>
      <c r="Y586" s="772"/>
      <c r="Z586" s="772"/>
      <c r="AA586" s="772"/>
      <c r="AB586" s="772"/>
      <c r="AC586" s="772"/>
      <c r="AD586" s="772"/>
      <c r="AE586" s="772"/>
      <c r="AF586" s="772"/>
      <c r="AG586" s="772"/>
      <c r="AH586" s="773" t="s">
        <v>724</v>
      </c>
      <c r="AI586" s="773"/>
      <c r="AJ586" s="773"/>
      <c r="AK586" s="773"/>
      <c r="AL586" s="773"/>
      <c r="AM586" s="773"/>
      <c r="AN586" s="773"/>
      <c r="AO586" s="773"/>
      <c r="AP586" s="773"/>
      <c r="AQ586" s="773"/>
      <c r="AR586" s="773"/>
      <c r="AS586" s="774"/>
      <c r="AT586" s="141"/>
    </row>
    <row r="587" spans="1:46" s="142" customFormat="1" ht="18" customHeight="1">
      <c r="A587" s="184"/>
      <c r="B587" s="699"/>
      <c r="C587" s="700"/>
      <c r="D587" s="700"/>
      <c r="E587" s="700"/>
      <c r="F587" s="700"/>
      <c r="G587" s="700"/>
      <c r="H587" s="701"/>
      <c r="I587" s="702"/>
      <c r="J587" s="703"/>
      <c r="K587" s="703"/>
      <c r="L587" s="703"/>
      <c r="M587" s="703"/>
      <c r="N587" s="703"/>
      <c r="O587" s="704"/>
      <c r="P587" s="705" t="s">
        <v>68</v>
      </c>
      <c r="Q587" s="706"/>
      <c r="R587" s="706"/>
      <c r="S587" s="706"/>
      <c r="T587" s="706"/>
      <c r="U587" s="707"/>
      <c r="V587" s="705" t="s">
        <v>69</v>
      </c>
      <c r="W587" s="706"/>
      <c r="X587" s="706"/>
      <c r="Y587" s="706"/>
      <c r="Z587" s="706"/>
      <c r="AA587" s="707"/>
      <c r="AB587" s="705" t="s">
        <v>70</v>
      </c>
      <c r="AC587" s="706"/>
      <c r="AD587" s="706"/>
      <c r="AE587" s="706"/>
      <c r="AF587" s="706"/>
      <c r="AG587" s="707"/>
      <c r="AH587" s="705" t="s">
        <v>71</v>
      </c>
      <c r="AI587" s="706"/>
      <c r="AJ587" s="706"/>
      <c r="AK587" s="706"/>
      <c r="AL587" s="706"/>
      <c r="AM587" s="707"/>
      <c r="AN587" s="705" t="s">
        <v>72</v>
      </c>
      <c r="AO587" s="706"/>
      <c r="AP587" s="706"/>
      <c r="AQ587" s="706"/>
      <c r="AR587" s="706"/>
      <c r="AS587" s="707"/>
      <c r="AT587" s="141"/>
    </row>
    <row r="588" spans="1:46" s="142" customFormat="1" ht="18" customHeight="1">
      <c r="A588" s="184"/>
      <c r="B588" s="702"/>
      <c r="C588" s="703"/>
      <c r="D588" s="703"/>
      <c r="E588" s="703"/>
      <c r="F588" s="703"/>
      <c r="G588" s="703"/>
      <c r="H588" s="704"/>
      <c r="I588" s="708">
        <f ca="1">I553</f>
        <v>0</v>
      </c>
      <c r="J588" s="709"/>
      <c r="K588" s="709"/>
      <c r="L588" s="709"/>
      <c r="M588" s="709"/>
      <c r="N588" s="709"/>
      <c r="O588" s="710"/>
      <c r="P588" s="708">
        <f ca="1">P553</f>
        <v>0</v>
      </c>
      <c r="Q588" s="709"/>
      <c r="R588" s="709"/>
      <c r="S588" s="709"/>
      <c r="T588" s="709"/>
      <c r="U588" s="710"/>
      <c r="V588" s="708">
        <f ca="1">W553</f>
        <v>0</v>
      </c>
      <c r="W588" s="709"/>
      <c r="X588" s="709"/>
      <c r="Y588" s="709"/>
      <c r="Z588" s="709"/>
      <c r="AA588" s="710"/>
      <c r="AB588" s="708">
        <f ca="1">AD553</f>
        <v>0</v>
      </c>
      <c r="AC588" s="709"/>
      <c r="AD588" s="709"/>
      <c r="AE588" s="709"/>
      <c r="AF588" s="709"/>
      <c r="AG588" s="710"/>
      <c r="AH588" s="708">
        <f ca="1">Calcu_ADJ!H216</f>
        <v>0</v>
      </c>
      <c r="AI588" s="709"/>
      <c r="AJ588" s="709"/>
      <c r="AK588" s="709"/>
      <c r="AL588" s="709"/>
      <c r="AM588" s="710"/>
      <c r="AN588" s="708">
        <f ca="1">Calcu_ADJ!I216</f>
        <v>0</v>
      </c>
      <c r="AO588" s="709"/>
      <c r="AP588" s="709"/>
      <c r="AQ588" s="709"/>
      <c r="AR588" s="709"/>
      <c r="AS588" s="710"/>
      <c r="AT588" s="141"/>
    </row>
    <row r="589" spans="1:46" s="142" customFormat="1" ht="18" customHeight="1">
      <c r="A589" s="184"/>
      <c r="B589" s="728" t="e">
        <f>AL546</f>
        <v>#N/A</v>
      </c>
      <c r="C589" s="729"/>
      <c r="D589" s="729"/>
      <c r="E589" s="729"/>
      <c r="F589" s="729"/>
      <c r="G589" s="729"/>
      <c r="H589" s="730"/>
      <c r="I589" s="598" t="e">
        <f ca="1">OFFSET(I553,B589,0)</f>
        <v>#N/A</v>
      </c>
      <c r="J589" s="599"/>
      <c r="K589" s="599"/>
      <c r="L589" s="599"/>
      <c r="M589" s="599"/>
      <c r="N589" s="599"/>
      <c r="O589" s="600"/>
      <c r="P589" s="598" t="e">
        <f ca="1">OFFSET(Calcu_ADJ!Q150,B589,0)</f>
        <v>#N/A</v>
      </c>
      <c r="Q589" s="599"/>
      <c r="R589" s="599"/>
      <c r="S589" s="599"/>
      <c r="T589" s="599"/>
      <c r="U589" s="600"/>
      <c r="V589" s="598" t="e">
        <f ca="1">OFFSET(Calcu_ADJ!R150,B589,0)</f>
        <v>#N/A</v>
      </c>
      <c r="W589" s="599"/>
      <c r="X589" s="599"/>
      <c r="Y589" s="599"/>
      <c r="Z589" s="599"/>
      <c r="AA589" s="600"/>
      <c r="AB589" s="598" t="e">
        <f ca="1">OFFSET(Calcu_ADJ!S150,B589,0)</f>
        <v>#N/A</v>
      </c>
      <c r="AC589" s="599"/>
      <c r="AD589" s="599"/>
      <c r="AE589" s="599"/>
      <c r="AF589" s="599"/>
      <c r="AG589" s="600"/>
      <c r="AH589" s="731" t="e">
        <f ca="1">OFFSET(Calcu_ADJ!H216,B589,0)</f>
        <v>#N/A</v>
      </c>
      <c r="AI589" s="732"/>
      <c r="AJ589" s="732"/>
      <c r="AK589" s="732"/>
      <c r="AL589" s="732"/>
      <c r="AM589" s="733"/>
      <c r="AN589" s="731" t="e">
        <f ca="1">OFFSET(Calcu_ADJ!I216,B589,0)</f>
        <v>#N/A</v>
      </c>
      <c r="AO589" s="732"/>
      <c r="AP589" s="732"/>
      <c r="AQ589" s="732"/>
      <c r="AR589" s="732"/>
      <c r="AS589" s="733"/>
      <c r="AT589" s="141"/>
    </row>
    <row r="590" spans="1:46" s="142" customFormat="1" ht="18" customHeight="1">
      <c r="A590" s="184"/>
      <c r="B590" s="737" t="e">
        <f>B589</f>
        <v>#N/A</v>
      </c>
      <c r="C590" s="738"/>
      <c r="D590" s="738"/>
      <c r="E590" s="738"/>
      <c r="F590" s="738"/>
      <c r="G590" s="738"/>
      <c r="H590" s="739"/>
      <c r="I590" s="598" t="e">
        <f ca="1">I589</f>
        <v>#N/A</v>
      </c>
      <c r="J590" s="599"/>
      <c r="K590" s="599"/>
      <c r="L590" s="599"/>
      <c r="M590" s="599"/>
      <c r="N590" s="599"/>
      <c r="O590" s="600"/>
      <c r="P590" s="598" t="e">
        <f ca="1">OFFSET(Calcu_ADJ!Q165,B590,0)</f>
        <v>#N/A</v>
      </c>
      <c r="Q590" s="599"/>
      <c r="R590" s="599"/>
      <c r="S590" s="599"/>
      <c r="T590" s="599"/>
      <c r="U590" s="600"/>
      <c r="V590" s="598" t="e">
        <f ca="1">OFFSET(Calcu_ADJ!R165,B590,0)</f>
        <v>#N/A</v>
      </c>
      <c r="W590" s="599"/>
      <c r="X590" s="599"/>
      <c r="Y590" s="599"/>
      <c r="Z590" s="599"/>
      <c r="AA590" s="600"/>
      <c r="AB590" s="598" t="e">
        <f ca="1">OFFSET(Calcu_ADJ!S165,B590,0)</f>
        <v>#N/A</v>
      </c>
      <c r="AC590" s="599"/>
      <c r="AD590" s="599"/>
      <c r="AE590" s="599"/>
      <c r="AF590" s="599"/>
      <c r="AG590" s="600"/>
      <c r="AH590" s="734"/>
      <c r="AI590" s="735"/>
      <c r="AJ590" s="735"/>
      <c r="AK590" s="735"/>
      <c r="AL590" s="735"/>
      <c r="AM590" s="736"/>
      <c r="AN590" s="734"/>
      <c r="AO590" s="735"/>
      <c r="AP590" s="735"/>
      <c r="AQ590" s="735"/>
      <c r="AR590" s="735"/>
      <c r="AS590" s="736"/>
      <c r="AT590" s="141"/>
    </row>
    <row r="591" spans="1:46" s="142" customFormat="1" ht="18" customHeight="1">
      <c r="A591" s="184"/>
      <c r="B591" s="141"/>
      <c r="C591" s="141"/>
      <c r="D591" s="141"/>
      <c r="E591" s="141"/>
      <c r="F591" s="141"/>
      <c r="G591" s="141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  <c r="U591" s="141"/>
      <c r="V591" s="141"/>
      <c r="W591" s="141"/>
      <c r="X591" s="141"/>
      <c r="Y591" s="141"/>
      <c r="Z591" s="141"/>
      <c r="AA591" s="141"/>
      <c r="AB591" s="141"/>
      <c r="AC591" s="141"/>
      <c r="AD591" s="141"/>
      <c r="AE591" s="141"/>
      <c r="AF591" s="141"/>
      <c r="AG591" s="141"/>
      <c r="AH591" s="141"/>
      <c r="AI591" s="141"/>
      <c r="AJ591" s="141"/>
      <c r="AK591" s="141"/>
      <c r="AL591" s="141"/>
      <c r="AM591" s="141"/>
      <c r="AN591" s="141"/>
      <c r="AO591" s="141"/>
      <c r="AP591" s="141"/>
      <c r="AQ591" s="141"/>
      <c r="AR591" s="141"/>
      <c r="AS591" s="141"/>
      <c r="AT591" s="141"/>
    </row>
    <row r="592" spans="1:46" s="142" customFormat="1" ht="18" customHeight="1">
      <c r="A592" s="149" t="str">
        <f ca="1">"■ "&amp;B546&amp;" "&amp;N546&amp;" 에서의 영점보정 후 교정데이터"</f>
        <v>■ 0 0 에서의 영점보정 후 교정데이터</v>
      </c>
      <c r="B592" s="141"/>
      <c r="C592" s="286"/>
      <c r="D592" s="286"/>
      <c r="E592" s="286"/>
      <c r="F592" s="286"/>
      <c r="G592" s="287"/>
      <c r="H592" s="287"/>
      <c r="I592" s="287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  <c r="U592" s="141"/>
      <c r="V592" s="141"/>
      <c r="W592" s="141"/>
      <c r="X592" s="141"/>
      <c r="Y592" s="141"/>
      <c r="Z592" s="141"/>
      <c r="AA592" s="141"/>
      <c r="AB592" s="141"/>
      <c r="AC592" s="141"/>
      <c r="AD592" s="141"/>
      <c r="AE592" s="141"/>
      <c r="AF592" s="141"/>
      <c r="AG592" s="141"/>
      <c r="AH592" s="141"/>
      <c r="AI592" s="141"/>
      <c r="AJ592" s="141"/>
      <c r="AK592" s="141"/>
      <c r="AL592" s="141"/>
      <c r="AM592" s="141"/>
      <c r="AN592" s="141"/>
      <c r="AO592" s="141"/>
      <c r="AP592" s="141"/>
      <c r="AQ592" s="141"/>
      <c r="AR592" s="141"/>
      <c r="AS592" s="141"/>
      <c r="AT592" s="141"/>
    </row>
    <row r="593" spans="1:46" s="142" customFormat="1" ht="18" customHeight="1">
      <c r="A593" s="184"/>
      <c r="B593" s="696" t="s">
        <v>179</v>
      </c>
      <c r="C593" s="697"/>
      <c r="D593" s="697"/>
      <c r="E593" s="697"/>
      <c r="F593" s="697"/>
      <c r="G593" s="697"/>
      <c r="H593" s="698"/>
      <c r="I593" s="696" t="s">
        <v>895</v>
      </c>
      <c r="J593" s="716"/>
      <c r="K593" s="716"/>
      <c r="L593" s="716"/>
      <c r="M593" s="716"/>
      <c r="N593" s="716"/>
      <c r="O593" s="717"/>
      <c r="P593" s="705" t="e">
        <f>Calcu!$J$568&amp;" 지시값 (영점보정)"</f>
        <v>#N/A</v>
      </c>
      <c r="Q593" s="721"/>
      <c r="R593" s="721"/>
      <c r="S593" s="721"/>
      <c r="T593" s="721"/>
      <c r="U593" s="721"/>
      <c r="V593" s="721"/>
      <c r="W593" s="721"/>
      <c r="X593" s="721"/>
      <c r="Y593" s="721"/>
      <c r="Z593" s="721"/>
      <c r="AA593" s="721"/>
      <c r="AB593" s="721"/>
      <c r="AC593" s="721"/>
      <c r="AD593" s="721"/>
      <c r="AE593" s="721"/>
      <c r="AF593" s="721"/>
      <c r="AG593" s="721"/>
      <c r="AH593" s="721"/>
      <c r="AI593" s="721"/>
      <c r="AJ593" s="721"/>
      <c r="AK593" s="721"/>
      <c r="AL593" s="721"/>
      <c r="AM593" s="721"/>
      <c r="AN593" s="721"/>
      <c r="AO593" s="721"/>
      <c r="AP593" s="721"/>
      <c r="AQ593" s="721"/>
      <c r="AR593" s="721"/>
      <c r="AS593" s="722"/>
      <c r="AT593" s="141"/>
    </row>
    <row r="594" spans="1:46" s="142" customFormat="1" ht="18" customHeight="1">
      <c r="A594" s="184"/>
      <c r="B594" s="699"/>
      <c r="C594" s="700"/>
      <c r="D594" s="700"/>
      <c r="E594" s="700"/>
      <c r="F594" s="700"/>
      <c r="G594" s="700"/>
      <c r="H594" s="701"/>
      <c r="I594" s="718"/>
      <c r="J594" s="719"/>
      <c r="K594" s="719"/>
      <c r="L594" s="719"/>
      <c r="M594" s="719"/>
      <c r="N594" s="719"/>
      <c r="O594" s="720"/>
      <c r="P594" s="705" t="s">
        <v>68</v>
      </c>
      <c r="Q594" s="721"/>
      <c r="R594" s="721"/>
      <c r="S594" s="721"/>
      <c r="T594" s="721"/>
      <c r="U594" s="721"/>
      <c r="V594" s="722"/>
      <c r="W594" s="705" t="s">
        <v>69</v>
      </c>
      <c r="X594" s="721"/>
      <c r="Y594" s="721"/>
      <c r="Z594" s="721"/>
      <c r="AA594" s="721"/>
      <c r="AB594" s="721"/>
      <c r="AC594" s="722"/>
      <c r="AD594" s="705" t="s">
        <v>70</v>
      </c>
      <c r="AE594" s="721"/>
      <c r="AF594" s="721"/>
      <c r="AG594" s="721"/>
      <c r="AH594" s="721"/>
      <c r="AI594" s="721"/>
      <c r="AJ594" s="722"/>
      <c r="AK594" s="705" t="s">
        <v>227</v>
      </c>
      <c r="AL594" s="721"/>
      <c r="AM594" s="721"/>
      <c r="AN594" s="721"/>
      <c r="AO594" s="721"/>
      <c r="AP594" s="721"/>
      <c r="AQ594" s="721"/>
      <c r="AR594" s="721"/>
      <c r="AS594" s="722"/>
      <c r="AT594" s="141"/>
    </row>
    <row r="595" spans="1:46" s="142" customFormat="1" ht="18" customHeight="1">
      <c r="A595" s="184"/>
      <c r="B595" s="702"/>
      <c r="C595" s="703"/>
      <c r="D595" s="703"/>
      <c r="E595" s="703"/>
      <c r="F595" s="703"/>
      <c r="G595" s="703"/>
      <c r="H595" s="704"/>
      <c r="I595" s="723">
        <f ca="1">I588</f>
        <v>0</v>
      </c>
      <c r="J595" s="724"/>
      <c r="K595" s="724"/>
      <c r="L595" s="724"/>
      <c r="M595" s="724"/>
      <c r="N595" s="724"/>
      <c r="O595" s="725"/>
      <c r="P595" s="723">
        <f ca="1">P588</f>
        <v>0</v>
      </c>
      <c r="Q595" s="726"/>
      <c r="R595" s="726"/>
      <c r="S595" s="726"/>
      <c r="T595" s="726"/>
      <c r="U595" s="726"/>
      <c r="V595" s="727"/>
      <c r="W595" s="723">
        <f ca="1">V588</f>
        <v>0</v>
      </c>
      <c r="X595" s="726"/>
      <c r="Y595" s="726"/>
      <c r="Z595" s="726"/>
      <c r="AA595" s="726"/>
      <c r="AB595" s="726"/>
      <c r="AC595" s="727"/>
      <c r="AD595" s="723">
        <f ca="1">AB588</f>
        <v>0</v>
      </c>
      <c r="AE595" s="726"/>
      <c r="AF595" s="726"/>
      <c r="AG595" s="726"/>
      <c r="AH595" s="726"/>
      <c r="AI595" s="726"/>
      <c r="AJ595" s="727"/>
      <c r="AK595" s="723">
        <f ca="1">AH588</f>
        <v>0</v>
      </c>
      <c r="AL595" s="726"/>
      <c r="AM595" s="726"/>
      <c r="AN595" s="726"/>
      <c r="AO595" s="726"/>
      <c r="AP595" s="726"/>
      <c r="AQ595" s="726"/>
      <c r="AR595" s="726"/>
      <c r="AS595" s="727"/>
      <c r="AT595" s="141"/>
    </row>
    <row r="596" spans="1:46" s="142" customFormat="1" ht="18" customHeight="1">
      <c r="A596" s="184"/>
      <c r="B596" s="728" t="e">
        <f>B589</f>
        <v>#N/A</v>
      </c>
      <c r="C596" s="729"/>
      <c r="D596" s="729"/>
      <c r="E596" s="729"/>
      <c r="F596" s="729"/>
      <c r="G596" s="729"/>
      <c r="H596" s="730"/>
      <c r="I596" s="598" t="e">
        <f ca="1">I589</f>
        <v>#N/A</v>
      </c>
      <c r="J596" s="599"/>
      <c r="K596" s="599"/>
      <c r="L596" s="599"/>
      <c r="M596" s="599"/>
      <c r="N596" s="599"/>
      <c r="O596" s="600"/>
      <c r="P596" s="598" t="e">
        <f ca="1">OFFSET(Calcu_ADJ!U150,B596,0)</f>
        <v>#N/A</v>
      </c>
      <c r="Q596" s="601"/>
      <c r="R596" s="601"/>
      <c r="S596" s="601"/>
      <c r="T596" s="601"/>
      <c r="U596" s="601"/>
      <c r="V596" s="602"/>
      <c r="W596" s="598" t="e">
        <f ca="1">OFFSET(Calcu_ADJ!V150,B596,0)</f>
        <v>#N/A</v>
      </c>
      <c r="X596" s="601"/>
      <c r="Y596" s="601"/>
      <c r="Z596" s="601"/>
      <c r="AA596" s="601"/>
      <c r="AB596" s="601"/>
      <c r="AC596" s="602"/>
      <c r="AD596" s="598" t="e">
        <f ca="1">OFFSET(Calcu_ADJ!W150,B596,0)</f>
        <v>#N/A</v>
      </c>
      <c r="AE596" s="601"/>
      <c r="AF596" s="601"/>
      <c r="AG596" s="601"/>
      <c r="AH596" s="601"/>
      <c r="AI596" s="601"/>
      <c r="AJ596" s="602"/>
      <c r="AK596" s="598" t="e">
        <f ca="1">OFFSET(Calcu_ADJ!X150,B596,0)</f>
        <v>#N/A</v>
      </c>
      <c r="AL596" s="601"/>
      <c r="AM596" s="601"/>
      <c r="AN596" s="601"/>
      <c r="AO596" s="601"/>
      <c r="AP596" s="601"/>
      <c r="AQ596" s="601"/>
      <c r="AR596" s="601"/>
      <c r="AS596" s="602"/>
      <c r="AT596" s="141"/>
    </row>
    <row r="597" spans="1:46" s="142" customFormat="1" ht="18" customHeight="1">
      <c r="A597" s="184"/>
      <c r="B597" s="737" t="e">
        <f>B590</f>
        <v>#N/A</v>
      </c>
      <c r="C597" s="738"/>
      <c r="D597" s="738"/>
      <c r="E597" s="738"/>
      <c r="F597" s="738"/>
      <c r="G597" s="738"/>
      <c r="H597" s="739"/>
      <c r="I597" s="598" t="e">
        <f ca="1">I590</f>
        <v>#N/A</v>
      </c>
      <c r="J597" s="599"/>
      <c r="K597" s="599"/>
      <c r="L597" s="599"/>
      <c r="M597" s="599"/>
      <c r="N597" s="599"/>
      <c r="O597" s="600"/>
      <c r="P597" s="598" t="e">
        <f ca="1">OFFSET(Calcu_ADJ!U165,B597,0)</f>
        <v>#N/A</v>
      </c>
      <c r="Q597" s="601"/>
      <c r="R597" s="601"/>
      <c r="S597" s="601"/>
      <c r="T597" s="601"/>
      <c r="U597" s="601"/>
      <c r="V597" s="602"/>
      <c r="W597" s="598" t="e">
        <f ca="1">OFFSET(Calcu_ADJ!V165,B597,0)</f>
        <v>#N/A</v>
      </c>
      <c r="X597" s="601"/>
      <c r="Y597" s="601"/>
      <c r="Z597" s="601"/>
      <c r="AA597" s="601"/>
      <c r="AB597" s="601"/>
      <c r="AC597" s="602"/>
      <c r="AD597" s="598" t="e">
        <f ca="1">OFFSET(Calcu_ADJ!W165,B597,0)</f>
        <v>#N/A</v>
      </c>
      <c r="AE597" s="601"/>
      <c r="AF597" s="601"/>
      <c r="AG597" s="601"/>
      <c r="AH597" s="601"/>
      <c r="AI597" s="601"/>
      <c r="AJ597" s="602"/>
      <c r="AK597" s="598" t="e">
        <f ca="1">OFFSET(Calcu_ADJ!X165,B597,0)</f>
        <v>#N/A</v>
      </c>
      <c r="AL597" s="601"/>
      <c r="AM597" s="601"/>
      <c r="AN597" s="601"/>
      <c r="AO597" s="601"/>
      <c r="AP597" s="601"/>
      <c r="AQ597" s="601"/>
      <c r="AR597" s="601"/>
      <c r="AS597" s="602"/>
      <c r="AT597" s="141"/>
    </row>
    <row r="598" spans="1:46" s="142" customFormat="1" ht="18" customHeight="1">
      <c r="A598" s="184"/>
      <c r="B598" s="281"/>
      <c r="C598" s="359"/>
      <c r="D598" s="359"/>
      <c r="E598" s="359"/>
      <c r="F598" s="359"/>
      <c r="G598" s="359"/>
      <c r="H598" s="359"/>
      <c r="I598" s="281"/>
      <c r="J598" s="281"/>
      <c r="K598" s="281"/>
      <c r="L598" s="281"/>
      <c r="M598" s="281"/>
      <c r="N598" s="281"/>
      <c r="O598" s="281"/>
      <c r="P598" s="281"/>
      <c r="Q598" s="281"/>
      <c r="R598" s="281"/>
      <c r="S598" s="281"/>
      <c r="T598" s="281"/>
      <c r="U598" s="281"/>
      <c r="V598" s="281"/>
      <c r="W598" s="281"/>
      <c r="X598" s="281"/>
      <c r="Y598" s="281"/>
      <c r="Z598" s="281"/>
      <c r="AA598" s="281"/>
      <c r="AB598" s="281"/>
      <c r="AC598" s="281"/>
      <c r="AD598" s="281"/>
      <c r="AE598" s="281"/>
      <c r="AF598" s="281"/>
      <c r="AG598" s="281"/>
      <c r="AH598" s="281"/>
      <c r="AI598" s="281"/>
      <c r="AJ598" s="281"/>
      <c r="AK598" s="281"/>
      <c r="AL598" s="281"/>
      <c r="AM598" s="281"/>
      <c r="AN598" s="281"/>
      <c r="AO598" s="281"/>
      <c r="AP598" s="281"/>
      <c r="AQ598" s="281"/>
      <c r="AR598" s="281"/>
      <c r="AS598" s="281"/>
      <c r="AT598" s="141"/>
    </row>
    <row r="599" spans="1:46" ht="18" customHeight="1">
      <c r="A599" s="183" t="s">
        <v>73</v>
      </c>
      <c r="B599" s="362"/>
      <c r="C599" s="362"/>
      <c r="D599" s="362"/>
      <c r="E599" s="362"/>
      <c r="F599" s="362"/>
      <c r="G599" s="362"/>
      <c r="H599" s="362"/>
      <c r="I599" s="362"/>
      <c r="J599" s="362"/>
      <c r="K599" s="362"/>
      <c r="L599" s="362"/>
      <c r="M599" s="362"/>
      <c r="N599" s="362"/>
      <c r="O599" s="362"/>
      <c r="P599" s="362"/>
      <c r="Q599" s="362"/>
      <c r="R599" s="362"/>
      <c r="S599" s="362"/>
      <c r="T599" s="362"/>
      <c r="U599" s="362"/>
      <c r="V599" s="362"/>
      <c r="W599" s="362"/>
      <c r="X599" s="362"/>
      <c r="Y599" s="362"/>
      <c r="Z599" s="362"/>
      <c r="AA599" s="362"/>
      <c r="AB599" s="362"/>
      <c r="AC599" s="362"/>
      <c r="AD599" s="362"/>
      <c r="AE599" s="362"/>
      <c r="AF599" s="362"/>
      <c r="AG599" s="362"/>
      <c r="AH599" s="362"/>
      <c r="AI599" s="362"/>
      <c r="AJ599" s="362"/>
      <c r="AK599" s="362"/>
      <c r="AL599" s="362"/>
      <c r="AM599" s="362"/>
      <c r="AN599" s="362"/>
      <c r="AO599" s="362"/>
      <c r="AP599" s="362"/>
      <c r="AQ599" s="362"/>
      <c r="AR599" s="362"/>
      <c r="AS599" s="362"/>
      <c r="AT599" s="362"/>
    </row>
    <row r="600" spans="1:46" ht="18" customHeight="1">
      <c r="A600" s="362"/>
      <c r="B600" s="670"/>
      <c r="C600" s="671"/>
      <c r="D600" s="605"/>
      <c r="E600" s="606"/>
      <c r="F600" s="606"/>
      <c r="G600" s="606"/>
      <c r="H600" s="607"/>
      <c r="I600" s="605">
        <v>1</v>
      </c>
      <c r="J600" s="606"/>
      <c r="K600" s="606"/>
      <c r="L600" s="606"/>
      <c r="M600" s="606"/>
      <c r="N600" s="606"/>
      <c r="O600" s="607"/>
      <c r="P600" s="605">
        <v>2</v>
      </c>
      <c r="Q600" s="606"/>
      <c r="R600" s="606"/>
      <c r="S600" s="606"/>
      <c r="T600" s="606"/>
      <c r="U600" s="606"/>
      <c r="V600" s="606"/>
      <c r="W600" s="607"/>
      <c r="X600" s="605">
        <v>3</v>
      </c>
      <c r="Y600" s="668"/>
      <c r="Z600" s="668"/>
      <c r="AA600" s="668"/>
      <c r="AB600" s="669"/>
      <c r="AC600" s="605">
        <v>4</v>
      </c>
      <c r="AD600" s="606"/>
      <c r="AE600" s="606"/>
      <c r="AF600" s="606"/>
      <c r="AG600" s="607"/>
      <c r="AH600" s="605">
        <v>5</v>
      </c>
      <c r="AI600" s="606"/>
      <c r="AJ600" s="606"/>
      <c r="AK600" s="606"/>
      <c r="AL600" s="606"/>
      <c r="AM600" s="606"/>
      <c r="AN600" s="606"/>
      <c r="AO600" s="607"/>
      <c r="AP600" s="605">
        <v>6</v>
      </c>
      <c r="AQ600" s="748"/>
      <c r="AR600" s="748"/>
      <c r="AS600" s="669"/>
      <c r="AT600" s="362"/>
    </row>
    <row r="601" spans="1:46" ht="18" customHeight="1">
      <c r="A601" s="362"/>
      <c r="B601" s="672"/>
      <c r="C601" s="673"/>
      <c r="D601" s="674" t="s">
        <v>74</v>
      </c>
      <c r="E601" s="675"/>
      <c r="F601" s="675"/>
      <c r="G601" s="675"/>
      <c r="H601" s="676"/>
      <c r="I601" s="674" t="s">
        <v>75</v>
      </c>
      <c r="J601" s="675"/>
      <c r="K601" s="675"/>
      <c r="L601" s="675"/>
      <c r="M601" s="675"/>
      <c r="N601" s="675"/>
      <c r="O601" s="676"/>
      <c r="P601" s="674" t="s">
        <v>232</v>
      </c>
      <c r="Q601" s="675"/>
      <c r="R601" s="675"/>
      <c r="S601" s="675"/>
      <c r="T601" s="675"/>
      <c r="U601" s="675"/>
      <c r="V601" s="675"/>
      <c r="W601" s="676"/>
      <c r="X601" s="674" t="s">
        <v>234</v>
      </c>
      <c r="Y601" s="689"/>
      <c r="Z601" s="689"/>
      <c r="AA601" s="689"/>
      <c r="AB601" s="690"/>
      <c r="AC601" s="674" t="s">
        <v>322</v>
      </c>
      <c r="AD601" s="675"/>
      <c r="AE601" s="675"/>
      <c r="AF601" s="675"/>
      <c r="AG601" s="676"/>
      <c r="AH601" s="674" t="s">
        <v>76</v>
      </c>
      <c r="AI601" s="675"/>
      <c r="AJ601" s="675"/>
      <c r="AK601" s="675"/>
      <c r="AL601" s="675"/>
      <c r="AM601" s="675"/>
      <c r="AN601" s="675"/>
      <c r="AO601" s="676"/>
      <c r="AP601" s="674" t="s">
        <v>77</v>
      </c>
      <c r="AQ601" s="749"/>
      <c r="AR601" s="749"/>
      <c r="AS601" s="690"/>
      <c r="AT601" s="362"/>
    </row>
    <row r="602" spans="1:46" ht="18" customHeight="1">
      <c r="A602" s="362"/>
      <c r="B602" s="672"/>
      <c r="C602" s="673"/>
      <c r="D602" s="677"/>
      <c r="E602" s="678"/>
      <c r="F602" s="678"/>
      <c r="G602" s="678"/>
      <c r="H602" s="679"/>
      <c r="I602" s="686" t="s">
        <v>78</v>
      </c>
      <c r="J602" s="687"/>
      <c r="K602" s="687"/>
      <c r="L602" s="687"/>
      <c r="M602" s="687"/>
      <c r="N602" s="687"/>
      <c r="O602" s="688"/>
      <c r="P602" s="683" t="s">
        <v>79</v>
      </c>
      <c r="Q602" s="684"/>
      <c r="R602" s="684"/>
      <c r="S602" s="684"/>
      <c r="T602" s="684"/>
      <c r="U602" s="684"/>
      <c r="V602" s="684"/>
      <c r="W602" s="685"/>
      <c r="X602" s="680"/>
      <c r="Y602" s="681"/>
      <c r="Z602" s="681"/>
      <c r="AA602" s="681"/>
      <c r="AB602" s="682"/>
      <c r="AC602" s="683" t="s">
        <v>323</v>
      </c>
      <c r="AD602" s="684"/>
      <c r="AE602" s="684"/>
      <c r="AF602" s="684"/>
      <c r="AG602" s="685"/>
      <c r="AH602" s="686" t="s">
        <v>94</v>
      </c>
      <c r="AI602" s="687"/>
      <c r="AJ602" s="687"/>
      <c r="AK602" s="687"/>
      <c r="AL602" s="687"/>
      <c r="AM602" s="687"/>
      <c r="AN602" s="687"/>
      <c r="AO602" s="688"/>
      <c r="AP602" s="680"/>
      <c r="AQ602" s="740"/>
      <c r="AR602" s="740"/>
      <c r="AS602" s="682"/>
      <c r="AT602" s="362"/>
    </row>
    <row r="603" spans="1:46" ht="18" customHeight="1">
      <c r="A603" s="362"/>
      <c r="B603" s="741" t="s">
        <v>324</v>
      </c>
      <c r="C603" s="742"/>
      <c r="D603" s="743" t="s">
        <v>897</v>
      </c>
      <c r="E603" s="744"/>
      <c r="F603" s="744"/>
      <c r="G603" s="744"/>
      <c r="H603" s="745"/>
      <c r="I603" s="611" t="e">
        <f ca="1">I589</f>
        <v>#N/A</v>
      </c>
      <c r="J603" s="612"/>
      <c r="K603" s="612"/>
      <c r="L603" s="612"/>
      <c r="M603" s="613">
        <f ca="1">I588</f>
        <v>0</v>
      </c>
      <c r="N603" s="664"/>
      <c r="O603" s="665"/>
      <c r="P603" s="746" t="e">
        <f ca="1">IF(OR(Z546="% of Reading",Z546="% of F.S"),I603*T546%,T546)/AF546</f>
        <v>#N/A</v>
      </c>
      <c r="Q603" s="747"/>
      <c r="R603" s="747"/>
      <c r="S603" s="747"/>
      <c r="T603" s="747"/>
      <c r="U603" s="613">
        <f ca="1">M603</f>
        <v>0</v>
      </c>
      <c r="V603" s="613"/>
      <c r="W603" s="614"/>
      <c r="X603" s="605" t="s">
        <v>244</v>
      </c>
      <c r="Y603" s="748"/>
      <c r="Z603" s="748"/>
      <c r="AA603" s="748"/>
      <c r="AB603" s="669"/>
      <c r="AC603" s="618">
        <v>1</v>
      </c>
      <c r="AD603" s="619"/>
      <c r="AE603" s="619"/>
      <c r="AF603" s="619"/>
      <c r="AG603" s="620"/>
      <c r="AH603" s="611" t="e">
        <f ca="1">P603*AC603</f>
        <v>#N/A</v>
      </c>
      <c r="AI603" s="612"/>
      <c r="AJ603" s="612"/>
      <c r="AK603" s="612"/>
      <c r="AL603" s="612"/>
      <c r="AM603" s="613">
        <f ca="1">U603</f>
        <v>0</v>
      </c>
      <c r="AN603" s="613"/>
      <c r="AO603" s="614"/>
      <c r="AP603" s="605" t="s">
        <v>251</v>
      </c>
      <c r="AQ603" s="748"/>
      <c r="AR603" s="748"/>
      <c r="AS603" s="669"/>
      <c r="AT603" s="362"/>
    </row>
    <row r="604" spans="1:46" ht="18" customHeight="1">
      <c r="A604" s="362"/>
      <c r="B604" s="670" t="s">
        <v>246</v>
      </c>
      <c r="C604" s="671"/>
      <c r="D604" s="743" t="s">
        <v>898</v>
      </c>
      <c r="E604" s="744"/>
      <c r="F604" s="744"/>
      <c r="G604" s="744"/>
      <c r="H604" s="745"/>
      <c r="I604" s="759" t="e">
        <f ca="1">AH589</f>
        <v>#N/A</v>
      </c>
      <c r="J604" s="760"/>
      <c r="K604" s="760"/>
      <c r="L604" s="760"/>
      <c r="M604" s="613">
        <f ca="1">AH588</f>
        <v>0</v>
      </c>
      <c r="N604" s="664"/>
      <c r="O604" s="665"/>
      <c r="P604" s="759" t="e">
        <f ca="1">SQRT(SUMSQ(P605,P606,P607,P608))</f>
        <v>#N/A</v>
      </c>
      <c r="Q604" s="760"/>
      <c r="R604" s="760"/>
      <c r="S604" s="760"/>
      <c r="T604" s="760"/>
      <c r="U604" s="613">
        <f ca="1">M604</f>
        <v>0</v>
      </c>
      <c r="V604" s="613"/>
      <c r="W604" s="614"/>
      <c r="X604" s="674" t="s">
        <v>82</v>
      </c>
      <c r="Y604" s="675"/>
      <c r="Z604" s="675"/>
      <c r="AA604" s="675"/>
      <c r="AB604" s="676"/>
      <c r="AC604" s="761">
        <v>-1</v>
      </c>
      <c r="AD604" s="762"/>
      <c r="AE604" s="762"/>
      <c r="AF604" s="762"/>
      <c r="AG604" s="763"/>
      <c r="AH604" s="759" t="e">
        <f ca="1">ABS(P604*AC604)</f>
        <v>#N/A</v>
      </c>
      <c r="AI604" s="760"/>
      <c r="AJ604" s="760"/>
      <c r="AK604" s="760"/>
      <c r="AL604" s="760"/>
      <c r="AM604" s="613">
        <f ca="1">U604</f>
        <v>0</v>
      </c>
      <c r="AN604" s="613"/>
      <c r="AO604" s="614"/>
      <c r="AP604" s="768" t="e">
        <f ca="1">IF(SUM(AH606:AM608)=0,"∞",AH604^4/SUM(AH606^4/AP606,AH607^4/AP607,AH608^4/AP608))</f>
        <v>#VALUE!</v>
      </c>
      <c r="AQ604" s="769"/>
      <c r="AR604" s="769"/>
      <c r="AS604" s="770"/>
      <c r="AT604" s="362"/>
    </row>
    <row r="605" spans="1:46" ht="18" customHeight="1">
      <c r="A605" s="362"/>
      <c r="B605" s="741" t="s">
        <v>248</v>
      </c>
      <c r="C605" s="742"/>
      <c r="D605" s="753" t="s">
        <v>899</v>
      </c>
      <c r="E605" s="754"/>
      <c r="F605" s="754"/>
      <c r="G605" s="754"/>
      <c r="H605" s="755"/>
      <c r="I605" s="756">
        <v>0</v>
      </c>
      <c r="J605" s="757"/>
      <c r="K605" s="757"/>
      <c r="L605" s="757"/>
      <c r="M605" s="757"/>
      <c r="N605" s="757"/>
      <c r="O605" s="758"/>
      <c r="P605" s="611" t="e">
        <f ca="1">H546/2/SQRT(3)</f>
        <v>#N/A</v>
      </c>
      <c r="Q605" s="612"/>
      <c r="R605" s="612"/>
      <c r="S605" s="612"/>
      <c r="T605" s="612"/>
      <c r="U605" s="612"/>
      <c r="V605" s="613">
        <f ca="1">U604</f>
        <v>0</v>
      </c>
      <c r="W605" s="614"/>
      <c r="X605" s="615" t="s">
        <v>247</v>
      </c>
      <c r="Y605" s="616"/>
      <c r="Z605" s="616"/>
      <c r="AA605" s="616"/>
      <c r="AB605" s="617"/>
      <c r="AC605" s="608">
        <v>1</v>
      </c>
      <c r="AD605" s="609"/>
      <c r="AE605" s="609"/>
      <c r="AF605" s="609"/>
      <c r="AG605" s="610"/>
      <c r="AH605" s="611" t="e">
        <f ca="1">P605*AC605</f>
        <v>#N/A</v>
      </c>
      <c r="AI605" s="612"/>
      <c r="AJ605" s="612"/>
      <c r="AK605" s="612"/>
      <c r="AL605" s="612"/>
      <c r="AM605" s="612"/>
      <c r="AN605" s="613">
        <f ca="1">V605</f>
        <v>0</v>
      </c>
      <c r="AO605" s="614"/>
      <c r="AP605" s="615" t="s">
        <v>81</v>
      </c>
      <c r="AQ605" s="616"/>
      <c r="AR605" s="616"/>
      <c r="AS605" s="617"/>
      <c r="AT605" s="362"/>
    </row>
    <row r="606" spans="1:46" ht="18" customHeight="1">
      <c r="A606" s="362"/>
      <c r="B606" s="741" t="s">
        <v>325</v>
      </c>
      <c r="C606" s="742"/>
      <c r="D606" s="753" t="s">
        <v>900</v>
      </c>
      <c r="E606" s="754"/>
      <c r="F606" s="754"/>
      <c r="G606" s="754"/>
      <c r="H606" s="755"/>
      <c r="I606" s="756">
        <v>0</v>
      </c>
      <c r="J606" s="757"/>
      <c r="K606" s="757"/>
      <c r="L606" s="757"/>
      <c r="M606" s="757"/>
      <c r="N606" s="757"/>
      <c r="O606" s="758"/>
      <c r="P606" s="611" t="e">
        <f ca="1">B548/2/SQRT(3)</f>
        <v>#VALUE!</v>
      </c>
      <c r="Q606" s="612"/>
      <c r="R606" s="612"/>
      <c r="S606" s="612"/>
      <c r="T606" s="612"/>
      <c r="U606" s="612"/>
      <c r="V606" s="613">
        <f ca="1">V605</f>
        <v>0</v>
      </c>
      <c r="W606" s="614"/>
      <c r="X606" s="615" t="s">
        <v>326</v>
      </c>
      <c r="Y606" s="616"/>
      <c r="Z606" s="616"/>
      <c r="AA606" s="616"/>
      <c r="AB606" s="617"/>
      <c r="AC606" s="608">
        <v>1</v>
      </c>
      <c r="AD606" s="609"/>
      <c r="AE606" s="609"/>
      <c r="AF606" s="609"/>
      <c r="AG606" s="610"/>
      <c r="AH606" s="611" t="e">
        <f ca="1">P606*AC606</f>
        <v>#VALUE!</v>
      </c>
      <c r="AI606" s="612"/>
      <c r="AJ606" s="612"/>
      <c r="AK606" s="612"/>
      <c r="AL606" s="612"/>
      <c r="AM606" s="612"/>
      <c r="AN606" s="613">
        <f ca="1">V606</f>
        <v>0</v>
      </c>
      <c r="AO606" s="614"/>
      <c r="AP606" s="615">
        <f>1/2*(100/20)^2</f>
        <v>12.5</v>
      </c>
      <c r="AQ606" s="616"/>
      <c r="AR606" s="616"/>
      <c r="AS606" s="617"/>
      <c r="AT606" s="362"/>
    </row>
    <row r="607" spans="1:46" ht="18" customHeight="1">
      <c r="A607" s="362"/>
      <c r="B607" s="741" t="s">
        <v>327</v>
      </c>
      <c r="C607" s="742"/>
      <c r="D607" s="753" t="s">
        <v>901</v>
      </c>
      <c r="E607" s="754"/>
      <c r="F607" s="754"/>
      <c r="G607" s="754"/>
      <c r="H607" s="755"/>
      <c r="I607" s="756">
        <v>0</v>
      </c>
      <c r="J607" s="757"/>
      <c r="K607" s="757"/>
      <c r="L607" s="757"/>
      <c r="M607" s="757"/>
      <c r="N607" s="757"/>
      <c r="O607" s="758"/>
      <c r="P607" s="611" t="e">
        <f ca="1">MAX(AK596:AS597)/2/SQRT(3)</f>
        <v>#N/A</v>
      </c>
      <c r="Q607" s="612"/>
      <c r="R607" s="612"/>
      <c r="S607" s="612"/>
      <c r="T607" s="612"/>
      <c r="U607" s="612"/>
      <c r="V607" s="613">
        <f ca="1">V606</f>
        <v>0</v>
      </c>
      <c r="W607" s="614"/>
      <c r="X607" s="615" t="s">
        <v>247</v>
      </c>
      <c r="Y607" s="616"/>
      <c r="Z607" s="616"/>
      <c r="AA607" s="616"/>
      <c r="AB607" s="617"/>
      <c r="AC607" s="608">
        <v>1</v>
      </c>
      <c r="AD607" s="609"/>
      <c r="AE607" s="609"/>
      <c r="AF607" s="609"/>
      <c r="AG607" s="610"/>
      <c r="AH607" s="611" t="e">
        <f ca="1">P607*AC607</f>
        <v>#N/A</v>
      </c>
      <c r="AI607" s="612"/>
      <c r="AJ607" s="612"/>
      <c r="AK607" s="612"/>
      <c r="AL607" s="612"/>
      <c r="AM607" s="612"/>
      <c r="AN607" s="613">
        <f ca="1">V607</f>
        <v>0</v>
      </c>
      <c r="AO607" s="614"/>
      <c r="AP607" s="615">
        <f>1/2*(100/20)^2</f>
        <v>12.5</v>
      </c>
      <c r="AQ607" s="616"/>
      <c r="AR607" s="616"/>
      <c r="AS607" s="617"/>
      <c r="AT607" s="362"/>
    </row>
    <row r="608" spans="1:46" ht="18" customHeight="1">
      <c r="A608" s="362"/>
      <c r="B608" s="741" t="s">
        <v>328</v>
      </c>
      <c r="C608" s="742"/>
      <c r="D608" s="753" t="s">
        <v>902</v>
      </c>
      <c r="E608" s="754"/>
      <c r="F608" s="754"/>
      <c r="G608" s="754"/>
      <c r="H608" s="755"/>
      <c r="I608" s="756">
        <v>0</v>
      </c>
      <c r="J608" s="757"/>
      <c r="K608" s="757"/>
      <c r="L608" s="757"/>
      <c r="M608" s="757"/>
      <c r="N608" s="757"/>
      <c r="O608" s="758"/>
      <c r="P608" s="611" t="e">
        <f ca="1">ABS(H548/2/SQRT(3))</f>
        <v>#N/A</v>
      </c>
      <c r="Q608" s="612"/>
      <c r="R608" s="612"/>
      <c r="S608" s="612"/>
      <c r="T608" s="612"/>
      <c r="U608" s="612"/>
      <c r="V608" s="613">
        <f ca="1">V607</f>
        <v>0</v>
      </c>
      <c r="W608" s="614"/>
      <c r="X608" s="615" t="s">
        <v>247</v>
      </c>
      <c r="Y608" s="616"/>
      <c r="Z608" s="616"/>
      <c r="AA608" s="616"/>
      <c r="AB608" s="617"/>
      <c r="AC608" s="608">
        <v>1</v>
      </c>
      <c r="AD608" s="609"/>
      <c r="AE608" s="609"/>
      <c r="AF608" s="609"/>
      <c r="AG608" s="610"/>
      <c r="AH608" s="611" t="e">
        <f ca="1">ABS(P608*AC608)</f>
        <v>#N/A</v>
      </c>
      <c r="AI608" s="612"/>
      <c r="AJ608" s="612"/>
      <c r="AK608" s="612"/>
      <c r="AL608" s="612"/>
      <c r="AM608" s="612"/>
      <c r="AN608" s="613">
        <f ca="1">V608</f>
        <v>0</v>
      </c>
      <c r="AO608" s="614"/>
      <c r="AP608" s="615">
        <f>1/2*(100/20)^2</f>
        <v>12.5</v>
      </c>
      <c r="AQ608" s="616"/>
      <c r="AR608" s="616"/>
      <c r="AS608" s="617"/>
      <c r="AT608" s="362"/>
    </row>
    <row r="609" spans="1:92" ht="18" customHeight="1">
      <c r="A609" s="362"/>
      <c r="B609" s="741" t="s">
        <v>253</v>
      </c>
      <c r="C609" s="742"/>
      <c r="D609" s="743" t="s">
        <v>903</v>
      </c>
      <c r="E609" s="744"/>
      <c r="F609" s="744"/>
      <c r="G609" s="744"/>
      <c r="H609" s="745"/>
      <c r="I609" s="746" t="e">
        <f ca="1">AN589</f>
        <v>#N/A</v>
      </c>
      <c r="J609" s="747"/>
      <c r="K609" s="747"/>
      <c r="L609" s="747"/>
      <c r="M609" s="613">
        <f ca="1">AN588</f>
        <v>0</v>
      </c>
      <c r="N609" s="664"/>
      <c r="O609" s="665"/>
      <c r="P609" s="764" t="s">
        <v>254</v>
      </c>
      <c r="Q609" s="765"/>
      <c r="R609" s="765"/>
      <c r="S609" s="765"/>
      <c r="T609" s="765"/>
      <c r="U609" s="765"/>
      <c r="V609" s="765"/>
      <c r="W609" s="766"/>
      <c r="X609" s="605" t="s">
        <v>254</v>
      </c>
      <c r="Y609" s="748"/>
      <c r="Z609" s="748"/>
      <c r="AA609" s="748"/>
      <c r="AB609" s="669"/>
      <c r="AC609" s="618" t="s">
        <v>254</v>
      </c>
      <c r="AD609" s="619"/>
      <c r="AE609" s="619"/>
      <c r="AF609" s="619"/>
      <c r="AG609" s="620"/>
      <c r="AH609" s="611" t="e">
        <f ca="1">SQRT(SUMSQ(AH603,AH604))</f>
        <v>#N/A</v>
      </c>
      <c r="AI609" s="612"/>
      <c r="AJ609" s="612"/>
      <c r="AK609" s="612"/>
      <c r="AL609" s="612"/>
      <c r="AM609" s="613">
        <f ca="1">M609</f>
        <v>0</v>
      </c>
      <c r="AN609" s="613"/>
      <c r="AO609" s="614"/>
      <c r="AP609" s="605" t="e">
        <f ca="1">IF(AP604="∞","∞",ROUNDDOWN(AH609^4/(AH604^4/AP604),0))</f>
        <v>#VALUE!</v>
      </c>
      <c r="AQ609" s="606"/>
      <c r="AR609" s="606"/>
      <c r="AS609" s="607"/>
      <c r="AT609" s="362"/>
      <c r="BD609" s="143"/>
      <c r="BE609" s="143"/>
      <c r="BF609" s="143"/>
      <c r="BG609" s="143"/>
      <c r="BH609" s="144"/>
      <c r="BI609" s="145"/>
      <c r="BJ609" s="145"/>
      <c r="BK609" s="146"/>
      <c r="BL609" s="146"/>
      <c r="BM609" s="146"/>
      <c r="BN609" s="146"/>
      <c r="BO609" s="146"/>
      <c r="BP609" s="146"/>
      <c r="BQ609" s="146"/>
      <c r="BR609" s="146"/>
      <c r="BS609" s="147"/>
      <c r="BT609" s="358"/>
      <c r="BU609" s="358"/>
      <c r="BV609" s="358"/>
      <c r="BW609" s="357"/>
      <c r="BX609" s="148"/>
      <c r="BY609" s="148"/>
      <c r="BZ609" s="148"/>
      <c r="CA609" s="148"/>
      <c r="CB609" s="148"/>
      <c r="CC609" s="182"/>
      <c r="CD609" s="182"/>
      <c r="CE609" s="182"/>
      <c r="CF609" s="182"/>
      <c r="CG609" s="182"/>
      <c r="CH609" s="144"/>
      <c r="CI609" s="145"/>
      <c r="CJ609" s="145"/>
      <c r="CK609" s="147"/>
      <c r="CL609" s="358"/>
      <c r="CM609" s="358"/>
      <c r="CN609" s="357"/>
    </row>
    <row r="610" spans="1:92" s="362" customFormat="1" ht="18" customHeight="1"/>
    <row r="611" spans="1:92" s="142" customFormat="1" ht="18" customHeight="1">
      <c r="A611" s="149" t="s">
        <v>783</v>
      </c>
      <c r="B611" s="141"/>
      <c r="C611" s="141"/>
      <c r="D611" s="141"/>
      <c r="E611" s="141"/>
      <c r="F611" s="141"/>
      <c r="G611" s="141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1"/>
      <c r="V611" s="141"/>
      <c r="W611" s="141"/>
      <c r="X611" s="141"/>
      <c r="Y611" s="141"/>
      <c r="Z611" s="141"/>
      <c r="AA611" s="141"/>
      <c r="AB611" s="141"/>
      <c r="AC611" s="141"/>
      <c r="AD611" s="141"/>
      <c r="AE611" s="141"/>
      <c r="AF611" s="141"/>
      <c r="AG611" s="141"/>
      <c r="AH611" s="141"/>
      <c r="AI611" s="141"/>
      <c r="AJ611" s="141"/>
      <c r="AK611" s="141"/>
      <c r="AL611" s="141"/>
      <c r="AM611" s="141"/>
      <c r="AN611" s="141"/>
      <c r="AO611" s="141"/>
      <c r="AP611" s="141"/>
      <c r="AQ611" s="141"/>
      <c r="AR611" s="141"/>
      <c r="AS611" s="141"/>
      <c r="AT611" s="141"/>
    </row>
    <row r="612" spans="1:92" s="142" customFormat="1" ht="18" customHeight="1">
      <c r="B612" s="145" t="s">
        <v>784</v>
      </c>
      <c r="C612" s="141"/>
      <c r="D612" s="141"/>
      <c r="E612" s="141"/>
      <c r="F612" s="141"/>
      <c r="G612" s="141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1"/>
      <c r="V612" s="141"/>
      <c r="W612" s="141"/>
      <c r="X612" s="141"/>
      <c r="Y612" s="141"/>
      <c r="Z612" s="141"/>
      <c r="AA612" s="141"/>
      <c r="AB612" s="141"/>
      <c r="AC612" s="141"/>
      <c r="AD612" s="141"/>
      <c r="AE612" s="141"/>
      <c r="AF612" s="141"/>
      <c r="AG612" s="141"/>
      <c r="AH612" s="141"/>
      <c r="AI612" s="141"/>
      <c r="AJ612" s="141"/>
      <c r="AK612" s="141"/>
      <c r="AL612" s="141"/>
      <c r="AM612" s="141"/>
      <c r="AN612" s="141"/>
      <c r="AO612" s="141"/>
      <c r="AP612" s="141"/>
      <c r="AQ612" s="141"/>
      <c r="AR612" s="141"/>
      <c r="AS612" s="141"/>
      <c r="AT612" s="141"/>
    </row>
    <row r="613" spans="1:92" s="142" customFormat="1" ht="18" customHeight="1">
      <c r="A613" s="141"/>
      <c r="B613" s="141"/>
      <c r="C613" s="356"/>
      <c r="D613" s="141"/>
      <c r="E613" s="178"/>
      <c r="F613" s="141"/>
      <c r="G613" s="172" t="s">
        <v>934</v>
      </c>
      <c r="H613" s="603" t="s">
        <v>311</v>
      </c>
      <c r="I613" s="603"/>
      <c r="J613" s="604" t="e">
        <f ca="1">AH609</f>
        <v>#N/A</v>
      </c>
      <c r="K613" s="604"/>
      <c r="L613" s="604"/>
      <c r="M613" s="604"/>
      <c r="N613" s="393">
        <f ca="1">AM609</f>
        <v>0</v>
      </c>
      <c r="O613" s="360"/>
      <c r="P613" s="389"/>
      <c r="Q613" s="361" t="s">
        <v>312</v>
      </c>
      <c r="R613" s="604" t="e">
        <f ca="1">J613*2</f>
        <v>#N/A</v>
      </c>
      <c r="S613" s="604"/>
      <c r="T613" s="604"/>
      <c r="U613" s="604"/>
      <c r="V613" s="393">
        <f ca="1">N613</f>
        <v>0</v>
      </c>
      <c r="W613" s="362"/>
      <c r="X613" s="362"/>
      <c r="Y613" s="362"/>
      <c r="Z613" s="362"/>
      <c r="AA613" s="141"/>
      <c r="AB613" s="141"/>
      <c r="AC613" s="141"/>
      <c r="AD613" s="141"/>
      <c r="AE613" s="141"/>
      <c r="AF613" s="141"/>
      <c r="AG613" s="141"/>
      <c r="AH613" s="141"/>
      <c r="AI613" s="141"/>
      <c r="AJ613" s="141"/>
      <c r="AK613" s="141"/>
      <c r="AL613" s="141"/>
      <c r="AM613" s="141"/>
      <c r="AN613" s="141"/>
      <c r="AO613" s="141"/>
      <c r="AP613" s="141"/>
      <c r="AQ613" s="141"/>
      <c r="AR613" s="141"/>
      <c r="AS613" s="141"/>
      <c r="AT613" s="141"/>
      <c r="AU613" s="141"/>
    </row>
    <row r="616" spans="1:92" s="142" customFormat="1" ht="18.75" customHeight="1">
      <c r="A616" s="288" t="s">
        <v>329</v>
      </c>
      <c r="B616" s="141"/>
      <c r="C616" s="141"/>
      <c r="D616" s="141"/>
      <c r="E616" s="141"/>
      <c r="F616" s="141"/>
      <c r="G616" s="141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  <c r="U616" s="141"/>
      <c r="V616" s="141"/>
      <c r="W616" s="141"/>
      <c r="X616" s="141"/>
      <c r="Y616" s="141"/>
      <c r="Z616" s="141"/>
      <c r="AA616" s="141"/>
      <c r="AB616" s="141"/>
      <c r="AC616" s="141"/>
      <c r="AD616" s="141"/>
      <c r="AE616" s="141"/>
      <c r="AF616" s="141"/>
      <c r="AG616" s="141"/>
      <c r="AH616" s="141"/>
      <c r="AI616" s="141"/>
      <c r="AJ616" s="141"/>
      <c r="AK616" s="141"/>
      <c r="AL616" s="141"/>
      <c r="AM616" s="141"/>
      <c r="AN616" s="141"/>
      <c r="AO616" s="141"/>
      <c r="AP616" s="141"/>
      <c r="AQ616" s="141"/>
      <c r="AR616" s="141"/>
      <c r="AS616" s="141"/>
      <c r="AT616" s="141"/>
    </row>
    <row r="617" spans="1:92" ht="18.75" customHeight="1">
      <c r="A617" s="183" t="s">
        <v>314</v>
      </c>
    </row>
    <row r="618" spans="1:92" ht="18.75" customHeight="1">
      <c r="B618" s="660" t="s">
        <v>91</v>
      </c>
      <c r="C618" s="660"/>
      <c r="D618" s="660"/>
      <c r="E618" s="660"/>
      <c r="F618" s="660"/>
      <c r="G618" s="660"/>
      <c r="H618" s="660" t="s">
        <v>316</v>
      </c>
      <c r="I618" s="660"/>
      <c r="J618" s="660"/>
      <c r="K618" s="660"/>
      <c r="L618" s="660"/>
      <c r="M618" s="660"/>
      <c r="N618" s="661" t="s">
        <v>317</v>
      </c>
      <c r="O618" s="661"/>
      <c r="P618" s="661"/>
      <c r="Q618" s="661"/>
      <c r="R618" s="661"/>
      <c r="S618" s="661"/>
      <c r="T618" s="595" t="s">
        <v>785</v>
      </c>
      <c r="U618" s="596"/>
      <c r="V618" s="596"/>
      <c r="W618" s="596"/>
      <c r="X618" s="596"/>
      <c r="Y618" s="596"/>
      <c r="Z618" s="596"/>
      <c r="AA618" s="596"/>
      <c r="AB618" s="596"/>
      <c r="AC618" s="596"/>
      <c r="AD618" s="596"/>
      <c r="AE618" s="597"/>
      <c r="AF618" s="662" t="s">
        <v>320</v>
      </c>
      <c r="AG618" s="662"/>
      <c r="AH618" s="662"/>
      <c r="AI618" s="662"/>
      <c r="AJ618" s="662"/>
      <c r="AK618" s="662"/>
      <c r="AL618" s="661" t="s">
        <v>321</v>
      </c>
      <c r="AM618" s="661"/>
      <c r="AN618" s="661"/>
      <c r="AO618" s="661"/>
      <c r="AP618" s="661"/>
      <c r="AQ618" s="661"/>
    </row>
    <row r="619" spans="1:92" ht="18.75" customHeight="1">
      <c r="B619" s="711">
        <f>MAX(Calcu_ADJ!D293:D352)</f>
        <v>0</v>
      </c>
      <c r="C619" s="711"/>
      <c r="D619" s="711"/>
      <c r="E619" s="711"/>
      <c r="F619" s="711"/>
      <c r="G619" s="711"/>
      <c r="H619" s="711" t="e">
        <f ca="1">Calcu_ADJ!F287*Calcu_ADJ!H287</f>
        <v>#N/A</v>
      </c>
      <c r="I619" s="711"/>
      <c r="J619" s="711"/>
      <c r="K619" s="711"/>
      <c r="L619" s="711"/>
      <c r="M619" s="711"/>
      <c r="N619" s="594">
        <f ca="1">Calcu_ADJ!D292</f>
        <v>0</v>
      </c>
      <c r="O619" s="594"/>
      <c r="P619" s="594"/>
      <c r="Q619" s="594"/>
      <c r="R619" s="594"/>
      <c r="S619" s="594"/>
      <c r="T619" s="621" t="e">
        <f ca="1">OFFSET(표준압력!W227,AL619,0)</f>
        <v>#N/A</v>
      </c>
      <c r="U619" s="621"/>
      <c r="V619" s="621"/>
      <c r="W619" s="621"/>
      <c r="X619" s="621"/>
      <c r="Y619" s="621"/>
      <c r="Z619" s="621">
        <f ca="1">표준압력!X228</f>
        <v>0</v>
      </c>
      <c r="AA619" s="621"/>
      <c r="AB619" s="621"/>
      <c r="AC619" s="621"/>
      <c r="AD619" s="621"/>
      <c r="AE619" s="621"/>
      <c r="AF619" s="594">
        <v>2</v>
      </c>
      <c r="AG619" s="594"/>
      <c r="AH619" s="594"/>
      <c r="AI619" s="594"/>
      <c r="AJ619" s="594"/>
      <c r="AK619" s="594"/>
      <c r="AL619" s="594" t="e">
        <f>MATCH(TRUE,Calcu_ADJ!I293:I352,0)</f>
        <v>#N/A</v>
      </c>
      <c r="AM619" s="594"/>
      <c r="AN619" s="594"/>
      <c r="AO619" s="594"/>
      <c r="AP619" s="594"/>
      <c r="AQ619" s="594"/>
    </row>
    <row r="620" spans="1:92" ht="18.75" customHeight="1">
      <c r="B620" s="661" t="s">
        <v>318</v>
      </c>
      <c r="C620" s="661"/>
      <c r="D620" s="661"/>
      <c r="E620" s="661"/>
      <c r="F620" s="661"/>
      <c r="G620" s="661"/>
      <c r="H620" s="661" t="s">
        <v>319</v>
      </c>
      <c r="I620" s="661"/>
      <c r="J620" s="661"/>
      <c r="K620" s="661"/>
      <c r="L620" s="661"/>
      <c r="M620" s="661"/>
      <c r="N620" s="595" t="s">
        <v>984</v>
      </c>
      <c r="O620" s="596"/>
      <c r="P620" s="596"/>
      <c r="Q620" s="596"/>
      <c r="R620" s="596"/>
      <c r="S620" s="596"/>
      <c r="T620" s="596"/>
      <c r="U620" s="596"/>
      <c r="V620" s="596"/>
      <c r="W620" s="596"/>
      <c r="X620" s="596"/>
      <c r="Y620" s="596"/>
      <c r="Z620" s="596"/>
      <c r="AA620" s="596"/>
      <c r="AB620" s="596"/>
      <c r="AC620" s="596"/>
      <c r="AD620" s="596"/>
      <c r="AE620" s="596"/>
      <c r="AF620" s="596"/>
      <c r="AG620" s="596"/>
      <c r="AH620" s="596"/>
      <c r="AI620" s="596"/>
      <c r="AJ620" s="596"/>
      <c r="AK620" s="597"/>
      <c r="AL620" s="482"/>
      <c r="AM620" s="482"/>
      <c r="AN620" s="482"/>
      <c r="AO620" s="482"/>
      <c r="AP620" s="482"/>
      <c r="AQ620" s="482"/>
      <c r="AR620" s="148"/>
      <c r="AS620" s="148"/>
      <c r="AT620" s="148"/>
      <c r="AU620" s="148"/>
      <c r="AV620" s="148"/>
      <c r="AW620" s="148"/>
      <c r="AX620" s="148"/>
      <c r="AY620" s="148"/>
      <c r="AZ620" s="148"/>
      <c r="BA620" s="148"/>
      <c r="BB620" s="148"/>
      <c r="BC620" s="148"/>
    </row>
    <row r="621" spans="1:92" ht="18.75" customHeight="1">
      <c r="B621" s="594" t="e">
        <f ca="1">MAX(ABS(Calcu_ADJ!Q308-Calcu_ADJ!Q293),ABS(Calcu_ADJ!R308-Calcu_ADJ!R293),ABS(Calcu_ADJ!S308-Calcu_ADJ!S293))</f>
        <v>#VALUE!</v>
      </c>
      <c r="C621" s="594"/>
      <c r="D621" s="594"/>
      <c r="E621" s="594"/>
      <c r="F621" s="594"/>
      <c r="G621" s="594"/>
      <c r="H621" s="594" t="e">
        <f ca="1">((P663-P662)+(V663-V662)+(AB663-AB662))/3</f>
        <v>#N/A</v>
      </c>
      <c r="I621" s="594"/>
      <c r="J621" s="594"/>
      <c r="K621" s="594"/>
      <c r="L621" s="594"/>
      <c r="M621" s="594"/>
      <c r="N621" s="594">
        <f>N324</f>
        <v>0</v>
      </c>
      <c r="O621" s="594"/>
      <c r="P621" s="594"/>
      <c r="Q621" s="594"/>
      <c r="R621" s="594"/>
      <c r="S621" s="594"/>
      <c r="T621" s="594" t="str">
        <f t="shared" ref="T621" ca="1" si="10">T324</f>
        <v/>
      </c>
      <c r="U621" s="594"/>
      <c r="V621" s="594"/>
      <c r="W621" s="594"/>
      <c r="X621" s="594"/>
      <c r="Y621" s="594"/>
      <c r="Z621" s="594" t="str">
        <f t="shared" ref="Z621" ca="1" si="11">Z324</f>
        <v/>
      </c>
      <c r="AA621" s="594"/>
      <c r="AB621" s="594"/>
      <c r="AC621" s="594"/>
      <c r="AD621" s="594"/>
      <c r="AE621" s="594"/>
      <c r="AF621" s="594" t="str">
        <f t="shared" ref="AF621" ca="1" si="12">AF324</f>
        <v/>
      </c>
      <c r="AG621" s="594"/>
      <c r="AH621" s="594"/>
      <c r="AI621" s="594"/>
      <c r="AJ621" s="594"/>
      <c r="AK621" s="594"/>
      <c r="AL621" s="482"/>
      <c r="AM621" s="482"/>
      <c r="AN621" s="482"/>
      <c r="AO621" s="482"/>
      <c r="AP621" s="482"/>
      <c r="AQ621" s="482"/>
      <c r="AR621" s="148"/>
      <c r="AS621" s="148"/>
      <c r="AT621" s="148"/>
      <c r="AU621" s="148"/>
      <c r="AV621" s="148"/>
      <c r="AW621" s="148"/>
      <c r="AX621" s="148"/>
      <c r="AY621" s="148"/>
      <c r="AZ621" s="148"/>
      <c r="BA621" s="148"/>
      <c r="BB621" s="148"/>
      <c r="BC621" s="148"/>
    </row>
    <row r="622" spans="1:92" ht="18" customHeight="1">
      <c r="A622" s="362"/>
      <c r="B622" s="362"/>
      <c r="C622" s="362"/>
      <c r="D622" s="362"/>
      <c r="E622" s="362"/>
      <c r="F622" s="362"/>
      <c r="G622" s="362"/>
      <c r="H622" s="362"/>
      <c r="I622" s="362"/>
      <c r="J622" s="362"/>
      <c r="K622" s="362"/>
      <c r="L622" s="362"/>
      <c r="M622" s="362"/>
      <c r="N622" s="362"/>
      <c r="O622" s="362"/>
      <c r="P622" s="362"/>
      <c r="Q622" s="362"/>
      <c r="R622" s="362"/>
      <c r="S622" s="362"/>
      <c r="T622" s="362"/>
      <c r="U622" s="362"/>
      <c r="V622" s="362"/>
      <c r="W622" s="362"/>
      <c r="X622" s="362"/>
      <c r="Y622" s="362"/>
      <c r="Z622" s="362"/>
      <c r="AA622" s="362"/>
      <c r="AB622" s="362"/>
      <c r="AC622" s="362"/>
      <c r="AD622" s="362"/>
      <c r="AE622" s="362"/>
      <c r="AF622" s="362"/>
      <c r="AG622" s="362"/>
      <c r="AH622" s="362"/>
      <c r="AI622" s="362"/>
      <c r="AJ622" s="362"/>
      <c r="AK622" s="362"/>
      <c r="AL622" s="362"/>
      <c r="AM622" s="362"/>
      <c r="AN622" s="362"/>
      <c r="AO622" s="362"/>
      <c r="AP622" s="362"/>
      <c r="AQ622" s="362"/>
      <c r="AR622" s="362"/>
      <c r="AS622" s="362"/>
      <c r="AT622" s="362"/>
    </row>
    <row r="623" spans="1:92" ht="18" customHeight="1">
      <c r="A623" s="183" t="s">
        <v>67</v>
      </c>
      <c r="B623" s="362"/>
      <c r="C623" s="362"/>
      <c r="D623" s="362"/>
      <c r="E623" s="362"/>
      <c r="F623" s="362"/>
      <c r="G623" s="362"/>
      <c r="H623" s="362"/>
      <c r="I623" s="362"/>
      <c r="J623" s="362"/>
      <c r="K623" s="362"/>
      <c r="L623" s="362"/>
      <c r="M623" s="362"/>
      <c r="N623" s="362"/>
      <c r="O623" s="362"/>
      <c r="P623" s="362"/>
      <c r="Q623" s="362"/>
      <c r="R623" s="362"/>
      <c r="S623" s="362"/>
      <c r="T623" s="362"/>
      <c r="U623" s="362"/>
      <c r="V623" s="362"/>
      <c r="W623" s="362"/>
      <c r="X623" s="362"/>
      <c r="Y623" s="362"/>
      <c r="Z623" s="362"/>
      <c r="AA623" s="362"/>
      <c r="AB623" s="362"/>
      <c r="AC623" s="362"/>
      <c r="AD623" s="362"/>
      <c r="AE623" s="362"/>
      <c r="AF623" s="362"/>
      <c r="AG623" s="362"/>
      <c r="AH623" s="362"/>
      <c r="AI623" s="362"/>
      <c r="AJ623" s="362"/>
      <c r="AK623" s="362"/>
      <c r="AL623" s="362"/>
      <c r="AM623" s="362"/>
      <c r="AN623" s="362"/>
      <c r="AO623" s="362"/>
      <c r="AP623" s="362"/>
      <c r="AQ623" s="362"/>
      <c r="AR623" s="362"/>
      <c r="AS623" s="362"/>
      <c r="AT623" s="362"/>
    </row>
    <row r="624" spans="1:92" ht="18" customHeight="1">
      <c r="A624" s="362"/>
      <c r="B624" s="651" t="s">
        <v>216</v>
      </c>
      <c r="C624" s="652"/>
      <c r="D624" s="652"/>
      <c r="E624" s="652"/>
      <c r="F624" s="652"/>
      <c r="G624" s="652"/>
      <c r="H624" s="653"/>
      <c r="I624" s="651" t="s">
        <v>930</v>
      </c>
      <c r="J624" s="652"/>
      <c r="K624" s="652"/>
      <c r="L624" s="652"/>
      <c r="M624" s="652"/>
      <c r="N624" s="652"/>
      <c r="O624" s="653"/>
      <c r="P624" s="692" t="e">
        <f>Calcu!$J$568&amp;" 지시값"</f>
        <v>#N/A</v>
      </c>
      <c r="Q624" s="693"/>
      <c r="R624" s="693"/>
      <c r="S624" s="693"/>
      <c r="T624" s="693"/>
      <c r="U624" s="693"/>
      <c r="V624" s="693"/>
      <c r="W624" s="693"/>
      <c r="X624" s="693"/>
      <c r="Y624" s="693"/>
      <c r="Z624" s="693"/>
      <c r="AA624" s="693"/>
      <c r="AB624" s="693"/>
      <c r="AC624" s="693"/>
      <c r="AD624" s="694" t="s">
        <v>723</v>
      </c>
      <c r="AE624" s="694"/>
      <c r="AF624" s="694"/>
      <c r="AG624" s="694"/>
      <c r="AH624" s="694"/>
      <c r="AI624" s="694"/>
      <c r="AJ624" s="695"/>
      <c r="AK624" s="362"/>
      <c r="AL624" s="362"/>
      <c r="AM624" s="362"/>
      <c r="AN624" s="362"/>
      <c r="AO624" s="362"/>
      <c r="AP624" s="362"/>
      <c r="AQ624" s="362"/>
      <c r="AR624" s="139"/>
      <c r="AS624" s="139"/>
      <c r="AT624" s="362"/>
    </row>
    <row r="625" spans="1:46" ht="18" customHeight="1">
      <c r="A625" s="362"/>
      <c r="B625" s="654"/>
      <c r="C625" s="655"/>
      <c r="D625" s="655"/>
      <c r="E625" s="655"/>
      <c r="F625" s="655"/>
      <c r="G625" s="655"/>
      <c r="H625" s="656"/>
      <c r="I625" s="657"/>
      <c r="J625" s="658"/>
      <c r="K625" s="658"/>
      <c r="L625" s="658"/>
      <c r="M625" s="658"/>
      <c r="N625" s="658"/>
      <c r="O625" s="659"/>
      <c r="P625" s="648" t="s">
        <v>217</v>
      </c>
      <c r="Q625" s="649"/>
      <c r="R625" s="649"/>
      <c r="S625" s="649"/>
      <c r="T625" s="649"/>
      <c r="U625" s="649"/>
      <c r="V625" s="650"/>
      <c r="W625" s="648" t="s">
        <v>69</v>
      </c>
      <c r="X625" s="649"/>
      <c r="Y625" s="649"/>
      <c r="Z625" s="649"/>
      <c r="AA625" s="649"/>
      <c r="AB625" s="649"/>
      <c r="AC625" s="650"/>
      <c r="AD625" s="648" t="s">
        <v>70</v>
      </c>
      <c r="AE625" s="649"/>
      <c r="AF625" s="649"/>
      <c r="AG625" s="649"/>
      <c r="AH625" s="649"/>
      <c r="AI625" s="649"/>
      <c r="AJ625" s="650"/>
      <c r="AK625" s="362"/>
      <c r="AL625" s="362"/>
      <c r="AM625" s="362"/>
      <c r="AN625" s="362"/>
      <c r="AO625" s="362"/>
      <c r="AP625" s="362"/>
      <c r="AQ625" s="362"/>
      <c r="AR625" s="139"/>
      <c r="AS625" s="139"/>
      <c r="AT625" s="362"/>
    </row>
    <row r="626" spans="1:46" ht="18" customHeight="1">
      <c r="A626" s="362"/>
      <c r="B626" s="657"/>
      <c r="C626" s="658"/>
      <c r="D626" s="658"/>
      <c r="E626" s="658"/>
      <c r="F626" s="658"/>
      <c r="G626" s="658"/>
      <c r="H626" s="659"/>
      <c r="I626" s="663">
        <f ca="1">Calcu_ADJ!E292</f>
        <v>0</v>
      </c>
      <c r="J626" s="664"/>
      <c r="K626" s="664"/>
      <c r="L626" s="664"/>
      <c r="M626" s="664"/>
      <c r="N626" s="664"/>
      <c r="O626" s="665"/>
      <c r="P626" s="663">
        <f ca="1">Calcu_ADJ!J292</f>
        <v>0</v>
      </c>
      <c r="Q626" s="666"/>
      <c r="R626" s="666"/>
      <c r="S626" s="666"/>
      <c r="T626" s="666"/>
      <c r="U626" s="666"/>
      <c r="V626" s="667"/>
      <c r="W626" s="663">
        <f ca="1">Calcu_ADJ!K292</f>
        <v>0</v>
      </c>
      <c r="X626" s="666"/>
      <c r="Y626" s="666"/>
      <c r="Z626" s="666"/>
      <c r="AA626" s="666"/>
      <c r="AB626" s="666"/>
      <c r="AC626" s="667"/>
      <c r="AD626" s="663">
        <f ca="1">Calcu_ADJ!L292</f>
        <v>0</v>
      </c>
      <c r="AE626" s="666"/>
      <c r="AF626" s="666"/>
      <c r="AG626" s="666"/>
      <c r="AH626" s="666"/>
      <c r="AI626" s="666"/>
      <c r="AJ626" s="667"/>
      <c r="AK626" s="362"/>
      <c r="AL626" s="362"/>
      <c r="AM626" s="362"/>
      <c r="AN626" s="362"/>
      <c r="AO626" s="362"/>
      <c r="AP626" s="362"/>
      <c r="AQ626" s="362"/>
      <c r="AR626" s="139"/>
      <c r="AS626" s="139"/>
      <c r="AT626" s="362"/>
    </row>
    <row r="627" spans="1:46" ht="18" customHeight="1">
      <c r="A627" s="362"/>
      <c r="B627" s="645">
        <f>Calcu_ADJ!C293</f>
        <v>1</v>
      </c>
      <c r="C627" s="646"/>
      <c r="D627" s="646"/>
      <c r="E627" s="646"/>
      <c r="F627" s="646"/>
      <c r="G627" s="646"/>
      <c r="H627" s="647"/>
      <c r="I627" s="626" t="str">
        <f>Calcu_ADJ!E293</f>
        <v/>
      </c>
      <c r="J627" s="627"/>
      <c r="K627" s="627"/>
      <c r="L627" s="627"/>
      <c r="M627" s="627"/>
      <c r="N627" s="627"/>
      <c r="O627" s="628"/>
      <c r="P627" s="626" t="str">
        <f>Calcu_ADJ!J293</f>
        <v/>
      </c>
      <c r="Q627" s="629"/>
      <c r="R627" s="629"/>
      <c r="S627" s="629"/>
      <c r="T627" s="629"/>
      <c r="U627" s="629"/>
      <c r="V627" s="630"/>
      <c r="W627" s="626" t="str">
        <f>IF(Calcu_ADJ!G293="ⅹ",Calcu_ADJ!G293,Calcu_ADJ!K293)</f>
        <v/>
      </c>
      <c r="X627" s="629"/>
      <c r="Y627" s="629"/>
      <c r="Z627" s="629"/>
      <c r="AA627" s="629"/>
      <c r="AB627" s="629"/>
      <c r="AC627" s="630"/>
      <c r="AD627" s="626" t="str">
        <f>IF(Calcu_ADJ!H293="ⅹ",Calcu_ADJ!H293,Calcu_ADJ!L293)</f>
        <v/>
      </c>
      <c r="AE627" s="629"/>
      <c r="AF627" s="629"/>
      <c r="AG627" s="629"/>
      <c r="AH627" s="629"/>
      <c r="AI627" s="629"/>
      <c r="AJ627" s="630"/>
      <c r="AK627" s="362"/>
      <c r="AL627" s="362"/>
      <c r="AM627" s="362"/>
      <c r="AN627" s="362"/>
      <c r="AO627" s="362"/>
      <c r="AP627" s="362"/>
      <c r="AQ627" s="362"/>
      <c r="AR627" s="139"/>
      <c r="AS627" s="139"/>
      <c r="AT627" s="362"/>
    </row>
    <row r="628" spans="1:46" ht="18" customHeight="1">
      <c r="A628" s="362"/>
      <c r="B628" s="645">
        <f>Calcu_ADJ!C294</f>
        <v>2</v>
      </c>
      <c r="C628" s="646"/>
      <c r="D628" s="646"/>
      <c r="E628" s="646"/>
      <c r="F628" s="646"/>
      <c r="G628" s="646"/>
      <c r="H628" s="647"/>
      <c r="I628" s="626" t="str">
        <f>Calcu_ADJ!E294</f>
        <v/>
      </c>
      <c r="J628" s="627"/>
      <c r="K628" s="627"/>
      <c r="L628" s="627"/>
      <c r="M628" s="627"/>
      <c r="N628" s="627"/>
      <c r="O628" s="628"/>
      <c r="P628" s="626" t="str">
        <f>Calcu_ADJ!J294</f>
        <v/>
      </c>
      <c r="Q628" s="629"/>
      <c r="R628" s="629"/>
      <c r="S628" s="629"/>
      <c r="T628" s="629"/>
      <c r="U628" s="629"/>
      <c r="V628" s="630"/>
      <c r="W628" s="626" t="str">
        <f>IF(Calcu_ADJ!G294="ⅹ",Calcu_ADJ!G294,Calcu_ADJ!K294)</f>
        <v/>
      </c>
      <c r="X628" s="629"/>
      <c r="Y628" s="629"/>
      <c r="Z628" s="629"/>
      <c r="AA628" s="629"/>
      <c r="AB628" s="629"/>
      <c r="AC628" s="630"/>
      <c r="AD628" s="626" t="str">
        <f>IF(Calcu_ADJ!H294="ⅹ",Calcu_ADJ!H294,Calcu_ADJ!L294)</f>
        <v/>
      </c>
      <c r="AE628" s="629"/>
      <c r="AF628" s="629"/>
      <c r="AG628" s="629"/>
      <c r="AH628" s="629"/>
      <c r="AI628" s="629"/>
      <c r="AJ628" s="630"/>
      <c r="AK628" s="362"/>
      <c r="AL628" s="362"/>
      <c r="AM628" s="362"/>
      <c r="AN628" s="362"/>
      <c r="AO628" s="362"/>
      <c r="AP628" s="362"/>
      <c r="AQ628" s="362"/>
      <c r="AR628" s="139"/>
      <c r="AS628" s="139"/>
      <c r="AT628" s="362"/>
    </row>
    <row r="629" spans="1:46" ht="18" customHeight="1">
      <c r="A629" s="362"/>
      <c r="B629" s="645">
        <f>Calcu_ADJ!C295</f>
        <v>3</v>
      </c>
      <c r="C629" s="646"/>
      <c r="D629" s="646"/>
      <c r="E629" s="646"/>
      <c r="F629" s="646"/>
      <c r="G629" s="646"/>
      <c r="H629" s="647"/>
      <c r="I629" s="626" t="str">
        <f>Calcu_ADJ!E295</f>
        <v/>
      </c>
      <c r="J629" s="627"/>
      <c r="K629" s="627"/>
      <c r="L629" s="627"/>
      <c r="M629" s="627"/>
      <c r="N629" s="627"/>
      <c r="O629" s="628"/>
      <c r="P629" s="626" t="str">
        <f>Calcu_ADJ!J295</f>
        <v/>
      </c>
      <c r="Q629" s="629"/>
      <c r="R629" s="629"/>
      <c r="S629" s="629"/>
      <c r="T629" s="629"/>
      <c r="U629" s="629"/>
      <c r="V629" s="630"/>
      <c r="W629" s="626" t="str">
        <f>IF(Calcu_ADJ!G295="ⅹ",Calcu_ADJ!G295,Calcu_ADJ!K295)</f>
        <v/>
      </c>
      <c r="X629" s="629"/>
      <c r="Y629" s="629"/>
      <c r="Z629" s="629"/>
      <c r="AA629" s="629"/>
      <c r="AB629" s="629"/>
      <c r="AC629" s="630"/>
      <c r="AD629" s="626" t="str">
        <f>IF(Calcu_ADJ!H295="ⅹ",Calcu_ADJ!H295,Calcu_ADJ!L295)</f>
        <v/>
      </c>
      <c r="AE629" s="629"/>
      <c r="AF629" s="629"/>
      <c r="AG629" s="629"/>
      <c r="AH629" s="629"/>
      <c r="AI629" s="629"/>
      <c r="AJ629" s="630"/>
      <c r="AK629" s="362"/>
      <c r="AL629" s="362"/>
      <c r="AM629" s="362"/>
      <c r="AN629" s="362"/>
      <c r="AO629" s="362"/>
      <c r="AP629" s="362"/>
      <c r="AQ629" s="362"/>
      <c r="AR629" s="139"/>
      <c r="AS629" s="139"/>
      <c r="AT629" s="362"/>
    </row>
    <row r="630" spans="1:46" ht="18" customHeight="1">
      <c r="A630" s="362"/>
      <c r="B630" s="645">
        <f>Calcu_ADJ!C296</f>
        <v>4</v>
      </c>
      <c r="C630" s="646"/>
      <c r="D630" s="646"/>
      <c r="E630" s="646"/>
      <c r="F630" s="646"/>
      <c r="G630" s="646"/>
      <c r="H630" s="647"/>
      <c r="I630" s="626" t="str">
        <f>Calcu_ADJ!E296</f>
        <v/>
      </c>
      <c r="J630" s="627"/>
      <c r="K630" s="627"/>
      <c r="L630" s="627"/>
      <c r="M630" s="627"/>
      <c r="N630" s="627"/>
      <c r="O630" s="628"/>
      <c r="P630" s="626" t="str">
        <f>Calcu_ADJ!J296</f>
        <v/>
      </c>
      <c r="Q630" s="629"/>
      <c r="R630" s="629"/>
      <c r="S630" s="629"/>
      <c r="T630" s="629"/>
      <c r="U630" s="629"/>
      <c r="V630" s="630"/>
      <c r="W630" s="626" t="str">
        <f>IF(Calcu_ADJ!G296="ⅹ",Calcu_ADJ!G296,Calcu_ADJ!K296)</f>
        <v/>
      </c>
      <c r="X630" s="629"/>
      <c r="Y630" s="629"/>
      <c r="Z630" s="629"/>
      <c r="AA630" s="629"/>
      <c r="AB630" s="629"/>
      <c r="AC630" s="630"/>
      <c r="AD630" s="626" t="str">
        <f>IF(Calcu_ADJ!H296="ⅹ",Calcu_ADJ!H296,Calcu_ADJ!L296)</f>
        <v/>
      </c>
      <c r="AE630" s="629"/>
      <c r="AF630" s="629"/>
      <c r="AG630" s="629"/>
      <c r="AH630" s="629"/>
      <c r="AI630" s="629"/>
      <c r="AJ630" s="630"/>
      <c r="AK630" s="362"/>
      <c r="AL630" s="362"/>
      <c r="AM630" s="362"/>
      <c r="AN630" s="362"/>
      <c r="AO630" s="362"/>
      <c r="AP630" s="362"/>
      <c r="AQ630" s="362"/>
      <c r="AR630" s="139"/>
      <c r="AS630" s="139"/>
      <c r="AT630" s="362"/>
    </row>
    <row r="631" spans="1:46" ht="18" customHeight="1">
      <c r="A631" s="362"/>
      <c r="B631" s="645">
        <f>Calcu_ADJ!C297</f>
        <v>5</v>
      </c>
      <c r="C631" s="646"/>
      <c r="D631" s="646"/>
      <c r="E631" s="646"/>
      <c r="F631" s="646"/>
      <c r="G631" s="646"/>
      <c r="H631" s="647"/>
      <c r="I631" s="626" t="str">
        <f>Calcu_ADJ!E297</f>
        <v/>
      </c>
      <c r="J631" s="627"/>
      <c r="K631" s="627"/>
      <c r="L631" s="627"/>
      <c r="M631" s="627"/>
      <c r="N631" s="627"/>
      <c r="O631" s="628"/>
      <c r="P631" s="626" t="str">
        <f>Calcu_ADJ!J297</f>
        <v/>
      </c>
      <c r="Q631" s="629"/>
      <c r="R631" s="629"/>
      <c r="S631" s="629"/>
      <c r="T631" s="629"/>
      <c r="U631" s="629"/>
      <c r="V631" s="630"/>
      <c r="W631" s="626" t="str">
        <f>IF(Calcu_ADJ!G297="ⅹ",Calcu_ADJ!G297,Calcu_ADJ!K297)</f>
        <v/>
      </c>
      <c r="X631" s="629"/>
      <c r="Y631" s="629"/>
      <c r="Z631" s="629"/>
      <c r="AA631" s="629"/>
      <c r="AB631" s="629"/>
      <c r="AC631" s="630"/>
      <c r="AD631" s="626" t="str">
        <f>IF(Calcu_ADJ!H297="ⅹ",Calcu_ADJ!H297,Calcu_ADJ!L297)</f>
        <v/>
      </c>
      <c r="AE631" s="629"/>
      <c r="AF631" s="629"/>
      <c r="AG631" s="629"/>
      <c r="AH631" s="629"/>
      <c r="AI631" s="629"/>
      <c r="AJ631" s="630"/>
      <c r="AK631" s="362"/>
      <c r="AL631" s="362"/>
      <c r="AM631" s="362"/>
      <c r="AN631" s="362"/>
      <c r="AO631" s="362"/>
      <c r="AP631" s="362"/>
      <c r="AQ631" s="362"/>
      <c r="AR631" s="139"/>
      <c r="AS631" s="139"/>
      <c r="AT631" s="362"/>
    </row>
    <row r="632" spans="1:46" ht="18" customHeight="1">
      <c r="A632" s="362"/>
      <c r="B632" s="645">
        <f>Calcu_ADJ!C298</f>
        <v>6</v>
      </c>
      <c r="C632" s="646"/>
      <c r="D632" s="646"/>
      <c r="E632" s="646"/>
      <c r="F632" s="646"/>
      <c r="G632" s="646"/>
      <c r="H632" s="647"/>
      <c r="I632" s="626" t="str">
        <f>Calcu_ADJ!E298</f>
        <v/>
      </c>
      <c r="J632" s="627"/>
      <c r="K632" s="627"/>
      <c r="L632" s="627"/>
      <c r="M632" s="627"/>
      <c r="N632" s="627"/>
      <c r="O632" s="628"/>
      <c r="P632" s="626" t="str">
        <f>Calcu_ADJ!J298</f>
        <v/>
      </c>
      <c r="Q632" s="629"/>
      <c r="R632" s="629"/>
      <c r="S632" s="629"/>
      <c r="T632" s="629"/>
      <c r="U632" s="629"/>
      <c r="V632" s="630"/>
      <c r="W632" s="626" t="str">
        <f>IF(Calcu_ADJ!G298="ⅹ",Calcu_ADJ!G298,Calcu_ADJ!K298)</f>
        <v/>
      </c>
      <c r="X632" s="629"/>
      <c r="Y632" s="629"/>
      <c r="Z632" s="629"/>
      <c r="AA632" s="629"/>
      <c r="AB632" s="629"/>
      <c r="AC632" s="630"/>
      <c r="AD632" s="626" t="str">
        <f>IF(Calcu_ADJ!H298="ⅹ",Calcu_ADJ!H298,Calcu_ADJ!L298)</f>
        <v/>
      </c>
      <c r="AE632" s="629"/>
      <c r="AF632" s="629"/>
      <c r="AG632" s="629"/>
      <c r="AH632" s="629"/>
      <c r="AI632" s="629"/>
      <c r="AJ632" s="630"/>
      <c r="AK632" s="362"/>
      <c r="AL632" s="362"/>
      <c r="AM632" s="362"/>
      <c r="AN632" s="362"/>
      <c r="AO632" s="362"/>
      <c r="AP632" s="362"/>
      <c r="AQ632" s="362"/>
      <c r="AR632" s="139"/>
      <c r="AS632" s="139"/>
      <c r="AT632" s="362"/>
    </row>
    <row r="633" spans="1:46" ht="18" customHeight="1">
      <c r="A633" s="362"/>
      <c r="B633" s="645">
        <f>Calcu_ADJ!C299</f>
        <v>7</v>
      </c>
      <c r="C633" s="646"/>
      <c r="D633" s="646"/>
      <c r="E633" s="646"/>
      <c r="F633" s="646"/>
      <c r="G633" s="646"/>
      <c r="H633" s="647"/>
      <c r="I633" s="626" t="str">
        <f>Calcu_ADJ!E299</f>
        <v/>
      </c>
      <c r="J633" s="627"/>
      <c r="K633" s="627"/>
      <c r="L633" s="627"/>
      <c r="M633" s="627"/>
      <c r="N633" s="627"/>
      <c r="O633" s="628"/>
      <c r="P633" s="626" t="str">
        <f>Calcu_ADJ!J299</f>
        <v/>
      </c>
      <c r="Q633" s="629"/>
      <c r="R633" s="629"/>
      <c r="S633" s="629"/>
      <c r="T633" s="629"/>
      <c r="U633" s="629"/>
      <c r="V633" s="630"/>
      <c r="W633" s="626" t="str">
        <f>IF(Calcu_ADJ!G299="ⅹ",Calcu_ADJ!G299,Calcu_ADJ!K299)</f>
        <v/>
      </c>
      <c r="X633" s="629"/>
      <c r="Y633" s="629"/>
      <c r="Z633" s="629"/>
      <c r="AA633" s="629"/>
      <c r="AB633" s="629"/>
      <c r="AC633" s="630"/>
      <c r="AD633" s="626" t="str">
        <f>IF(Calcu_ADJ!H299="ⅹ",Calcu_ADJ!H299,Calcu_ADJ!L299)</f>
        <v/>
      </c>
      <c r="AE633" s="629"/>
      <c r="AF633" s="629"/>
      <c r="AG633" s="629"/>
      <c r="AH633" s="629"/>
      <c r="AI633" s="629"/>
      <c r="AJ633" s="630"/>
      <c r="AK633" s="362"/>
      <c r="AL633" s="362"/>
      <c r="AM633" s="362"/>
      <c r="AN633" s="362"/>
      <c r="AO633" s="362"/>
      <c r="AP633" s="362"/>
      <c r="AQ633" s="362"/>
      <c r="AR633" s="139"/>
      <c r="AS633" s="139"/>
      <c r="AT633" s="362"/>
    </row>
    <row r="634" spans="1:46" ht="18" customHeight="1">
      <c r="A634" s="362"/>
      <c r="B634" s="645">
        <f>Calcu_ADJ!C300</f>
        <v>8</v>
      </c>
      <c r="C634" s="646"/>
      <c r="D634" s="646"/>
      <c r="E634" s="646"/>
      <c r="F634" s="646"/>
      <c r="G634" s="646"/>
      <c r="H634" s="647"/>
      <c r="I634" s="626" t="str">
        <f>Calcu_ADJ!E300</f>
        <v/>
      </c>
      <c r="J634" s="627"/>
      <c r="K634" s="627"/>
      <c r="L634" s="627"/>
      <c r="M634" s="627"/>
      <c r="N634" s="627"/>
      <c r="O634" s="628"/>
      <c r="P634" s="626" t="str">
        <f>Calcu_ADJ!J300</f>
        <v/>
      </c>
      <c r="Q634" s="629"/>
      <c r="R634" s="629"/>
      <c r="S634" s="629"/>
      <c r="T634" s="629"/>
      <c r="U634" s="629"/>
      <c r="V634" s="630"/>
      <c r="W634" s="626" t="str">
        <f>IF(Calcu_ADJ!G300="ⅹ",Calcu_ADJ!G300,Calcu_ADJ!K300)</f>
        <v/>
      </c>
      <c r="X634" s="629"/>
      <c r="Y634" s="629"/>
      <c r="Z634" s="629"/>
      <c r="AA634" s="629"/>
      <c r="AB634" s="629"/>
      <c r="AC634" s="630"/>
      <c r="AD634" s="626" t="str">
        <f>IF(Calcu_ADJ!H300="ⅹ",Calcu_ADJ!H300,Calcu_ADJ!L300)</f>
        <v/>
      </c>
      <c r="AE634" s="629"/>
      <c r="AF634" s="629"/>
      <c r="AG634" s="629"/>
      <c r="AH634" s="629"/>
      <c r="AI634" s="629"/>
      <c r="AJ634" s="630"/>
      <c r="AK634" s="362"/>
      <c r="AL634" s="362"/>
      <c r="AM634" s="362"/>
      <c r="AN634" s="362"/>
      <c r="AO634" s="362"/>
      <c r="AP634" s="362"/>
      <c r="AQ634" s="362"/>
      <c r="AR634" s="139"/>
      <c r="AS634" s="139"/>
      <c r="AT634" s="362"/>
    </row>
    <row r="635" spans="1:46" ht="18" customHeight="1">
      <c r="A635" s="362"/>
      <c r="B635" s="645">
        <f>Calcu_ADJ!C301</f>
        <v>9</v>
      </c>
      <c r="C635" s="646"/>
      <c r="D635" s="646"/>
      <c r="E635" s="646"/>
      <c r="F635" s="646"/>
      <c r="G635" s="646"/>
      <c r="H635" s="647"/>
      <c r="I635" s="626" t="str">
        <f>Calcu_ADJ!E301</f>
        <v/>
      </c>
      <c r="J635" s="627"/>
      <c r="K635" s="627"/>
      <c r="L635" s="627"/>
      <c r="M635" s="627"/>
      <c r="N635" s="627"/>
      <c r="O635" s="628"/>
      <c r="P635" s="626" t="str">
        <f>Calcu_ADJ!J301</f>
        <v/>
      </c>
      <c r="Q635" s="629"/>
      <c r="R635" s="629"/>
      <c r="S635" s="629"/>
      <c r="T635" s="629"/>
      <c r="U635" s="629"/>
      <c r="V635" s="630"/>
      <c r="W635" s="626" t="str">
        <f>IF(Calcu_ADJ!G301="ⅹ",Calcu_ADJ!G301,Calcu_ADJ!K301)</f>
        <v/>
      </c>
      <c r="X635" s="629"/>
      <c r="Y635" s="629"/>
      <c r="Z635" s="629"/>
      <c r="AA635" s="629"/>
      <c r="AB635" s="629"/>
      <c r="AC635" s="630"/>
      <c r="AD635" s="626" t="str">
        <f>IF(Calcu_ADJ!H301="ⅹ",Calcu_ADJ!H301,Calcu_ADJ!L301)</f>
        <v/>
      </c>
      <c r="AE635" s="629"/>
      <c r="AF635" s="629"/>
      <c r="AG635" s="629"/>
      <c r="AH635" s="629"/>
      <c r="AI635" s="629"/>
      <c r="AJ635" s="630"/>
      <c r="AK635" s="362"/>
      <c r="AL635" s="362"/>
      <c r="AM635" s="362"/>
      <c r="AN635" s="362"/>
      <c r="AO635" s="362"/>
      <c r="AP635" s="362"/>
      <c r="AQ635" s="362"/>
      <c r="AR635" s="139"/>
      <c r="AS635" s="139"/>
      <c r="AT635" s="362"/>
    </row>
    <row r="636" spans="1:46" ht="18" customHeight="1">
      <c r="A636" s="362"/>
      <c r="B636" s="645">
        <f>Calcu_ADJ!C302</f>
        <v>10</v>
      </c>
      <c r="C636" s="646"/>
      <c r="D636" s="646"/>
      <c r="E636" s="646"/>
      <c r="F636" s="646"/>
      <c r="G636" s="646"/>
      <c r="H636" s="647"/>
      <c r="I636" s="626" t="str">
        <f>Calcu_ADJ!E302</f>
        <v/>
      </c>
      <c r="J636" s="627"/>
      <c r="K636" s="627"/>
      <c r="L636" s="627"/>
      <c r="M636" s="627"/>
      <c r="N636" s="627"/>
      <c r="O636" s="628"/>
      <c r="P636" s="626" t="str">
        <f>Calcu_ADJ!J302</f>
        <v/>
      </c>
      <c r="Q636" s="629"/>
      <c r="R636" s="629"/>
      <c r="S636" s="629"/>
      <c r="T636" s="629"/>
      <c r="U636" s="629"/>
      <c r="V636" s="630"/>
      <c r="W636" s="626" t="str">
        <f>IF(Calcu_ADJ!G302="ⅹ",Calcu_ADJ!G302,Calcu_ADJ!K302)</f>
        <v/>
      </c>
      <c r="X636" s="629"/>
      <c r="Y636" s="629"/>
      <c r="Z636" s="629"/>
      <c r="AA636" s="629"/>
      <c r="AB636" s="629"/>
      <c r="AC636" s="630"/>
      <c r="AD636" s="626" t="str">
        <f>IF(Calcu_ADJ!H302="ⅹ",Calcu_ADJ!H302,Calcu_ADJ!L302)</f>
        <v/>
      </c>
      <c r="AE636" s="629"/>
      <c r="AF636" s="629"/>
      <c r="AG636" s="629"/>
      <c r="AH636" s="629"/>
      <c r="AI636" s="629"/>
      <c r="AJ636" s="630"/>
      <c r="AK636" s="362"/>
      <c r="AL636" s="362"/>
      <c r="AM636" s="362"/>
      <c r="AN636" s="362"/>
      <c r="AO636" s="362"/>
      <c r="AP636" s="362"/>
      <c r="AQ636" s="362"/>
      <c r="AR636" s="139"/>
      <c r="AS636" s="139"/>
      <c r="AT636" s="362"/>
    </row>
    <row r="637" spans="1:46" ht="18" customHeight="1">
      <c r="A637" s="362"/>
      <c r="B637" s="645">
        <f>Calcu_ADJ!C303</f>
        <v>11</v>
      </c>
      <c r="C637" s="646"/>
      <c r="D637" s="646"/>
      <c r="E637" s="646"/>
      <c r="F637" s="646"/>
      <c r="G637" s="646"/>
      <c r="H637" s="647"/>
      <c r="I637" s="626" t="str">
        <f>Calcu_ADJ!E303</f>
        <v/>
      </c>
      <c r="J637" s="627"/>
      <c r="K637" s="627"/>
      <c r="L637" s="627"/>
      <c r="M637" s="627"/>
      <c r="N637" s="627"/>
      <c r="O637" s="628"/>
      <c r="P637" s="626" t="str">
        <f>Calcu_ADJ!J303</f>
        <v/>
      </c>
      <c r="Q637" s="629"/>
      <c r="R637" s="629"/>
      <c r="S637" s="629"/>
      <c r="T637" s="629"/>
      <c r="U637" s="629"/>
      <c r="V637" s="630"/>
      <c r="W637" s="626" t="str">
        <f>IF(Calcu_ADJ!G303="ⅹ",Calcu_ADJ!G303,Calcu_ADJ!K303)</f>
        <v/>
      </c>
      <c r="X637" s="629"/>
      <c r="Y637" s="629"/>
      <c r="Z637" s="629"/>
      <c r="AA637" s="629"/>
      <c r="AB637" s="629"/>
      <c r="AC637" s="630"/>
      <c r="AD637" s="626" t="str">
        <f>IF(Calcu_ADJ!H303="ⅹ",Calcu_ADJ!H303,Calcu_ADJ!L303)</f>
        <v/>
      </c>
      <c r="AE637" s="629"/>
      <c r="AF637" s="629"/>
      <c r="AG637" s="629"/>
      <c r="AH637" s="629"/>
      <c r="AI637" s="629"/>
      <c r="AJ637" s="630"/>
      <c r="AK637" s="362"/>
      <c r="AL637" s="362"/>
      <c r="AM637" s="362"/>
      <c r="AN637" s="362"/>
      <c r="AO637" s="362"/>
      <c r="AP637" s="362"/>
      <c r="AQ637" s="362"/>
      <c r="AR637" s="139"/>
      <c r="AS637" s="139"/>
      <c r="AT637" s="362"/>
    </row>
    <row r="638" spans="1:46" ht="18" customHeight="1">
      <c r="A638" s="362"/>
      <c r="B638" s="645">
        <f>Calcu_ADJ!C304</f>
        <v>12</v>
      </c>
      <c r="C638" s="646"/>
      <c r="D638" s="646"/>
      <c r="E638" s="646"/>
      <c r="F638" s="646"/>
      <c r="G638" s="646"/>
      <c r="H638" s="647"/>
      <c r="I638" s="626" t="str">
        <f>Calcu_ADJ!E304</f>
        <v/>
      </c>
      <c r="J638" s="627"/>
      <c r="K638" s="627"/>
      <c r="L638" s="627"/>
      <c r="M638" s="627"/>
      <c r="N638" s="627"/>
      <c r="O638" s="628"/>
      <c r="P638" s="626" t="str">
        <f>Calcu_ADJ!J304</f>
        <v/>
      </c>
      <c r="Q638" s="629"/>
      <c r="R638" s="629"/>
      <c r="S638" s="629"/>
      <c r="T638" s="629"/>
      <c r="U638" s="629"/>
      <c r="V638" s="630"/>
      <c r="W638" s="626" t="str">
        <f>IF(Calcu_ADJ!G304="ⅹ",Calcu_ADJ!G304,Calcu_ADJ!K304)</f>
        <v/>
      </c>
      <c r="X638" s="629"/>
      <c r="Y638" s="629"/>
      <c r="Z638" s="629"/>
      <c r="AA638" s="629"/>
      <c r="AB638" s="629"/>
      <c r="AC638" s="630"/>
      <c r="AD638" s="626" t="str">
        <f>IF(Calcu_ADJ!H304="ⅹ",Calcu_ADJ!H304,Calcu_ADJ!L304)</f>
        <v/>
      </c>
      <c r="AE638" s="629"/>
      <c r="AF638" s="629"/>
      <c r="AG638" s="629"/>
      <c r="AH638" s="629"/>
      <c r="AI638" s="629"/>
      <c r="AJ638" s="630"/>
      <c r="AK638" s="362"/>
      <c r="AL638" s="362"/>
      <c r="AM638" s="362"/>
      <c r="AN638" s="362"/>
      <c r="AO638" s="362"/>
      <c r="AP638" s="362"/>
      <c r="AQ638" s="362"/>
      <c r="AR638" s="139"/>
      <c r="AS638" s="139"/>
      <c r="AT638" s="362"/>
    </row>
    <row r="639" spans="1:46" ht="18" customHeight="1">
      <c r="A639" s="362"/>
      <c r="B639" s="645">
        <f>Calcu_ADJ!C305</f>
        <v>13</v>
      </c>
      <c r="C639" s="646"/>
      <c r="D639" s="646"/>
      <c r="E639" s="646"/>
      <c r="F639" s="646"/>
      <c r="G639" s="646"/>
      <c r="H639" s="647"/>
      <c r="I639" s="626" t="str">
        <f>Calcu_ADJ!E305</f>
        <v/>
      </c>
      <c r="J639" s="627"/>
      <c r="K639" s="627"/>
      <c r="L639" s="627"/>
      <c r="M639" s="627"/>
      <c r="N639" s="627"/>
      <c r="O639" s="628"/>
      <c r="P639" s="626" t="str">
        <f>Calcu_ADJ!J305</f>
        <v/>
      </c>
      <c r="Q639" s="629"/>
      <c r="R639" s="629"/>
      <c r="S639" s="629"/>
      <c r="T639" s="629"/>
      <c r="U639" s="629"/>
      <c r="V639" s="630"/>
      <c r="W639" s="626" t="str">
        <f>IF(Calcu_ADJ!G305="ⅹ",Calcu_ADJ!G305,Calcu_ADJ!K305)</f>
        <v/>
      </c>
      <c r="X639" s="629"/>
      <c r="Y639" s="629"/>
      <c r="Z639" s="629"/>
      <c r="AA639" s="629"/>
      <c r="AB639" s="629"/>
      <c r="AC639" s="630"/>
      <c r="AD639" s="626" t="str">
        <f>IF(Calcu_ADJ!H305="ⅹ",Calcu_ADJ!H305,Calcu_ADJ!L305)</f>
        <v/>
      </c>
      <c r="AE639" s="629"/>
      <c r="AF639" s="629"/>
      <c r="AG639" s="629"/>
      <c r="AH639" s="629"/>
      <c r="AI639" s="629"/>
      <c r="AJ639" s="630"/>
      <c r="AK639" s="362"/>
      <c r="AL639" s="362"/>
      <c r="AM639" s="362"/>
      <c r="AN639" s="362"/>
      <c r="AO639" s="362"/>
      <c r="AP639" s="362"/>
      <c r="AQ639" s="362"/>
      <c r="AR639" s="139"/>
      <c r="AS639" s="139"/>
      <c r="AT639" s="362"/>
    </row>
    <row r="640" spans="1:46" ht="18" customHeight="1">
      <c r="A640" s="362"/>
      <c r="B640" s="645">
        <f>Calcu_ADJ!C306</f>
        <v>14</v>
      </c>
      <c r="C640" s="646"/>
      <c r="D640" s="646"/>
      <c r="E640" s="646"/>
      <c r="F640" s="646"/>
      <c r="G640" s="646"/>
      <c r="H640" s="647"/>
      <c r="I640" s="626" t="str">
        <f>Calcu_ADJ!E306</f>
        <v/>
      </c>
      <c r="J640" s="627"/>
      <c r="K640" s="627"/>
      <c r="L640" s="627"/>
      <c r="M640" s="627"/>
      <c r="N640" s="627"/>
      <c r="O640" s="628"/>
      <c r="P640" s="626" t="str">
        <f>Calcu_ADJ!J306</f>
        <v/>
      </c>
      <c r="Q640" s="629"/>
      <c r="R640" s="629"/>
      <c r="S640" s="629"/>
      <c r="T640" s="629"/>
      <c r="U640" s="629"/>
      <c r="V640" s="630"/>
      <c r="W640" s="626" t="str">
        <f>IF(Calcu_ADJ!G306="ⅹ",Calcu_ADJ!G306,Calcu_ADJ!K306)</f>
        <v/>
      </c>
      <c r="X640" s="629"/>
      <c r="Y640" s="629"/>
      <c r="Z640" s="629"/>
      <c r="AA640" s="629"/>
      <c r="AB640" s="629"/>
      <c r="AC640" s="630"/>
      <c r="AD640" s="626" t="str">
        <f>IF(Calcu_ADJ!H306="ⅹ",Calcu_ADJ!H306,Calcu_ADJ!L306)</f>
        <v/>
      </c>
      <c r="AE640" s="629"/>
      <c r="AF640" s="629"/>
      <c r="AG640" s="629"/>
      <c r="AH640" s="629"/>
      <c r="AI640" s="629"/>
      <c r="AJ640" s="630"/>
      <c r="AK640" s="362"/>
      <c r="AL640" s="362"/>
      <c r="AM640" s="362"/>
      <c r="AN640" s="362"/>
      <c r="AO640" s="362"/>
      <c r="AP640" s="362"/>
      <c r="AQ640" s="362"/>
      <c r="AR640" s="139"/>
      <c r="AS640" s="139"/>
      <c r="AT640" s="362"/>
    </row>
    <row r="641" spans="1:46" ht="18" customHeight="1">
      <c r="A641" s="362"/>
      <c r="B641" s="645">
        <f>Calcu_ADJ!C307</f>
        <v>15</v>
      </c>
      <c r="C641" s="646"/>
      <c r="D641" s="646"/>
      <c r="E641" s="646"/>
      <c r="F641" s="646"/>
      <c r="G641" s="646"/>
      <c r="H641" s="647"/>
      <c r="I641" s="626" t="str">
        <f>Calcu_ADJ!E307</f>
        <v/>
      </c>
      <c r="J641" s="627"/>
      <c r="K641" s="627"/>
      <c r="L641" s="627"/>
      <c r="M641" s="627"/>
      <c r="N641" s="627"/>
      <c r="O641" s="628"/>
      <c r="P641" s="626" t="str">
        <f>Calcu_ADJ!J307</f>
        <v/>
      </c>
      <c r="Q641" s="629"/>
      <c r="R641" s="629"/>
      <c r="S641" s="629"/>
      <c r="T641" s="629"/>
      <c r="U641" s="629"/>
      <c r="V641" s="630"/>
      <c r="W641" s="626" t="str">
        <f>IF(Calcu_ADJ!G307="ⅹ",Calcu_ADJ!G307,Calcu_ADJ!K307)</f>
        <v/>
      </c>
      <c r="X641" s="629"/>
      <c r="Y641" s="629"/>
      <c r="Z641" s="629"/>
      <c r="AA641" s="629"/>
      <c r="AB641" s="629"/>
      <c r="AC641" s="630"/>
      <c r="AD641" s="626" t="str">
        <f>IF(Calcu_ADJ!H307="ⅹ",Calcu_ADJ!H307,Calcu_ADJ!L307)</f>
        <v/>
      </c>
      <c r="AE641" s="629"/>
      <c r="AF641" s="629"/>
      <c r="AG641" s="629"/>
      <c r="AH641" s="629"/>
      <c r="AI641" s="629"/>
      <c r="AJ641" s="630"/>
      <c r="AK641" s="362"/>
      <c r="AL641" s="362"/>
      <c r="AM641" s="362"/>
      <c r="AN641" s="362"/>
      <c r="AO641" s="362"/>
      <c r="AP641" s="362"/>
      <c r="AQ641" s="362"/>
      <c r="AR641" s="139"/>
      <c r="AS641" s="139"/>
      <c r="AT641" s="362"/>
    </row>
    <row r="642" spans="1:46" ht="18" customHeight="1">
      <c r="A642" s="362"/>
      <c r="B642" s="645">
        <f>Calcu_ADJ!C308</f>
        <v>16</v>
      </c>
      <c r="C642" s="646"/>
      <c r="D642" s="646"/>
      <c r="E642" s="646"/>
      <c r="F642" s="646"/>
      <c r="G642" s="646"/>
      <c r="H642" s="647"/>
      <c r="I642" s="626" t="str">
        <f>Calcu_ADJ!E308</f>
        <v/>
      </c>
      <c r="J642" s="627"/>
      <c r="K642" s="627"/>
      <c r="L642" s="627"/>
      <c r="M642" s="627"/>
      <c r="N642" s="627"/>
      <c r="O642" s="628"/>
      <c r="P642" s="626" t="str">
        <f>Calcu_ADJ!J308</f>
        <v/>
      </c>
      <c r="Q642" s="629"/>
      <c r="R642" s="629"/>
      <c r="S642" s="629"/>
      <c r="T642" s="629"/>
      <c r="U642" s="629"/>
      <c r="V642" s="630"/>
      <c r="W642" s="626" t="str">
        <f>IF(Calcu_ADJ!G308="ⅹ",Calcu_ADJ!G308,Calcu_ADJ!K308)</f>
        <v/>
      </c>
      <c r="X642" s="629"/>
      <c r="Y642" s="629"/>
      <c r="Z642" s="629"/>
      <c r="AA642" s="629"/>
      <c r="AB642" s="629"/>
      <c r="AC642" s="630"/>
      <c r="AD642" s="626" t="str">
        <f>IF(Calcu_ADJ!H308="ⅹ",Calcu_ADJ!H308,Calcu_ADJ!L308)</f>
        <v/>
      </c>
      <c r="AE642" s="629"/>
      <c r="AF642" s="629"/>
      <c r="AG642" s="629"/>
      <c r="AH642" s="629"/>
      <c r="AI642" s="629"/>
      <c r="AJ642" s="630"/>
      <c r="AK642" s="362"/>
      <c r="AL642" s="362"/>
      <c r="AM642" s="362"/>
      <c r="AN642" s="362"/>
      <c r="AO642" s="362"/>
      <c r="AP642" s="362"/>
      <c r="AQ642" s="362"/>
      <c r="AR642" s="139"/>
      <c r="AS642" s="139"/>
      <c r="AT642" s="362"/>
    </row>
    <row r="643" spans="1:46" ht="18" customHeight="1">
      <c r="A643" s="362"/>
      <c r="B643" s="645">
        <f>Calcu_ADJ!C309</f>
        <v>17</v>
      </c>
      <c r="C643" s="646"/>
      <c r="D643" s="646"/>
      <c r="E643" s="646"/>
      <c r="F643" s="646"/>
      <c r="G643" s="646"/>
      <c r="H643" s="647"/>
      <c r="I643" s="626" t="str">
        <f>Calcu_ADJ!E309</f>
        <v/>
      </c>
      <c r="J643" s="627"/>
      <c r="K643" s="627"/>
      <c r="L643" s="627"/>
      <c r="M643" s="627"/>
      <c r="N643" s="627"/>
      <c r="O643" s="628"/>
      <c r="P643" s="626" t="str">
        <f>Calcu_ADJ!J309</f>
        <v/>
      </c>
      <c r="Q643" s="629"/>
      <c r="R643" s="629"/>
      <c r="S643" s="629"/>
      <c r="T643" s="629"/>
      <c r="U643" s="629"/>
      <c r="V643" s="630"/>
      <c r="W643" s="626" t="str">
        <f>IF(Calcu_ADJ!G309="ⅹ",Calcu_ADJ!G309,Calcu_ADJ!K309)</f>
        <v/>
      </c>
      <c r="X643" s="629"/>
      <c r="Y643" s="629"/>
      <c r="Z643" s="629"/>
      <c r="AA643" s="629"/>
      <c r="AB643" s="629"/>
      <c r="AC643" s="630"/>
      <c r="AD643" s="626" t="str">
        <f>IF(Calcu_ADJ!H309="ⅹ",Calcu_ADJ!H309,Calcu_ADJ!L309)</f>
        <v/>
      </c>
      <c r="AE643" s="629"/>
      <c r="AF643" s="629"/>
      <c r="AG643" s="629"/>
      <c r="AH643" s="629"/>
      <c r="AI643" s="629"/>
      <c r="AJ643" s="630"/>
      <c r="AK643" s="362"/>
      <c r="AL643" s="362"/>
      <c r="AM643" s="362"/>
      <c r="AN643" s="362"/>
      <c r="AO643" s="362"/>
      <c r="AP643" s="362"/>
      <c r="AQ643" s="362"/>
      <c r="AR643" s="139"/>
      <c r="AS643" s="139"/>
      <c r="AT643" s="362"/>
    </row>
    <row r="644" spans="1:46" ht="18" customHeight="1">
      <c r="A644" s="362"/>
      <c r="B644" s="645">
        <f>Calcu_ADJ!C310</f>
        <v>18</v>
      </c>
      <c r="C644" s="646"/>
      <c r="D644" s="646"/>
      <c r="E644" s="646"/>
      <c r="F644" s="646"/>
      <c r="G644" s="646"/>
      <c r="H644" s="647"/>
      <c r="I644" s="626" t="str">
        <f>Calcu_ADJ!E310</f>
        <v/>
      </c>
      <c r="J644" s="627"/>
      <c r="K644" s="627"/>
      <c r="L644" s="627"/>
      <c r="M644" s="627"/>
      <c r="N644" s="627"/>
      <c r="O644" s="628"/>
      <c r="P644" s="626" t="str">
        <f>Calcu_ADJ!J310</f>
        <v/>
      </c>
      <c r="Q644" s="629"/>
      <c r="R644" s="629"/>
      <c r="S644" s="629"/>
      <c r="T644" s="629"/>
      <c r="U644" s="629"/>
      <c r="V644" s="630"/>
      <c r="W644" s="626" t="str">
        <f>IF(Calcu_ADJ!G310="ⅹ",Calcu_ADJ!G310,Calcu_ADJ!K310)</f>
        <v/>
      </c>
      <c r="X644" s="629"/>
      <c r="Y644" s="629"/>
      <c r="Z644" s="629"/>
      <c r="AA644" s="629"/>
      <c r="AB644" s="629"/>
      <c r="AC644" s="630"/>
      <c r="AD644" s="626" t="str">
        <f>IF(Calcu_ADJ!H310="ⅹ",Calcu_ADJ!H310,Calcu_ADJ!L310)</f>
        <v/>
      </c>
      <c r="AE644" s="629"/>
      <c r="AF644" s="629"/>
      <c r="AG644" s="629"/>
      <c r="AH644" s="629"/>
      <c r="AI644" s="629"/>
      <c r="AJ644" s="630"/>
      <c r="AK644" s="362"/>
      <c r="AL644" s="362"/>
      <c r="AM644" s="362"/>
      <c r="AN644" s="362"/>
      <c r="AO644" s="362"/>
      <c r="AP644" s="362"/>
      <c r="AQ644" s="362"/>
      <c r="AR644" s="139"/>
      <c r="AS644" s="139"/>
      <c r="AT644" s="362"/>
    </row>
    <row r="645" spans="1:46" ht="18" customHeight="1">
      <c r="A645" s="362"/>
      <c r="B645" s="645">
        <f>Calcu_ADJ!C311</f>
        <v>19</v>
      </c>
      <c r="C645" s="646"/>
      <c r="D645" s="646"/>
      <c r="E645" s="646"/>
      <c r="F645" s="646"/>
      <c r="G645" s="646"/>
      <c r="H645" s="647"/>
      <c r="I645" s="626" t="str">
        <f>Calcu_ADJ!E311</f>
        <v/>
      </c>
      <c r="J645" s="627"/>
      <c r="K645" s="627"/>
      <c r="L645" s="627"/>
      <c r="M645" s="627"/>
      <c r="N645" s="627"/>
      <c r="O645" s="628"/>
      <c r="P645" s="626" t="str">
        <f>Calcu_ADJ!J311</f>
        <v/>
      </c>
      <c r="Q645" s="629"/>
      <c r="R645" s="629"/>
      <c r="S645" s="629"/>
      <c r="T645" s="629"/>
      <c r="U645" s="629"/>
      <c r="V645" s="630"/>
      <c r="W645" s="626" t="str">
        <f>IF(Calcu_ADJ!G311="ⅹ",Calcu_ADJ!G311,Calcu_ADJ!K311)</f>
        <v/>
      </c>
      <c r="X645" s="629"/>
      <c r="Y645" s="629"/>
      <c r="Z645" s="629"/>
      <c r="AA645" s="629"/>
      <c r="AB645" s="629"/>
      <c r="AC645" s="630"/>
      <c r="AD645" s="626" t="str">
        <f>IF(Calcu_ADJ!H311="ⅹ",Calcu_ADJ!H311,Calcu_ADJ!L311)</f>
        <v/>
      </c>
      <c r="AE645" s="629"/>
      <c r="AF645" s="629"/>
      <c r="AG645" s="629"/>
      <c r="AH645" s="629"/>
      <c r="AI645" s="629"/>
      <c r="AJ645" s="630"/>
      <c r="AK645" s="362"/>
      <c r="AL645" s="362"/>
      <c r="AM645" s="362"/>
      <c r="AN645" s="362"/>
      <c r="AO645" s="362"/>
      <c r="AP645" s="362"/>
      <c r="AQ645" s="362"/>
      <c r="AR645" s="139"/>
      <c r="AS645" s="139"/>
      <c r="AT645" s="362"/>
    </row>
    <row r="646" spans="1:46" ht="18" customHeight="1">
      <c r="A646" s="362"/>
      <c r="B646" s="645">
        <f>Calcu_ADJ!C312</f>
        <v>20</v>
      </c>
      <c r="C646" s="646"/>
      <c r="D646" s="646"/>
      <c r="E646" s="646"/>
      <c r="F646" s="646"/>
      <c r="G646" s="646"/>
      <c r="H646" s="647"/>
      <c r="I646" s="626" t="str">
        <f>Calcu_ADJ!E312</f>
        <v/>
      </c>
      <c r="J646" s="627"/>
      <c r="K646" s="627"/>
      <c r="L646" s="627"/>
      <c r="M646" s="627"/>
      <c r="N646" s="627"/>
      <c r="O646" s="628"/>
      <c r="P646" s="626" t="str">
        <f>Calcu_ADJ!J312</f>
        <v/>
      </c>
      <c r="Q646" s="629"/>
      <c r="R646" s="629"/>
      <c r="S646" s="629"/>
      <c r="T646" s="629"/>
      <c r="U646" s="629"/>
      <c r="V646" s="630"/>
      <c r="W646" s="626" t="str">
        <f>IF(Calcu_ADJ!G312="ⅹ",Calcu_ADJ!G312,Calcu_ADJ!K312)</f>
        <v/>
      </c>
      <c r="X646" s="629"/>
      <c r="Y646" s="629"/>
      <c r="Z646" s="629"/>
      <c r="AA646" s="629"/>
      <c r="AB646" s="629"/>
      <c r="AC646" s="630"/>
      <c r="AD646" s="626" t="str">
        <f>IF(Calcu_ADJ!H312="ⅹ",Calcu_ADJ!H312,Calcu_ADJ!L312)</f>
        <v/>
      </c>
      <c r="AE646" s="629"/>
      <c r="AF646" s="629"/>
      <c r="AG646" s="629"/>
      <c r="AH646" s="629"/>
      <c r="AI646" s="629"/>
      <c r="AJ646" s="630"/>
      <c r="AK646" s="362"/>
      <c r="AL646" s="362"/>
      <c r="AM646" s="362"/>
      <c r="AN646" s="362"/>
      <c r="AO646" s="362"/>
      <c r="AP646" s="362"/>
      <c r="AQ646" s="362"/>
      <c r="AR646" s="139"/>
      <c r="AS646" s="139"/>
      <c r="AT646" s="362"/>
    </row>
    <row r="647" spans="1:46" ht="18" customHeight="1">
      <c r="A647" s="362"/>
      <c r="B647" s="645">
        <f>Calcu_ADJ!C313</f>
        <v>21</v>
      </c>
      <c r="C647" s="646"/>
      <c r="D647" s="646"/>
      <c r="E647" s="646"/>
      <c r="F647" s="646"/>
      <c r="G647" s="646"/>
      <c r="H647" s="647"/>
      <c r="I647" s="626" t="str">
        <f>Calcu_ADJ!E313</f>
        <v/>
      </c>
      <c r="J647" s="627"/>
      <c r="K647" s="627"/>
      <c r="L647" s="627"/>
      <c r="M647" s="627"/>
      <c r="N647" s="627"/>
      <c r="O647" s="628"/>
      <c r="P647" s="626" t="str">
        <f>Calcu_ADJ!J313</f>
        <v/>
      </c>
      <c r="Q647" s="629"/>
      <c r="R647" s="629"/>
      <c r="S647" s="629"/>
      <c r="T647" s="629"/>
      <c r="U647" s="629"/>
      <c r="V647" s="630"/>
      <c r="W647" s="626" t="str">
        <f>IF(Calcu_ADJ!G313="ⅹ",Calcu_ADJ!G313,Calcu_ADJ!K313)</f>
        <v/>
      </c>
      <c r="X647" s="629"/>
      <c r="Y647" s="629"/>
      <c r="Z647" s="629"/>
      <c r="AA647" s="629"/>
      <c r="AB647" s="629"/>
      <c r="AC647" s="630"/>
      <c r="AD647" s="626" t="str">
        <f>IF(Calcu_ADJ!H313="ⅹ",Calcu_ADJ!H313,Calcu_ADJ!L313)</f>
        <v/>
      </c>
      <c r="AE647" s="629"/>
      <c r="AF647" s="629"/>
      <c r="AG647" s="629"/>
      <c r="AH647" s="629"/>
      <c r="AI647" s="629"/>
      <c r="AJ647" s="630"/>
      <c r="AK647" s="362"/>
      <c r="AL647" s="362"/>
      <c r="AM647" s="362"/>
      <c r="AN647" s="362"/>
      <c r="AO647" s="362"/>
      <c r="AP647" s="362"/>
      <c r="AQ647" s="362"/>
      <c r="AR647" s="139"/>
      <c r="AS647" s="139"/>
      <c r="AT647" s="362"/>
    </row>
    <row r="648" spans="1:46" ht="18" customHeight="1">
      <c r="A648" s="362"/>
      <c r="B648" s="645">
        <f>Calcu_ADJ!C314</f>
        <v>22</v>
      </c>
      <c r="C648" s="646"/>
      <c r="D648" s="646"/>
      <c r="E648" s="646"/>
      <c r="F648" s="646"/>
      <c r="G648" s="646"/>
      <c r="H648" s="647"/>
      <c r="I648" s="626" t="str">
        <f>Calcu_ADJ!E314</f>
        <v/>
      </c>
      <c r="J648" s="627"/>
      <c r="K648" s="627"/>
      <c r="L648" s="627"/>
      <c r="M648" s="627"/>
      <c r="N648" s="627"/>
      <c r="O648" s="628"/>
      <c r="P648" s="626" t="str">
        <f>Calcu_ADJ!J314</f>
        <v/>
      </c>
      <c r="Q648" s="629"/>
      <c r="R648" s="629"/>
      <c r="S648" s="629"/>
      <c r="T648" s="629"/>
      <c r="U648" s="629"/>
      <c r="V648" s="630"/>
      <c r="W648" s="626" t="str">
        <f>IF(Calcu_ADJ!G314="ⅹ",Calcu_ADJ!G314,Calcu_ADJ!K314)</f>
        <v/>
      </c>
      <c r="X648" s="629"/>
      <c r="Y648" s="629"/>
      <c r="Z648" s="629"/>
      <c r="AA648" s="629"/>
      <c r="AB648" s="629"/>
      <c r="AC648" s="630"/>
      <c r="AD648" s="626" t="str">
        <f>IF(Calcu_ADJ!H314="ⅹ",Calcu_ADJ!H314,Calcu_ADJ!L314)</f>
        <v/>
      </c>
      <c r="AE648" s="629"/>
      <c r="AF648" s="629"/>
      <c r="AG648" s="629"/>
      <c r="AH648" s="629"/>
      <c r="AI648" s="629"/>
      <c r="AJ648" s="630"/>
      <c r="AK648" s="362"/>
      <c r="AL648" s="362"/>
      <c r="AM648" s="362"/>
      <c r="AN648" s="362"/>
      <c r="AO648" s="362"/>
      <c r="AP648" s="362"/>
      <c r="AQ648" s="362"/>
      <c r="AR648" s="139"/>
      <c r="AS648" s="139"/>
      <c r="AT648" s="362"/>
    </row>
    <row r="649" spans="1:46" ht="18" customHeight="1">
      <c r="A649" s="362"/>
      <c r="B649" s="645">
        <f>Calcu_ADJ!C315</f>
        <v>23</v>
      </c>
      <c r="C649" s="646"/>
      <c r="D649" s="646"/>
      <c r="E649" s="646"/>
      <c r="F649" s="646"/>
      <c r="G649" s="646"/>
      <c r="H649" s="647"/>
      <c r="I649" s="626" t="str">
        <f>Calcu_ADJ!E315</f>
        <v/>
      </c>
      <c r="J649" s="627"/>
      <c r="K649" s="627"/>
      <c r="L649" s="627"/>
      <c r="M649" s="627"/>
      <c r="N649" s="627"/>
      <c r="O649" s="628"/>
      <c r="P649" s="626" t="str">
        <f>Calcu_ADJ!J315</f>
        <v/>
      </c>
      <c r="Q649" s="629"/>
      <c r="R649" s="629"/>
      <c r="S649" s="629"/>
      <c r="T649" s="629"/>
      <c r="U649" s="629"/>
      <c r="V649" s="630"/>
      <c r="W649" s="626" t="str">
        <f>IF(Calcu_ADJ!G315="ⅹ",Calcu_ADJ!G315,Calcu_ADJ!K315)</f>
        <v/>
      </c>
      <c r="X649" s="629"/>
      <c r="Y649" s="629"/>
      <c r="Z649" s="629"/>
      <c r="AA649" s="629"/>
      <c r="AB649" s="629"/>
      <c r="AC649" s="630"/>
      <c r="AD649" s="626" t="str">
        <f>IF(Calcu_ADJ!H315="ⅹ",Calcu_ADJ!H315,Calcu_ADJ!L315)</f>
        <v/>
      </c>
      <c r="AE649" s="629"/>
      <c r="AF649" s="629"/>
      <c r="AG649" s="629"/>
      <c r="AH649" s="629"/>
      <c r="AI649" s="629"/>
      <c r="AJ649" s="630"/>
      <c r="AK649" s="362"/>
      <c r="AL649" s="362"/>
      <c r="AM649" s="362"/>
      <c r="AN649" s="362"/>
      <c r="AO649" s="362"/>
      <c r="AP649" s="362"/>
      <c r="AQ649" s="362"/>
      <c r="AR649" s="139"/>
      <c r="AS649" s="139"/>
      <c r="AT649" s="362"/>
    </row>
    <row r="650" spans="1:46" ht="18" customHeight="1">
      <c r="A650" s="362"/>
      <c r="B650" s="645">
        <f>Calcu_ADJ!C316</f>
        <v>24</v>
      </c>
      <c r="C650" s="646"/>
      <c r="D650" s="646"/>
      <c r="E650" s="646"/>
      <c r="F650" s="646"/>
      <c r="G650" s="646"/>
      <c r="H650" s="647"/>
      <c r="I650" s="626" t="str">
        <f>Calcu_ADJ!E316</f>
        <v/>
      </c>
      <c r="J650" s="627"/>
      <c r="K650" s="627"/>
      <c r="L650" s="627"/>
      <c r="M650" s="627"/>
      <c r="N650" s="627"/>
      <c r="O650" s="628"/>
      <c r="P650" s="626" t="str">
        <f>Calcu_ADJ!J316</f>
        <v/>
      </c>
      <c r="Q650" s="629"/>
      <c r="R650" s="629"/>
      <c r="S650" s="629"/>
      <c r="T650" s="629"/>
      <c r="U650" s="629"/>
      <c r="V650" s="630"/>
      <c r="W650" s="626" t="str">
        <f>IF(Calcu_ADJ!G316="ⅹ",Calcu_ADJ!G316,Calcu_ADJ!K316)</f>
        <v/>
      </c>
      <c r="X650" s="629"/>
      <c r="Y650" s="629"/>
      <c r="Z650" s="629"/>
      <c r="AA650" s="629"/>
      <c r="AB650" s="629"/>
      <c r="AC650" s="630"/>
      <c r="AD650" s="626" t="str">
        <f>IF(Calcu_ADJ!H316="ⅹ",Calcu_ADJ!H316,Calcu_ADJ!L316)</f>
        <v/>
      </c>
      <c r="AE650" s="629"/>
      <c r="AF650" s="629"/>
      <c r="AG650" s="629"/>
      <c r="AH650" s="629"/>
      <c r="AI650" s="629"/>
      <c r="AJ650" s="630"/>
      <c r="AK650" s="362"/>
      <c r="AL650" s="362"/>
      <c r="AM650" s="362"/>
      <c r="AN650" s="362"/>
      <c r="AO650" s="362"/>
      <c r="AP650" s="362"/>
      <c r="AQ650" s="362"/>
      <c r="AR650" s="139"/>
      <c r="AS650" s="139"/>
      <c r="AT650" s="362"/>
    </row>
    <row r="651" spans="1:46" ht="18" customHeight="1">
      <c r="A651" s="362"/>
      <c r="B651" s="645">
        <f>Calcu_ADJ!C317</f>
        <v>25</v>
      </c>
      <c r="C651" s="646"/>
      <c r="D651" s="646"/>
      <c r="E651" s="646"/>
      <c r="F651" s="646"/>
      <c r="G651" s="646"/>
      <c r="H651" s="647"/>
      <c r="I651" s="626" t="str">
        <f>Calcu_ADJ!E317</f>
        <v/>
      </c>
      <c r="J651" s="627"/>
      <c r="K651" s="627"/>
      <c r="L651" s="627"/>
      <c r="M651" s="627"/>
      <c r="N651" s="627"/>
      <c r="O651" s="628"/>
      <c r="P651" s="626" t="str">
        <f>Calcu_ADJ!J317</f>
        <v/>
      </c>
      <c r="Q651" s="629"/>
      <c r="R651" s="629"/>
      <c r="S651" s="629"/>
      <c r="T651" s="629"/>
      <c r="U651" s="629"/>
      <c r="V651" s="630"/>
      <c r="W651" s="626" t="str">
        <f>IF(Calcu_ADJ!G317="ⅹ",Calcu_ADJ!G317,Calcu_ADJ!K317)</f>
        <v/>
      </c>
      <c r="X651" s="629"/>
      <c r="Y651" s="629"/>
      <c r="Z651" s="629"/>
      <c r="AA651" s="629"/>
      <c r="AB651" s="629"/>
      <c r="AC651" s="630"/>
      <c r="AD651" s="626" t="str">
        <f>IF(Calcu_ADJ!H317="ⅹ",Calcu_ADJ!H317,Calcu_ADJ!L317)</f>
        <v/>
      </c>
      <c r="AE651" s="629"/>
      <c r="AF651" s="629"/>
      <c r="AG651" s="629"/>
      <c r="AH651" s="629"/>
      <c r="AI651" s="629"/>
      <c r="AJ651" s="630"/>
      <c r="AK651" s="362"/>
      <c r="AL651" s="362"/>
      <c r="AM651" s="362"/>
      <c r="AN651" s="362"/>
      <c r="AO651" s="362"/>
      <c r="AP651" s="362"/>
      <c r="AQ651" s="362"/>
      <c r="AR651" s="139"/>
      <c r="AS651" s="139"/>
      <c r="AT651" s="362"/>
    </row>
    <row r="652" spans="1:46" ht="18" customHeight="1">
      <c r="A652" s="362"/>
      <c r="B652" s="645">
        <f>Calcu_ADJ!C318</f>
        <v>26</v>
      </c>
      <c r="C652" s="646"/>
      <c r="D652" s="646"/>
      <c r="E652" s="646"/>
      <c r="F652" s="646"/>
      <c r="G652" s="646"/>
      <c r="H652" s="647"/>
      <c r="I652" s="626" t="str">
        <f>Calcu_ADJ!E318</f>
        <v/>
      </c>
      <c r="J652" s="627"/>
      <c r="K652" s="627"/>
      <c r="L652" s="627"/>
      <c r="M652" s="627"/>
      <c r="N652" s="627"/>
      <c r="O652" s="628"/>
      <c r="P652" s="626" t="str">
        <f>Calcu_ADJ!J318</f>
        <v/>
      </c>
      <c r="Q652" s="629"/>
      <c r="R652" s="629"/>
      <c r="S652" s="629"/>
      <c r="T652" s="629"/>
      <c r="U652" s="629"/>
      <c r="V652" s="630"/>
      <c r="W652" s="626" t="str">
        <f>IF(Calcu_ADJ!G318="ⅹ",Calcu_ADJ!G318,Calcu_ADJ!K318)</f>
        <v/>
      </c>
      <c r="X652" s="629"/>
      <c r="Y652" s="629"/>
      <c r="Z652" s="629"/>
      <c r="AA652" s="629"/>
      <c r="AB652" s="629"/>
      <c r="AC652" s="630"/>
      <c r="AD652" s="626" t="str">
        <f>IF(Calcu_ADJ!H318="ⅹ",Calcu_ADJ!H318,Calcu_ADJ!L318)</f>
        <v/>
      </c>
      <c r="AE652" s="629"/>
      <c r="AF652" s="629"/>
      <c r="AG652" s="629"/>
      <c r="AH652" s="629"/>
      <c r="AI652" s="629"/>
      <c r="AJ652" s="630"/>
      <c r="AK652" s="362"/>
      <c r="AL652" s="362"/>
      <c r="AM652" s="362"/>
      <c r="AN652" s="362"/>
      <c r="AO652" s="362"/>
      <c r="AP652" s="362"/>
      <c r="AQ652" s="362"/>
      <c r="AR652" s="139"/>
      <c r="AS652" s="139"/>
      <c r="AT652" s="362"/>
    </row>
    <row r="653" spans="1:46" ht="18" customHeight="1">
      <c r="A653" s="362"/>
      <c r="B653" s="645">
        <f>Calcu_ADJ!C319</f>
        <v>27</v>
      </c>
      <c r="C653" s="646"/>
      <c r="D653" s="646"/>
      <c r="E653" s="646"/>
      <c r="F653" s="646"/>
      <c r="G653" s="646"/>
      <c r="H653" s="647"/>
      <c r="I653" s="626" t="str">
        <f>Calcu_ADJ!E319</f>
        <v/>
      </c>
      <c r="J653" s="627"/>
      <c r="K653" s="627"/>
      <c r="L653" s="627"/>
      <c r="M653" s="627"/>
      <c r="N653" s="627"/>
      <c r="O653" s="628"/>
      <c r="P653" s="626" t="str">
        <f>Calcu_ADJ!J319</f>
        <v/>
      </c>
      <c r="Q653" s="629"/>
      <c r="R653" s="629"/>
      <c r="S653" s="629"/>
      <c r="T653" s="629"/>
      <c r="U653" s="629"/>
      <c r="V653" s="630"/>
      <c r="W653" s="626" t="str">
        <f>IF(Calcu_ADJ!G319="ⅹ",Calcu_ADJ!G319,Calcu_ADJ!K319)</f>
        <v/>
      </c>
      <c r="X653" s="629"/>
      <c r="Y653" s="629"/>
      <c r="Z653" s="629"/>
      <c r="AA653" s="629"/>
      <c r="AB653" s="629"/>
      <c r="AC653" s="630"/>
      <c r="AD653" s="626" t="str">
        <f>IF(Calcu_ADJ!H319="ⅹ",Calcu_ADJ!H319,Calcu_ADJ!L319)</f>
        <v/>
      </c>
      <c r="AE653" s="629"/>
      <c r="AF653" s="629"/>
      <c r="AG653" s="629"/>
      <c r="AH653" s="629"/>
      <c r="AI653" s="629"/>
      <c r="AJ653" s="630"/>
      <c r="AK653" s="362"/>
      <c r="AL653" s="362"/>
      <c r="AM653" s="362"/>
      <c r="AN653" s="362"/>
      <c r="AO653" s="362"/>
      <c r="AP653" s="362"/>
      <c r="AQ653" s="362"/>
      <c r="AR653" s="139"/>
      <c r="AS653" s="139"/>
      <c r="AT653" s="362"/>
    </row>
    <row r="654" spans="1:46" ht="18" customHeight="1">
      <c r="A654" s="362"/>
      <c r="B654" s="645">
        <f>Calcu_ADJ!C320</f>
        <v>28</v>
      </c>
      <c r="C654" s="646"/>
      <c r="D654" s="646"/>
      <c r="E654" s="646"/>
      <c r="F654" s="646"/>
      <c r="G654" s="646"/>
      <c r="H654" s="647"/>
      <c r="I654" s="626" t="str">
        <f>Calcu_ADJ!E320</f>
        <v/>
      </c>
      <c r="J654" s="627"/>
      <c r="K654" s="627"/>
      <c r="L654" s="627"/>
      <c r="M654" s="627"/>
      <c r="N654" s="627"/>
      <c r="O654" s="628"/>
      <c r="P654" s="626" t="str">
        <f>Calcu_ADJ!J320</f>
        <v/>
      </c>
      <c r="Q654" s="629"/>
      <c r="R654" s="629"/>
      <c r="S654" s="629"/>
      <c r="T654" s="629"/>
      <c r="U654" s="629"/>
      <c r="V654" s="630"/>
      <c r="W654" s="626" t="str">
        <f>IF(Calcu_ADJ!G320="ⅹ",Calcu_ADJ!G320,Calcu_ADJ!K320)</f>
        <v/>
      </c>
      <c r="X654" s="629"/>
      <c r="Y654" s="629"/>
      <c r="Z654" s="629"/>
      <c r="AA654" s="629"/>
      <c r="AB654" s="629"/>
      <c r="AC654" s="630"/>
      <c r="AD654" s="626" t="str">
        <f>IF(Calcu_ADJ!H320="ⅹ",Calcu_ADJ!H320,Calcu_ADJ!L320)</f>
        <v/>
      </c>
      <c r="AE654" s="629"/>
      <c r="AF654" s="629"/>
      <c r="AG654" s="629"/>
      <c r="AH654" s="629"/>
      <c r="AI654" s="629"/>
      <c r="AJ654" s="630"/>
      <c r="AK654" s="362"/>
      <c r="AL654" s="362"/>
      <c r="AM654" s="362"/>
      <c r="AN654" s="362"/>
      <c r="AO654" s="362"/>
      <c r="AP654" s="362"/>
      <c r="AQ654" s="362"/>
      <c r="AR654" s="139"/>
      <c r="AS654" s="139"/>
      <c r="AT654" s="362"/>
    </row>
    <row r="655" spans="1:46" ht="18" customHeight="1">
      <c r="A655" s="362"/>
      <c r="B655" s="645">
        <f>Calcu_ADJ!C321</f>
        <v>29</v>
      </c>
      <c r="C655" s="646"/>
      <c r="D655" s="646"/>
      <c r="E655" s="646"/>
      <c r="F655" s="646"/>
      <c r="G655" s="646"/>
      <c r="H655" s="647"/>
      <c r="I655" s="626" t="str">
        <f>Calcu_ADJ!E321</f>
        <v/>
      </c>
      <c r="J655" s="627"/>
      <c r="K655" s="627"/>
      <c r="L655" s="627"/>
      <c r="M655" s="627"/>
      <c r="N655" s="627"/>
      <c r="O655" s="628"/>
      <c r="P655" s="626" t="str">
        <f>Calcu_ADJ!J321</f>
        <v/>
      </c>
      <c r="Q655" s="629"/>
      <c r="R655" s="629"/>
      <c r="S655" s="629"/>
      <c r="T655" s="629"/>
      <c r="U655" s="629"/>
      <c r="V655" s="630"/>
      <c r="W655" s="626" t="str">
        <f>IF(Calcu_ADJ!G321="ⅹ",Calcu_ADJ!G321,Calcu_ADJ!K321)</f>
        <v/>
      </c>
      <c r="X655" s="629"/>
      <c r="Y655" s="629"/>
      <c r="Z655" s="629"/>
      <c r="AA655" s="629"/>
      <c r="AB655" s="629"/>
      <c r="AC655" s="630"/>
      <c r="AD655" s="626" t="str">
        <f>IF(Calcu_ADJ!H321="ⅹ",Calcu_ADJ!H321,Calcu_ADJ!L321)</f>
        <v/>
      </c>
      <c r="AE655" s="629"/>
      <c r="AF655" s="629"/>
      <c r="AG655" s="629"/>
      <c r="AH655" s="629"/>
      <c r="AI655" s="629"/>
      <c r="AJ655" s="630"/>
      <c r="AK655" s="362"/>
      <c r="AL655" s="362"/>
      <c r="AM655" s="362"/>
      <c r="AN655" s="362"/>
      <c r="AO655" s="362"/>
      <c r="AP655" s="362"/>
      <c r="AQ655" s="362"/>
      <c r="AR655" s="139"/>
      <c r="AS655" s="139"/>
      <c r="AT655" s="362"/>
    </row>
    <row r="656" spans="1:46" ht="18" customHeight="1">
      <c r="A656" s="362"/>
      <c r="B656" s="645">
        <f>Calcu_ADJ!C352</f>
        <v>60</v>
      </c>
      <c r="C656" s="646"/>
      <c r="D656" s="646"/>
      <c r="E656" s="646"/>
      <c r="F656" s="646"/>
      <c r="G656" s="646"/>
      <c r="H656" s="647"/>
      <c r="I656" s="626" t="str">
        <f>Calcu_ADJ!E352</f>
        <v/>
      </c>
      <c r="J656" s="627"/>
      <c r="K656" s="627"/>
      <c r="L656" s="627"/>
      <c r="M656" s="627"/>
      <c r="N656" s="627"/>
      <c r="O656" s="628"/>
      <c r="P656" s="626" t="str">
        <f>Calcu_ADJ!J352</f>
        <v/>
      </c>
      <c r="Q656" s="629"/>
      <c r="R656" s="629"/>
      <c r="S656" s="629"/>
      <c r="T656" s="629"/>
      <c r="U656" s="629"/>
      <c r="V656" s="630"/>
      <c r="W656" s="626" t="str">
        <f>IF(Calcu_ADJ!G352="ⅹ",Calcu_ADJ!G352,Calcu_ADJ!K352)</f>
        <v/>
      </c>
      <c r="X656" s="629"/>
      <c r="Y656" s="629"/>
      <c r="Z656" s="629"/>
      <c r="AA656" s="629"/>
      <c r="AB656" s="629"/>
      <c r="AC656" s="630"/>
      <c r="AD656" s="626" t="str">
        <f>IF(Calcu_ADJ!H352="ⅹ",Calcu_ADJ!H352,Calcu_ADJ!L352)</f>
        <v/>
      </c>
      <c r="AE656" s="629"/>
      <c r="AF656" s="629"/>
      <c r="AG656" s="629"/>
      <c r="AH656" s="629"/>
      <c r="AI656" s="629"/>
      <c r="AJ656" s="630"/>
      <c r="AK656" s="362"/>
      <c r="AL656" s="362"/>
      <c r="AM656" s="362"/>
      <c r="AN656" s="362"/>
      <c r="AO656" s="362"/>
      <c r="AP656" s="362"/>
      <c r="AQ656" s="362"/>
      <c r="AR656" s="139"/>
      <c r="AS656" s="139"/>
      <c r="AT656" s="362"/>
    </row>
    <row r="657" spans="1:46" s="362" customFormat="1" ht="18" customHeight="1">
      <c r="B657" s="404"/>
      <c r="C657" s="404"/>
      <c r="D657" s="404"/>
      <c r="E657" s="404"/>
      <c r="F657" s="404"/>
      <c r="G657" s="404"/>
      <c r="H657" s="404"/>
      <c r="I657" s="404"/>
      <c r="J657" s="404"/>
      <c r="K657" s="404"/>
      <c r="L657" s="404"/>
      <c r="M657" s="404"/>
      <c r="N657" s="404"/>
      <c r="O657" s="404"/>
      <c r="P657" s="404"/>
      <c r="Q657" s="404"/>
      <c r="R657" s="404"/>
      <c r="S657" s="404"/>
      <c r="T657" s="404"/>
      <c r="U657" s="404"/>
      <c r="V657" s="404"/>
      <c r="W657" s="404"/>
      <c r="X657" s="404"/>
      <c r="Y657" s="404"/>
      <c r="Z657" s="404"/>
      <c r="AA657" s="404"/>
      <c r="AB657" s="404"/>
      <c r="AC657" s="404"/>
      <c r="AD657" s="404"/>
      <c r="AE657" s="404"/>
      <c r="AF657" s="404"/>
      <c r="AG657" s="404"/>
      <c r="AH657" s="404"/>
      <c r="AI657" s="404"/>
      <c r="AJ657" s="404"/>
      <c r="AK657" s="281"/>
      <c r="AL657" s="281"/>
      <c r="AM657" s="281"/>
      <c r="AN657" s="281"/>
      <c r="AO657" s="281"/>
      <c r="AP657" s="281"/>
      <c r="AQ657" s="281"/>
      <c r="AR657" s="139"/>
      <c r="AS657" s="139"/>
    </row>
    <row r="658" spans="1:46" s="142" customFormat="1" ht="18" customHeight="1">
      <c r="A658" s="289" t="str">
        <f ca="1">"■ "&amp;B619&amp;" "&amp;N619&amp;" 에서의 교정데이터"</f>
        <v>■ 0 0 에서의 교정데이터</v>
      </c>
      <c r="D658" s="290"/>
      <c r="E658" s="290"/>
      <c r="F658" s="290"/>
      <c r="H658" s="141"/>
      <c r="I658" s="287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  <c r="U658" s="141"/>
      <c r="V658" s="141"/>
      <c r="W658" s="141"/>
      <c r="X658" s="141"/>
      <c r="Y658" s="141"/>
      <c r="Z658" s="141"/>
      <c r="AA658" s="141"/>
      <c r="AB658" s="141"/>
      <c r="AC658" s="141"/>
      <c r="AD658" s="141"/>
      <c r="AE658" s="141"/>
      <c r="AF658" s="141"/>
      <c r="AG658" s="141"/>
      <c r="AH658" s="141"/>
      <c r="AI658" s="141"/>
      <c r="AJ658" s="141"/>
      <c r="AK658" s="141"/>
      <c r="AL658" s="141"/>
      <c r="AM658" s="141"/>
      <c r="AN658" s="141"/>
      <c r="AO658" s="141"/>
      <c r="AP658" s="141"/>
      <c r="AQ658" s="141"/>
      <c r="AR658" s="141"/>
      <c r="AS658" s="141"/>
      <c r="AT658" s="141"/>
    </row>
    <row r="659" spans="1:46" s="142" customFormat="1" ht="18" customHeight="1">
      <c r="A659" s="184"/>
      <c r="B659" s="696" t="s">
        <v>216</v>
      </c>
      <c r="C659" s="697"/>
      <c r="D659" s="697"/>
      <c r="E659" s="697"/>
      <c r="F659" s="697"/>
      <c r="G659" s="697"/>
      <c r="H659" s="698"/>
      <c r="I659" s="696" t="s">
        <v>930</v>
      </c>
      <c r="J659" s="697"/>
      <c r="K659" s="697"/>
      <c r="L659" s="697"/>
      <c r="M659" s="697"/>
      <c r="N659" s="697"/>
      <c r="O659" s="698"/>
      <c r="P659" s="771" t="e">
        <f>Calcu!$J$568&amp;" 지시값"</f>
        <v>#N/A</v>
      </c>
      <c r="Q659" s="772"/>
      <c r="R659" s="772"/>
      <c r="S659" s="772"/>
      <c r="T659" s="772"/>
      <c r="U659" s="772"/>
      <c r="V659" s="772"/>
      <c r="W659" s="772"/>
      <c r="X659" s="772"/>
      <c r="Y659" s="772"/>
      <c r="Z659" s="772"/>
      <c r="AA659" s="772"/>
      <c r="AB659" s="772"/>
      <c r="AC659" s="772"/>
      <c r="AD659" s="772"/>
      <c r="AE659" s="772"/>
      <c r="AF659" s="772"/>
      <c r="AG659" s="772"/>
      <c r="AH659" s="773" t="s">
        <v>724</v>
      </c>
      <c r="AI659" s="773"/>
      <c r="AJ659" s="773"/>
      <c r="AK659" s="773"/>
      <c r="AL659" s="773"/>
      <c r="AM659" s="773"/>
      <c r="AN659" s="773"/>
      <c r="AO659" s="773"/>
      <c r="AP659" s="773"/>
      <c r="AQ659" s="773"/>
      <c r="AR659" s="773"/>
      <c r="AS659" s="774"/>
      <c r="AT659" s="141"/>
    </row>
    <row r="660" spans="1:46" s="142" customFormat="1" ht="18" customHeight="1">
      <c r="A660" s="184"/>
      <c r="B660" s="699"/>
      <c r="C660" s="700"/>
      <c r="D660" s="700"/>
      <c r="E660" s="700"/>
      <c r="F660" s="700"/>
      <c r="G660" s="700"/>
      <c r="H660" s="701"/>
      <c r="I660" s="702"/>
      <c r="J660" s="703"/>
      <c r="K660" s="703"/>
      <c r="L660" s="703"/>
      <c r="M660" s="703"/>
      <c r="N660" s="703"/>
      <c r="O660" s="704"/>
      <c r="P660" s="705" t="s">
        <v>217</v>
      </c>
      <c r="Q660" s="706"/>
      <c r="R660" s="706"/>
      <c r="S660" s="706"/>
      <c r="T660" s="706"/>
      <c r="U660" s="707"/>
      <c r="V660" s="705" t="s">
        <v>218</v>
      </c>
      <c r="W660" s="706"/>
      <c r="X660" s="706"/>
      <c r="Y660" s="706"/>
      <c r="Z660" s="706"/>
      <c r="AA660" s="707"/>
      <c r="AB660" s="705" t="s">
        <v>219</v>
      </c>
      <c r="AC660" s="706"/>
      <c r="AD660" s="706"/>
      <c r="AE660" s="706"/>
      <c r="AF660" s="706"/>
      <c r="AG660" s="707"/>
      <c r="AH660" s="705" t="s">
        <v>71</v>
      </c>
      <c r="AI660" s="706"/>
      <c r="AJ660" s="706"/>
      <c r="AK660" s="706"/>
      <c r="AL660" s="706"/>
      <c r="AM660" s="707"/>
      <c r="AN660" s="705" t="s">
        <v>226</v>
      </c>
      <c r="AO660" s="706"/>
      <c r="AP660" s="706"/>
      <c r="AQ660" s="706"/>
      <c r="AR660" s="706"/>
      <c r="AS660" s="707"/>
      <c r="AT660" s="141"/>
    </row>
    <row r="661" spans="1:46" s="142" customFormat="1" ht="18" customHeight="1">
      <c r="A661" s="184"/>
      <c r="B661" s="702"/>
      <c r="C661" s="703"/>
      <c r="D661" s="703"/>
      <c r="E661" s="703"/>
      <c r="F661" s="703"/>
      <c r="G661" s="703"/>
      <c r="H661" s="704"/>
      <c r="I661" s="708">
        <f ca="1">I626</f>
        <v>0</v>
      </c>
      <c r="J661" s="709"/>
      <c r="K661" s="709"/>
      <c r="L661" s="709"/>
      <c r="M661" s="709"/>
      <c r="N661" s="709"/>
      <c r="O661" s="710"/>
      <c r="P661" s="708">
        <f ca="1">P626</f>
        <v>0</v>
      </c>
      <c r="Q661" s="709"/>
      <c r="R661" s="709"/>
      <c r="S661" s="709"/>
      <c r="T661" s="709"/>
      <c r="U661" s="710"/>
      <c r="V661" s="708">
        <f ca="1">W626</f>
        <v>0</v>
      </c>
      <c r="W661" s="709"/>
      <c r="X661" s="709"/>
      <c r="Y661" s="709"/>
      <c r="Z661" s="709"/>
      <c r="AA661" s="710"/>
      <c r="AB661" s="708">
        <f ca="1">AD626</f>
        <v>0</v>
      </c>
      <c r="AC661" s="709"/>
      <c r="AD661" s="709"/>
      <c r="AE661" s="709"/>
      <c r="AF661" s="709"/>
      <c r="AG661" s="710"/>
      <c r="AH661" s="708">
        <f ca="1">Calcu_ADJ!H358</f>
        <v>0</v>
      </c>
      <c r="AI661" s="709"/>
      <c r="AJ661" s="709"/>
      <c r="AK661" s="709"/>
      <c r="AL661" s="709"/>
      <c r="AM661" s="710"/>
      <c r="AN661" s="708">
        <f ca="1">Calcu_ADJ!I358</f>
        <v>0</v>
      </c>
      <c r="AO661" s="709"/>
      <c r="AP661" s="709"/>
      <c r="AQ661" s="709"/>
      <c r="AR661" s="709"/>
      <c r="AS661" s="710"/>
      <c r="AT661" s="141"/>
    </row>
    <row r="662" spans="1:46" s="142" customFormat="1" ht="18" customHeight="1">
      <c r="A662" s="184"/>
      <c r="B662" s="728" t="e">
        <f>AL619</f>
        <v>#N/A</v>
      </c>
      <c r="C662" s="729"/>
      <c r="D662" s="729"/>
      <c r="E662" s="729"/>
      <c r="F662" s="729"/>
      <c r="G662" s="729"/>
      <c r="H662" s="730"/>
      <c r="I662" s="598" t="e">
        <f ca="1">OFFSET(I626,B662,0)</f>
        <v>#N/A</v>
      </c>
      <c r="J662" s="599"/>
      <c r="K662" s="599"/>
      <c r="L662" s="599"/>
      <c r="M662" s="599"/>
      <c r="N662" s="599"/>
      <c r="O662" s="600"/>
      <c r="P662" s="598" t="e">
        <f ca="1">OFFSET(Calcu_ADJ!Q292,B662,0)</f>
        <v>#N/A</v>
      </c>
      <c r="Q662" s="599"/>
      <c r="R662" s="599"/>
      <c r="S662" s="599"/>
      <c r="T662" s="599"/>
      <c r="U662" s="600"/>
      <c r="V662" s="598" t="e">
        <f ca="1">OFFSET(Calcu_ADJ!R292,B662,0)</f>
        <v>#N/A</v>
      </c>
      <c r="W662" s="599"/>
      <c r="X662" s="599"/>
      <c r="Y662" s="599"/>
      <c r="Z662" s="599"/>
      <c r="AA662" s="600"/>
      <c r="AB662" s="598" t="e">
        <f ca="1">OFFSET(Calcu_ADJ!S292,B662,0)</f>
        <v>#N/A</v>
      </c>
      <c r="AC662" s="599"/>
      <c r="AD662" s="599"/>
      <c r="AE662" s="599"/>
      <c r="AF662" s="599"/>
      <c r="AG662" s="600"/>
      <c r="AH662" s="731" t="e">
        <f ca="1">OFFSET(Calcu_ADJ!H358,B662,0)</f>
        <v>#N/A</v>
      </c>
      <c r="AI662" s="732"/>
      <c r="AJ662" s="732"/>
      <c r="AK662" s="732"/>
      <c r="AL662" s="732"/>
      <c r="AM662" s="733"/>
      <c r="AN662" s="731" t="e">
        <f ca="1">OFFSET(Calcu_ADJ!I358,B662,0)</f>
        <v>#N/A</v>
      </c>
      <c r="AO662" s="732"/>
      <c r="AP662" s="732"/>
      <c r="AQ662" s="732"/>
      <c r="AR662" s="732"/>
      <c r="AS662" s="733"/>
      <c r="AT662" s="141"/>
    </row>
    <row r="663" spans="1:46" s="142" customFormat="1" ht="18" customHeight="1">
      <c r="A663" s="184"/>
      <c r="B663" s="737" t="e">
        <f>B662</f>
        <v>#N/A</v>
      </c>
      <c r="C663" s="738"/>
      <c r="D663" s="738"/>
      <c r="E663" s="738"/>
      <c r="F663" s="738"/>
      <c r="G663" s="738"/>
      <c r="H663" s="739"/>
      <c r="I663" s="598" t="e">
        <f ca="1">I662</f>
        <v>#N/A</v>
      </c>
      <c r="J663" s="599"/>
      <c r="K663" s="599"/>
      <c r="L663" s="599"/>
      <c r="M663" s="599"/>
      <c r="N663" s="599"/>
      <c r="O663" s="600"/>
      <c r="P663" s="598" t="e">
        <f ca="1">OFFSET(Calcu_ADJ!Q307,B663,0)</f>
        <v>#N/A</v>
      </c>
      <c r="Q663" s="599"/>
      <c r="R663" s="599"/>
      <c r="S663" s="599"/>
      <c r="T663" s="599"/>
      <c r="U663" s="600"/>
      <c r="V663" s="598" t="e">
        <f ca="1">OFFSET(Calcu_ADJ!R307,B663,0)</f>
        <v>#N/A</v>
      </c>
      <c r="W663" s="599"/>
      <c r="X663" s="599"/>
      <c r="Y663" s="599"/>
      <c r="Z663" s="599"/>
      <c r="AA663" s="600"/>
      <c r="AB663" s="598" t="e">
        <f ca="1">OFFSET(Calcu_ADJ!S307,B663,0)</f>
        <v>#N/A</v>
      </c>
      <c r="AC663" s="599"/>
      <c r="AD663" s="599"/>
      <c r="AE663" s="599"/>
      <c r="AF663" s="599"/>
      <c r="AG663" s="600"/>
      <c r="AH663" s="734"/>
      <c r="AI663" s="735"/>
      <c r="AJ663" s="735"/>
      <c r="AK663" s="735"/>
      <c r="AL663" s="735"/>
      <c r="AM663" s="736"/>
      <c r="AN663" s="734"/>
      <c r="AO663" s="735"/>
      <c r="AP663" s="735"/>
      <c r="AQ663" s="735"/>
      <c r="AR663" s="735"/>
      <c r="AS663" s="736"/>
      <c r="AT663" s="141"/>
    </row>
    <row r="664" spans="1:46" s="142" customFormat="1" ht="18" customHeight="1">
      <c r="A664" s="184"/>
      <c r="B664" s="141"/>
      <c r="C664" s="141"/>
      <c r="D664" s="141"/>
      <c r="E664" s="141"/>
      <c r="F664" s="141"/>
      <c r="G664" s="141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  <c r="U664" s="141"/>
      <c r="V664" s="141"/>
      <c r="W664" s="141"/>
      <c r="X664" s="141"/>
      <c r="Y664" s="141"/>
      <c r="Z664" s="141"/>
      <c r="AA664" s="141"/>
      <c r="AB664" s="141"/>
      <c r="AC664" s="141"/>
      <c r="AD664" s="141"/>
      <c r="AE664" s="141"/>
      <c r="AF664" s="141"/>
      <c r="AG664" s="141"/>
      <c r="AH664" s="141"/>
      <c r="AI664" s="141"/>
      <c r="AJ664" s="141"/>
      <c r="AK664" s="141"/>
      <c r="AL664" s="141"/>
      <c r="AM664" s="141"/>
      <c r="AN664" s="141"/>
      <c r="AO664" s="141"/>
      <c r="AP664" s="141"/>
      <c r="AQ664" s="141"/>
      <c r="AR664" s="141"/>
      <c r="AS664" s="141"/>
      <c r="AT664" s="141"/>
    </row>
    <row r="665" spans="1:46" s="142" customFormat="1" ht="18" customHeight="1">
      <c r="A665" s="149" t="str">
        <f ca="1">"■ "&amp;B619&amp;" "&amp;N619&amp;" 에서의 영점보정 후 교정데이터"</f>
        <v>■ 0 0 에서의 영점보정 후 교정데이터</v>
      </c>
      <c r="B665" s="141"/>
      <c r="C665" s="286"/>
      <c r="D665" s="286"/>
      <c r="E665" s="286"/>
      <c r="F665" s="286"/>
      <c r="G665" s="287"/>
      <c r="H665" s="287"/>
      <c r="I665" s="287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  <c r="U665" s="141"/>
      <c r="V665" s="141"/>
      <c r="W665" s="141"/>
      <c r="X665" s="141"/>
      <c r="Y665" s="141"/>
      <c r="Z665" s="141"/>
      <c r="AA665" s="141"/>
      <c r="AB665" s="141"/>
      <c r="AC665" s="141"/>
      <c r="AD665" s="141"/>
      <c r="AE665" s="141"/>
      <c r="AF665" s="141"/>
      <c r="AG665" s="141"/>
      <c r="AH665" s="141"/>
      <c r="AI665" s="141"/>
      <c r="AJ665" s="141"/>
      <c r="AK665" s="141"/>
      <c r="AL665" s="141"/>
      <c r="AM665" s="141"/>
      <c r="AN665" s="141"/>
      <c r="AO665" s="141"/>
      <c r="AP665" s="141"/>
      <c r="AQ665" s="141"/>
      <c r="AR665" s="141"/>
      <c r="AS665" s="141"/>
      <c r="AT665" s="141"/>
    </row>
    <row r="666" spans="1:46" s="142" customFormat="1" ht="18" customHeight="1">
      <c r="A666" s="184"/>
      <c r="B666" s="696" t="s">
        <v>216</v>
      </c>
      <c r="C666" s="697"/>
      <c r="D666" s="697"/>
      <c r="E666" s="697"/>
      <c r="F666" s="697"/>
      <c r="G666" s="697"/>
      <c r="H666" s="698"/>
      <c r="I666" s="696" t="s">
        <v>930</v>
      </c>
      <c r="J666" s="716"/>
      <c r="K666" s="716"/>
      <c r="L666" s="716"/>
      <c r="M666" s="716"/>
      <c r="N666" s="716"/>
      <c r="O666" s="717"/>
      <c r="P666" s="705" t="e">
        <f>Calcu!$J$568&amp;" 지시값 (영점보정)"</f>
        <v>#N/A</v>
      </c>
      <c r="Q666" s="721"/>
      <c r="R666" s="721"/>
      <c r="S666" s="721"/>
      <c r="T666" s="721"/>
      <c r="U666" s="721"/>
      <c r="V666" s="721"/>
      <c r="W666" s="721"/>
      <c r="X666" s="721"/>
      <c r="Y666" s="721"/>
      <c r="Z666" s="721"/>
      <c r="AA666" s="721"/>
      <c r="AB666" s="721"/>
      <c r="AC666" s="721"/>
      <c r="AD666" s="721"/>
      <c r="AE666" s="721"/>
      <c r="AF666" s="721"/>
      <c r="AG666" s="721"/>
      <c r="AH666" s="721"/>
      <c r="AI666" s="721"/>
      <c r="AJ666" s="721"/>
      <c r="AK666" s="721"/>
      <c r="AL666" s="721"/>
      <c r="AM666" s="721"/>
      <c r="AN666" s="721"/>
      <c r="AO666" s="721"/>
      <c r="AP666" s="721"/>
      <c r="AQ666" s="721"/>
      <c r="AR666" s="721"/>
      <c r="AS666" s="722"/>
      <c r="AT666" s="141"/>
    </row>
    <row r="667" spans="1:46" s="142" customFormat="1" ht="18" customHeight="1">
      <c r="A667" s="184"/>
      <c r="B667" s="699"/>
      <c r="C667" s="700"/>
      <c r="D667" s="700"/>
      <c r="E667" s="700"/>
      <c r="F667" s="700"/>
      <c r="G667" s="700"/>
      <c r="H667" s="701"/>
      <c r="I667" s="718"/>
      <c r="J667" s="719"/>
      <c r="K667" s="719"/>
      <c r="L667" s="719"/>
      <c r="M667" s="719"/>
      <c r="N667" s="719"/>
      <c r="O667" s="720"/>
      <c r="P667" s="705" t="s">
        <v>217</v>
      </c>
      <c r="Q667" s="721"/>
      <c r="R667" s="721"/>
      <c r="S667" s="721"/>
      <c r="T667" s="721"/>
      <c r="U667" s="721"/>
      <c r="V667" s="722"/>
      <c r="W667" s="705" t="s">
        <v>218</v>
      </c>
      <c r="X667" s="721"/>
      <c r="Y667" s="721"/>
      <c r="Z667" s="721"/>
      <c r="AA667" s="721"/>
      <c r="AB667" s="721"/>
      <c r="AC667" s="722"/>
      <c r="AD667" s="705" t="s">
        <v>219</v>
      </c>
      <c r="AE667" s="721"/>
      <c r="AF667" s="721"/>
      <c r="AG667" s="721"/>
      <c r="AH667" s="721"/>
      <c r="AI667" s="721"/>
      <c r="AJ667" s="722"/>
      <c r="AK667" s="705" t="s">
        <v>228</v>
      </c>
      <c r="AL667" s="721"/>
      <c r="AM667" s="721"/>
      <c r="AN667" s="721"/>
      <c r="AO667" s="721"/>
      <c r="AP667" s="721"/>
      <c r="AQ667" s="721"/>
      <c r="AR667" s="721"/>
      <c r="AS667" s="722"/>
      <c r="AT667" s="141"/>
    </row>
    <row r="668" spans="1:46" s="142" customFormat="1" ht="18" customHeight="1">
      <c r="A668" s="184"/>
      <c r="B668" s="702"/>
      <c r="C668" s="703"/>
      <c r="D668" s="703"/>
      <c r="E668" s="703"/>
      <c r="F668" s="703"/>
      <c r="G668" s="703"/>
      <c r="H668" s="704"/>
      <c r="I668" s="723">
        <f ca="1">I661</f>
        <v>0</v>
      </c>
      <c r="J668" s="724"/>
      <c r="K668" s="724"/>
      <c r="L668" s="724"/>
      <c r="M668" s="724"/>
      <c r="N668" s="724"/>
      <c r="O668" s="725"/>
      <c r="P668" s="723">
        <f ca="1">P661</f>
        <v>0</v>
      </c>
      <c r="Q668" s="726"/>
      <c r="R668" s="726"/>
      <c r="S668" s="726"/>
      <c r="T668" s="726"/>
      <c r="U668" s="726"/>
      <c r="V668" s="727"/>
      <c r="W668" s="723">
        <f ca="1">V661</f>
        <v>0</v>
      </c>
      <c r="X668" s="726"/>
      <c r="Y668" s="726"/>
      <c r="Z668" s="726"/>
      <c r="AA668" s="726"/>
      <c r="AB668" s="726"/>
      <c r="AC668" s="727"/>
      <c r="AD668" s="723">
        <f ca="1">AB661</f>
        <v>0</v>
      </c>
      <c r="AE668" s="726"/>
      <c r="AF668" s="726"/>
      <c r="AG668" s="726"/>
      <c r="AH668" s="726"/>
      <c r="AI668" s="726"/>
      <c r="AJ668" s="727"/>
      <c r="AK668" s="723">
        <f ca="1">AH661</f>
        <v>0</v>
      </c>
      <c r="AL668" s="726"/>
      <c r="AM668" s="726"/>
      <c r="AN668" s="726"/>
      <c r="AO668" s="726"/>
      <c r="AP668" s="726"/>
      <c r="AQ668" s="726"/>
      <c r="AR668" s="726"/>
      <c r="AS668" s="727"/>
      <c r="AT668" s="141"/>
    </row>
    <row r="669" spans="1:46" s="142" customFormat="1" ht="18" customHeight="1">
      <c r="A669" s="184"/>
      <c r="B669" s="728" t="e">
        <f>B662</f>
        <v>#N/A</v>
      </c>
      <c r="C669" s="729"/>
      <c r="D669" s="729"/>
      <c r="E669" s="729"/>
      <c r="F669" s="729"/>
      <c r="G669" s="729"/>
      <c r="H669" s="730"/>
      <c r="I669" s="598" t="e">
        <f ca="1">I662</f>
        <v>#N/A</v>
      </c>
      <c r="J669" s="599"/>
      <c r="K669" s="599"/>
      <c r="L669" s="599"/>
      <c r="M669" s="599"/>
      <c r="N669" s="599"/>
      <c r="O669" s="600"/>
      <c r="P669" s="598" t="e">
        <f ca="1">OFFSET(Calcu_ADJ!U292,B669,0)</f>
        <v>#N/A</v>
      </c>
      <c r="Q669" s="601"/>
      <c r="R669" s="601"/>
      <c r="S669" s="601"/>
      <c r="T669" s="601"/>
      <c r="U669" s="601"/>
      <c r="V669" s="602"/>
      <c r="W669" s="598" t="e">
        <f ca="1">OFFSET(Calcu_ADJ!V292,B669,0)</f>
        <v>#N/A</v>
      </c>
      <c r="X669" s="601"/>
      <c r="Y669" s="601"/>
      <c r="Z669" s="601"/>
      <c r="AA669" s="601"/>
      <c r="AB669" s="601"/>
      <c r="AC669" s="602"/>
      <c r="AD669" s="598" t="e">
        <f ca="1">OFFSET(Calcu_ADJ!W292,B669,0)</f>
        <v>#N/A</v>
      </c>
      <c r="AE669" s="601"/>
      <c r="AF669" s="601"/>
      <c r="AG669" s="601"/>
      <c r="AH669" s="601"/>
      <c r="AI669" s="601"/>
      <c r="AJ669" s="602"/>
      <c r="AK669" s="598" t="e">
        <f ca="1">OFFSET(Calcu_ADJ!X292,B669,0)</f>
        <v>#N/A</v>
      </c>
      <c r="AL669" s="601"/>
      <c r="AM669" s="601"/>
      <c r="AN669" s="601"/>
      <c r="AO669" s="601"/>
      <c r="AP669" s="601"/>
      <c r="AQ669" s="601"/>
      <c r="AR669" s="601"/>
      <c r="AS669" s="602"/>
      <c r="AT669" s="141"/>
    </row>
    <row r="670" spans="1:46" s="142" customFormat="1" ht="18" customHeight="1">
      <c r="A670" s="184"/>
      <c r="B670" s="737" t="e">
        <f>B663</f>
        <v>#N/A</v>
      </c>
      <c r="C670" s="738"/>
      <c r="D670" s="738"/>
      <c r="E670" s="738"/>
      <c r="F670" s="738"/>
      <c r="G670" s="738"/>
      <c r="H670" s="739"/>
      <c r="I670" s="598" t="e">
        <f ca="1">I663</f>
        <v>#N/A</v>
      </c>
      <c r="J670" s="599"/>
      <c r="K670" s="599"/>
      <c r="L670" s="599"/>
      <c r="M670" s="599"/>
      <c r="N670" s="599"/>
      <c r="O670" s="600"/>
      <c r="P670" s="598" t="e">
        <f ca="1">OFFSET(Calcu_ADJ!U307,B670,0)</f>
        <v>#N/A</v>
      </c>
      <c r="Q670" s="601"/>
      <c r="R670" s="601"/>
      <c r="S670" s="601"/>
      <c r="T670" s="601"/>
      <c r="U670" s="601"/>
      <c r="V670" s="602"/>
      <c r="W670" s="598" t="e">
        <f ca="1">OFFSET(Calcu_ADJ!V307,B670,0)</f>
        <v>#N/A</v>
      </c>
      <c r="X670" s="601"/>
      <c r="Y670" s="601"/>
      <c r="Z670" s="601"/>
      <c r="AA670" s="601"/>
      <c r="AB670" s="601"/>
      <c r="AC670" s="602"/>
      <c r="AD670" s="598" t="e">
        <f ca="1">OFFSET(Calcu_ADJ!W307,B670,0)</f>
        <v>#N/A</v>
      </c>
      <c r="AE670" s="601"/>
      <c r="AF670" s="601"/>
      <c r="AG670" s="601"/>
      <c r="AH670" s="601"/>
      <c r="AI670" s="601"/>
      <c r="AJ670" s="602"/>
      <c r="AK670" s="598" t="e">
        <f ca="1">OFFSET(Calcu_ADJ!X307,B670,0)</f>
        <v>#N/A</v>
      </c>
      <c r="AL670" s="601"/>
      <c r="AM670" s="601"/>
      <c r="AN670" s="601"/>
      <c r="AO670" s="601"/>
      <c r="AP670" s="601"/>
      <c r="AQ670" s="601"/>
      <c r="AR670" s="601"/>
      <c r="AS670" s="602"/>
      <c r="AT670" s="141"/>
    </row>
    <row r="671" spans="1:46" s="142" customFormat="1" ht="18" customHeight="1">
      <c r="A671" s="184"/>
      <c r="B671" s="281"/>
      <c r="C671" s="359"/>
      <c r="D671" s="359"/>
      <c r="E671" s="359"/>
      <c r="F671" s="359"/>
      <c r="G671" s="359"/>
      <c r="H671" s="359"/>
      <c r="I671" s="281"/>
      <c r="J671" s="281"/>
      <c r="K671" s="281"/>
      <c r="L671" s="281"/>
      <c r="M671" s="281"/>
      <c r="N671" s="281"/>
      <c r="O671" s="281"/>
      <c r="P671" s="281"/>
      <c r="Q671" s="281"/>
      <c r="R671" s="281"/>
      <c r="S671" s="281"/>
      <c r="T671" s="281"/>
      <c r="U671" s="281"/>
      <c r="V671" s="281"/>
      <c r="W671" s="281"/>
      <c r="X671" s="281"/>
      <c r="Y671" s="281"/>
      <c r="Z671" s="281"/>
      <c r="AA671" s="281"/>
      <c r="AB671" s="281"/>
      <c r="AC671" s="281"/>
      <c r="AD671" s="281"/>
      <c r="AE671" s="281"/>
      <c r="AF671" s="281"/>
      <c r="AG671" s="281"/>
      <c r="AH671" s="281"/>
      <c r="AI671" s="281"/>
      <c r="AJ671" s="281"/>
      <c r="AK671" s="281"/>
      <c r="AL671" s="281"/>
      <c r="AM671" s="281"/>
      <c r="AN671" s="281"/>
      <c r="AO671" s="281"/>
      <c r="AP671" s="281"/>
      <c r="AQ671" s="281"/>
      <c r="AR671" s="281"/>
      <c r="AS671" s="281"/>
      <c r="AT671" s="141"/>
    </row>
    <row r="672" spans="1:46" ht="18" customHeight="1">
      <c r="A672" s="183" t="s">
        <v>229</v>
      </c>
      <c r="B672" s="362"/>
      <c r="C672" s="362"/>
      <c r="D672" s="362"/>
      <c r="E672" s="362"/>
      <c r="F672" s="362"/>
      <c r="G672" s="362"/>
      <c r="H672" s="362"/>
      <c r="I672" s="362"/>
      <c r="J672" s="362"/>
      <c r="K672" s="362"/>
      <c r="L672" s="362"/>
      <c r="M672" s="362"/>
      <c r="N672" s="362"/>
      <c r="O672" s="362"/>
      <c r="P672" s="362"/>
      <c r="Q672" s="362"/>
      <c r="R672" s="362"/>
      <c r="S672" s="362"/>
      <c r="T672" s="362"/>
      <c r="U672" s="362"/>
      <c r="V672" s="362"/>
      <c r="W672" s="362"/>
      <c r="X672" s="362"/>
      <c r="Y672" s="362"/>
      <c r="Z672" s="362"/>
      <c r="AA672" s="362"/>
      <c r="AB672" s="362"/>
      <c r="AC672" s="362"/>
      <c r="AD672" s="362"/>
      <c r="AE672" s="362"/>
      <c r="AF672" s="362"/>
      <c r="AG672" s="362"/>
      <c r="AH672" s="362"/>
      <c r="AI672" s="362"/>
      <c r="AJ672" s="362"/>
      <c r="AK672" s="362"/>
      <c r="AL672" s="362"/>
      <c r="AM672" s="362"/>
      <c r="AN672" s="362"/>
      <c r="AO672" s="362"/>
      <c r="AP672" s="362"/>
      <c r="AQ672" s="362"/>
      <c r="AR672" s="362"/>
      <c r="AS672" s="362"/>
      <c r="AT672" s="362"/>
    </row>
    <row r="673" spans="1:92" ht="18" customHeight="1">
      <c r="A673" s="362"/>
      <c r="B673" s="670"/>
      <c r="C673" s="671"/>
      <c r="D673" s="605"/>
      <c r="E673" s="606"/>
      <c r="F673" s="606"/>
      <c r="G673" s="606"/>
      <c r="H673" s="607"/>
      <c r="I673" s="605">
        <v>1</v>
      </c>
      <c r="J673" s="606"/>
      <c r="K673" s="606"/>
      <c r="L673" s="606"/>
      <c r="M673" s="606"/>
      <c r="N673" s="606"/>
      <c r="O673" s="607"/>
      <c r="P673" s="605">
        <v>2</v>
      </c>
      <c r="Q673" s="606"/>
      <c r="R673" s="606"/>
      <c r="S673" s="606"/>
      <c r="T673" s="606"/>
      <c r="U673" s="606"/>
      <c r="V673" s="606"/>
      <c r="W673" s="607"/>
      <c r="X673" s="605">
        <v>3</v>
      </c>
      <c r="Y673" s="668"/>
      <c r="Z673" s="668"/>
      <c r="AA673" s="668"/>
      <c r="AB673" s="669"/>
      <c r="AC673" s="605">
        <v>4</v>
      </c>
      <c r="AD673" s="606"/>
      <c r="AE673" s="606"/>
      <c r="AF673" s="606"/>
      <c r="AG673" s="607"/>
      <c r="AH673" s="605">
        <v>5</v>
      </c>
      <c r="AI673" s="606"/>
      <c r="AJ673" s="606"/>
      <c r="AK673" s="606"/>
      <c r="AL673" s="606"/>
      <c r="AM673" s="606"/>
      <c r="AN673" s="606"/>
      <c r="AO673" s="607"/>
      <c r="AP673" s="605">
        <v>6</v>
      </c>
      <c r="AQ673" s="748"/>
      <c r="AR673" s="748"/>
      <c r="AS673" s="669"/>
      <c r="AT673" s="362"/>
    </row>
    <row r="674" spans="1:92" ht="18" customHeight="1">
      <c r="A674" s="362"/>
      <c r="B674" s="672"/>
      <c r="C674" s="673"/>
      <c r="D674" s="674" t="s">
        <v>230</v>
      </c>
      <c r="E674" s="675"/>
      <c r="F674" s="675"/>
      <c r="G674" s="675"/>
      <c r="H674" s="676"/>
      <c r="I674" s="674" t="s">
        <v>330</v>
      </c>
      <c r="J674" s="675"/>
      <c r="K674" s="675"/>
      <c r="L674" s="675"/>
      <c r="M674" s="675"/>
      <c r="N674" s="675"/>
      <c r="O674" s="676"/>
      <c r="P674" s="674" t="s">
        <v>331</v>
      </c>
      <c r="Q674" s="675"/>
      <c r="R674" s="675"/>
      <c r="S674" s="675"/>
      <c r="T674" s="675"/>
      <c r="U674" s="675"/>
      <c r="V674" s="675"/>
      <c r="W674" s="676"/>
      <c r="X674" s="674" t="s">
        <v>235</v>
      </c>
      <c r="Y674" s="689"/>
      <c r="Z674" s="689"/>
      <c r="AA674" s="689"/>
      <c r="AB674" s="690"/>
      <c r="AC674" s="674" t="s">
        <v>236</v>
      </c>
      <c r="AD674" s="675"/>
      <c r="AE674" s="675"/>
      <c r="AF674" s="675"/>
      <c r="AG674" s="676"/>
      <c r="AH674" s="674" t="s">
        <v>237</v>
      </c>
      <c r="AI674" s="675"/>
      <c r="AJ674" s="675"/>
      <c r="AK674" s="675"/>
      <c r="AL674" s="675"/>
      <c r="AM674" s="675"/>
      <c r="AN674" s="675"/>
      <c r="AO674" s="676"/>
      <c r="AP674" s="674" t="s">
        <v>238</v>
      </c>
      <c r="AQ674" s="749"/>
      <c r="AR674" s="749"/>
      <c r="AS674" s="690"/>
      <c r="AT674" s="362"/>
    </row>
    <row r="675" spans="1:92" ht="18" customHeight="1">
      <c r="A675" s="362"/>
      <c r="B675" s="672"/>
      <c r="C675" s="673"/>
      <c r="D675" s="677"/>
      <c r="E675" s="678"/>
      <c r="F675" s="678"/>
      <c r="G675" s="678"/>
      <c r="H675" s="679"/>
      <c r="I675" s="686" t="s">
        <v>239</v>
      </c>
      <c r="J675" s="687"/>
      <c r="K675" s="687"/>
      <c r="L675" s="687"/>
      <c r="M675" s="687"/>
      <c r="N675" s="687"/>
      <c r="O675" s="688"/>
      <c r="P675" s="683" t="s">
        <v>240</v>
      </c>
      <c r="Q675" s="684"/>
      <c r="R675" s="684"/>
      <c r="S675" s="684"/>
      <c r="T675" s="684"/>
      <c r="U675" s="684"/>
      <c r="V675" s="684"/>
      <c r="W675" s="685"/>
      <c r="X675" s="680"/>
      <c r="Y675" s="681"/>
      <c r="Z675" s="681"/>
      <c r="AA675" s="681"/>
      <c r="AB675" s="682"/>
      <c r="AC675" s="683" t="s">
        <v>332</v>
      </c>
      <c r="AD675" s="684"/>
      <c r="AE675" s="684"/>
      <c r="AF675" s="684"/>
      <c r="AG675" s="685"/>
      <c r="AH675" s="686" t="s">
        <v>333</v>
      </c>
      <c r="AI675" s="687"/>
      <c r="AJ675" s="687"/>
      <c r="AK675" s="687"/>
      <c r="AL675" s="687"/>
      <c r="AM675" s="687"/>
      <c r="AN675" s="687"/>
      <c r="AO675" s="688"/>
      <c r="AP675" s="680"/>
      <c r="AQ675" s="740"/>
      <c r="AR675" s="740"/>
      <c r="AS675" s="682"/>
      <c r="AT675" s="362"/>
    </row>
    <row r="676" spans="1:92" ht="18" customHeight="1">
      <c r="A676" s="362"/>
      <c r="B676" s="741" t="s">
        <v>243</v>
      </c>
      <c r="C676" s="742"/>
      <c r="D676" s="743" t="s">
        <v>897</v>
      </c>
      <c r="E676" s="744"/>
      <c r="F676" s="744"/>
      <c r="G676" s="744"/>
      <c r="H676" s="745"/>
      <c r="I676" s="611" t="e">
        <f ca="1">I662</f>
        <v>#N/A</v>
      </c>
      <c r="J676" s="612"/>
      <c r="K676" s="612"/>
      <c r="L676" s="612"/>
      <c r="M676" s="613">
        <f ca="1">I661</f>
        <v>0</v>
      </c>
      <c r="N676" s="664"/>
      <c r="O676" s="665"/>
      <c r="P676" s="746" t="e">
        <f ca="1">IF(OR(Z619="% of Reading",Z619="% of F.S"),I676*T619%,T619)/AF619</f>
        <v>#N/A</v>
      </c>
      <c r="Q676" s="747"/>
      <c r="R676" s="747"/>
      <c r="S676" s="747"/>
      <c r="T676" s="747"/>
      <c r="U676" s="613">
        <f ca="1">M676</f>
        <v>0</v>
      </c>
      <c r="V676" s="613"/>
      <c r="W676" s="614"/>
      <c r="X676" s="605" t="s">
        <v>244</v>
      </c>
      <c r="Y676" s="748"/>
      <c r="Z676" s="748"/>
      <c r="AA676" s="748"/>
      <c r="AB676" s="669"/>
      <c r="AC676" s="618">
        <v>1</v>
      </c>
      <c r="AD676" s="619"/>
      <c r="AE676" s="619"/>
      <c r="AF676" s="619"/>
      <c r="AG676" s="620"/>
      <c r="AH676" s="611" t="e">
        <f ca="1">P676*AC676</f>
        <v>#N/A</v>
      </c>
      <c r="AI676" s="612"/>
      <c r="AJ676" s="612"/>
      <c r="AK676" s="612"/>
      <c r="AL676" s="612"/>
      <c r="AM676" s="613">
        <f ca="1">U676</f>
        <v>0</v>
      </c>
      <c r="AN676" s="613"/>
      <c r="AO676" s="614"/>
      <c r="AP676" s="605" t="s">
        <v>245</v>
      </c>
      <c r="AQ676" s="748"/>
      <c r="AR676" s="748"/>
      <c r="AS676" s="669"/>
      <c r="AT676" s="362"/>
    </row>
    <row r="677" spans="1:92" ht="18" customHeight="1">
      <c r="A677" s="362"/>
      <c r="B677" s="670" t="s">
        <v>246</v>
      </c>
      <c r="C677" s="671"/>
      <c r="D677" s="743" t="s">
        <v>898</v>
      </c>
      <c r="E677" s="744"/>
      <c r="F677" s="744"/>
      <c r="G677" s="744"/>
      <c r="H677" s="745"/>
      <c r="I677" s="759" t="e">
        <f ca="1">AH662</f>
        <v>#N/A</v>
      </c>
      <c r="J677" s="760"/>
      <c r="K677" s="760"/>
      <c r="L677" s="760"/>
      <c r="M677" s="613">
        <f ca="1">AH661</f>
        <v>0</v>
      </c>
      <c r="N677" s="664"/>
      <c r="O677" s="665"/>
      <c r="P677" s="759" t="e">
        <f ca="1">SQRT(SUMSQ(P678,P679,P680,P681))</f>
        <v>#N/A</v>
      </c>
      <c r="Q677" s="760"/>
      <c r="R677" s="760"/>
      <c r="S677" s="760"/>
      <c r="T677" s="760"/>
      <c r="U677" s="613">
        <f ca="1">M677</f>
        <v>0</v>
      </c>
      <c r="V677" s="613"/>
      <c r="W677" s="614"/>
      <c r="X677" s="674" t="s">
        <v>247</v>
      </c>
      <c r="Y677" s="675"/>
      <c r="Z677" s="675"/>
      <c r="AA677" s="675"/>
      <c r="AB677" s="676"/>
      <c r="AC677" s="761">
        <v>-1</v>
      </c>
      <c r="AD677" s="762"/>
      <c r="AE677" s="762"/>
      <c r="AF677" s="762"/>
      <c r="AG677" s="763"/>
      <c r="AH677" s="759" t="e">
        <f ca="1">ABS(P677*AC677)</f>
        <v>#N/A</v>
      </c>
      <c r="AI677" s="760"/>
      <c r="AJ677" s="760"/>
      <c r="AK677" s="760"/>
      <c r="AL677" s="760"/>
      <c r="AM677" s="613">
        <f ca="1">U677</f>
        <v>0</v>
      </c>
      <c r="AN677" s="613"/>
      <c r="AO677" s="614"/>
      <c r="AP677" s="768" t="e">
        <f ca="1">IF(SUM(AH679:AM681)=0,"∞",AH677^4/SUM(AH679^4/AP679,AH680^4/AP680,AH681^4/AP681))</f>
        <v>#VALUE!</v>
      </c>
      <c r="AQ677" s="769"/>
      <c r="AR677" s="769"/>
      <c r="AS677" s="770"/>
      <c r="AT677" s="362"/>
    </row>
    <row r="678" spans="1:92" ht="18" customHeight="1">
      <c r="A678" s="362"/>
      <c r="B678" s="741" t="s">
        <v>248</v>
      </c>
      <c r="C678" s="742"/>
      <c r="D678" s="753" t="s">
        <v>899</v>
      </c>
      <c r="E678" s="754"/>
      <c r="F678" s="754"/>
      <c r="G678" s="754"/>
      <c r="H678" s="755"/>
      <c r="I678" s="756">
        <v>0</v>
      </c>
      <c r="J678" s="757"/>
      <c r="K678" s="757"/>
      <c r="L678" s="757"/>
      <c r="M678" s="757"/>
      <c r="N678" s="757"/>
      <c r="O678" s="758"/>
      <c r="P678" s="611" t="e">
        <f ca="1">H619/2/SQRT(3)</f>
        <v>#N/A</v>
      </c>
      <c r="Q678" s="612"/>
      <c r="R678" s="612"/>
      <c r="S678" s="612"/>
      <c r="T678" s="612"/>
      <c r="U678" s="612"/>
      <c r="V678" s="613">
        <f ca="1">U677</f>
        <v>0</v>
      </c>
      <c r="W678" s="614"/>
      <c r="X678" s="615" t="s">
        <v>82</v>
      </c>
      <c r="Y678" s="616"/>
      <c r="Z678" s="616"/>
      <c r="AA678" s="616"/>
      <c r="AB678" s="617"/>
      <c r="AC678" s="608">
        <v>1</v>
      </c>
      <c r="AD678" s="609"/>
      <c r="AE678" s="609"/>
      <c r="AF678" s="609"/>
      <c r="AG678" s="610"/>
      <c r="AH678" s="611" t="e">
        <f ca="1">P678*AC678</f>
        <v>#N/A</v>
      </c>
      <c r="AI678" s="612"/>
      <c r="AJ678" s="612"/>
      <c r="AK678" s="612"/>
      <c r="AL678" s="612"/>
      <c r="AM678" s="612"/>
      <c r="AN678" s="613">
        <f ca="1">V678</f>
        <v>0</v>
      </c>
      <c r="AO678" s="614"/>
      <c r="AP678" s="615" t="s">
        <v>245</v>
      </c>
      <c r="AQ678" s="616"/>
      <c r="AR678" s="616"/>
      <c r="AS678" s="617"/>
      <c r="AT678" s="362"/>
    </row>
    <row r="679" spans="1:92" ht="18" customHeight="1">
      <c r="A679" s="362"/>
      <c r="B679" s="741" t="s">
        <v>325</v>
      </c>
      <c r="C679" s="742"/>
      <c r="D679" s="753" t="s">
        <v>900</v>
      </c>
      <c r="E679" s="754"/>
      <c r="F679" s="754"/>
      <c r="G679" s="754"/>
      <c r="H679" s="755"/>
      <c r="I679" s="756">
        <v>0</v>
      </c>
      <c r="J679" s="757"/>
      <c r="K679" s="757"/>
      <c r="L679" s="757"/>
      <c r="M679" s="757"/>
      <c r="N679" s="757"/>
      <c r="O679" s="758"/>
      <c r="P679" s="611" t="e">
        <f ca="1">B621/2/SQRT(3)</f>
        <v>#VALUE!</v>
      </c>
      <c r="Q679" s="612"/>
      <c r="R679" s="612"/>
      <c r="S679" s="612"/>
      <c r="T679" s="612"/>
      <c r="U679" s="612"/>
      <c r="V679" s="613">
        <f ca="1">V678</f>
        <v>0</v>
      </c>
      <c r="W679" s="614"/>
      <c r="X679" s="615" t="s">
        <v>247</v>
      </c>
      <c r="Y679" s="616"/>
      <c r="Z679" s="616"/>
      <c r="AA679" s="616"/>
      <c r="AB679" s="617"/>
      <c r="AC679" s="608">
        <v>1</v>
      </c>
      <c r="AD679" s="609"/>
      <c r="AE679" s="609"/>
      <c r="AF679" s="609"/>
      <c r="AG679" s="610"/>
      <c r="AH679" s="611" t="e">
        <f ca="1">P679*AC679</f>
        <v>#VALUE!</v>
      </c>
      <c r="AI679" s="612"/>
      <c r="AJ679" s="612"/>
      <c r="AK679" s="612"/>
      <c r="AL679" s="612"/>
      <c r="AM679" s="612"/>
      <c r="AN679" s="613">
        <f ca="1">V679</f>
        <v>0</v>
      </c>
      <c r="AO679" s="614"/>
      <c r="AP679" s="615">
        <f>1/2*(100/20)^2</f>
        <v>12.5</v>
      </c>
      <c r="AQ679" s="616"/>
      <c r="AR679" s="616"/>
      <c r="AS679" s="617"/>
      <c r="AT679" s="362"/>
    </row>
    <row r="680" spans="1:92" ht="18" customHeight="1">
      <c r="A680" s="362"/>
      <c r="B680" s="741" t="s">
        <v>327</v>
      </c>
      <c r="C680" s="742"/>
      <c r="D680" s="753" t="s">
        <v>901</v>
      </c>
      <c r="E680" s="754"/>
      <c r="F680" s="754"/>
      <c r="G680" s="754"/>
      <c r="H680" s="755"/>
      <c r="I680" s="756">
        <v>0</v>
      </c>
      <c r="J680" s="757"/>
      <c r="K680" s="757"/>
      <c r="L680" s="757"/>
      <c r="M680" s="757"/>
      <c r="N680" s="757"/>
      <c r="O680" s="758"/>
      <c r="P680" s="611" t="e">
        <f ca="1">MAX(AK669:AS670)/2/SQRT(3)</f>
        <v>#N/A</v>
      </c>
      <c r="Q680" s="612"/>
      <c r="R680" s="612"/>
      <c r="S680" s="612"/>
      <c r="T680" s="612"/>
      <c r="U680" s="612"/>
      <c r="V680" s="613">
        <f ca="1">V679</f>
        <v>0</v>
      </c>
      <c r="W680" s="614"/>
      <c r="X680" s="615" t="s">
        <v>247</v>
      </c>
      <c r="Y680" s="616"/>
      <c r="Z680" s="616"/>
      <c r="AA680" s="616"/>
      <c r="AB680" s="617"/>
      <c r="AC680" s="608">
        <v>1</v>
      </c>
      <c r="AD680" s="609"/>
      <c r="AE680" s="609"/>
      <c r="AF680" s="609"/>
      <c r="AG680" s="610"/>
      <c r="AH680" s="611" t="e">
        <f ca="1">P680*AC680</f>
        <v>#N/A</v>
      </c>
      <c r="AI680" s="612"/>
      <c r="AJ680" s="612"/>
      <c r="AK680" s="612"/>
      <c r="AL680" s="612"/>
      <c r="AM680" s="612"/>
      <c r="AN680" s="613">
        <f ca="1">V680</f>
        <v>0</v>
      </c>
      <c r="AO680" s="614"/>
      <c r="AP680" s="615">
        <f>1/2*(100/20)^2</f>
        <v>12.5</v>
      </c>
      <c r="AQ680" s="616"/>
      <c r="AR680" s="616"/>
      <c r="AS680" s="617"/>
      <c r="AT680" s="362"/>
    </row>
    <row r="681" spans="1:92" ht="18" customHeight="1">
      <c r="A681" s="362"/>
      <c r="B681" s="741" t="s">
        <v>328</v>
      </c>
      <c r="C681" s="742"/>
      <c r="D681" s="753" t="s">
        <v>902</v>
      </c>
      <c r="E681" s="754"/>
      <c r="F681" s="754"/>
      <c r="G681" s="754"/>
      <c r="H681" s="755"/>
      <c r="I681" s="756">
        <v>0</v>
      </c>
      <c r="J681" s="757"/>
      <c r="K681" s="757"/>
      <c r="L681" s="757"/>
      <c r="M681" s="757"/>
      <c r="N681" s="757"/>
      <c r="O681" s="758"/>
      <c r="P681" s="611" t="e">
        <f ca="1">ABS(H621/2/SQRT(3))</f>
        <v>#N/A</v>
      </c>
      <c r="Q681" s="612"/>
      <c r="R681" s="612"/>
      <c r="S681" s="612"/>
      <c r="T681" s="612"/>
      <c r="U681" s="612"/>
      <c r="V681" s="613">
        <f ca="1">V680</f>
        <v>0</v>
      </c>
      <c r="W681" s="614"/>
      <c r="X681" s="615" t="s">
        <v>247</v>
      </c>
      <c r="Y681" s="616"/>
      <c r="Z681" s="616"/>
      <c r="AA681" s="616"/>
      <c r="AB681" s="617"/>
      <c r="AC681" s="608">
        <v>1</v>
      </c>
      <c r="AD681" s="609"/>
      <c r="AE681" s="609"/>
      <c r="AF681" s="609"/>
      <c r="AG681" s="610"/>
      <c r="AH681" s="611" t="e">
        <f ca="1">ABS(P681*AC681)</f>
        <v>#N/A</v>
      </c>
      <c r="AI681" s="612"/>
      <c r="AJ681" s="612"/>
      <c r="AK681" s="612"/>
      <c r="AL681" s="612"/>
      <c r="AM681" s="612"/>
      <c r="AN681" s="613">
        <f ca="1">V681</f>
        <v>0</v>
      </c>
      <c r="AO681" s="614"/>
      <c r="AP681" s="615">
        <f>1/2*(100/20)^2</f>
        <v>12.5</v>
      </c>
      <c r="AQ681" s="616"/>
      <c r="AR681" s="616"/>
      <c r="AS681" s="617"/>
      <c r="AT681" s="362"/>
    </row>
    <row r="682" spans="1:92" ht="18" customHeight="1">
      <c r="A682" s="362"/>
      <c r="B682" s="741" t="s">
        <v>253</v>
      </c>
      <c r="C682" s="742"/>
      <c r="D682" s="743" t="s">
        <v>903</v>
      </c>
      <c r="E682" s="744"/>
      <c r="F682" s="744"/>
      <c r="G682" s="744"/>
      <c r="H682" s="745"/>
      <c r="I682" s="746" t="e">
        <f ca="1">AN662</f>
        <v>#N/A</v>
      </c>
      <c r="J682" s="747"/>
      <c r="K682" s="747"/>
      <c r="L682" s="747"/>
      <c r="M682" s="613">
        <f ca="1">AN661</f>
        <v>0</v>
      </c>
      <c r="N682" s="664"/>
      <c r="O682" s="665"/>
      <c r="P682" s="764" t="s">
        <v>254</v>
      </c>
      <c r="Q682" s="765"/>
      <c r="R682" s="765"/>
      <c r="S682" s="765"/>
      <c r="T682" s="765"/>
      <c r="U682" s="765"/>
      <c r="V682" s="765"/>
      <c r="W682" s="766"/>
      <c r="X682" s="605" t="s">
        <v>254</v>
      </c>
      <c r="Y682" s="748"/>
      <c r="Z682" s="748"/>
      <c r="AA682" s="748"/>
      <c r="AB682" s="669"/>
      <c r="AC682" s="618" t="s">
        <v>254</v>
      </c>
      <c r="AD682" s="619"/>
      <c r="AE682" s="619"/>
      <c r="AF682" s="619"/>
      <c r="AG682" s="620"/>
      <c r="AH682" s="611" t="e">
        <f ca="1">SQRT(SUMSQ(AH676,AH677))</f>
        <v>#N/A</v>
      </c>
      <c r="AI682" s="612"/>
      <c r="AJ682" s="612"/>
      <c r="AK682" s="612"/>
      <c r="AL682" s="612"/>
      <c r="AM682" s="613">
        <f ca="1">M682</f>
        <v>0</v>
      </c>
      <c r="AN682" s="613"/>
      <c r="AO682" s="614"/>
      <c r="AP682" s="605" t="e">
        <f ca="1">IF(AP677="∞","∞",ROUNDDOWN(AH682^4/(AH677^4/AP677),0))</f>
        <v>#VALUE!</v>
      </c>
      <c r="AQ682" s="606"/>
      <c r="AR682" s="606"/>
      <c r="AS682" s="607"/>
      <c r="AT682" s="362"/>
      <c r="BD682" s="143"/>
      <c r="BE682" s="143"/>
      <c r="BF682" s="143"/>
      <c r="BG682" s="143"/>
      <c r="BH682" s="144"/>
      <c r="BI682" s="145"/>
      <c r="BJ682" s="145"/>
      <c r="BK682" s="146"/>
      <c r="BL682" s="146"/>
      <c r="BM682" s="146"/>
      <c r="BN682" s="146"/>
      <c r="BO682" s="146"/>
      <c r="BP682" s="146"/>
      <c r="BQ682" s="146"/>
      <c r="BR682" s="146"/>
      <c r="BS682" s="147"/>
      <c r="BT682" s="358"/>
      <c r="BU682" s="358"/>
      <c r="BV682" s="358"/>
      <c r="BW682" s="357"/>
      <c r="BX682" s="148"/>
      <c r="BY682" s="148"/>
      <c r="BZ682" s="148"/>
      <c r="CA682" s="148"/>
      <c r="CB682" s="148"/>
      <c r="CC682" s="182"/>
      <c r="CD682" s="182"/>
      <c r="CE682" s="182"/>
      <c r="CF682" s="182"/>
      <c r="CG682" s="182"/>
      <c r="CH682" s="144"/>
      <c r="CI682" s="145"/>
      <c r="CJ682" s="145"/>
      <c r="CK682" s="147"/>
      <c r="CL682" s="358"/>
      <c r="CM682" s="358"/>
      <c r="CN682" s="357"/>
    </row>
    <row r="683" spans="1:92" s="362" customFormat="1" ht="18" customHeight="1"/>
    <row r="684" spans="1:92" s="142" customFormat="1" ht="18" customHeight="1">
      <c r="A684" s="149" t="s">
        <v>786</v>
      </c>
      <c r="B684" s="141"/>
      <c r="C684" s="141"/>
      <c r="D684" s="141"/>
      <c r="E684" s="141"/>
      <c r="F684" s="141"/>
      <c r="G684" s="141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  <c r="U684" s="141"/>
      <c r="V684" s="141"/>
      <c r="W684" s="141"/>
      <c r="X684" s="141"/>
      <c r="Y684" s="141"/>
      <c r="Z684" s="141"/>
      <c r="AA684" s="141"/>
      <c r="AB684" s="141"/>
      <c r="AC684" s="141"/>
      <c r="AD684" s="141"/>
      <c r="AE684" s="141"/>
      <c r="AF684" s="141"/>
      <c r="AG684" s="141"/>
      <c r="AH684" s="141"/>
      <c r="AI684" s="141"/>
      <c r="AJ684" s="141"/>
      <c r="AK684" s="141"/>
      <c r="AL684" s="141"/>
      <c r="AM684" s="141"/>
      <c r="AN684" s="141"/>
      <c r="AO684" s="141"/>
      <c r="AP684" s="141"/>
      <c r="AQ684" s="141"/>
      <c r="AR684" s="141"/>
      <c r="AS684" s="141"/>
      <c r="AT684" s="141"/>
    </row>
    <row r="685" spans="1:92" s="142" customFormat="1" ht="18" customHeight="1">
      <c r="B685" s="145" t="s">
        <v>787</v>
      </c>
      <c r="C685" s="141"/>
      <c r="D685" s="141"/>
      <c r="E685" s="141"/>
      <c r="F685" s="141"/>
      <c r="G685" s="141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  <c r="U685" s="141"/>
      <c r="V685" s="141"/>
      <c r="W685" s="141"/>
      <c r="X685" s="141"/>
      <c r="Y685" s="141"/>
      <c r="Z685" s="141"/>
      <c r="AA685" s="141"/>
      <c r="AB685" s="141"/>
      <c r="AC685" s="141"/>
      <c r="AD685" s="141"/>
      <c r="AE685" s="141"/>
      <c r="AF685" s="141"/>
      <c r="AG685" s="141"/>
      <c r="AH685" s="141"/>
      <c r="AI685" s="141"/>
      <c r="AJ685" s="141"/>
      <c r="AK685" s="141"/>
      <c r="AL685" s="141"/>
      <c r="AM685" s="141"/>
      <c r="AN685" s="141"/>
      <c r="AO685" s="141"/>
      <c r="AP685" s="141"/>
      <c r="AQ685" s="141"/>
      <c r="AR685" s="141"/>
      <c r="AS685" s="141"/>
      <c r="AT685" s="141"/>
    </row>
    <row r="686" spans="1:92" s="142" customFormat="1" ht="18" customHeight="1">
      <c r="A686" s="141"/>
      <c r="B686" s="141"/>
      <c r="C686" s="356"/>
      <c r="D686" s="141"/>
      <c r="E686" s="178"/>
      <c r="F686" s="141"/>
      <c r="G686" s="172" t="s">
        <v>934</v>
      </c>
      <c r="H686" s="603" t="s">
        <v>311</v>
      </c>
      <c r="I686" s="603"/>
      <c r="J686" s="604" t="e">
        <f ca="1">AH682</f>
        <v>#N/A</v>
      </c>
      <c r="K686" s="604"/>
      <c r="L686" s="604"/>
      <c r="M686" s="604"/>
      <c r="N686" s="393">
        <f ca="1">AM682</f>
        <v>0</v>
      </c>
      <c r="O686" s="360"/>
      <c r="P686" s="389"/>
      <c r="Q686" s="361" t="s">
        <v>312</v>
      </c>
      <c r="R686" s="604" t="e">
        <f ca="1">J686*2</f>
        <v>#N/A</v>
      </c>
      <c r="S686" s="604"/>
      <c r="T686" s="604"/>
      <c r="U686" s="604"/>
      <c r="V686" s="393">
        <f ca="1">N686</f>
        <v>0</v>
      </c>
      <c r="W686" s="362"/>
      <c r="X686" s="362"/>
      <c r="Y686" s="362"/>
      <c r="Z686" s="362"/>
      <c r="AA686" s="141"/>
      <c r="AB686" s="141"/>
      <c r="AC686" s="141"/>
      <c r="AD686" s="141"/>
      <c r="AE686" s="141"/>
      <c r="AF686" s="141"/>
      <c r="AG686" s="141"/>
      <c r="AH686" s="141"/>
      <c r="AI686" s="141"/>
      <c r="AJ686" s="141"/>
      <c r="AK686" s="141"/>
      <c r="AL686" s="141"/>
      <c r="AM686" s="141"/>
      <c r="AN686" s="141"/>
      <c r="AO686" s="141"/>
      <c r="AP686" s="141"/>
      <c r="AQ686" s="141"/>
      <c r="AR686" s="141"/>
      <c r="AS686" s="141"/>
      <c r="AT686" s="141"/>
      <c r="AU686" s="141"/>
    </row>
    <row r="689" spans="1:55" s="142" customFormat="1" ht="18.75" customHeight="1">
      <c r="A689" s="288" t="s">
        <v>334</v>
      </c>
      <c r="B689" s="141"/>
      <c r="C689" s="141"/>
      <c r="D689" s="141"/>
      <c r="E689" s="141"/>
      <c r="F689" s="141"/>
      <c r="G689" s="141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  <c r="U689" s="141"/>
      <c r="V689" s="141"/>
      <c r="W689" s="141"/>
      <c r="X689" s="141"/>
      <c r="Y689" s="141"/>
      <c r="Z689" s="141"/>
      <c r="AA689" s="141"/>
      <c r="AB689" s="141"/>
      <c r="AC689" s="141"/>
      <c r="AD689" s="141"/>
      <c r="AE689" s="141"/>
      <c r="AF689" s="141"/>
      <c r="AG689" s="141"/>
      <c r="AH689" s="141"/>
      <c r="AI689" s="141"/>
      <c r="AJ689" s="141"/>
      <c r="AK689" s="141"/>
      <c r="AL689" s="141"/>
      <c r="AM689" s="141"/>
      <c r="AN689" s="141"/>
      <c r="AO689" s="141"/>
      <c r="AP689" s="141"/>
      <c r="AQ689" s="141"/>
      <c r="AR689" s="141"/>
      <c r="AS689" s="141"/>
      <c r="AT689" s="141"/>
    </row>
    <row r="690" spans="1:55" ht="18.75" customHeight="1">
      <c r="A690" s="183" t="s">
        <v>314</v>
      </c>
    </row>
    <row r="691" spans="1:55" ht="18.75" customHeight="1">
      <c r="B691" s="660" t="s">
        <v>315</v>
      </c>
      <c r="C691" s="660"/>
      <c r="D691" s="660"/>
      <c r="E691" s="660"/>
      <c r="F691" s="660"/>
      <c r="G691" s="660"/>
      <c r="H691" s="660" t="s">
        <v>316</v>
      </c>
      <c r="I691" s="660"/>
      <c r="J691" s="660"/>
      <c r="K691" s="660"/>
      <c r="L691" s="660"/>
      <c r="M691" s="660"/>
      <c r="N691" s="661" t="s">
        <v>317</v>
      </c>
      <c r="O691" s="661"/>
      <c r="P691" s="661"/>
      <c r="Q691" s="661"/>
      <c r="R691" s="661"/>
      <c r="S691" s="661"/>
      <c r="T691" s="595" t="s">
        <v>135</v>
      </c>
      <c r="U691" s="596"/>
      <c r="V691" s="596"/>
      <c r="W691" s="596"/>
      <c r="X691" s="596"/>
      <c r="Y691" s="596"/>
      <c r="Z691" s="596"/>
      <c r="AA691" s="596"/>
      <c r="AB691" s="596"/>
      <c r="AC691" s="596"/>
      <c r="AD691" s="596"/>
      <c r="AE691" s="597"/>
      <c r="AF691" s="662" t="s">
        <v>320</v>
      </c>
      <c r="AG691" s="662"/>
      <c r="AH691" s="662"/>
      <c r="AI691" s="662"/>
      <c r="AJ691" s="662"/>
      <c r="AK691" s="662"/>
      <c r="AL691" s="661" t="s">
        <v>321</v>
      </c>
      <c r="AM691" s="661"/>
      <c r="AN691" s="661"/>
      <c r="AO691" s="661"/>
      <c r="AP691" s="661"/>
      <c r="AQ691" s="661"/>
    </row>
    <row r="692" spans="1:55" ht="18.75" customHeight="1">
      <c r="B692" s="711">
        <f>MAX(Calcu_ADJ!D435:D494)</f>
        <v>0</v>
      </c>
      <c r="C692" s="711"/>
      <c r="D692" s="711"/>
      <c r="E692" s="711"/>
      <c r="F692" s="711"/>
      <c r="G692" s="711"/>
      <c r="H692" s="711" t="e">
        <f ca="1">Calcu_ADJ!F429*Calcu_ADJ!H429</f>
        <v>#N/A</v>
      </c>
      <c r="I692" s="711"/>
      <c r="J692" s="711"/>
      <c r="K692" s="711"/>
      <c r="L692" s="711"/>
      <c r="M692" s="711"/>
      <c r="N692" s="594">
        <f ca="1">Calcu_ADJ!D434</f>
        <v>0</v>
      </c>
      <c r="O692" s="594"/>
      <c r="P692" s="594"/>
      <c r="Q692" s="594"/>
      <c r="R692" s="594"/>
      <c r="S692" s="594"/>
      <c r="T692" s="621" t="e">
        <f ca="1">OFFSET(표준압력!W339,AL692,0)</f>
        <v>#N/A</v>
      </c>
      <c r="U692" s="621"/>
      <c r="V692" s="621"/>
      <c r="W692" s="621"/>
      <c r="X692" s="621"/>
      <c r="Y692" s="621"/>
      <c r="Z692" s="621">
        <f ca="1">표준압력!X340</f>
        <v>0</v>
      </c>
      <c r="AA692" s="621"/>
      <c r="AB692" s="621"/>
      <c r="AC692" s="621"/>
      <c r="AD692" s="621"/>
      <c r="AE692" s="621"/>
      <c r="AF692" s="594">
        <v>2</v>
      </c>
      <c r="AG692" s="594"/>
      <c r="AH692" s="594"/>
      <c r="AI692" s="594"/>
      <c r="AJ692" s="594"/>
      <c r="AK692" s="594"/>
      <c r="AL692" s="594" t="e">
        <f>MATCH(TRUE,Calcu_ADJ!I435:I494,0)</f>
        <v>#N/A</v>
      </c>
      <c r="AM692" s="594"/>
      <c r="AN692" s="594"/>
      <c r="AO692" s="594"/>
      <c r="AP692" s="594"/>
      <c r="AQ692" s="594"/>
    </row>
    <row r="693" spans="1:55" ht="18.75" customHeight="1">
      <c r="B693" s="661" t="s">
        <v>318</v>
      </c>
      <c r="C693" s="661"/>
      <c r="D693" s="661"/>
      <c r="E693" s="661"/>
      <c r="F693" s="661"/>
      <c r="G693" s="661"/>
      <c r="H693" s="661" t="s">
        <v>207</v>
      </c>
      <c r="I693" s="661"/>
      <c r="J693" s="661"/>
      <c r="K693" s="661"/>
      <c r="L693" s="661"/>
      <c r="M693" s="661"/>
      <c r="N693" s="595" t="s">
        <v>984</v>
      </c>
      <c r="O693" s="596"/>
      <c r="P693" s="596"/>
      <c r="Q693" s="596"/>
      <c r="R693" s="596"/>
      <c r="S693" s="596"/>
      <c r="T693" s="596"/>
      <c r="U693" s="596"/>
      <c r="V693" s="596"/>
      <c r="W693" s="596"/>
      <c r="X693" s="596"/>
      <c r="Y693" s="596"/>
      <c r="Z693" s="596"/>
      <c r="AA693" s="596"/>
      <c r="AB693" s="596"/>
      <c r="AC693" s="596"/>
      <c r="AD693" s="596"/>
      <c r="AE693" s="596"/>
      <c r="AF693" s="596"/>
      <c r="AG693" s="596"/>
      <c r="AH693" s="596"/>
      <c r="AI693" s="596"/>
      <c r="AJ693" s="596"/>
      <c r="AK693" s="597"/>
      <c r="AL693" s="482"/>
      <c r="AM693" s="482"/>
      <c r="AN693" s="482"/>
      <c r="AO693" s="482"/>
      <c r="AP693" s="482"/>
      <c r="AQ693" s="482"/>
      <c r="AR693" s="148"/>
      <c r="AS693" s="148"/>
      <c r="AT693" s="148"/>
      <c r="AU693" s="148"/>
      <c r="AV693" s="148"/>
      <c r="AW693" s="148"/>
      <c r="AX693" s="148"/>
      <c r="AY693" s="148"/>
      <c r="AZ693" s="148"/>
      <c r="BA693" s="148"/>
      <c r="BB693" s="148"/>
      <c r="BC693" s="148"/>
    </row>
    <row r="694" spans="1:55" ht="18.75" customHeight="1">
      <c r="B694" s="594" t="e">
        <f ca="1">MAX(ABS(Calcu_ADJ!Q450-Calcu_ADJ!Q435),ABS(Calcu_ADJ!R450-Calcu_ADJ!R435),ABS(Calcu_ADJ!S450-Calcu_ADJ!S435))</f>
        <v>#VALUE!</v>
      </c>
      <c r="C694" s="594"/>
      <c r="D694" s="594"/>
      <c r="E694" s="594"/>
      <c r="F694" s="594"/>
      <c r="G694" s="594"/>
      <c r="H694" s="594" t="e">
        <f ca="1">((P736-P735)+(V736-V735)+(AB736-AB735))/3</f>
        <v>#N/A</v>
      </c>
      <c r="I694" s="594"/>
      <c r="J694" s="594"/>
      <c r="K694" s="594"/>
      <c r="L694" s="594"/>
      <c r="M694" s="594"/>
      <c r="N694" s="594">
        <f>N397</f>
        <v>0</v>
      </c>
      <c r="O694" s="594"/>
      <c r="P694" s="594"/>
      <c r="Q694" s="594"/>
      <c r="R694" s="594"/>
      <c r="S694" s="594"/>
      <c r="T694" s="594" t="str">
        <f t="shared" ref="T694" ca="1" si="13">T397</f>
        <v/>
      </c>
      <c r="U694" s="594"/>
      <c r="V694" s="594"/>
      <c r="W694" s="594"/>
      <c r="X694" s="594"/>
      <c r="Y694" s="594"/>
      <c r="Z694" s="594" t="str">
        <f t="shared" ref="Z694" ca="1" si="14">Z397</f>
        <v/>
      </c>
      <c r="AA694" s="594"/>
      <c r="AB694" s="594"/>
      <c r="AC694" s="594"/>
      <c r="AD694" s="594"/>
      <c r="AE694" s="594"/>
      <c r="AF694" s="594" t="str">
        <f t="shared" ref="AF694" ca="1" si="15">AF397</f>
        <v/>
      </c>
      <c r="AG694" s="594"/>
      <c r="AH694" s="594"/>
      <c r="AI694" s="594"/>
      <c r="AJ694" s="594"/>
      <c r="AK694" s="594"/>
      <c r="AL694" s="482"/>
      <c r="AM694" s="482"/>
      <c r="AN694" s="482"/>
      <c r="AO694" s="482"/>
      <c r="AP694" s="482"/>
      <c r="AQ694" s="482"/>
      <c r="AR694" s="148"/>
      <c r="AS694" s="148"/>
      <c r="AT694" s="148"/>
      <c r="AU694" s="148"/>
      <c r="AV694" s="148"/>
      <c r="AW694" s="148"/>
      <c r="AX694" s="148"/>
      <c r="AY694" s="148"/>
      <c r="AZ694" s="148"/>
      <c r="BA694" s="148"/>
      <c r="BB694" s="148"/>
      <c r="BC694" s="148"/>
    </row>
    <row r="695" spans="1:55" ht="18" customHeight="1">
      <c r="A695" s="362"/>
      <c r="B695" s="362"/>
      <c r="C695" s="362"/>
      <c r="D695" s="362"/>
      <c r="E695" s="362"/>
      <c r="F695" s="362"/>
      <c r="G695" s="362"/>
      <c r="H695" s="362"/>
      <c r="I695" s="362"/>
      <c r="J695" s="362"/>
      <c r="K695" s="362"/>
      <c r="L695" s="362"/>
      <c r="M695" s="362"/>
      <c r="N695" s="362"/>
      <c r="O695" s="362"/>
      <c r="P695" s="362"/>
      <c r="Q695" s="362"/>
      <c r="R695" s="362"/>
      <c r="S695" s="362"/>
      <c r="T695" s="362"/>
      <c r="U695" s="362"/>
      <c r="V695" s="362"/>
      <c r="W695" s="362"/>
      <c r="X695" s="362"/>
      <c r="Y695" s="362"/>
      <c r="Z695" s="362"/>
      <c r="AA695" s="362"/>
      <c r="AB695" s="362"/>
      <c r="AC695" s="362"/>
      <c r="AD695" s="362"/>
      <c r="AE695" s="362"/>
      <c r="AF695" s="362"/>
      <c r="AG695" s="362"/>
      <c r="AH695" s="362"/>
      <c r="AI695" s="362"/>
      <c r="AJ695" s="362"/>
      <c r="AK695" s="362"/>
      <c r="AL695" s="362"/>
      <c r="AM695" s="362"/>
      <c r="AN695" s="362"/>
      <c r="AO695" s="362"/>
      <c r="AP695" s="362"/>
      <c r="AQ695" s="362"/>
      <c r="AR695" s="362"/>
      <c r="AS695" s="362"/>
      <c r="AT695" s="362"/>
    </row>
    <row r="696" spans="1:55" ht="18" customHeight="1">
      <c r="A696" s="183" t="s">
        <v>215</v>
      </c>
      <c r="B696" s="362"/>
      <c r="C696" s="362"/>
      <c r="D696" s="362"/>
      <c r="E696" s="362"/>
      <c r="F696" s="362"/>
      <c r="G696" s="362"/>
      <c r="H696" s="362"/>
      <c r="I696" s="362"/>
      <c r="J696" s="362"/>
      <c r="K696" s="362"/>
      <c r="L696" s="362"/>
      <c r="M696" s="362"/>
      <c r="N696" s="362"/>
      <c r="O696" s="362"/>
      <c r="P696" s="362"/>
      <c r="Q696" s="362"/>
      <c r="R696" s="362"/>
      <c r="S696" s="362"/>
      <c r="T696" s="362"/>
      <c r="U696" s="362"/>
      <c r="V696" s="362"/>
      <c r="W696" s="362"/>
      <c r="X696" s="362"/>
      <c r="Y696" s="362"/>
      <c r="Z696" s="362"/>
      <c r="AA696" s="362"/>
      <c r="AB696" s="362"/>
      <c r="AC696" s="362"/>
      <c r="AD696" s="362"/>
      <c r="AE696" s="362"/>
      <c r="AF696" s="362"/>
      <c r="AG696" s="362"/>
      <c r="AH696" s="362"/>
      <c r="AI696" s="362"/>
      <c r="AJ696" s="362"/>
      <c r="AK696" s="362"/>
      <c r="AL696" s="362"/>
      <c r="AM696" s="362"/>
      <c r="AN696" s="362"/>
      <c r="AO696" s="362"/>
      <c r="AP696" s="362"/>
      <c r="AQ696" s="362"/>
      <c r="AR696" s="362"/>
      <c r="AS696" s="362"/>
      <c r="AT696" s="362"/>
    </row>
    <row r="697" spans="1:55" ht="18" customHeight="1">
      <c r="A697" s="362"/>
      <c r="B697" s="651" t="s">
        <v>335</v>
      </c>
      <c r="C697" s="652"/>
      <c r="D697" s="652"/>
      <c r="E697" s="652"/>
      <c r="F697" s="652"/>
      <c r="G697" s="652"/>
      <c r="H697" s="653"/>
      <c r="I697" s="651" t="s">
        <v>929</v>
      </c>
      <c r="J697" s="652"/>
      <c r="K697" s="652"/>
      <c r="L697" s="652"/>
      <c r="M697" s="652"/>
      <c r="N697" s="652"/>
      <c r="O697" s="653"/>
      <c r="P697" s="692" t="e">
        <f>Calcu!$J$568&amp;" 지시값"</f>
        <v>#N/A</v>
      </c>
      <c r="Q697" s="693"/>
      <c r="R697" s="693"/>
      <c r="S697" s="693"/>
      <c r="T697" s="693"/>
      <c r="U697" s="693"/>
      <c r="V697" s="693"/>
      <c r="W697" s="693"/>
      <c r="X697" s="693"/>
      <c r="Y697" s="693"/>
      <c r="Z697" s="693"/>
      <c r="AA697" s="693"/>
      <c r="AB697" s="693"/>
      <c r="AC697" s="693"/>
      <c r="AD697" s="694" t="s">
        <v>723</v>
      </c>
      <c r="AE697" s="694"/>
      <c r="AF697" s="694"/>
      <c r="AG697" s="694"/>
      <c r="AH697" s="694"/>
      <c r="AI697" s="694"/>
      <c r="AJ697" s="695"/>
      <c r="AK697" s="362"/>
      <c r="AL697" s="362"/>
      <c r="AM697" s="362"/>
      <c r="AN697" s="362"/>
      <c r="AO697" s="362"/>
      <c r="AP697" s="362"/>
      <c r="AQ697" s="362"/>
      <c r="AR697" s="139"/>
      <c r="AS697" s="139"/>
      <c r="AT697" s="362"/>
    </row>
    <row r="698" spans="1:55" ht="18" customHeight="1">
      <c r="A698" s="362"/>
      <c r="B698" s="654"/>
      <c r="C698" s="655"/>
      <c r="D698" s="655"/>
      <c r="E698" s="655"/>
      <c r="F698" s="655"/>
      <c r="G698" s="655"/>
      <c r="H698" s="656"/>
      <c r="I698" s="657"/>
      <c r="J698" s="658"/>
      <c r="K698" s="658"/>
      <c r="L698" s="658"/>
      <c r="M698" s="658"/>
      <c r="N698" s="658"/>
      <c r="O698" s="659"/>
      <c r="P698" s="648" t="s">
        <v>336</v>
      </c>
      <c r="Q698" s="649"/>
      <c r="R698" s="649"/>
      <c r="S698" s="649"/>
      <c r="T698" s="649"/>
      <c r="U698" s="649"/>
      <c r="V698" s="650"/>
      <c r="W698" s="648" t="s">
        <v>218</v>
      </c>
      <c r="X698" s="649"/>
      <c r="Y698" s="649"/>
      <c r="Z698" s="649"/>
      <c r="AA698" s="649"/>
      <c r="AB698" s="649"/>
      <c r="AC698" s="650"/>
      <c r="AD698" s="648" t="s">
        <v>337</v>
      </c>
      <c r="AE698" s="649"/>
      <c r="AF698" s="649"/>
      <c r="AG698" s="649"/>
      <c r="AH698" s="649"/>
      <c r="AI698" s="649"/>
      <c r="AJ698" s="650"/>
      <c r="AK698" s="362"/>
      <c r="AL698" s="362"/>
      <c r="AM698" s="362"/>
      <c r="AN698" s="362"/>
      <c r="AO698" s="362"/>
      <c r="AP698" s="362"/>
      <c r="AQ698" s="362"/>
      <c r="AR698" s="139"/>
      <c r="AS698" s="139"/>
      <c r="AT698" s="362"/>
    </row>
    <row r="699" spans="1:55" ht="18" customHeight="1">
      <c r="A699" s="362"/>
      <c r="B699" s="657"/>
      <c r="C699" s="658"/>
      <c r="D699" s="658"/>
      <c r="E699" s="658"/>
      <c r="F699" s="658"/>
      <c r="G699" s="658"/>
      <c r="H699" s="659"/>
      <c r="I699" s="663">
        <f ca="1">Calcu_ADJ!E434</f>
        <v>0</v>
      </c>
      <c r="J699" s="664"/>
      <c r="K699" s="664"/>
      <c r="L699" s="664"/>
      <c r="M699" s="664"/>
      <c r="N699" s="664"/>
      <c r="O699" s="665"/>
      <c r="P699" s="663">
        <f ca="1">Calcu_ADJ!J434</f>
        <v>0</v>
      </c>
      <c r="Q699" s="666"/>
      <c r="R699" s="666"/>
      <c r="S699" s="666"/>
      <c r="T699" s="666"/>
      <c r="U699" s="666"/>
      <c r="V699" s="667"/>
      <c r="W699" s="663">
        <f ca="1">Calcu_ADJ!K434</f>
        <v>0</v>
      </c>
      <c r="X699" s="666"/>
      <c r="Y699" s="666"/>
      <c r="Z699" s="666"/>
      <c r="AA699" s="666"/>
      <c r="AB699" s="666"/>
      <c r="AC699" s="667"/>
      <c r="AD699" s="663">
        <f ca="1">Calcu_ADJ!L434</f>
        <v>0</v>
      </c>
      <c r="AE699" s="666"/>
      <c r="AF699" s="666"/>
      <c r="AG699" s="666"/>
      <c r="AH699" s="666"/>
      <c r="AI699" s="666"/>
      <c r="AJ699" s="667"/>
      <c r="AK699" s="362"/>
      <c r="AL699" s="362"/>
      <c r="AM699" s="362"/>
      <c r="AN699" s="362"/>
      <c r="AO699" s="362"/>
      <c r="AP699" s="362"/>
      <c r="AQ699" s="362"/>
      <c r="AR699" s="139"/>
      <c r="AS699" s="139"/>
      <c r="AT699" s="362"/>
    </row>
    <row r="700" spans="1:55" ht="18" customHeight="1">
      <c r="A700" s="362"/>
      <c r="B700" s="645">
        <f>Calcu_ADJ!C435</f>
        <v>1</v>
      </c>
      <c r="C700" s="646"/>
      <c r="D700" s="646"/>
      <c r="E700" s="646"/>
      <c r="F700" s="646"/>
      <c r="G700" s="646"/>
      <c r="H700" s="647"/>
      <c r="I700" s="626" t="str">
        <f>Calcu_ADJ!E435</f>
        <v/>
      </c>
      <c r="J700" s="627"/>
      <c r="K700" s="627"/>
      <c r="L700" s="627"/>
      <c r="M700" s="627"/>
      <c r="N700" s="627"/>
      <c r="O700" s="628"/>
      <c r="P700" s="626" t="str">
        <f>Calcu_ADJ!J435</f>
        <v/>
      </c>
      <c r="Q700" s="629"/>
      <c r="R700" s="629"/>
      <c r="S700" s="629"/>
      <c r="T700" s="629"/>
      <c r="U700" s="629"/>
      <c r="V700" s="630"/>
      <c r="W700" s="626" t="str">
        <f>IF(Calcu_ADJ!G435="ⅹ",Calcu_ADJ!G435,Calcu_ADJ!K435)</f>
        <v/>
      </c>
      <c r="X700" s="629"/>
      <c r="Y700" s="629"/>
      <c r="Z700" s="629"/>
      <c r="AA700" s="629"/>
      <c r="AB700" s="629"/>
      <c r="AC700" s="630"/>
      <c r="AD700" s="626" t="str">
        <f>IF(Calcu_ADJ!H435="ⅹ",Calcu_ADJ!H435,Calcu_ADJ!L435)</f>
        <v/>
      </c>
      <c r="AE700" s="629"/>
      <c r="AF700" s="629"/>
      <c r="AG700" s="629"/>
      <c r="AH700" s="629"/>
      <c r="AI700" s="629"/>
      <c r="AJ700" s="630"/>
      <c r="AK700" s="362"/>
      <c r="AL700" s="362"/>
      <c r="AM700" s="362"/>
      <c r="AN700" s="362"/>
      <c r="AO700" s="362"/>
      <c r="AP700" s="362"/>
      <c r="AQ700" s="362"/>
      <c r="AR700" s="139"/>
      <c r="AS700" s="139"/>
      <c r="AT700" s="362"/>
    </row>
    <row r="701" spans="1:55" ht="18" customHeight="1">
      <c r="A701" s="362"/>
      <c r="B701" s="645">
        <f>Calcu_ADJ!C436</f>
        <v>2</v>
      </c>
      <c r="C701" s="646"/>
      <c r="D701" s="646"/>
      <c r="E701" s="646"/>
      <c r="F701" s="646"/>
      <c r="G701" s="646"/>
      <c r="H701" s="647"/>
      <c r="I701" s="626" t="str">
        <f>Calcu_ADJ!E436</f>
        <v/>
      </c>
      <c r="J701" s="627"/>
      <c r="K701" s="627"/>
      <c r="L701" s="627"/>
      <c r="M701" s="627"/>
      <c r="N701" s="627"/>
      <c r="O701" s="628"/>
      <c r="P701" s="626" t="str">
        <f>Calcu_ADJ!J436</f>
        <v/>
      </c>
      <c r="Q701" s="629"/>
      <c r="R701" s="629"/>
      <c r="S701" s="629"/>
      <c r="T701" s="629"/>
      <c r="U701" s="629"/>
      <c r="V701" s="630"/>
      <c r="W701" s="626" t="str">
        <f>IF(Calcu_ADJ!G436="ⅹ",Calcu_ADJ!G436,Calcu_ADJ!K436)</f>
        <v/>
      </c>
      <c r="X701" s="629"/>
      <c r="Y701" s="629"/>
      <c r="Z701" s="629"/>
      <c r="AA701" s="629"/>
      <c r="AB701" s="629"/>
      <c r="AC701" s="630"/>
      <c r="AD701" s="626" t="str">
        <f>IF(Calcu_ADJ!H436="ⅹ",Calcu_ADJ!H436,Calcu_ADJ!L436)</f>
        <v/>
      </c>
      <c r="AE701" s="629"/>
      <c r="AF701" s="629"/>
      <c r="AG701" s="629"/>
      <c r="AH701" s="629"/>
      <c r="AI701" s="629"/>
      <c r="AJ701" s="630"/>
      <c r="AK701" s="362"/>
      <c r="AL701" s="362"/>
      <c r="AM701" s="362"/>
      <c r="AN701" s="362"/>
      <c r="AO701" s="362"/>
      <c r="AP701" s="362"/>
      <c r="AQ701" s="362"/>
      <c r="AR701" s="139"/>
      <c r="AS701" s="139"/>
      <c r="AT701" s="362"/>
    </row>
    <row r="702" spans="1:55" ht="18" customHeight="1">
      <c r="A702" s="362"/>
      <c r="B702" s="645">
        <f>Calcu_ADJ!C437</f>
        <v>3</v>
      </c>
      <c r="C702" s="646"/>
      <c r="D702" s="646"/>
      <c r="E702" s="646"/>
      <c r="F702" s="646"/>
      <c r="G702" s="646"/>
      <c r="H702" s="647"/>
      <c r="I702" s="626" t="str">
        <f>Calcu_ADJ!E437</f>
        <v/>
      </c>
      <c r="J702" s="627"/>
      <c r="K702" s="627"/>
      <c r="L702" s="627"/>
      <c r="M702" s="627"/>
      <c r="N702" s="627"/>
      <c r="O702" s="628"/>
      <c r="P702" s="626" t="str">
        <f>Calcu_ADJ!J437</f>
        <v/>
      </c>
      <c r="Q702" s="629"/>
      <c r="R702" s="629"/>
      <c r="S702" s="629"/>
      <c r="T702" s="629"/>
      <c r="U702" s="629"/>
      <c r="V702" s="630"/>
      <c r="W702" s="626" t="str">
        <f>IF(Calcu_ADJ!G437="ⅹ",Calcu_ADJ!G437,Calcu_ADJ!K437)</f>
        <v/>
      </c>
      <c r="X702" s="629"/>
      <c r="Y702" s="629"/>
      <c r="Z702" s="629"/>
      <c r="AA702" s="629"/>
      <c r="AB702" s="629"/>
      <c r="AC702" s="630"/>
      <c r="AD702" s="626" t="str">
        <f>IF(Calcu_ADJ!H437="ⅹ",Calcu_ADJ!H437,Calcu_ADJ!L437)</f>
        <v/>
      </c>
      <c r="AE702" s="629"/>
      <c r="AF702" s="629"/>
      <c r="AG702" s="629"/>
      <c r="AH702" s="629"/>
      <c r="AI702" s="629"/>
      <c r="AJ702" s="630"/>
      <c r="AK702" s="362"/>
      <c r="AL702" s="362"/>
      <c r="AM702" s="362"/>
      <c r="AN702" s="362"/>
      <c r="AO702" s="362"/>
      <c r="AP702" s="362"/>
      <c r="AQ702" s="362"/>
      <c r="AR702" s="139"/>
      <c r="AS702" s="139"/>
      <c r="AT702" s="362"/>
    </row>
    <row r="703" spans="1:55" ht="18" customHeight="1">
      <c r="A703" s="362"/>
      <c r="B703" s="645">
        <f>Calcu_ADJ!C438</f>
        <v>4</v>
      </c>
      <c r="C703" s="646"/>
      <c r="D703" s="646"/>
      <c r="E703" s="646"/>
      <c r="F703" s="646"/>
      <c r="G703" s="646"/>
      <c r="H703" s="647"/>
      <c r="I703" s="626" t="str">
        <f>Calcu_ADJ!E438</f>
        <v/>
      </c>
      <c r="J703" s="627"/>
      <c r="K703" s="627"/>
      <c r="L703" s="627"/>
      <c r="M703" s="627"/>
      <c r="N703" s="627"/>
      <c r="O703" s="628"/>
      <c r="P703" s="626" t="str">
        <f>Calcu_ADJ!J438</f>
        <v/>
      </c>
      <c r="Q703" s="629"/>
      <c r="R703" s="629"/>
      <c r="S703" s="629"/>
      <c r="T703" s="629"/>
      <c r="U703" s="629"/>
      <c r="V703" s="630"/>
      <c r="W703" s="626" t="str">
        <f>IF(Calcu_ADJ!G438="ⅹ",Calcu_ADJ!G438,Calcu_ADJ!K438)</f>
        <v/>
      </c>
      <c r="X703" s="629"/>
      <c r="Y703" s="629"/>
      <c r="Z703" s="629"/>
      <c r="AA703" s="629"/>
      <c r="AB703" s="629"/>
      <c r="AC703" s="630"/>
      <c r="AD703" s="626" t="str">
        <f>IF(Calcu_ADJ!H438="ⅹ",Calcu_ADJ!H438,Calcu_ADJ!L438)</f>
        <v/>
      </c>
      <c r="AE703" s="629"/>
      <c r="AF703" s="629"/>
      <c r="AG703" s="629"/>
      <c r="AH703" s="629"/>
      <c r="AI703" s="629"/>
      <c r="AJ703" s="630"/>
      <c r="AK703" s="362"/>
      <c r="AL703" s="362"/>
      <c r="AM703" s="362"/>
      <c r="AN703" s="362"/>
      <c r="AO703" s="362"/>
      <c r="AP703" s="362"/>
      <c r="AQ703" s="362"/>
      <c r="AR703" s="139"/>
      <c r="AS703" s="139"/>
      <c r="AT703" s="362"/>
    </row>
    <row r="704" spans="1:55" ht="18" customHeight="1">
      <c r="A704" s="362"/>
      <c r="B704" s="645">
        <f>Calcu_ADJ!C439</f>
        <v>5</v>
      </c>
      <c r="C704" s="646"/>
      <c r="D704" s="646"/>
      <c r="E704" s="646"/>
      <c r="F704" s="646"/>
      <c r="G704" s="646"/>
      <c r="H704" s="647"/>
      <c r="I704" s="626" t="str">
        <f>Calcu_ADJ!E439</f>
        <v/>
      </c>
      <c r="J704" s="627"/>
      <c r="K704" s="627"/>
      <c r="L704" s="627"/>
      <c r="M704" s="627"/>
      <c r="N704" s="627"/>
      <c r="O704" s="628"/>
      <c r="P704" s="626" t="str">
        <f>Calcu_ADJ!J439</f>
        <v/>
      </c>
      <c r="Q704" s="629"/>
      <c r="R704" s="629"/>
      <c r="S704" s="629"/>
      <c r="T704" s="629"/>
      <c r="U704" s="629"/>
      <c r="V704" s="630"/>
      <c r="W704" s="626" t="str">
        <f>IF(Calcu_ADJ!G439="ⅹ",Calcu_ADJ!G439,Calcu_ADJ!K439)</f>
        <v/>
      </c>
      <c r="X704" s="629"/>
      <c r="Y704" s="629"/>
      <c r="Z704" s="629"/>
      <c r="AA704" s="629"/>
      <c r="AB704" s="629"/>
      <c r="AC704" s="630"/>
      <c r="AD704" s="626" t="str">
        <f>IF(Calcu_ADJ!H439="ⅹ",Calcu_ADJ!H439,Calcu_ADJ!L439)</f>
        <v/>
      </c>
      <c r="AE704" s="629"/>
      <c r="AF704" s="629"/>
      <c r="AG704" s="629"/>
      <c r="AH704" s="629"/>
      <c r="AI704" s="629"/>
      <c r="AJ704" s="630"/>
      <c r="AK704" s="362"/>
      <c r="AL704" s="362"/>
      <c r="AM704" s="362"/>
      <c r="AN704" s="362"/>
      <c r="AO704" s="362"/>
      <c r="AP704" s="362"/>
      <c r="AQ704" s="362"/>
      <c r="AR704" s="139"/>
      <c r="AS704" s="139"/>
      <c r="AT704" s="362"/>
    </row>
    <row r="705" spans="1:46" ht="18" customHeight="1">
      <c r="A705" s="362"/>
      <c r="B705" s="645">
        <f>Calcu_ADJ!C440</f>
        <v>6</v>
      </c>
      <c r="C705" s="646"/>
      <c r="D705" s="646"/>
      <c r="E705" s="646"/>
      <c r="F705" s="646"/>
      <c r="G705" s="646"/>
      <c r="H705" s="647"/>
      <c r="I705" s="626" t="str">
        <f>Calcu_ADJ!E440</f>
        <v/>
      </c>
      <c r="J705" s="627"/>
      <c r="K705" s="627"/>
      <c r="L705" s="627"/>
      <c r="M705" s="627"/>
      <c r="N705" s="627"/>
      <c r="O705" s="628"/>
      <c r="P705" s="626" t="str">
        <f>Calcu_ADJ!J440</f>
        <v/>
      </c>
      <c r="Q705" s="629"/>
      <c r="R705" s="629"/>
      <c r="S705" s="629"/>
      <c r="T705" s="629"/>
      <c r="U705" s="629"/>
      <c r="V705" s="630"/>
      <c r="W705" s="626" t="str">
        <f>IF(Calcu_ADJ!G440="ⅹ",Calcu_ADJ!G440,Calcu_ADJ!K440)</f>
        <v/>
      </c>
      <c r="X705" s="629"/>
      <c r="Y705" s="629"/>
      <c r="Z705" s="629"/>
      <c r="AA705" s="629"/>
      <c r="AB705" s="629"/>
      <c r="AC705" s="630"/>
      <c r="AD705" s="626" t="str">
        <f>IF(Calcu_ADJ!H440="ⅹ",Calcu_ADJ!H440,Calcu_ADJ!L440)</f>
        <v/>
      </c>
      <c r="AE705" s="629"/>
      <c r="AF705" s="629"/>
      <c r="AG705" s="629"/>
      <c r="AH705" s="629"/>
      <c r="AI705" s="629"/>
      <c r="AJ705" s="630"/>
      <c r="AK705" s="362"/>
      <c r="AL705" s="362"/>
      <c r="AM705" s="362"/>
      <c r="AN705" s="362"/>
      <c r="AO705" s="362"/>
      <c r="AP705" s="362"/>
      <c r="AQ705" s="362"/>
      <c r="AR705" s="139"/>
      <c r="AS705" s="139"/>
      <c r="AT705" s="362"/>
    </row>
    <row r="706" spans="1:46" ht="18" customHeight="1">
      <c r="A706" s="362"/>
      <c r="B706" s="645">
        <f>Calcu_ADJ!C441</f>
        <v>7</v>
      </c>
      <c r="C706" s="646"/>
      <c r="D706" s="646"/>
      <c r="E706" s="646"/>
      <c r="F706" s="646"/>
      <c r="G706" s="646"/>
      <c r="H706" s="647"/>
      <c r="I706" s="626" t="str">
        <f>Calcu_ADJ!E441</f>
        <v/>
      </c>
      <c r="J706" s="627"/>
      <c r="K706" s="627"/>
      <c r="L706" s="627"/>
      <c r="M706" s="627"/>
      <c r="N706" s="627"/>
      <c r="O706" s="628"/>
      <c r="P706" s="626" t="str">
        <f>Calcu_ADJ!J441</f>
        <v/>
      </c>
      <c r="Q706" s="629"/>
      <c r="R706" s="629"/>
      <c r="S706" s="629"/>
      <c r="T706" s="629"/>
      <c r="U706" s="629"/>
      <c r="V706" s="630"/>
      <c r="W706" s="626" t="str">
        <f>IF(Calcu_ADJ!G441="ⅹ",Calcu_ADJ!G441,Calcu_ADJ!K441)</f>
        <v/>
      </c>
      <c r="X706" s="629"/>
      <c r="Y706" s="629"/>
      <c r="Z706" s="629"/>
      <c r="AA706" s="629"/>
      <c r="AB706" s="629"/>
      <c r="AC706" s="630"/>
      <c r="AD706" s="626" t="str">
        <f>IF(Calcu_ADJ!H441="ⅹ",Calcu_ADJ!H441,Calcu_ADJ!L441)</f>
        <v/>
      </c>
      <c r="AE706" s="629"/>
      <c r="AF706" s="629"/>
      <c r="AG706" s="629"/>
      <c r="AH706" s="629"/>
      <c r="AI706" s="629"/>
      <c r="AJ706" s="630"/>
      <c r="AK706" s="362"/>
      <c r="AL706" s="362"/>
      <c r="AM706" s="362"/>
      <c r="AN706" s="362"/>
      <c r="AO706" s="362"/>
      <c r="AP706" s="362"/>
      <c r="AQ706" s="362"/>
      <c r="AR706" s="139"/>
      <c r="AS706" s="139"/>
      <c r="AT706" s="362"/>
    </row>
    <row r="707" spans="1:46" ht="18" customHeight="1">
      <c r="A707" s="362"/>
      <c r="B707" s="645">
        <f>Calcu_ADJ!C442</f>
        <v>8</v>
      </c>
      <c r="C707" s="646"/>
      <c r="D707" s="646"/>
      <c r="E707" s="646"/>
      <c r="F707" s="646"/>
      <c r="G707" s="646"/>
      <c r="H707" s="647"/>
      <c r="I707" s="626" t="str">
        <f>Calcu_ADJ!E442</f>
        <v/>
      </c>
      <c r="J707" s="627"/>
      <c r="K707" s="627"/>
      <c r="L707" s="627"/>
      <c r="M707" s="627"/>
      <c r="N707" s="627"/>
      <c r="O707" s="628"/>
      <c r="P707" s="626" t="str">
        <f>Calcu_ADJ!J442</f>
        <v/>
      </c>
      <c r="Q707" s="629"/>
      <c r="R707" s="629"/>
      <c r="S707" s="629"/>
      <c r="T707" s="629"/>
      <c r="U707" s="629"/>
      <c r="V707" s="630"/>
      <c r="W707" s="626" t="str">
        <f>IF(Calcu_ADJ!G442="ⅹ",Calcu_ADJ!G442,Calcu_ADJ!K442)</f>
        <v/>
      </c>
      <c r="X707" s="629"/>
      <c r="Y707" s="629"/>
      <c r="Z707" s="629"/>
      <c r="AA707" s="629"/>
      <c r="AB707" s="629"/>
      <c r="AC707" s="630"/>
      <c r="AD707" s="626" t="str">
        <f>IF(Calcu_ADJ!H442="ⅹ",Calcu_ADJ!H442,Calcu_ADJ!L442)</f>
        <v/>
      </c>
      <c r="AE707" s="629"/>
      <c r="AF707" s="629"/>
      <c r="AG707" s="629"/>
      <c r="AH707" s="629"/>
      <c r="AI707" s="629"/>
      <c r="AJ707" s="630"/>
      <c r="AK707" s="362"/>
      <c r="AL707" s="362"/>
      <c r="AM707" s="362"/>
      <c r="AN707" s="362"/>
      <c r="AO707" s="362"/>
      <c r="AP707" s="362"/>
      <c r="AQ707" s="362"/>
      <c r="AR707" s="139"/>
      <c r="AS707" s="139"/>
      <c r="AT707" s="362"/>
    </row>
    <row r="708" spans="1:46" ht="18" customHeight="1">
      <c r="A708" s="362"/>
      <c r="B708" s="645">
        <f>Calcu_ADJ!C443</f>
        <v>9</v>
      </c>
      <c r="C708" s="646"/>
      <c r="D708" s="646"/>
      <c r="E708" s="646"/>
      <c r="F708" s="646"/>
      <c r="G708" s="646"/>
      <c r="H708" s="647"/>
      <c r="I708" s="626" t="str">
        <f>Calcu_ADJ!E443</f>
        <v/>
      </c>
      <c r="J708" s="627"/>
      <c r="K708" s="627"/>
      <c r="L708" s="627"/>
      <c r="M708" s="627"/>
      <c r="N708" s="627"/>
      <c r="O708" s="628"/>
      <c r="P708" s="626" t="str">
        <f>Calcu_ADJ!J443</f>
        <v/>
      </c>
      <c r="Q708" s="629"/>
      <c r="R708" s="629"/>
      <c r="S708" s="629"/>
      <c r="T708" s="629"/>
      <c r="U708" s="629"/>
      <c r="V708" s="630"/>
      <c r="W708" s="626" t="str">
        <f>IF(Calcu_ADJ!G443="ⅹ",Calcu_ADJ!G443,Calcu_ADJ!K443)</f>
        <v/>
      </c>
      <c r="X708" s="629"/>
      <c r="Y708" s="629"/>
      <c r="Z708" s="629"/>
      <c r="AA708" s="629"/>
      <c r="AB708" s="629"/>
      <c r="AC708" s="630"/>
      <c r="AD708" s="626" t="str">
        <f>IF(Calcu_ADJ!H443="ⅹ",Calcu_ADJ!H443,Calcu_ADJ!L443)</f>
        <v/>
      </c>
      <c r="AE708" s="629"/>
      <c r="AF708" s="629"/>
      <c r="AG708" s="629"/>
      <c r="AH708" s="629"/>
      <c r="AI708" s="629"/>
      <c r="AJ708" s="630"/>
      <c r="AK708" s="362"/>
      <c r="AL708" s="362"/>
      <c r="AM708" s="362"/>
      <c r="AN708" s="362"/>
      <c r="AO708" s="362"/>
      <c r="AP708" s="362"/>
      <c r="AQ708" s="362"/>
      <c r="AR708" s="139"/>
      <c r="AS708" s="139"/>
      <c r="AT708" s="362"/>
    </row>
    <row r="709" spans="1:46" ht="18" customHeight="1">
      <c r="A709" s="362"/>
      <c r="B709" s="645">
        <f>Calcu_ADJ!C444</f>
        <v>10</v>
      </c>
      <c r="C709" s="646"/>
      <c r="D709" s="646"/>
      <c r="E709" s="646"/>
      <c r="F709" s="646"/>
      <c r="G709" s="646"/>
      <c r="H709" s="647"/>
      <c r="I709" s="626" t="str">
        <f>Calcu_ADJ!E444</f>
        <v/>
      </c>
      <c r="J709" s="627"/>
      <c r="K709" s="627"/>
      <c r="L709" s="627"/>
      <c r="M709" s="627"/>
      <c r="N709" s="627"/>
      <c r="O709" s="628"/>
      <c r="P709" s="626" t="str">
        <f>Calcu_ADJ!J444</f>
        <v/>
      </c>
      <c r="Q709" s="629"/>
      <c r="R709" s="629"/>
      <c r="S709" s="629"/>
      <c r="T709" s="629"/>
      <c r="U709" s="629"/>
      <c r="V709" s="630"/>
      <c r="W709" s="626" t="str">
        <f>IF(Calcu_ADJ!G444="ⅹ",Calcu_ADJ!G444,Calcu_ADJ!K444)</f>
        <v/>
      </c>
      <c r="X709" s="629"/>
      <c r="Y709" s="629"/>
      <c r="Z709" s="629"/>
      <c r="AA709" s="629"/>
      <c r="AB709" s="629"/>
      <c r="AC709" s="630"/>
      <c r="AD709" s="626" t="str">
        <f>IF(Calcu_ADJ!H444="ⅹ",Calcu_ADJ!H444,Calcu_ADJ!L444)</f>
        <v/>
      </c>
      <c r="AE709" s="629"/>
      <c r="AF709" s="629"/>
      <c r="AG709" s="629"/>
      <c r="AH709" s="629"/>
      <c r="AI709" s="629"/>
      <c r="AJ709" s="630"/>
      <c r="AK709" s="362"/>
      <c r="AL709" s="362"/>
      <c r="AM709" s="362"/>
      <c r="AN709" s="362"/>
      <c r="AO709" s="362"/>
      <c r="AP709" s="362"/>
      <c r="AQ709" s="362"/>
      <c r="AR709" s="139"/>
      <c r="AS709" s="139"/>
      <c r="AT709" s="362"/>
    </row>
    <row r="710" spans="1:46" ht="18" customHeight="1">
      <c r="A710" s="362"/>
      <c r="B710" s="645">
        <f>Calcu_ADJ!C445</f>
        <v>11</v>
      </c>
      <c r="C710" s="646"/>
      <c r="D710" s="646"/>
      <c r="E710" s="646"/>
      <c r="F710" s="646"/>
      <c r="G710" s="646"/>
      <c r="H710" s="647"/>
      <c r="I710" s="626" t="str">
        <f>Calcu_ADJ!E445</f>
        <v/>
      </c>
      <c r="J710" s="627"/>
      <c r="K710" s="627"/>
      <c r="L710" s="627"/>
      <c r="M710" s="627"/>
      <c r="N710" s="627"/>
      <c r="O710" s="628"/>
      <c r="P710" s="626" t="str">
        <f>Calcu_ADJ!J445</f>
        <v/>
      </c>
      <c r="Q710" s="629"/>
      <c r="R710" s="629"/>
      <c r="S710" s="629"/>
      <c r="T710" s="629"/>
      <c r="U710" s="629"/>
      <c r="V710" s="630"/>
      <c r="W710" s="626" t="str">
        <f>IF(Calcu_ADJ!G445="ⅹ",Calcu_ADJ!G445,Calcu_ADJ!K445)</f>
        <v/>
      </c>
      <c r="X710" s="629"/>
      <c r="Y710" s="629"/>
      <c r="Z710" s="629"/>
      <c r="AA710" s="629"/>
      <c r="AB710" s="629"/>
      <c r="AC710" s="630"/>
      <c r="AD710" s="626" t="str">
        <f>IF(Calcu_ADJ!H445="ⅹ",Calcu_ADJ!H445,Calcu_ADJ!L445)</f>
        <v/>
      </c>
      <c r="AE710" s="629"/>
      <c r="AF710" s="629"/>
      <c r="AG710" s="629"/>
      <c r="AH710" s="629"/>
      <c r="AI710" s="629"/>
      <c r="AJ710" s="630"/>
      <c r="AK710" s="362"/>
      <c r="AL710" s="362"/>
      <c r="AM710" s="362"/>
      <c r="AN710" s="362"/>
      <c r="AO710" s="362"/>
      <c r="AP710" s="362"/>
      <c r="AQ710" s="362"/>
      <c r="AR710" s="139"/>
      <c r="AS710" s="139"/>
      <c r="AT710" s="362"/>
    </row>
    <row r="711" spans="1:46" ht="18" customHeight="1">
      <c r="A711" s="362"/>
      <c r="B711" s="645">
        <f>Calcu_ADJ!C446</f>
        <v>12</v>
      </c>
      <c r="C711" s="646"/>
      <c r="D711" s="646"/>
      <c r="E711" s="646"/>
      <c r="F711" s="646"/>
      <c r="G711" s="646"/>
      <c r="H711" s="647"/>
      <c r="I711" s="626" t="str">
        <f>Calcu_ADJ!E446</f>
        <v/>
      </c>
      <c r="J711" s="627"/>
      <c r="K711" s="627"/>
      <c r="L711" s="627"/>
      <c r="M711" s="627"/>
      <c r="N711" s="627"/>
      <c r="O711" s="628"/>
      <c r="P711" s="626" t="str">
        <f>Calcu_ADJ!J446</f>
        <v/>
      </c>
      <c r="Q711" s="629"/>
      <c r="R711" s="629"/>
      <c r="S711" s="629"/>
      <c r="T711" s="629"/>
      <c r="U711" s="629"/>
      <c r="V711" s="630"/>
      <c r="W711" s="626" t="str">
        <f>IF(Calcu_ADJ!G446="ⅹ",Calcu_ADJ!G446,Calcu_ADJ!K446)</f>
        <v/>
      </c>
      <c r="X711" s="629"/>
      <c r="Y711" s="629"/>
      <c r="Z711" s="629"/>
      <c r="AA711" s="629"/>
      <c r="AB711" s="629"/>
      <c r="AC711" s="630"/>
      <c r="AD711" s="626" t="str">
        <f>IF(Calcu_ADJ!H446="ⅹ",Calcu_ADJ!H446,Calcu_ADJ!L446)</f>
        <v/>
      </c>
      <c r="AE711" s="629"/>
      <c r="AF711" s="629"/>
      <c r="AG711" s="629"/>
      <c r="AH711" s="629"/>
      <c r="AI711" s="629"/>
      <c r="AJ711" s="630"/>
      <c r="AK711" s="362"/>
      <c r="AL711" s="362"/>
      <c r="AM711" s="362"/>
      <c r="AN711" s="362"/>
      <c r="AO711" s="362"/>
      <c r="AP711" s="362"/>
      <c r="AQ711" s="362"/>
      <c r="AR711" s="139"/>
      <c r="AS711" s="139"/>
      <c r="AT711" s="362"/>
    </row>
    <row r="712" spans="1:46" ht="18" customHeight="1">
      <c r="A712" s="362"/>
      <c r="B712" s="645">
        <f>Calcu_ADJ!C447</f>
        <v>13</v>
      </c>
      <c r="C712" s="646"/>
      <c r="D712" s="646"/>
      <c r="E712" s="646"/>
      <c r="F712" s="646"/>
      <c r="G712" s="646"/>
      <c r="H712" s="647"/>
      <c r="I712" s="626" t="str">
        <f>Calcu_ADJ!E447</f>
        <v/>
      </c>
      <c r="J712" s="627"/>
      <c r="K712" s="627"/>
      <c r="L712" s="627"/>
      <c r="M712" s="627"/>
      <c r="N712" s="627"/>
      <c r="O712" s="628"/>
      <c r="P712" s="626" t="str">
        <f>Calcu_ADJ!J447</f>
        <v/>
      </c>
      <c r="Q712" s="629"/>
      <c r="R712" s="629"/>
      <c r="S712" s="629"/>
      <c r="T712" s="629"/>
      <c r="U712" s="629"/>
      <c r="V712" s="630"/>
      <c r="W712" s="626" t="str">
        <f>IF(Calcu_ADJ!G447="ⅹ",Calcu_ADJ!G447,Calcu_ADJ!K447)</f>
        <v/>
      </c>
      <c r="X712" s="629"/>
      <c r="Y712" s="629"/>
      <c r="Z712" s="629"/>
      <c r="AA712" s="629"/>
      <c r="AB712" s="629"/>
      <c r="AC712" s="630"/>
      <c r="AD712" s="626" t="str">
        <f>IF(Calcu_ADJ!H447="ⅹ",Calcu_ADJ!H447,Calcu_ADJ!L447)</f>
        <v/>
      </c>
      <c r="AE712" s="629"/>
      <c r="AF712" s="629"/>
      <c r="AG712" s="629"/>
      <c r="AH712" s="629"/>
      <c r="AI712" s="629"/>
      <c r="AJ712" s="630"/>
      <c r="AK712" s="362"/>
      <c r="AL712" s="362"/>
      <c r="AM712" s="362"/>
      <c r="AN712" s="362"/>
      <c r="AO712" s="362"/>
      <c r="AP712" s="362"/>
      <c r="AQ712" s="362"/>
      <c r="AR712" s="139"/>
      <c r="AS712" s="139"/>
      <c r="AT712" s="362"/>
    </row>
    <row r="713" spans="1:46" ht="18" customHeight="1">
      <c r="A713" s="362"/>
      <c r="B713" s="645">
        <f>Calcu_ADJ!C448</f>
        <v>14</v>
      </c>
      <c r="C713" s="646"/>
      <c r="D713" s="646"/>
      <c r="E713" s="646"/>
      <c r="F713" s="646"/>
      <c r="G713" s="646"/>
      <c r="H713" s="647"/>
      <c r="I713" s="626" t="str">
        <f>Calcu_ADJ!E448</f>
        <v/>
      </c>
      <c r="J713" s="627"/>
      <c r="K713" s="627"/>
      <c r="L713" s="627"/>
      <c r="M713" s="627"/>
      <c r="N713" s="627"/>
      <c r="O713" s="628"/>
      <c r="P713" s="626" t="str">
        <f>Calcu_ADJ!J448</f>
        <v/>
      </c>
      <c r="Q713" s="629"/>
      <c r="R713" s="629"/>
      <c r="S713" s="629"/>
      <c r="T713" s="629"/>
      <c r="U713" s="629"/>
      <c r="V713" s="630"/>
      <c r="W713" s="626" t="str">
        <f>IF(Calcu_ADJ!G448="ⅹ",Calcu_ADJ!G448,Calcu_ADJ!K448)</f>
        <v/>
      </c>
      <c r="X713" s="629"/>
      <c r="Y713" s="629"/>
      <c r="Z713" s="629"/>
      <c r="AA713" s="629"/>
      <c r="AB713" s="629"/>
      <c r="AC713" s="630"/>
      <c r="AD713" s="626" t="str">
        <f>IF(Calcu_ADJ!H448="ⅹ",Calcu_ADJ!H448,Calcu_ADJ!L448)</f>
        <v/>
      </c>
      <c r="AE713" s="629"/>
      <c r="AF713" s="629"/>
      <c r="AG713" s="629"/>
      <c r="AH713" s="629"/>
      <c r="AI713" s="629"/>
      <c r="AJ713" s="630"/>
      <c r="AK713" s="362"/>
      <c r="AL713" s="362"/>
      <c r="AM713" s="362"/>
      <c r="AN713" s="362"/>
      <c r="AO713" s="362"/>
      <c r="AP713" s="362"/>
      <c r="AQ713" s="362"/>
      <c r="AR713" s="139"/>
      <c r="AS713" s="139"/>
      <c r="AT713" s="362"/>
    </row>
    <row r="714" spans="1:46" ht="18" customHeight="1">
      <c r="A714" s="362"/>
      <c r="B714" s="645">
        <f>Calcu_ADJ!C449</f>
        <v>15</v>
      </c>
      <c r="C714" s="646"/>
      <c r="D714" s="646"/>
      <c r="E714" s="646"/>
      <c r="F714" s="646"/>
      <c r="G714" s="646"/>
      <c r="H714" s="647"/>
      <c r="I714" s="626" t="str">
        <f>Calcu_ADJ!E449</f>
        <v/>
      </c>
      <c r="J714" s="627"/>
      <c r="K714" s="627"/>
      <c r="L714" s="627"/>
      <c r="M714" s="627"/>
      <c r="N714" s="627"/>
      <c r="O714" s="628"/>
      <c r="P714" s="626" t="str">
        <f>Calcu_ADJ!J449</f>
        <v/>
      </c>
      <c r="Q714" s="629"/>
      <c r="R714" s="629"/>
      <c r="S714" s="629"/>
      <c r="T714" s="629"/>
      <c r="U714" s="629"/>
      <c r="V714" s="630"/>
      <c r="W714" s="626" t="str">
        <f>IF(Calcu_ADJ!G449="ⅹ",Calcu_ADJ!G449,Calcu_ADJ!K449)</f>
        <v/>
      </c>
      <c r="X714" s="629"/>
      <c r="Y714" s="629"/>
      <c r="Z714" s="629"/>
      <c r="AA714" s="629"/>
      <c r="AB714" s="629"/>
      <c r="AC714" s="630"/>
      <c r="AD714" s="626" t="str">
        <f>IF(Calcu_ADJ!H449="ⅹ",Calcu_ADJ!H449,Calcu_ADJ!L449)</f>
        <v/>
      </c>
      <c r="AE714" s="629"/>
      <c r="AF714" s="629"/>
      <c r="AG714" s="629"/>
      <c r="AH714" s="629"/>
      <c r="AI714" s="629"/>
      <c r="AJ714" s="630"/>
      <c r="AK714" s="362"/>
      <c r="AL714" s="362"/>
      <c r="AM714" s="362"/>
      <c r="AN714" s="362"/>
      <c r="AO714" s="362"/>
      <c r="AP714" s="362"/>
      <c r="AQ714" s="362"/>
      <c r="AR714" s="139"/>
      <c r="AS714" s="139"/>
      <c r="AT714" s="362"/>
    </row>
    <row r="715" spans="1:46" ht="18" customHeight="1">
      <c r="A715" s="362"/>
      <c r="B715" s="645">
        <f>Calcu_ADJ!C450</f>
        <v>16</v>
      </c>
      <c r="C715" s="646"/>
      <c r="D715" s="646"/>
      <c r="E715" s="646"/>
      <c r="F715" s="646"/>
      <c r="G715" s="646"/>
      <c r="H715" s="647"/>
      <c r="I715" s="626" t="str">
        <f>Calcu_ADJ!E450</f>
        <v/>
      </c>
      <c r="J715" s="627"/>
      <c r="K715" s="627"/>
      <c r="L715" s="627"/>
      <c r="M715" s="627"/>
      <c r="N715" s="627"/>
      <c r="O715" s="628"/>
      <c r="P715" s="626" t="str">
        <f>Calcu_ADJ!J450</f>
        <v/>
      </c>
      <c r="Q715" s="629"/>
      <c r="R715" s="629"/>
      <c r="S715" s="629"/>
      <c r="T715" s="629"/>
      <c r="U715" s="629"/>
      <c r="V715" s="630"/>
      <c r="W715" s="626" t="str">
        <f>IF(Calcu_ADJ!G450="ⅹ",Calcu_ADJ!G450,Calcu_ADJ!K450)</f>
        <v/>
      </c>
      <c r="X715" s="629"/>
      <c r="Y715" s="629"/>
      <c r="Z715" s="629"/>
      <c r="AA715" s="629"/>
      <c r="AB715" s="629"/>
      <c r="AC715" s="630"/>
      <c r="AD715" s="626" t="str">
        <f>IF(Calcu_ADJ!H450="ⅹ",Calcu_ADJ!H450,Calcu_ADJ!L450)</f>
        <v/>
      </c>
      <c r="AE715" s="629"/>
      <c r="AF715" s="629"/>
      <c r="AG715" s="629"/>
      <c r="AH715" s="629"/>
      <c r="AI715" s="629"/>
      <c r="AJ715" s="630"/>
      <c r="AK715" s="362"/>
      <c r="AL715" s="362"/>
      <c r="AM715" s="362"/>
      <c r="AN715" s="362"/>
      <c r="AO715" s="362"/>
      <c r="AP715" s="362"/>
      <c r="AQ715" s="362"/>
      <c r="AR715" s="139"/>
      <c r="AS715" s="139"/>
      <c r="AT715" s="362"/>
    </row>
    <row r="716" spans="1:46" ht="18" customHeight="1">
      <c r="A716" s="362"/>
      <c r="B716" s="645">
        <f>Calcu_ADJ!C451</f>
        <v>17</v>
      </c>
      <c r="C716" s="646"/>
      <c r="D716" s="646"/>
      <c r="E716" s="646"/>
      <c r="F716" s="646"/>
      <c r="G716" s="646"/>
      <c r="H716" s="647"/>
      <c r="I716" s="626" t="str">
        <f>Calcu_ADJ!E451</f>
        <v/>
      </c>
      <c r="J716" s="627"/>
      <c r="K716" s="627"/>
      <c r="L716" s="627"/>
      <c r="M716" s="627"/>
      <c r="N716" s="627"/>
      <c r="O716" s="628"/>
      <c r="P716" s="626" t="str">
        <f>Calcu_ADJ!J451</f>
        <v/>
      </c>
      <c r="Q716" s="629"/>
      <c r="R716" s="629"/>
      <c r="S716" s="629"/>
      <c r="T716" s="629"/>
      <c r="U716" s="629"/>
      <c r="V716" s="630"/>
      <c r="W716" s="626" t="str">
        <f>IF(Calcu_ADJ!G451="ⅹ",Calcu_ADJ!G451,Calcu_ADJ!K451)</f>
        <v/>
      </c>
      <c r="X716" s="629"/>
      <c r="Y716" s="629"/>
      <c r="Z716" s="629"/>
      <c r="AA716" s="629"/>
      <c r="AB716" s="629"/>
      <c r="AC716" s="630"/>
      <c r="AD716" s="626" t="str">
        <f>IF(Calcu_ADJ!H451="ⅹ",Calcu_ADJ!H451,Calcu_ADJ!L451)</f>
        <v/>
      </c>
      <c r="AE716" s="629"/>
      <c r="AF716" s="629"/>
      <c r="AG716" s="629"/>
      <c r="AH716" s="629"/>
      <c r="AI716" s="629"/>
      <c r="AJ716" s="630"/>
      <c r="AK716" s="362"/>
      <c r="AL716" s="362"/>
      <c r="AM716" s="362"/>
      <c r="AN716" s="362"/>
      <c r="AO716" s="362"/>
      <c r="AP716" s="362"/>
      <c r="AQ716" s="362"/>
      <c r="AR716" s="139"/>
      <c r="AS716" s="139"/>
      <c r="AT716" s="362"/>
    </row>
    <row r="717" spans="1:46" ht="18" customHeight="1">
      <c r="A717" s="362"/>
      <c r="B717" s="645">
        <f>Calcu_ADJ!C452</f>
        <v>18</v>
      </c>
      <c r="C717" s="646"/>
      <c r="D717" s="646"/>
      <c r="E717" s="646"/>
      <c r="F717" s="646"/>
      <c r="G717" s="646"/>
      <c r="H717" s="647"/>
      <c r="I717" s="626" t="str">
        <f>Calcu_ADJ!E452</f>
        <v/>
      </c>
      <c r="J717" s="627"/>
      <c r="K717" s="627"/>
      <c r="L717" s="627"/>
      <c r="M717" s="627"/>
      <c r="N717" s="627"/>
      <c r="O717" s="628"/>
      <c r="P717" s="626" t="str">
        <f>Calcu_ADJ!J452</f>
        <v/>
      </c>
      <c r="Q717" s="629"/>
      <c r="R717" s="629"/>
      <c r="S717" s="629"/>
      <c r="T717" s="629"/>
      <c r="U717" s="629"/>
      <c r="V717" s="630"/>
      <c r="W717" s="626" t="str">
        <f>IF(Calcu_ADJ!G452="ⅹ",Calcu_ADJ!G452,Calcu_ADJ!K452)</f>
        <v/>
      </c>
      <c r="X717" s="629"/>
      <c r="Y717" s="629"/>
      <c r="Z717" s="629"/>
      <c r="AA717" s="629"/>
      <c r="AB717" s="629"/>
      <c r="AC717" s="630"/>
      <c r="AD717" s="626" t="str">
        <f>IF(Calcu_ADJ!H452="ⅹ",Calcu_ADJ!H452,Calcu_ADJ!L452)</f>
        <v/>
      </c>
      <c r="AE717" s="629"/>
      <c r="AF717" s="629"/>
      <c r="AG717" s="629"/>
      <c r="AH717" s="629"/>
      <c r="AI717" s="629"/>
      <c r="AJ717" s="630"/>
      <c r="AK717" s="362"/>
      <c r="AL717" s="362"/>
      <c r="AM717" s="362"/>
      <c r="AN717" s="362"/>
      <c r="AO717" s="362"/>
      <c r="AP717" s="362"/>
      <c r="AQ717" s="362"/>
      <c r="AR717" s="139"/>
      <c r="AS717" s="139"/>
      <c r="AT717" s="362"/>
    </row>
    <row r="718" spans="1:46" ht="18" customHeight="1">
      <c r="A718" s="362"/>
      <c r="B718" s="645">
        <f>Calcu_ADJ!C453</f>
        <v>19</v>
      </c>
      <c r="C718" s="646"/>
      <c r="D718" s="646"/>
      <c r="E718" s="646"/>
      <c r="F718" s="646"/>
      <c r="G718" s="646"/>
      <c r="H718" s="647"/>
      <c r="I718" s="626" t="str">
        <f>Calcu_ADJ!E453</f>
        <v/>
      </c>
      <c r="J718" s="627"/>
      <c r="K718" s="627"/>
      <c r="L718" s="627"/>
      <c r="M718" s="627"/>
      <c r="N718" s="627"/>
      <c r="O718" s="628"/>
      <c r="P718" s="626" t="str">
        <f>Calcu_ADJ!J453</f>
        <v/>
      </c>
      <c r="Q718" s="629"/>
      <c r="R718" s="629"/>
      <c r="S718" s="629"/>
      <c r="T718" s="629"/>
      <c r="U718" s="629"/>
      <c r="V718" s="630"/>
      <c r="W718" s="626" t="str">
        <f>IF(Calcu_ADJ!G453="ⅹ",Calcu_ADJ!G453,Calcu_ADJ!K453)</f>
        <v/>
      </c>
      <c r="X718" s="629"/>
      <c r="Y718" s="629"/>
      <c r="Z718" s="629"/>
      <c r="AA718" s="629"/>
      <c r="AB718" s="629"/>
      <c r="AC718" s="630"/>
      <c r="AD718" s="626" t="str">
        <f>IF(Calcu_ADJ!H453="ⅹ",Calcu_ADJ!H453,Calcu_ADJ!L453)</f>
        <v/>
      </c>
      <c r="AE718" s="629"/>
      <c r="AF718" s="629"/>
      <c r="AG718" s="629"/>
      <c r="AH718" s="629"/>
      <c r="AI718" s="629"/>
      <c r="AJ718" s="630"/>
      <c r="AK718" s="362"/>
      <c r="AL718" s="362"/>
      <c r="AM718" s="362"/>
      <c r="AN718" s="362"/>
      <c r="AO718" s="362"/>
      <c r="AP718" s="362"/>
      <c r="AQ718" s="362"/>
      <c r="AR718" s="139"/>
      <c r="AS718" s="139"/>
      <c r="AT718" s="362"/>
    </row>
    <row r="719" spans="1:46" ht="18" customHeight="1">
      <c r="A719" s="362"/>
      <c r="B719" s="645">
        <f>Calcu_ADJ!C454</f>
        <v>20</v>
      </c>
      <c r="C719" s="646"/>
      <c r="D719" s="646"/>
      <c r="E719" s="646"/>
      <c r="F719" s="646"/>
      <c r="G719" s="646"/>
      <c r="H719" s="647"/>
      <c r="I719" s="626" t="str">
        <f>Calcu_ADJ!E454</f>
        <v/>
      </c>
      <c r="J719" s="627"/>
      <c r="K719" s="627"/>
      <c r="L719" s="627"/>
      <c r="M719" s="627"/>
      <c r="N719" s="627"/>
      <c r="O719" s="628"/>
      <c r="P719" s="626" t="str">
        <f>Calcu_ADJ!J454</f>
        <v/>
      </c>
      <c r="Q719" s="629"/>
      <c r="R719" s="629"/>
      <c r="S719" s="629"/>
      <c r="T719" s="629"/>
      <c r="U719" s="629"/>
      <c r="V719" s="630"/>
      <c r="W719" s="626" t="str">
        <f>IF(Calcu_ADJ!G454="ⅹ",Calcu_ADJ!G454,Calcu_ADJ!K454)</f>
        <v/>
      </c>
      <c r="X719" s="629"/>
      <c r="Y719" s="629"/>
      <c r="Z719" s="629"/>
      <c r="AA719" s="629"/>
      <c r="AB719" s="629"/>
      <c r="AC719" s="630"/>
      <c r="AD719" s="626" t="str">
        <f>IF(Calcu_ADJ!H454="ⅹ",Calcu_ADJ!H454,Calcu_ADJ!L454)</f>
        <v/>
      </c>
      <c r="AE719" s="629"/>
      <c r="AF719" s="629"/>
      <c r="AG719" s="629"/>
      <c r="AH719" s="629"/>
      <c r="AI719" s="629"/>
      <c r="AJ719" s="630"/>
      <c r="AK719" s="362"/>
      <c r="AL719" s="362"/>
      <c r="AM719" s="362"/>
      <c r="AN719" s="362"/>
      <c r="AO719" s="362"/>
      <c r="AP719" s="362"/>
      <c r="AQ719" s="362"/>
      <c r="AR719" s="139"/>
      <c r="AS719" s="139"/>
      <c r="AT719" s="362"/>
    </row>
    <row r="720" spans="1:46" ht="18" customHeight="1">
      <c r="A720" s="362"/>
      <c r="B720" s="645">
        <f>Calcu_ADJ!C455</f>
        <v>21</v>
      </c>
      <c r="C720" s="646"/>
      <c r="D720" s="646"/>
      <c r="E720" s="646"/>
      <c r="F720" s="646"/>
      <c r="G720" s="646"/>
      <c r="H720" s="647"/>
      <c r="I720" s="626" t="str">
        <f>Calcu_ADJ!E455</f>
        <v/>
      </c>
      <c r="J720" s="627"/>
      <c r="K720" s="627"/>
      <c r="L720" s="627"/>
      <c r="M720" s="627"/>
      <c r="N720" s="627"/>
      <c r="O720" s="628"/>
      <c r="P720" s="626" t="str">
        <f>Calcu_ADJ!J455</f>
        <v/>
      </c>
      <c r="Q720" s="629"/>
      <c r="R720" s="629"/>
      <c r="S720" s="629"/>
      <c r="T720" s="629"/>
      <c r="U720" s="629"/>
      <c r="V720" s="630"/>
      <c r="W720" s="626" t="str">
        <f>IF(Calcu_ADJ!G455="ⅹ",Calcu_ADJ!G455,Calcu_ADJ!K455)</f>
        <v/>
      </c>
      <c r="X720" s="629"/>
      <c r="Y720" s="629"/>
      <c r="Z720" s="629"/>
      <c r="AA720" s="629"/>
      <c r="AB720" s="629"/>
      <c r="AC720" s="630"/>
      <c r="AD720" s="626" t="str">
        <f>IF(Calcu_ADJ!H455="ⅹ",Calcu_ADJ!H455,Calcu_ADJ!L455)</f>
        <v/>
      </c>
      <c r="AE720" s="629"/>
      <c r="AF720" s="629"/>
      <c r="AG720" s="629"/>
      <c r="AH720" s="629"/>
      <c r="AI720" s="629"/>
      <c r="AJ720" s="630"/>
      <c r="AK720" s="362"/>
      <c r="AL720" s="362"/>
      <c r="AM720" s="362"/>
      <c r="AN720" s="362"/>
      <c r="AO720" s="362"/>
      <c r="AP720" s="362"/>
      <c r="AQ720" s="362"/>
      <c r="AR720" s="139"/>
      <c r="AS720" s="139"/>
      <c r="AT720" s="362"/>
    </row>
    <row r="721" spans="1:46" ht="18" customHeight="1">
      <c r="A721" s="362"/>
      <c r="B721" s="645">
        <f>Calcu_ADJ!C456</f>
        <v>22</v>
      </c>
      <c r="C721" s="646"/>
      <c r="D721" s="646"/>
      <c r="E721" s="646"/>
      <c r="F721" s="646"/>
      <c r="G721" s="646"/>
      <c r="H721" s="647"/>
      <c r="I721" s="626" t="str">
        <f>Calcu_ADJ!E456</f>
        <v/>
      </c>
      <c r="J721" s="627"/>
      <c r="K721" s="627"/>
      <c r="L721" s="627"/>
      <c r="M721" s="627"/>
      <c r="N721" s="627"/>
      <c r="O721" s="628"/>
      <c r="P721" s="626" t="str">
        <f>Calcu_ADJ!J456</f>
        <v/>
      </c>
      <c r="Q721" s="629"/>
      <c r="R721" s="629"/>
      <c r="S721" s="629"/>
      <c r="T721" s="629"/>
      <c r="U721" s="629"/>
      <c r="V721" s="630"/>
      <c r="W721" s="626" t="str">
        <f>IF(Calcu_ADJ!G456="ⅹ",Calcu_ADJ!G456,Calcu_ADJ!K456)</f>
        <v/>
      </c>
      <c r="X721" s="629"/>
      <c r="Y721" s="629"/>
      <c r="Z721" s="629"/>
      <c r="AA721" s="629"/>
      <c r="AB721" s="629"/>
      <c r="AC721" s="630"/>
      <c r="AD721" s="626" t="str">
        <f>IF(Calcu_ADJ!H456="ⅹ",Calcu_ADJ!H456,Calcu_ADJ!L456)</f>
        <v/>
      </c>
      <c r="AE721" s="629"/>
      <c r="AF721" s="629"/>
      <c r="AG721" s="629"/>
      <c r="AH721" s="629"/>
      <c r="AI721" s="629"/>
      <c r="AJ721" s="630"/>
      <c r="AK721" s="362"/>
      <c r="AL721" s="362"/>
      <c r="AM721" s="362"/>
      <c r="AN721" s="362"/>
      <c r="AO721" s="362"/>
      <c r="AP721" s="362"/>
      <c r="AQ721" s="362"/>
      <c r="AR721" s="139"/>
      <c r="AS721" s="139"/>
      <c r="AT721" s="362"/>
    </row>
    <row r="722" spans="1:46" ht="18" customHeight="1">
      <c r="A722" s="362"/>
      <c r="B722" s="645">
        <f>Calcu_ADJ!C457</f>
        <v>23</v>
      </c>
      <c r="C722" s="646"/>
      <c r="D722" s="646"/>
      <c r="E722" s="646"/>
      <c r="F722" s="646"/>
      <c r="G722" s="646"/>
      <c r="H722" s="647"/>
      <c r="I722" s="626" t="str">
        <f>Calcu_ADJ!E457</f>
        <v/>
      </c>
      <c r="J722" s="627"/>
      <c r="K722" s="627"/>
      <c r="L722" s="627"/>
      <c r="M722" s="627"/>
      <c r="N722" s="627"/>
      <c r="O722" s="628"/>
      <c r="P722" s="626" t="str">
        <f>Calcu_ADJ!J457</f>
        <v/>
      </c>
      <c r="Q722" s="629"/>
      <c r="R722" s="629"/>
      <c r="S722" s="629"/>
      <c r="T722" s="629"/>
      <c r="U722" s="629"/>
      <c r="V722" s="630"/>
      <c r="W722" s="626" t="str">
        <f>IF(Calcu_ADJ!G457="ⅹ",Calcu_ADJ!G457,Calcu_ADJ!K457)</f>
        <v/>
      </c>
      <c r="X722" s="629"/>
      <c r="Y722" s="629"/>
      <c r="Z722" s="629"/>
      <c r="AA722" s="629"/>
      <c r="AB722" s="629"/>
      <c r="AC722" s="630"/>
      <c r="AD722" s="626" t="str">
        <f>IF(Calcu_ADJ!H457="ⅹ",Calcu_ADJ!H457,Calcu_ADJ!L457)</f>
        <v/>
      </c>
      <c r="AE722" s="629"/>
      <c r="AF722" s="629"/>
      <c r="AG722" s="629"/>
      <c r="AH722" s="629"/>
      <c r="AI722" s="629"/>
      <c r="AJ722" s="630"/>
      <c r="AK722" s="362"/>
      <c r="AL722" s="362"/>
      <c r="AM722" s="362"/>
      <c r="AN722" s="362"/>
      <c r="AO722" s="362"/>
      <c r="AP722" s="362"/>
      <c r="AQ722" s="362"/>
      <c r="AR722" s="139"/>
      <c r="AS722" s="139"/>
      <c r="AT722" s="362"/>
    </row>
    <row r="723" spans="1:46" ht="18" customHeight="1">
      <c r="A723" s="362"/>
      <c r="B723" s="645">
        <f>Calcu_ADJ!C458</f>
        <v>24</v>
      </c>
      <c r="C723" s="646"/>
      <c r="D723" s="646"/>
      <c r="E723" s="646"/>
      <c r="F723" s="646"/>
      <c r="G723" s="646"/>
      <c r="H723" s="647"/>
      <c r="I723" s="626" t="str">
        <f>Calcu_ADJ!E458</f>
        <v/>
      </c>
      <c r="J723" s="627"/>
      <c r="K723" s="627"/>
      <c r="L723" s="627"/>
      <c r="M723" s="627"/>
      <c r="N723" s="627"/>
      <c r="O723" s="628"/>
      <c r="P723" s="626" t="str">
        <f>Calcu_ADJ!J458</f>
        <v/>
      </c>
      <c r="Q723" s="629"/>
      <c r="R723" s="629"/>
      <c r="S723" s="629"/>
      <c r="T723" s="629"/>
      <c r="U723" s="629"/>
      <c r="V723" s="630"/>
      <c r="W723" s="626" t="str">
        <f>IF(Calcu_ADJ!G458="ⅹ",Calcu_ADJ!G458,Calcu_ADJ!K458)</f>
        <v/>
      </c>
      <c r="X723" s="629"/>
      <c r="Y723" s="629"/>
      <c r="Z723" s="629"/>
      <c r="AA723" s="629"/>
      <c r="AB723" s="629"/>
      <c r="AC723" s="630"/>
      <c r="AD723" s="626" t="str">
        <f>IF(Calcu_ADJ!H458="ⅹ",Calcu_ADJ!H458,Calcu_ADJ!L458)</f>
        <v/>
      </c>
      <c r="AE723" s="629"/>
      <c r="AF723" s="629"/>
      <c r="AG723" s="629"/>
      <c r="AH723" s="629"/>
      <c r="AI723" s="629"/>
      <c r="AJ723" s="630"/>
      <c r="AK723" s="362"/>
      <c r="AL723" s="362"/>
      <c r="AM723" s="362"/>
      <c r="AN723" s="362"/>
      <c r="AO723" s="362"/>
      <c r="AP723" s="362"/>
      <c r="AQ723" s="362"/>
      <c r="AR723" s="139"/>
      <c r="AS723" s="139"/>
      <c r="AT723" s="362"/>
    </row>
    <row r="724" spans="1:46" ht="18" customHeight="1">
      <c r="A724" s="362"/>
      <c r="B724" s="645">
        <f>Calcu_ADJ!C459</f>
        <v>25</v>
      </c>
      <c r="C724" s="646"/>
      <c r="D724" s="646"/>
      <c r="E724" s="646"/>
      <c r="F724" s="646"/>
      <c r="G724" s="646"/>
      <c r="H724" s="647"/>
      <c r="I724" s="626" t="str">
        <f>Calcu_ADJ!E459</f>
        <v/>
      </c>
      <c r="J724" s="627"/>
      <c r="K724" s="627"/>
      <c r="L724" s="627"/>
      <c r="M724" s="627"/>
      <c r="N724" s="627"/>
      <c r="O724" s="628"/>
      <c r="P724" s="626" t="str">
        <f>Calcu_ADJ!J459</f>
        <v/>
      </c>
      <c r="Q724" s="629"/>
      <c r="R724" s="629"/>
      <c r="S724" s="629"/>
      <c r="T724" s="629"/>
      <c r="U724" s="629"/>
      <c r="V724" s="630"/>
      <c r="W724" s="626" t="str">
        <f>IF(Calcu_ADJ!G459="ⅹ",Calcu_ADJ!G459,Calcu_ADJ!K459)</f>
        <v/>
      </c>
      <c r="X724" s="629"/>
      <c r="Y724" s="629"/>
      <c r="Z724" s="629"/>
      <c r="AA724" s="629"/>
      <c r="AB724" s="629"/>
      <c r="AC724" s="630"/>
      <c r="AD724" s="626" t="str">
        <f>IF(Calcu_ADJ!H459="ⅹ",Calcu_ADJ!H459,Calcu_ADJ!L459)</f>
        <v/>
      </c>
      <c r="AE724" s="629"/>
      <c r="AF724" s="629"/>
      <c r="AG724" s="629"/>
      <c r="AH724" s="629"/>
      <c r="AI724" s="629"/>
      <c r="AJ724" s="630"/>
      <c r="AK724" s="362"/>
      <c r="AL724" s="362"/>
      <c r="AM724" s="362"/>
      <c r="AN724" s="362"/>
      <c r="AO724" s="362"/>
      <c r="AP724" s="362"/>
      <c r="AQ724" s="362"/>
      <c r="AR724" s="139"/>
      <c r="AS724" s="139"/>
      <c r="AT724" s="362"/>
    </row>
    <row r="725" spans="1:46" ht="18" customHeight="1">
      <c r="A725" s="362"/>
      <c r="B725" s="645">
        <f>Calcu_ADJ!C460</f>
        <v>26</v>
      </c>
      <c r="C725" s="646"/>
      <c r="D725" s="646"/>
      <c r="E725" s="646"/>
      <c r="F725" s="646"/>
      <c r="G725" s="646"/>
      <c r="H725" s="647"/>
      <c r="I725" s="626" t="str">
        <f>Calcu_ADJ!E460</f>
        <v/>
      </c>
      <c r="J725" s="627"/>
      <c r="K725" s="627"/>
      <c r="L725" s="627"/>
      <c r="M725" s="627"/>
      <c r="N725" s="627"/>
      <c r="O725" s="628"/>
      <c r="P725" s="626" t="str">
        <f>Calcu_ADJ!J460</f>
        <v/>
      </c>
      <c r="Q725" s="629"/>
      <c r="R725" s="629"/>
      <c r="S725" s="629"/>
      <c r="T725" s="629"/>
      <c r="U725" s="629"/>
      <c r="V725" s="630"/>
      <c r="W725" s="626" t="str">
        <f>IF(Calcu_ADJ!G460="ⅹ",Calcu_ADJ!G460,Calcu_ADJ!K460)</f>
        <v/>
      </c>
      <c r="X725" s="629"/>
      <c r="Y725" s="629"/>
      <c r="Z725" s="629"/>
      <c r="AA725" s="629"/>
      <c r="AB725" s="629"/>
      <c r="AC725" s="630"/>
      <c r="AD725" s="626" t="str">
        <f>IF(Calcu_ADJ!H460="ⅹ",Calcu_ADJ!H460,Calcu_ADJ!L460)</f>
        <v/>
      </c>
      <c r="AE725" s="629"/>
      <c r="AF725" s="629"/>
      <c r="AG725" s="629"/>
      <c r="AH725" s="629"/>
      <c r="AI725" s="629"/>
      <c r="AJ725" s="630"/>
      <c r="AK725" s="362"/>
      <c r="AL725" s="362"/>
      <c r="AM725" s="362"/>
      <c r="AN725" s="362"/>
      <c r="AO725" s="362"/>
      <c r="AP725" s="362"/>
      <c r="AQ725" s="362"/>
      <c r="AR725" s="139"/>
      <c r="AS725" s="139"/>
      <c r="AT725" s="362"/>
    </row>
    <row r="726" spans="1:46" ht="18" customHeight="1">
      <c r="A726" s="362"/>
      <c r="B726" s="645">
        <f>Calcu_ADJ!C461</f>
        <v>27</v>
      </c>
      <c r="C726" s="646"/>
      <c r="D726" s="646"/>
      <c r="E726" s="646"/>
      <c r="F726" s="646"/>
      <c r="G726" s="646"/>
      <c r="H726" s="647"/>
      <c r="I726" s="626" t="str">
        <f>Calcu_ADJ!E461</f>
        <v/>
      </c>
      <c r="J726" s="627"/>
      <c r="K726" s="627"/>
      <c r="L726" s="627"/>
      <c r="M726" s="627"/>
      <c r="N726" s="627"/>
      <c r="O726" s="628"/>
      <c r="P726" s="626" t="str">
        <f>Calcu_ADJ!J461</f>
        <v/>
      </c>
      <c r="Q726" s="629"/>
      <c r="R726" s="629"/>
      <c r="S726" s="629"/>
      <c r="T726" s="629"/>
      <c r="U726" s="629"/>
      <c r="V726" s="630"/>
      <c r="W726" s="626" t="str">
        <f>IF(Calcu_ADJ!G461="ⅹ",Calcu_ADJ!G461,Calcu_ADJ!K461)</f>
        <v/>
      </c>
      <c r="X726" s="629"/>
      <c r="Y726" s="629"/>
      <c r="Z726" s="629"/>
      <c r="AA726" s="629"/>
      <c r="AB726" s="629"/>
      <c r="AC726" s="630"/>
      <c r="AD726" s="626" t="str">
        <f>IF(Calcu_ADJ!H461="ⅹ",Calcu_ADJ!H461,Calcu_ADJ!L461)</f>
        <v/>
      </c>
      <c r="AE726" s="629"/>
      <c r="AF726" s="629"/>
      <c r="AG726" s="629"/>
      <c r="AH726" s="629"/>
      <c r="AI726" s="629"/>
      <c r="AJ726" s="630"/>
      <c r="AK726" s="362"/>
      <c r="AL726" s="362"/>
      <c r="AM726" s="362"/>
      <c r="AN726" s="362"/>
      <c r="AO726" s="362"/>
      <c r="AP726" s="362"/>
      <c r="AQ726" s="362"/>
      <c r="AR726" s="139"/>
      <c r="AS726" s="139"/>
      <c r="AT726" s="362"/>
    </row>
    <row r="727" spans="1:46" ht="18" customHeight="1">
      <c r="A727" s="362"/>
      <c r="B727" s="645">
        <f>Calcu_ADJ!C462</f>
        <v>28</v>
      </c>
      <c r="C727" s="646"/>
      <c r="D727" s="646"/>
      <c r="E727" s="646"/>
      <c r="F727" s="646"/>
      <c r="G727" s="646"/>
      <c r="H727" s="647"/>
      <c r="I727" s="626" t="str">
        <f>Calcu_ADJ!E462</f>
        <v/>
      </c>
      <c r="J727" s="627"/>
      <c r="K727" s="627"/>
      <c r="L727" s="627"/>
      <c r="M727" s="627"/>
      <c r="N727" s="627"/>
      <c r="O727" s="628"/>
      <c r="P727" s="626" t="str">
        <f>Calcu_ADJ!J462</f>
        <v/>
      </c>
      <c r="Q727" s="629"/>
      <c r="R727" s="629"/>
      <c r="S727" s="629"/>
      <c r="T727" s="629"/>
      <c r="U727" s="629"/>
      <c r="V727" s="630"/>
      <c r="W727" s="626" t="str">
        <f>IF(Calcu_ADJ!G462="ⅹ",Calcu_ADJ!G462,Calcu_ADJ!K462)</f>
        <v/>
      </c>
      <c r="X727" s="629"/>
      <c r="Y727" s="629"/>
      <c r="Z727" s="629"/>
      <c r="AA727" s="629"/>
      <c r="AB727" s="629"/>
      <c r="AC727" s="630"/>
      <c r="AD727" s="626" t="str">
        <f>IF(Calcu_ADJ!H462="ⅹ",Calcu_ADJ!H462,Calcu_ADJ!L462)</f>
        <v/>
      </c>
      <c r="AE727" s="629"/>
      <c r="AF727" s="629"/>
      <c r="AG727" s="629"/>
      <c r="AH727" s="629"/>
      <c r="AI727" s="629"/>
      <c r="AJ727" s="630"/>
      <c r="AK727" s="362"/>
      <c r="AL727" s="362"/>
      <c r="AM727" s="362"/>
      <c r="AN727" s="362"/>
      <c r="AO727" s="362"/>
      <c r="AP727" s="362"/>
      <c r="AQ727" s="362"/>
      <c r="AR727" s="139"/>
      <c r="AS727" s="139"/>
      <c r="AT727" s="362"/>
    </row>
    <row r="728" spans="1:46" ht="18" customHeight="1">
      <c r="A728" s="362"/>
      <c r="B728" s="645">
        <f>Calcu_ADJ!C463</f>
        <v>29</v>
      </c>
      <c r="C728" s="646"/>
      <c r="D728" s="646"/>
      <c r="E728" s="646"/>
      <c r="F728" s="646"/>
      <c r="G728" s="646"/>
      <c r="H728" s="647"/>
      <c r="I728" s="626" t="str">
        <f>Calcu_ADJ!E463</f>
        <v/>
      </c>
      <c r="J728" s="627"/>
      <c r="K728" s="627"/>
      <c r="L728" s="627"/>
      <c r="M728" s="627"/>
      <c r="N728" s="627"/>
      <c r="O728" s="628"/>
      <c r="P728" s="626" t="str">
        <f>Calcu_ADJ!J463</f>
        <v/>
      </c>
      <c r="Q728" s="629"/>
      <c r="R728" s="629"/>
      <c r="S728" s="629"/>
      <c r="T728" s="629"/>
      <c r="U728" s="629"/>
      <c r="V728" s="630"/>
      <c r="W728" s="626" t="str">
        <f>IF(Calcu_ADJ!G463="ⅹ",Calcu_ADJ!G463,Calcu_ADJ!K463)</f>
        <v/>
      </c>
      <c r="X728" s="629"/>
      <c r="Y728" s="629"/>
      <c r="Z728" s="629"/>
      <c r="AA728" s="629"/>
      <c r="AB728" s="629"/>
      <c r="AC728" s="630"/>
      <c r="AD728" s="626" t="str">
        <f>IF(Calcu_ADJ!H463="ⅹ",Calcu_ADJ!H463,Calcu_ADJ!L463)</f>
        <v/>
      </c>
      <c r="AE728" s="629"/>
      <c r="AF728" s="629"/>
      <c r="AG728" s="629"/>
      <c r="AH728" s="629"/>
      <c r="AI728" s="629"/>
      <c r="AJ728" s="630"/>
      <c r="AK728" s="362"/>
      <c r="AL728" s="362"/>
      <c r="AM728" s="362"/>
      <c r="AN728" s="362"/>
      <c r="AO728" s="362"/>
      <c r="AP728" s="362"/>
      <c r="AQ728" s="362"/>
      <c r="AR728" s="139"/>
      <c r="AS728" s="139"/>
      <c r="AT728" s="362"/>
    </row>
    <row r="729" spans="1:46" ht="18" customHeight="1">
      <c r="A729" s="362"/>
      <c r="B729" s="645">
        <f>Calcu_ADJ!C494</f>
        <v>60</v>
      </c>
      <c r="C729" s="646"/>
      <c r="D729" s="646"/>
      <c r="E729" s="646"/>
      <c r="F729" s="646"/>
      <c r="G729" s="646"/>
      <c r="H729" s="647"/>
      <c r="I729" s="626" t="str">
        <f>Calcu_ADJ!E494</f>
        <v/>
      </c>
      <c r="J729" s="627"/>
      <c r="K729" s="627"/>
      <c r="L729" s="627"/>
      <c r="M729" s="627"/>
      <c r="N729" s="627"/>
      <c r="O729" s="628"/>
      <c r="P729" s="626" t="str">
        <f>Calcu_ADJ!J494</f>
        <v/>
      </c>
      <c r="Q729" s="629"/>
      <c r="R729" s="629"/>
      <c r="S729" s="629"/>
      <c r="T729" s="629"/>
      <c r="U729" s="629"/>
      <c r="V729" s="630"/>
      <c r="W729" s="626" t="str">
        <f>IF(Calcu_ADJ!G494="ⅹ",Calcu_ADJ!G494,Calcu_ADJ!K494)</f>
        <v/>
      </c>
      <c r="X729" s="629"/>
      <c r="Y729" s="629"/>
      <c r="Z729" s="629"/>
      <c r="AA729" s="629"/>
      <c r="AB729" s="629"/>
      <c r="AC729" s="630"/>
      <c r="AD729" s="626" t="str">
        <f>IF(Calcu_ADJ!H494="ⅹ",Calcu_ADJ!H494,Calcu_ADJ!L494)</f>
        <v/>
      </c>
      <c r="AE729" s="629"/>
      <c r="AF729" s="629"/>
      <c r="AG729" s="629"/>
      <c r="AH729" s="629"/>
      <c r="AI729" s="629"/>
      <c r="AJ729" s="630"/>
      <c r="AK729" s="362"/>
      <c r="AL729" s="362"/>
      <c r="AM729" s="362"/>
      <c r="AN729" s="362"/>
      <c r="AO729" s="362"/>
      <c r="AP729" s="362"/>
      <c r="AQ729" s="362"/>
      <c r="AR729" s="139"/>
      <c r="AS729" s="139"/>
      <c r="AT729" s="362"/>
    </row>
    <row r="730" spans="1:46" s="362" customFormat="1" ht="18" customHeight="1">
      <c r="B730" s="404"/>
      <c r="C730" s="404"/>
      <c r="D730" s="404"/>
      <c r="E730" s="404"/>
      <c r="F730" s="404"/>
      <c r="G730" s="404"/>
      <c r="H730" s="404"/>
      <c r="I730" s="404"/>
      <c r="J730" s="404"/>
      <c r="K730" s="404"/>
      <c r="L730" s="404"/>
      <c r="M730" s="404"/>
      <c r="N730" s="404"/>
      <c r="O730" s="404"/>
      <c r="P730" s="404"/>
      <c r="Q730" s="404"/>
      <c r="R730" s="404"/>
      <c r="S730" s="404"/>
      <c r="T730" s="404"/>
      <c r="U730" s="404"/>
      <c r="V730" s="404"/>
      <c r="W730" s="404"/>
      <c r="X730" s="404"/>
      <c r="Y730" s="404"/>
      <c r="Z730" s="404"/>
      <c r="AA730" s="404"/>
      <c r="AB730" s="404"/>
      <c r="AC730" s="404"/>
      <c r="AD730" s="404"/>
      <c r="AE730" s="404"/>
      <c r="AF730" s="404"/>
      <c r="AG730" s="404"/>
      <c r="AH730" s="404"/>
      <c r="AI730" s="404"/>
      <c r="AJ730" s="404"/>
      <c r="AK730" s="281"/>
      <c r="AL730" s="281"/>
      <c r="AM730" s="281"/>
      <c r="AN730" s="281"/>
      <c r="AO730" s="281"/>
      <c r="AP730" s="281"/>
      <c r="AQ730" s="281"/>
      <c r="AR730" s="139"/>
      <c r="AS730" s="139"/>
    </row>
    <row r="731" spans="1:46" s="142" customFormat="1" ht="18" customHeight="1">
      <c r="A731" s="289" t="str">
        <f ca="1">"■ "&amp;B692&amp;" "&amp;N692&amp;" 에서의 교정데이터"</f>
        <v>■ 0 0 에서의 교정데이터</v>
      </c>
      <c r="D731" s="290"/>
      <c r="E731" s="290"/>
      <c r="F731" s="290"/>
      <c r="H731" s="141"/>
      <c r="I731" s="287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  <c r="U731" s="141"/>
      <c r="V731" s="141"/>
      <c r="W731" s="141"/>
      <c r="X731" s="141"/>
      <c r="Y731" s="141"/>
      <c r="Z731" s="141"/>
      <c r="AA731" s="141"/>
      <c r="AB731" s="141"/>
      <c r="AC731" s="141"/>
      <c r="AD731" s="141"/>
      <c r="AE731" s="141"/>
      <c r="AF731" s="141"/>
      <c r="AG731" s="141"/>
      <c r="AH731" s="141"/>
      <c r="AI731" s="141"/>
      <c r="AJ731" s="141"/>
      <c r="AK731" s="141"/>
      <c r="AL731" s="141"/>
      <c r="AM731" s="141"/>
      <c r="AN731" s="141"/>
      <c r="AO731" s="141"/>
      <c r="AP731" s="141"/>
      <c r="AQ731" s="141"/>
      <c r="AR731" s="141"/>
      <c r="AS731" s="141"/>
      <c r="AT731" s="141"/>
    </row>
    <row r="732" spans="1:46" s="142" customFormat="1" ht="18" customHeight="1">
      <c r="A732" s="184"/>
      <c r="B732" s="696" t="s">
        <v>338</v>
      </c>
      <c r="C732" s="697"/>
      <c r="D732" s="697"/>
      <c r="E732" s="697"/>
      <c r="F732" s="697"/>
      <c r="G732" s="697"/>
      <c r="H732" s="698"/>
      <c r="I732" s="696" t="s">
        <v>895</v>
      </c>
      <c r="J732" s="697"/>
      <c r="K732" s="697"/>
      <c r="L732" s="697"/>
      <c r="M732" s="697"/>
      <c r="N732" s="697"/>
      <c r="O732" s="698"/>
      <c r="P732" s="771" t="e">
        <f>Calcu!$J$568&amp;" 지시값"</f>
        <v>#N/A</v>
      </c>
      <c r="Q732" s="772"/>
      <c r="R732" s="772"/>
      <c r="S732" s="772"/>
      <c r="T732" s="772"/>
      <c r="U732" s="772"/>
      <c r="V732" s="772"/>
      <c r="W732" s="772"/>
      <c r="X732" s="772"/>
      <c r="Y732" s="772"/>
      <c r="Z732" s="772"/>
      <c r="AA732" s="772"/>
      <c r="AB732" s="772"/>
      <c r="AC732" s="772"/>
      <c r="AD732" s="772"/>
      <c r="AE732" s="772"/>
      <c r="AF732" s="772"/>
      <c r="AG732" s="772"/>
      <c r="AH732" s="773" t="s">
        <v>724</v>
      </c>
      <c r="AI732" s="773"/>
      <c r="AJ732" s="773"/>
      <c r="AK732" s="773"/>
      <c r="AL732" s="773"/>
      <c r="AM732" s="773"/>
      <c r="AN732" s="773"/>
      <c r="AO732" s="773"/>
      <c r="AP732" s="773"/>
      <c r="AQ732" s="773"/>
      <c r="AR732" s="773"/>
      <c r="AS732" s="774"/>
      <c r="AT732" s="141"/>
    </row>
    <row r="733" spans="1:46" s="142" customFormat="1" ht="18" customHeight="1">
      <c r="A733" s="184"/>
      <c r="B733" s="699"/>
      <c r="C733" s="700"/>
      <c r="D733" s="700"/>
      <c r="E733" s="700"/>
      <c r="F733" s="700"/>
      <c r="G733" s="700"/>
      <c r="H733" s="701"/>
      <c r="I733" s="702"/>
      <c r="J733" s="703"/>
      <c r="K733" s="703"/>
      <c r="L733" s="703"/>
      <c r="M733" s="703"/>
      <c r="N733" s="703"/>
      <c r="O733" s="704"/>
      <c r="P733" s="705" t="s">
        <v>339</v>
      </c>
      <c r="Q733" s="706"/>
      <c r="R733" s="706"/>
      <c r="S733" s="706"/>
      <c r="T733" s="706"/>
      <c r="U733" s="707"/>
      <c r="V733" s="705" t="s">
        <v>340</v>
      </c>
      <c r="W733" s="706"/>
      <c r="X733" s="706"/>
      <c r="Y733" s="706"/>
      <c r="Z733" s="706"/>
      <c r="AA733" s="707"/>
      <c r="AB733" s="705" t="s">
        <v>341</v>
      </c>
      <c r="AC733" s="706"/>
      <c r="AD733" s="706"/>
      <c r="AE733" s="706"/>
      <c r="AF733" s="706"/>
      <c r="AG733" s="707"/>
      <c r="AH733" s="705" t="s">
        <v>342</v>
      </c>
      <c r="AI733" s="706"/>
      <c r="AJ733" s="706"/>
      <c r="AK733" s="706"/>
      <c r="AL733" s="706"/>
      <c r="AM733" s="707"/>
      <c r="AN733" s="705" t="s">
        <v>343</v>
      </c>
      <c r="AO733" s="706"/>
      <c r="AP733" s="706"/>
      <c r="AQ733" s="706"/>
      <c r="AR733" s="706"/>
      <c r="AS733" s="707"/>
      <c r="AT733" s="141"/>
    </row>
    <row r="734" spans="1:46" s="142" customFormat="1" ht="18" customHeight="1">
      <c r="A734" s="184"/>
      <c r="B734" s="702"/>
      <c r="C734" s="703"/>
      <c r="D734" s="703"/>
      <c r="E734" s="703"/>
      <c r="F734" s="703"/>
      <c r="G734" s="703"/>
      <c r="H734" s="704"/>
      <c r="I734" s="708">
        <f ca="1">I699</f>
        <v>0</v>
      </c>
      <c r="J734" s="709"/>
      <c r="K734" s="709"/>
      <c r="L734" s="709"/>
      <c r="M734" s="709"/>
      <c r="N734" s="709"/>
      <c r="O734" s="710"/>
      <c r="P734" s="708">
        <f ca="1">P699</f>
        <v>0</v>
      </c>
      <c r="Q734" s="709"/>
      <c r="R734" s="709"/>
      <c r="S734" s="709"/>
      <c r="T734" s="709"/>
      <c r="U734" s="710"/>
      <c r="V734" s="708">
        <f ca="1">W699</f>
        <v>0</v>
      </c>
      <c r="W734" s="709"/>
      <c r="X734" s="709"/>
      <c r="Y734" s="709"/>
      <c r="Z734" s="709"/>
      <c r="AA734" s="710"/>
      <c r="AB734" s="708">
        <f ca="1">AD699</f>
        <v>0</v>
      </c>
      <c r="AC734" s="709"/>
      <c r="AD734" s="709"/>
      <c r="AE734" s="709"/>
      <c r="AF734" s="709"/>
      <c r="AG734" s="710"/>
      <c r="AH734" s="708">
        <f ca="1">Calcu_ADJ!H500</f>
        <v>0</v>
      </c>
      <c r="AI734" s="709"/>
      <c r="AJ734" s="709"/>
      <c r="AK734" s="709"/>
      <c r="AL734" s="709"/>
      <c r="AM734" s="710"/>
      <c r="AN734" s="708">
        <f ca="1">Calcu_ADJ!I500</f>
        <v>0</v>
      </c>
      <c r="AO734" s="709"/>
      <c r="AP734" s="709"/>
      <c r="AQ734" s="709"/>
      <c r="AR734" s="709"/>
      <c r="AS734" s="710"/>
      <c r="AT734" s="141"/>
    </row>
    <row r="735" spans="1:46" s="142" customFormat="1" ht="18" customHeight="1">
      <c r="A735" s="184"/>
      <c r="B735" s="728" t="e">
        <f>AL692</f>
        <v>#N/A</v>
      </c>
      <c r="C735" s="729"/>
      <c r="D735" s="729"/>
      <c r="E735" s="729"/>
      <c r="F735" s="729"/>
      <c r="G735" s="729"/>
      <c r="H735" s="730"/>
      <c r="I735" s="598" t="e">
        <f ca="1">OFFSET(I699,B735,0)</f>
        <v>#N/A</v>
      </c>
      <c r="J735" s="599"/>
      <c r="K735" s="599"/>
      <c r="L735" s="599"/>
      <c r="M735" s="599"/>
      <c r="N735" s="599"/>
      <c r="O735" s="600"/>
      <c r="P735" s="598" t="e">
        <f ca="1">OFFSET(Calcu_ADJ!Q434,B735,0)</f>
        <v>#N/A</v>
      </c>
      <c r="Q735" s="599"/>
      <c r="R735" s="599"/>
      <c r="S735" s="599"/>
      <c r="T735" s="599"/>
      <c r="U735" s="600"/>
      <c r="V735" s="598" t="e">
        <f ca="1">OFFSET(Calcu_ADJ!R434,B735,0)</f>
        <v>#N/A</v>
      </c>
      <c r="W735" s="599"/>
      <c r="X735" s="599"/>
      <c r="Y735" s="599"/>
      <c r="Z735" s="599"/>
      <c r="AA735" s="600"/>
      <c r="AB735" s="598" t="e">
        <f ca="1">OFFSET(Calcu_ADJ!S434,B735,0)</f>
        <v>#N/A</v>
      </c>
      <c r="AC735" s="599"/>
      <c r="AD735" s="599"/>
      <c r="AE735" s="599"/>
      <c r="AF735" s="599"/>
      <c r="AG735" s="600"/>
      <c r="AH735" s="731" t="e">
        <f ca="1">OFFSET(Calcu_ADJ!H500,B735,0)</f>
        <v>#N/A</v>
      </c>
      <c r="AI735" s="732"/>
      <c r="AJ735" s="732"/>
      <c r="AK735" s="732"/>
      <c r="AL735" s="732"/>
      <c r="AM735" s="733"/>
      <c r="AN735" s="731" t="e">
        <f ca="1">OFFSET(Calcu_ADJ!I500,B735,0)</f>
        <v>#N/A</v>
      </c>
      <c r="AO735" s="732"/>
      <c r="AP735" s="732"/>
      <c r="AQ735" s="732"/>
      <c r="AR735" s="732"/>
      <c r="AS735" s="733"/>
      <c r="AT735" s="141"/>
    </row>
    <row r="736" spans="1:46" s="142" customFormat="1" ht="18" customHeight="1">
      <c r="A736" s="184"/>
      <c r="B736" s="737" t="e">
        <f>B735</f>
        <v>#N/A</v>
      </c>
      <c r="C736" s="738"/>
      <c r="D736" s="738"/>
      <c r="E736" s="738"/>
      <c r="F736" s="738"/>
      <c r="G736" s="738"/>
      <c r="H736" s="739"/>
      <c r="I736" s="598" t="e">
        <f ca="1">I735</f>
        <v>#N/A</v>
      </c>
      <c r="J736" s="599"/>
      <c r="K736" s="599"/>
      <c r="L736" s="599"/>
      <c r="M736" s="599"/>
      <c r="N736" s="599"/>
      <c r="O736" s="600"/>
      <c r="P736" s="598" t="e">
        <f ca="1">OFFSET(Calcu_ADJ!Q449,B736,0)</f>
        <v>#N/A</v>
      </c>
      <c r="Q736" s="599"/>
      <c r="R736" s="599"/>
      <c r="S736" s="599"/>
      <c r="T736" s="599"/>
      <c r="U736" s="600"/>
      <c r="V736" s="598" t="e">
        <f ca="1">OFFSET(Calcu_ADJ!R449,B736,0)</f>
        <v>#N/A</v>
      </c>
      <c r="W736" s="599"/>
      <c r="X736" s="599"/>
      <c r="Y736" s="599"/>
      <c r="Z736" s="599"/>
      <c r="AA736" s="600"/>
      <c r="AB736" s="598" t="e">
        <f ca="1">OFFSET(Calcu_ADJ!S449,B736,0)</f>
        <v>#N/A</v>
      </c>
      <c r="AC736" s="599"/>
      <c r="AD736" s="599"/>
      <c r="AE736" s="599"/>
      <c r="AF736" s="599"/>
      <c r="AG736" s="600"/>
      <c r="AH736" s="734"/>
      <c r="AI736" s="735"/>
      <c r="AJ736" s="735"/>
      <c r="AK736" s="735"/>
      <c r="AL736" s="735"/>
      <c r="AM736" s="736"/>
      <c r="AN736" s="734"/>
      <c r="AO736" s="735"/>
      <c r="AP736" s="735"/>
      <c r="AQ736" s="735"/>
      <c r="AR736" s="735"/>
      <c r="AS736" s="736"/>
      <c r="AT736" s="141"/>
    </row>
    <row r="737" spans="1:46" s="142" customFormat="1" ht="18" customHeight="1">
      <c r="A737" s="184"/>
      <c r="B737" s="141"/>
      <c r="C737" s="141"/>
      <c r="D737" s="141"/>
      <c r="E737" s="141"/>
      <c r="F737" s="141"/>
      <c r="G737" s="141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  <c r="U737" s="141"/>
      <c r="V737" s="141"/>
      <c r="W737" s="141"/>
      <c r="X737" s="141"/>
      <c r="Y737" s="141"/>
      <c r="Z737" s="141"/>
      <c r="AA737" s="141"/>
      <c r="AB737" s="141"/>
      <c r="AC737" s="141"/>
      <c r="AD737" s="141"/>
      <c r="AE737" s="141"/>
      <c r="AF737" s="141"/>
      <c r="AG737" s="141"/>
      <c r="AH737" s="141"/>
      <c r="AI737" s="141"/>
      <c r="AJ737" s="141"/>
      <c r="AK737" s="141"/>
      <c r="AL737" s="141"/>
      <c r="AM737" s="141"/>
      <c r="AN737" s="141"/>
      <c r="AO737" s="141"/>
      <c r="AP737" s="141"/>
      <c r="AQ737" s="141"/>
      <c r="AR737" s="141"/>
      <c r="AS737" s="141"/>
      <c r="AT737" s="141"/>
    </row>
    <row r="738" spans="1:46" s="142" customFormat="1" ht="18" customHeight="1">
      <c r="A738" s="149" t="str">
        <f ca="1">"■ "&amp;B692&amp;" "&amp;N692&amp;" 에서의 영점보정 후 교정데이터"</f>
        <v>■ 0 0 에서의 영점보정 후 교정데이터</v>
      </c>
      <c r="B738" s="141"/>
      <c r="C738" s="286"/>
      <c r="D738" s="286"/>
      <c r="E738" s="286"/>
      <c r="F738" s="286"/>
      <c r="G738" s="287"/>
      <c r="H738" s="287"/>
      <c r="I738" s="287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  <c r="U738" s="141"/>
      <c r="V738" s="141"/>
      <c r="W738" s="141"/>
      <c r="X738" s="141"/>
      <c r="Y738" s="141"/>
      <c r="Z738" s="141"/>
      <c r="AA738" s="141"/>
      <c r="AB738" s="141"/>
      <c r="AC738" s="141"/>
      <c r="AD738" s="141"/>
      <c r="AE738" s="141"/>
      <c r="AF738" s="141"/>
      <c r="AG738" s="141"/>
      <c r="AH738" s="141"/>
      <c r="AI738" s="141"/>
      <c r="AJ738" s="141"/>
      <c r="AK738" s="141"/>
      <c r="AL738" s="141"/>
      <c r="AM738" s="141"/>
      <c r="AN738" s="141"/>
      <c r="AO738" s="141"/>
      <c r="AP738" s="141"/>
      <c r="AQ738" s="141"/>
      <c r="AR738" s="141"/>
      <c r="AS738" s="141"/>
      <c r="AT738" s="141"/>
    </row>
    <row r="739" spans="1:46" s="142" customFormat="1" ht="18" customHeight="1">
      <c r="A739" s="184"/>
      <c r="B739" s="696" t="s">
        <v>216</v>
      </c>
      <c r="C739" s="697"/>
      <c r="D739" s="697"/>
      <c r="E739" s="697"/>
      <c r="F739" s="697"/>
      <c r="G739" s="697"/>
      <c r="H739" s="698"/>
      <c r="I739" s="696" t="s">
        <v>895</v>
      </c>
      <c r="J739" s="716"/>
      <c r="K739" s="716"/>
      <c r="L739" s="716"/>
      <c r="M739" s="716"/>
      <c r="N739" s="716"/>
      <c r="O739" s="717"/>
      <c r="P739" s="705" t="e">
        <f>Calcu!$J$568&amp;" 지시값 (영점보정)"</f>
        <v>#N/A</v>
      </c>
      <c r="Q739" s="721"/>
      <c r="R739" s="721"/>
      <c r="S739" s="721"/>
      <c r="T739" s="721"/>
      <c r="U739" s="721"/>
      <c r="V739" s="721"/>
      <c r="W739" s="721"/>
      <c r="X739" s="721"/>
      <c r="Y739" s="721"/>
      <c r="Z739" s="721"/>
      <c r="AA739" s="721"/>
      <c r="AB739" s="721"/>
      <c r="AC739" s="721"/>
      <c r="AD739" s="721"/>
      <c r="AE739" s="721"/>
      <c r="AF739" s="721"/>
      <c r="AG739" s="721"/>
      <c r="AH739" s="721"/>
      <c r="AI739" s="721"/>
      <c r="AJ739" s="721"/>
      <c r="AK739" s="721"/>
      <c r="AL739" s="721"/>
      <c r="AM739" s="721"/>
      <c r="AN739" s="721"/>
      <c r="AO739" s="721"/>
      <c r="AP739" s="721"/>
      <c r="AQ739" s="721"/>
      <c r="AR739" s="721"/>
      <c r="AS739" s="722"/>
      <c r="AT739" s="141"/>
    </row>
    <row r="740" spans="1:46" s="142" customFormat="1" ht="18" customHeight="1">
      <c r="A740" s="184"/>
      <c r="B740" s="699"/>
      <c r="C740" s="700"/>
      <c r="D740" s="700"/>
      <c r="E740" s="700"/>
      <c r="F740" s="700"/>
      <c r="G740" s="700"/>
      <c r="H740" s="701"/>
      <c r="I740" s="718"/>
      <c r="J740" s="719"/>
      <c r="K740" s="719"/>
      <c r="L740" s="719"/>
      <c r="M740" s="719"/>
      <c r="N740" s="719"/>
      <c r="O740" s="720"/>
      <c r="P740" s="705" t="s">
        <v>68</v>
      </c>
      <c r="Q740" s="721"/>
      <c r="R740" s="721"/>
      <c r="S740" s="721"/>
      <c r="T740" s="721"/>
      <c r="U740" s="721"/>
      <c r="V740" s="722"/>
      <c r="W740" s="705" t="s">
        <v>218</v>
      </c>
      <c r="X740" s="721"/>
      <c r="Y740" s="721"/>
      <c r="Z740" s="721"/>
      <c r="AA740" s="721"/>
      <c r="AB740" s="721"/>
      <c r="AC740" s="722"/>
      <c r="AD740" s="705" t="s">
        <v>219</v>
      </c>
      <c r="AE740" s="721"/>
      <c r="AF740" s="721"/>
      <c r="AG740" s="721"/>
      <c r="AH740" s="721"/>
      <c r="AI740" s="721"/>
      <c r="AJ740" s="722"/>
      <c r="AK740" s="705" t="s">
        <v>228</v>
      </c>
      <c r="AL740" s="721"/>
      <c r="AM740" s="721"/>
      <c r="AN740" s="721"/>
      <c r="AO740" s="721"/>
      <c r="AP740" s="721"/>
      <c r="AQ740" s="721"/>
      <c r="AR740" s="721"/>
      <c r="AS740" s="722"/>
      <c r="AT740" s="141"/>
    </row>
    <row r="741" spans="1:46" s="142" customFormat="1" ht="18" customHeight="1">
      <c r="A741" s="184"/>
      <c r="B741" s="702"/>
      <c r="C741" s="703"/>
      <c r="D741" s="703"/>
      <c r="E741" s="703"/>
      <c r="F741" s="703"/>
      <c r="G741" s="703"/>
      <c r="H741" s="704"/>
      <c r="I741" s="723">
        <f ca="1">I734</f>
        <v>0</v>
      </c>
      <c r="J741" s="724"/>
      <c r="K741" s="724"/>
      <c r="L741" s="724"/>
      <c r="M741" s="724"/>
      <c r="N741" s="724"/>
      <c r="O741" s="725"/>
      <c r="P741" s="723">
        <f ca="1">P734</f>
        <v>0</v>
      </c>
      <c r="Q741" s="726"/>
      <c r="R741" s="726"/>
      <c r="S741" s="726"/>
      <c r="T741" s="726"/>
      <c r="U741" s="726"/>
      <c r="V741" s="727"/>
      <c r="W741" s="723">
        <f ca="1">V734</f>
        <v>0</v>
      </c>
      <c r="X741" s="726"/>
      <c r="Y741" s="726"/>
      <c r="Z741" s="726"/>
      <c r="AA741" s="726"/>
      <c r="AB741" s="726"/>
      <c r="AC741" s="727"/>
      <c r="AD741" s="723">
        <f ca="1">AB734</f>
        <v>0</v>
      </c>
      <c r="AE741" s="726"/>
      <c r="AF741" s="726"/>
      <c r="AG741" s="726"/>
      <c r="AH741" s="726"/>
      <c r="AI741" s="726"/>
      <c r="AJ741" s="727"/>
      <c r="AK741" s="723">
        <f ca="1">AH734</f>
        <v>0</v>
      </c>
      <c r="AL741" s="726"/>
      <c r="AM741" s="726"/>
      <c r="AN741" s="726"/>
      <c r="AO741" s="726"/>
      <c r="AP741" s="726"/>
      <c r="AQ741" s="726"/>
      <c r="AR741" s="726"/>
      <c r="AS741" s="727"/>
      <c r="AT741" s="141"/>
    </row>
    <row r="742" spans="1:46" s="142" customFormat="1" ht="18" customHeight="1">
      <c r="A742" s="184"/>
      <c r="B742" s="728" t="e">
        <f>B735</f>
        <v>#N/A</v>
      </c>
      <c r="C742" s="729"/>
      <c r="D742" s="729"/>
      <c r="E742" s="729"/>
      <c r="F742" s="729"/>
      <c r="G742" s="729"/>
      <c r="H742" s="730"/>
      <c r="I742" s="598" t="e">
        <f ca="1">I735</f>
        <v>#N/A</v>
      </c>
      <c r="J742" s="599"/>
      <c r="K742" s="599"/>
      <c r="L742" s="599"/>
      <c r="M742" s="599"/>
      <c r="N742" s="599"/>
      <c r="O742" s="600"/>
      <c r="P742" s="598" t="e">
        <f ca="1">OFFSET(Calcu_ADJ!U434,B742,0)</f>
        <v>#N/A</v>
      </c>
      <c r="Q742" s="601"/>
      <c r="R742" s="601"/>
      <c r="S742" s="601"/>
      <c r="T742" s="601"/>
      <c r="U742" s="601"/>
      <c r="V742" s="602"/>
      <c r="W742" s="598" t="e">
        <f ca="1">OFFSET(Calcu_ADJ!V434,B742,0)</f>
        <v>#N/A</v>
      </c>
      <c r="X742" s="601"/>
      <c r="Y742" s="601"/>
      <c r="Z742" s="601"/>
      <c r="AA742" s="601"/>
      <c r="AB742" s="601"/>
      <c r="AC742" s="602"/>
      <c r="AD742" s="598" t="e">
        <f ca="1">OFFSET(Calcu_ADJ!W434,B742,0)</f>
        <v>#N/A</v>
      </c>
      <c r="AE742" s="601"/>
      <c r="AF742" s="601"/>
      <c r="AG742" s="601"/>
      <c r="AH742" s="601"/>
      <c r="AI742" s="601"/>
      <c r="AJ742" s="602"/>
      <c r="AK742" s="598" t="e">
        <f ca="1">OFFSET(Calcu_ADJ!X434,B742,0)</f>
        <v>#N/A</v>
      </c>
      <c r="AL742" s="601"/>
      <c r="AM742" s="601"/>
      <c r="AN742" s="601"/>
      <c r="AO742" s="601"/>
      <c r="AP742" s="601"/>
      <c r="AQ742" s="601"/>
      <c r="AR742" s="601"/>
      <c r="AS742" s="602"/>
      <c r="AT742" s="141"/>
    </row>
    <row r="743" spans="1:46" s="142" customFormat="1" ht="18" customHeight="1">
      <c r="A743" s="184"/>
      <c r="B743" s="737" t="e">
        <f>B736</f>
        <v>#N/A</v>
      </c>
      <c r="C743" s="738"/>
      <c r="D743" s="738"/>
      <c r="E743" s="738"/>
      <c r="F743" s="738"/>
      <c r="G743" s="738"/>
      <c r="H743" s="739"/>
      <c r="I743" s="598" t="e">
        <f ca="1">I736</f>
        <v>#N/A</v>
      </c>
      <c r="J743" s="599"/>
      <c r="K743" s="599"/>
      <c r="L743" s="599"/>
      <c r="M743" s="599"/>
      <c r="N743" s="599"/>
      <c r="O743" s="600"/>
      <c r="P743" s="598" t="e">
        <f ca="1">OFFSET(Calcu_ADJ!U449,B743,0)</f>
        <v>#N/A</v>
      </c>
      <c r="Q743" s="601"/>
      <c r="R743" s="601"/>
      <c r="S743" s="601"/>
      <c r="T743" s="601"/>
      <c r="U743" s="601"/>
      <c r="V743" s="602"/>
      <c r="W743" s="598" t="e">
        <f ca="1">OFFSET(Calcu_ADJ!V449,B743,0)</f>
        <v>#N/A</v>
      </c>
      <c r="X743" s="601"/>
      <c r="Y743" s="601"/>
      <c r="Z743" s="601"/>
      <c r="AA743" s="601"/>
      <c r="AB743" s="601"/>
      <c r="AC743" s="602"/>
      <c r="AD743" s="598" t="e">
        <f ca="1">OFFSET(Calcu_ADJ!W449,B743,0)</f>
        <v>#N/A</v>
      </c>
      <c r="AE743" s="601"/>
      <c r="AF743" s="601"/>
      <c r="AG743" s="601"/>
      <c r="AH743" s="601"/>
      <c r="AI743" s="601"/>
      <c r="AJ743" s="602"/>
      <c r="AK743" s="598" t="e">
        <f ca="1">OFFSET(Calcu_ADJ!X449,B743,0)</f>
        <v>#N/A</v>
      </c>
      <c r="AL743" s="601"/>
      <c r="AM743" s="601"/>
      <c r="AN743" s="601"/>
      <c r="AO743" s="601"/>
      <c r="AP743" s="601"/>
      <c r="AQ743" s="601"/>
      <c r="AR743" s="601"/>
      <c r="AS743" s="602"/>
      <c r="AT743" s="141"/>
    </row>
    <row r="744" spans="1:46" s="142" customFormat="1" ht="18" customHeight="1">
      <c r="A744" s="184"/>
      <c r="B744" s="281"/>
      <c r="C744" s="359"/>
      <c r="D744" s="359"/>
      <c r="E744" s="359"/>
      <c r="F744" s="359"/>
      <c r="G744" s="359"/>
      <c r="H744" s="359"/>
      <c r="I744" s="281"/>
      <c r="J744" s="281"/>
      <c r="K744" s="281"/>
      <c r="L744" s="281"/>
      <c r="M744" s="281"/>
      <c r="N744" s="281"/>
      <c r="O744" s="281"/>
      <c r="P744" s="281"/>
      <c r="Q744" s="281"/>
      <c r="R744" s="281"/>
      <c r="S744" s="281"/>
      <c r="T744" s="281"/>
      <c r="U744" s="281"/>
      <c r="V744" s="281"/>
      <c r="W744" s="281"/>
      <c r="X744" s="281"/>
      <c r="Y744" s="281"/>
      <c r="Z744" s="281"/>
      <c r="AA744" s="281"/>
      <c r="AB744" s="281"/>
      <c r="AC744" s="281"/>
      <c r="AD744" s="281"/>
      <c r="AE744" s="281"/>
      <c r="AF744" s="281"/>
      <c r="AG744" s="281"/>
      <c r="AH744" s="281"/>
      <c r="AI744" s="281"/>
      <c r="AJ744" s="281"/>
      <c r="AK744" s="281"/>
      <c r="AL744" s="281"/>
      <c r="AM744" s="281"/>
      <c r="AN744" s="281"/>
      <c r="AO744" s="281"/>
      <c r="AP744" s="281"/>
      <c r="AQ744" s="281"/>
      <c r="AR744" s="281"/>
      <c r="AS744" s="281"/>
      <c r="AT744" s="141"/>
    </row>
    <row r="745" spans="1:46" ht="18" customHeight="1">
      <c r="A745" s="183" t="s">
        <v>73</v>
      </c>
      <c r="B745" s="362"/>
      <c r="C745" s="362"/>
      <c r="D745" s="362"/>
      <c r="E745" s="362"/>
      <c r="F745" s="362"/>
      <c r="G745" s="362"/>
      <c r="H745" s="362"/>
      <c r="I745" s="362"/>
      <c r="J745" s="362"/>
      <c r="K745" s="362"/>
      <c r="L745" s="362"/>
      <c r="M745" s="362"/>
      <c r="N745" s="362"/>
      <c r="O745" s="362"/>
      <c r="P745" s="362"/>
      <c r="Q745" s="362"/>
      <c r="R745" s="362"/>
      <c r="S745" s="362"/>
      <c r="T745" s="362"/>
      <c r="U745" s="362"/>
      <c r="V745" s="362"/>
      <c r="W745" s="362"/>
      <c r="X745" s="362"/>
      <c r="Y745" s="362"/>
      <c r="Z745" s="362"/>
      <c r="AA745" s="362"/>
      <c r="AB745" s="362"/>
      <c r="AC745" s="362"/>
      <c r="AD745" s="362"/>
      <c r="AE745" s="362"/>
      <c r="AF745" s="362"/>
      <c r="AG745" s="362"/>
      <c r="AH745" s="362"/>
      <c r="AI745" s="362"/>
      <c r="AJ745" s="362"/>
      <c r="AK745" s="362"/>
      <c r="AL745" s="362"/>
      <c r="AM745" s="362"/>
      <c r="AN745" s="362"/>
      <c r="AO745" s="362"/>
      <c r="AP745" s="362"/>
      <c r="AQ745" s="362"/>
      <c r="AR745" s="362"/>
      <c r="AS745" s="362"/>
      <c r="AT745" s="362"/>
    </row>
    <row r="746" spans="1:46" ht="18" customHeight="1">
      <c r="A746" s="362"/>
      <c r="B746" s="670"/>
      <c r="C746" s="671"/>
      <c r="D746" s="605"/>
      <c r="E746" s="606"/>
      <c r="F746" s="606"/>
      <c r="G746" s="606"/>
      <c r="H746" s="607"/>
      <c r="I746" s="605">
        <v>1</v>
      </c>
      <c r="J746" s="606"/>
      <c r="K746" s="606"/>
      <c r="L746" s="606"/>
      <c r="M746" s="606"/>
      <c r="N746" s="606"/>
      <c r="O746" s="607"/>
      <c r="P746" s="605">
        <v>2</v>
      </c>
      <c r="Q746" s="606"/>
      <c r="R746" s="606"/>
      <c r="S746" s="606"/>
      <c r="T746" s="606"/>
      <c r="U746" s="606"/>
      <c r="V746" s="606"/>
      <c r="W746" s="607"/>
      <c r="X746" s="605">
        <v>3</v>
      </c>
      <c r="Y746" s="668"/>
      <c r="Z746" s="668"/>
      <c r="AA746" s="668"/>
      <c r="AB746" s="669"/>
      <c r="AC746" s="605">
        <v>4</v>
      </c>
      <c r="AD746" s="606"/>
      <c r="AE746" s="606"/>
      <c r="AF746" s="606"/>
      <c r="AG746" s="607"/>
      <c r="AH746" s="605">
        <v>5</v>
      </c>
      <c r="AI746" s="606"/>
      <c r="AJ746" s="606"/>
      <c r="AK746" s="606"/>
      <c r="AL746" s="606"/>
      <c r="AM746" s="606"/>
      <c r="AN746" s="606"/>
      <c r="AO746" s="607"/>
      <c r="AP746" s="605">
        <v>6</v>
      </c>
      <c r="AQ746" s="748"/>
      <c r="AR746" s="748"/>
      <c r="AS746" s="669"/>
      <c r="AT746" s="362"/>
    </row>
    <row r="747" spans="1:46" ht="18" customHeight="1">
      <c r="A747" s="362"/>
      <c r="B747" s="672"/>
      <c r="C747" s="673"/>
      <c r="D747" s="674" t="s">
        <v>74</v>
      </c>
      <c r="E747" s="675"/>
      <c r="F747" s="675"/>
      <c r="G747" s="675"/>
      <c r="H747" s="676"/>
      <c r="I747" s="674" t="s">
        <v>75</v>
      </c>
      <c r="J747" s="675"/>
      <c r="K747" s="675"/>
      <c r="L747" s="675"/>
      <c r="M747" s="675"/>
      <c r="N747" s="675"/>
      <c r="O747" s="676"/>
      <c r="P747" s="674" t="s">
        <v>344</v>
      </c>
      <c r="Q747" s="675"/>
      <c r="R747" s="675"/>
      <c r="S747" s="675"/>
      <c r="T747" s="675"/>
      <c r="U747" s="675"/>
      <c r="V747" s="675"/>
      <c r="W747" s="676"/>
      <c r="X747" s="674" t="s">
        <v>234</v>
      </c>
      <c r="Y747" s="689"/>
      <c r="Z747" s="689"/>
      <c r="AA747" s="689"/>
      <c r="AB747" s="690"/>
      <c r="AC747" s="674" t="s">
        <v>322</v>
      </c>
      <c r="AD747" s="675"/>
      <c r="AE747" s="675"/>
      <c r="AF747" s="675"/>
      <c r="AG747" s="676"/>
      <c r="AH747" s="674" t="s">
        <v>345</v>
      </c>
      <c r="AI747" s="675"/>
      <c r="AJ747" s="675"/>
      <c r="AK747" s="675"/>
      <c r="AL747" s="675"/>
      <c r="AM747" s="675"/>
      <c r="AN747" s="675"/>
      <c r="AO747" s="676"/>
      <c r="AP747" s="674" t="s">
        <v>346</v>
      </c>
      <c r="AQ747" s="749"/>
      <c r="AR747" s="749"/>
      <c r="AS747" s="690"/>
      <c r="AT747" s="362"/>
    </row>
    <row r="748" spans="1:46" ht="18" customHeight="1">
      <c r="A748" s="362"/>
      <c r="B748" s="672"/>
      <c r="C748" s="673"/>
      <c r="D748" s="677"/>
      <c r="E748" s="678"/>
      <c r="F748" s="678"/>
      <c r="G748" s="678"/>
      <c r="H748" s="679"/>
      <c r="I748" s="686" t="s">
        <v>239</v>
      </c>
      <c r="J748" s="687"/>
      <c r="K748" s="687"/>
      <c r="L748" s="687"/>
      <c r="M748" s="687"/>
      <c r="N748" s="687"/>
      <c r="O748" s="688"/>
      <c r="P748" s="683" t="s">
        <v>79</v>
      </c>
      <c r="Q748" s="684"/>
      <c r="R748" s="684"/>
      <c r="S748" s="684"/>
      <c r="T748" s="684"/>
      <c r="U748" s="684"/>
      <c r="V748" s="684"/>
      <c r="W748" s="685"/>
      <c r="X748" s="680"/>
      <c r="Y748" s="681"/>
      <c r="Z748" s="681"/>
      <c r="AA748" s="681"/>
      <c r="AB748" s="682"/>
      <c r="AC748" s="683" t="s">
        <v>323</v>
      </c>
      <c r="AD748" s="684"/>
      <c r="AE748" s="684"/>
      <c r="AF748" s="684"/>
      <c r="AG748" s="685"/>
      <c r="AH748" s="686" t="s">
        <v>94</v>
      </c>
      <c r="AI748" s="687"/>
      <c r="AJ748" s="687"/>
      <c r="AK748" s="687"/>
      <c r="AL748" s="687"/>
      <c r="AM748" s="687"/>
      <c r="AN748" s="687"/>
      <c r="AO748" s="688"/>
      <c r="AP748" s="680"/>
      <c r="AQ748" s="740"/>
      <c r="AR748" s="740"/>
      <c r="AS748" s="682"/>
      <c r="AT748" s="362"/>
    </row>
    <row r="749" spans="1:46" ht="18" customHeight="1">
      <c r="A749" s="362"/>
      <c r="B749" s="741" t="s">
        <v>324</v>
      </c>
      <c r="C749" s="742"/>
      <c r="D749" s="743" t="s">
        <v>897</v>
      </c>
      <c r="E749" s="744"/>
      <c r="F749" s="744"/>
      <c r="G749" s="744"/>
      <c r="H749" s="745"/>
      <c r="I749" s="611" t="e">
        <f ca="1">I735</f>
        <v>#N/A</v>
      </c>
      <c r="J749" s="612"/>
      <c r="K749" s="612"/>
      <c r="L749" s="612"/>
      <c r="M749" s="613">
        <f ca="1">I734</f>
        <v>0</v>
      </c>
      <c r="N749" s="664"/>
      <c r="O749" s="665"/>
      <c r="P749" s="746" t="e">
        <f ca="1">IF(OR(Z692="% of Reading",Z692="% of F.S"),I749*T692%,T692)/AF692</f>
        <v>#N/A</v>
      </c>
      <c r="Q749" s="747"/>
      <c r="R749" s="747"/>
      <c r="S749" s="747"/>
      <c r="T749" s="747"/>
      <c r="U749" s="613">
        <f ca="1">M749</f>
        <v>0</v>
      </c>
      <c r="V749" s="613"/>
      <c r="W749" s="614"/>
      <c r="X749" s="605" t="s">
        <v>80</v>
      </c>
      <c r="Y749" s="748"/>
      <c r="Z749" s="748"/>
      <c r="AA749" s="748"/>
      <c r="AB749" s="669"/>
      <c r="AC749" s="618">
        <v>1</v>
      </c>
      <c r="AD749" s="619"/>
      <c r="AE749" s="619"/>
      <c r="AF749" s="619"/>
      <c r="AG749" s="620"/>
      <c r="AH749" s="611" t="e">
        <f ca="1">P749*AC749</f>
        <v>#N/A</v>
      </c>
      <c r="AI749" s="612"/>
      <c r="AJ749" s="612"/>
      <c r="AK749" s="612"/>
      <c r="AL749" s="612"/>
      <c r="AM749" s="613">
        <f ca="1">U749</f>
        <v>0</v>
      </c>
      <c r="AN749" s="613"/>
      <c r="AO749" s="614"/>
      <c r="AP749" s="605" t="s">
        <v>347</v>
      </c>
      <c r="AQ749" s="748"/>
      <c r="AR749" s="748"/>
      <c r="AS749" s="669"/>
      <c r="AT749" s="362"/>
    </row>
    <row r="750" spans="1:46" ht="18" customHeight="1">
      <c r="A750" s="362"/>
      <c r="B750" s="670" t="s">
        <v>348</v>
      </c>
      <c r="C750" s="671"/>
      <c r="D750" s="743" t="s">
        <v>898</v>
      </c>
      <c r="E750" s="744"/>
      <c r="F750" s="744"/>
      <c r="G750" s="744"/>
      <c r="H750" s="745"/>
      <c r="I750" s="759" t="e">
        <f ca="1">AH735</f>
        <v>#N/A</v>
      </c>
      <c r="J750" s="760"/>
      <c r="K750" s="760"/>
      <c r="L750" s="760"/>
      <c r="M750" s="613">
        <f ca="1">AH734</f>
        <v>0</v>
      </c>
      <c r="N750" s="664"/>
      <c r="O750" s="665"/>
      <c r="P750" s="759" t="e">
        <f ca="1">SQRT(SUMSQ(P751,P752,P753,P754))</f>
        <v>#N/A</v>
      </c>
      <c r="Q750" s="760"/>
      <c r="R750" s="760"/>
      <c r="S750" s="760"/>
      <c r="T750" s="760"/>
      <c r="U750" s="613">
        <f ca="1">M750</f>
        <v>0</v>
      </c>
      <c r="V750" s="613"/>
      <c r="W750" s="614"/>
      <c r="X750" s="674" t="s">
        <v>349</v>
      </c>
      <c r="Y750" s="675"/>
      <c r="Z750" s="675"/>
      <c r="AA750" s="675"/>
      <c r="AB750" s="676"/>
      <c r="AC750" s="761">
        <v>-1</v>
      </c>
      <c r="AD750" s="762"/>
      <c r="AE750" s="762"/>
      <c r="AF750" s="762"/>
      <c r="AG750" s="763"/>
      <c r="AH750" s="759" t="e">
        <f ca="1">ABS(P750*AC750)</f>
        <v>#N/A</v>
      </c>
      <c r="AI750" s="760"/>
      <c r="AJ750" s="760"/>
      <c r="AK750" s="760"/>
      <c r="AL750" s="760"/>
      <c r="AM750" s="613">
        <f ca="1">U750</f>
        <v>0</v>
      </c>
      <c r="AN750" s="613"/>
      <c r="AO750" s="614"/>
      <c r="AP750" s="768" t="e">
        <f ca="1">IF(SUM(AH752:AM754)=0,"∞",AH750^4/SUM(AH752^4/AP752,AH753^4/AP753,AH754^4/AP754))</f>
        <v>#VALUE!</v>
      </c>
      <c r="AQ750" s="769"/>
      <c r="AR750" s="769"/>
      <c r="AS750" s="770"/>
      <c r="AT750" s="362"/>
    </row>
    <row r="751" spans="1:46" ht="18" customHeight="1">
      <c r="A751" s="362"/>
      <c r="B751" s="741" t="s">
        <v>350</v>
      </c>
      <c r="C751" s="742"/>
      <c r="D751" s="753" t="s">
        <v>899</v>
      </c>
      <c r="E751" s="754"/>
      <c r="F751" s="754"/>
      <c r="G751" s="754"/>
      <c r="H751" s="755"/>
      <c r="I751" s="756">
        <v>0</v>
      </c>
      <c r="J751" s="757"/>
      <c r="K751" s="757"/>
      <c r="L751" s="757"/>
      <c r="M751" s="757"/>
      <c r="N751" s="757"/>
      <c r="O751" s="758"/>
      <c r="P751" s="611" t="e">
        <f ca="1">H692/2/SQRT(3)</f>
        <v>#N/A</v>
      </c>
      <c r="Q751" s="612"/>
      <c r="R751" s="612"/>
      <c r="S751" s="612"/>
      <c r="T751" s="612"/>
      <c r="U751" s="612"/>
      <c r="V751" s="613">
        <f ca="1">U750</f>
        <v>0</v>
      </c>
      <c r="W751" s="614"/>
      <c r="X751" s="615" t="s">
        <v>349</v>
      </c>
      <c r="Y751" s="616"/>
      <c r="Z751" s="616"/>
      <c r="AA751" s="616"/>
      <c r="AB751" s="617"/>
      <c r="AC751" s="608">
        <v>1</v>
      </c>
      <c r="AD751" s="609"/>
      <c r="AE751" s="609"/>
      <c r="AF751" s="609"/>
      <c r="AG751" s="610"/>
      <c r="AH751" s="611" t="e">
        <f ca="1">P751*AC751</f>
        <v>#N/A</v>
      </c>
      <c r="AI751" s="612"/>
      <c r="AJ751" s="612"/>
      <c r="AK751" s="612"/>
      <c r="AL751" s="612"/>
      <c r="AM751" s="612"/>
      <c r="AN751" s="613">
        <f ca="1">V751</f>
        <v>0</v>
      </c>
      <c r="AO751" s="614"/>
      <c r="AP751" s="615" t="s">
        <v>245</v>
      </c>
      <c r="AQ751" s="616"/>
      <c r="AR751" s="616"/>
      <c r="AS751" s="617"/>
      <c r="AT751" s="362"/>
    </row>
    <row r="752" spans="1:46" ht="18" customHeight="1">
      <c r="A752" s="362"/>
      <c r="B752" s="741" t="s">
        <v>351</v>
      </c>
      <c r="C752" s="742"/>
      <c r="D752" s="753" t="s">
        <v>900</v>
      </c>
      <c r="E752" s="754"/>
      <c r="F752" s="754"/>
      <c r="G752" s="754"/>
      <c r="H752" s="755"/>
      <c r="I752" s="756">
        <v>0</v>
      </c>
      <c r="J752" s="757"/>
      <c r="K752" s="757"/>
      <c r="L752" s="757"/>
      <c r="M752" s="757"/>
      <c r="N752" s="757"/>
      <c r="O752" s="758"/>
      <c r="P752" s="611" t="e">
        <f ca="1">B694/2/SQRT(3)</f>
        <v>#VALUE!</v>
      </c>
      <c r="Q752" s="612"/>
      <c r="R752" s="612"/>
      <c r="S752" s="612"/>
      <c r="T752" s="612"/>
      <c r="U752" s="612"/>
      <c r="V752" s="613">
        <f ca="1">V751</f>
        <v>0</v>
      </c>
      <c r="W752" s="614"/>
      <c r="X752" s="615" t="s">
        <v>82</v>
      </c>
      <c r="Y752" s="616"/>
      <c r="Z752" s="616"/>
      <c r="AA752" s="616"/>
      <c r="AB752" s="617"/>
      <c r="AC752" s="608">
        <v>1</v>
      </c>
      <c r="AD752" s="609"/>
      <c r="AE752" s="609"/>
      <c r="AF752" s="609"/>
      <c r="AG752" s="610"/>
      <c r="AH752" s="611" t="e">
        <f ca="1">P752*AC752</f>
        <v>#VALUE!</v>
      </c>
      <c r="AI752" s="612"/>
      <c r="AJ752" s="612"/>
      <c r="AK752" s="612"/>
      <c r="AL752" s="612"/>
      <c r="AM752" s="612"/>
      <c r="AN752" s="613">
        <f ca="1">V752</f>
        <v>0</v>
      </c>
      <c r="AO752" s="614"/>
      <c r="AP752" s="615">
        <f>1/2*(100/20)^2</f>
        <v>12.5</v>
      </c>
      <c r="AQ752" s="616"/>
      <c r="AR752" s="616"/>
      <c r="AS752" s="617"/>
      <c r="AT752" s="362"/>
    </row>
    <row r="753" spans="1:92" ht="18" customHeight="1">
      <c r="A753" s="362"/>
      <c r="B753" s="741" t="s">
        <v>83</v>
      </c>
      <c r="C753" s="742"/>
      <c r="D753" s="753" t="s">
        <v>901</v>
      </c>
      <c r="E753" s="754"/>
      <c r="F753" s="754"/>
      <c r="G753" s="754"/>
      <c r="H753" s="755"/>
      <c r="I753" s="756">
        <v>0</v>
      </c>
      <c r="J753" s="757"/>
      <c r="K753" s="757"/>
      <c r="L753" s="757"/>
      <c r="M753" s="757"/>
      <c r="N753" s="757"/>
      <c r="O753" s="758"/>
      <c r="P753" s="611" t="e">
        <f ca="1">MAX(AK742:AS743)/2/SQRT(3)</f>
        <v>#N/A</v>
      </c>
      <c r="Q753" s="612"/>
      <c r="R753" s="612"/>
      <c r="S753" s="612"/>
      <c r="T753" s="612"/>
      <c r="U753" s="612"/>
      <c r="V753" s="613">
        <f ca="1">V752</f>
        <v>0</v>
      </c>
      <c r="W753" s="614"/>
      <c r="X753" s="615" t="s">
        <v>349</v>
      </c>
      <c r="Y753" s="616"/>
      <c r="Z753" s="616"/>
      <c r="AA753" s="616"/>
      <c r="AB753" s="617"/>
      <c r="AC753" s="608">
        <v>1</v>
      </c>
      <c r="AD753" s="609"/>
      <c r="AE753" s="609"/>
      <c r="AF753" s="609"/>
      <c r="AG753" s="610"/>
      <c r="AH753" s="611" t="e">
        <f ca="1">P753*AC753</f>
        <v>#N/A</v>
      </c>
      <c r="AI753" s="612"/>
      <c r="AJ753" s="612"/>
      <c r="AK753" s="612"/>
      <c r="AL753" s="612"/>
      <c r="AM753" s="612"/>
      <c r="AN753" s="613">
        <f ca="1">V753</f>
        <v>0</v>
      </c>
      <c r="AO753" s="614"/>
      <c r="AP753" s="615">
        <f>1/2*(100/20)^2</f>
        <v>12.5</v>
      </c>
      <c r="AQ753" s="616"/>
      <c r="AR753" s="616"/>
      <c r="AS753" s="617"/>
      <c r="AT753" s="362"/>
    </row>
    <row r="754" spans="1:92" ht="18" customHeight="1">
      <c r="A754" s="362"/>
      <c r="B754" s="741" t="s">
        <v>328</v>
      </c>
      <c r="C754" s="742"/>
      <c r="D754" s="753" t="s">
        <v>902</v>
      </c>
      <c r="E754" s="754"/>
      <c r="F754" s="754"/>
      <c r="G754" s="754"/>
      <c r="H754" s="755"/>
      <c r="I754" s="756">
        <v>0</v>
      </c>
      <c r="J754" s="757"/>
      <c r="K754" s="757"/>
      <c r="L754" s="757"/>
      <c r="M754" s="757"/>
      <c r="N754" s="757"/>
      <c r="O754" s="758"/>
      <c r="P754" s="611" t="e">
        <f ca="1">ABS(H694/2/SQRT(3))</f>
        <v>#N/A</v>
      </c>
      <c r="Q754" s="612"/>
      <c r="R754" s="612"/>
      <c r="S754" s="612"/>
      <c r="T754" s="612"/>
      <c r="U754" s="612"/>
      <c r="V754" s="613">
        <f ca="1">V753</f>
        <v>0</v>
      </c>
      <c r="W754" s="614"/>
      <c r="X754" s="615" t="s">
        <v>349</v>
      </c>
      <c r="Y754" s="616"/>
      <c r="Z754" s="616"/>
      <c r="AA754" s="616"/>
      <c r="AB754" s="617"/>
      <c r="AC754" s="608">
        <v>1</v>
      </c>
      <c r="AD754" s="609"/>
      <c r="AE754" s="609"/>
      <c r="AF754" s="609"/>
      <c r="AG754" s="610"/>
      <c r="AH754" s="611" t="e">
        <f ca="1">ABS(P754*AC754)</f>
        <v>#N/A</v>
      </c>
      <c r="AI754" s="612"/>
      <c r="AJ754" s="612"/>
      <c r="AK754" s="612"/>
      <c r="AL754" s="612"/>
      <c r="AM754" s="612"/>
      <c r="AN754" s="613">
        <f ca="1">V754</f>
        <v>0</v>
      </c>
      <c r="AO754" s="614"/>
      <c r="AP754" s="615">
        <f>1/2*(100/20)^2</f>
        <v>12.5</v>
      </c>
      <c r="AQ754" s="616"/>
      <c r="AR754" s="616"/>
      <c r="AS754" s="617"/>
      <c r="AT754" s="362"/>
    </row>
    <row r="755" spans="1:92" ht="18" customHeight="1">
      <c r="A755" s="362"/>
      <c r="B755" s="741" t="s">
        <v>253</v>
      </c>
      <c r="C755" s="742"/>
      <c r="D755" s="743" t="s">
        <v>903</v>
      </c>
      <c r="E755" s="744"/>
      <c r="F755" s="744"/>
      <c r="G755" s="744"/>
      <c r="H755" s="745"/>
      <c r="I755" s="746" t="e">
        <f ca="1">AN735</f>
        <v>#N/A</v>
      </c>
      <c r="J755" s="747"/>
      <c r="K755" s="747"/>
      <c r="L755" s="747"/>
      <c r="M755" s="613">
        <f ca="1">AN734</f>
        <v>0</v>
      </c>
      <c r="N755" s="664"/>
      <c r="O755" s="665"/>
      <c r="P755" s="764" t="s">
        <v>352</v>
      </c>
      <c r="Q755" s="765"/>
      <c r="R755" s="765"/>
      <c r="S755" s="765"/>
      <c r="T755" s="765"/>
      <c r="U755" s="765"/>
      <c r="V755" s="765"/>
      <c r="W755" s="766"/>
      <c r="X755" s="605" t="s">
        <v>352</v>
      </c>
      <c r="Y755" s="748"/>
      <c r="Z755" s="748"/>
      <c r="AA755" s="748"/>
      <c r="AB755" s="669"/>
      <c r="AC755" s="618" t="s">
        <v>352</v>
      </c>
      <c r="AD755" s="619"/>
      <c r="AE755" s="619"/>
      <c r="AF755" s="619"/>
      <c r="AG755" s="620"/>
      <c r="AH755" s="611" t="e">
        <f ca="1">SQRT(SUMSQ(AH749,AH750))</f>
        <v>#N/A</v>
      </c>
      <c r="AI755" s="612"/>
      <c r="AJ755" s="612"/>
      <c r="AK755" s="612"/>
      <c r="AL755" s="612"/>
      <c r="AM755" s="613">
        <f ca="1">M755</f>
        <v>0</v>
      </c>
      <c r="AN755" s="613"/>
      <c r="AO755" s="614"/>
      <c r="AP755" s="605" t="e">
        <f ca="1">IF(AP750="∞","∞",ROUNDDOWN(AH755^4/(AH750^4/AP750),0))</f>
        <v>#VALUE!</v>
      </c>
      <c r="AQ755" s="606"/>
      <c r="AR755" s="606"/>
      <c r="AS755" s="607"/>
      <c r="AT755" s="362"/>
      <c r="BD755" s="143"/>
      <c r="BE755" s="143"/>
      <c r="BF755" s="143"/>
      <c r="BG755" s="143"/>
      <c r="BH755" s="144"/>
      <c r="BI755" s="145"/>
      <c r="BJ755" s="145"/>
      <c r="BK755" s="146"/>
      <c r="BL755" s="146"/>
      <c r="BM755" s="146"/>
      <c r="BN755" s="146"/>
      <c r="BO755" s="146"/>
      <c r="BP755" s="146"/>
      <c r="BQ755" s="146"/>
      <c r="BR755" s="146"/>
      <c r="BS755" s="147"/>
      <c r="BT755" s="358"/>
      <c r="BU755" s="358"/>
      <c r="BV755" s="358"/>
      <c r="BW755" s="357"/>
      <c r="BX755" s="148"/>
      <c r="BY755" s="148"/>
      <c r="BZ755" s="148"/>
      <c r="CA755" s="148"/>
      <c r="CB755" s="148"/>
      <c r="CC755" s="182"/>
      <c r="CD755" s="182"/>
      <c r="CE755" s="182"/>
      <c r="CF755" s="182"/>
      <c r="CG755" s="182"/>
      <c r="CH755" s="144"/>
      <c r="CI755" s="145"/>
      <c r="CJ755" s="145"/>
      <c r="CK755" s="147"/>
      <c r="CL755" s="358"/>
      <c r="CM755" s="358"/>
      <c r="CN755" s="357"/>
    </row>
    <row r="756" spans="1:92" s="362" customFormat="1" ht="18" customHeight="1"/>
    <row r="757" spans="1:92" s="142" customFormat="1" ht="18" customHeight="1">
      <c r="A757" s="149" t="s">
        <v>788</v>
      </c>
      <c r="B757" s="141"/>
      <c r="C757" s="141"/>
      <c r="D757" s="141"/>
      <c r="E757" s="141"/>
      <c r="F757" s="141"/>
      <c r="G757" s="141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  <c r="U757" s="141"/>
      <c r="V757" s="141"/>
      <c r="W757" s="141"/>
      <c r="X757" s="141"/>
      <c r="Y757" s="141"/>
      <c r="Z757" s="141"/>
      <c r="AA757" s="141"/>
      <c r="AB757" s="141"/>
      <c r="AC757" s="141"/>
      <c r="AD757" s="141"/>
      <c r="AE757" s="141"/>
      <c r="AF757" s="141"/>
      <c r="AG757" s="141"/>
      <c r="AH757" s="141"/>
      <c r="AI757" s="141"/>
      <c r="AJ757" s="141"/>
      <c r="AK757" s="141"/>
      <c r="AL757" s="141"/>
      <c r="AM757" s="141"/>
      <c r="AN757" s="141"/>
      <c r="AO757" s="141"/>
      <c r="AP757" s="141"/>
      <c r="AQ757" s="141"/>
      <c r="AR757" s="141"/>
      <c r="AS757" s="141"/>
      <c r="AT757" s="141"/>
    </row>
    <row r="758" spans="1:92" s="142" customFormat="1" ht="18" customHeight="1">
      <c r="B758" s="145" t="s">
        <v>787</v>
      </c>
      <c r="C758" s="141"/>
      <c r="D758" s="141"/>
      <c r="E758" s="141"/>
      <c r="F758" s="141"/>
      <c r="G758" s="141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  <c r="U758" s="141"/>
      <c r="V758" s="141"/>
      <c r="W758" s="141"/>
      <c r="X758" s="141"/>
      <c r="Y758" s="141"/>
      <c r="Z758" s="141"/>
      <c r="AA758" s="141"/>
      <c r="AB758" s="141"/>
      <c r="AC758" s="141"/>
      <c r="AD758" s="141"/>
      <c r="AE758" s="141"/>
      <c r="AF758" s="141"/>
      <c r="AG758" s="141"/>
      <c r="AH758" s="141"/>
      <c r="AI758" s="141"/>
      <c r="AJ758" s="141"/>
      <c r="AK758" s="141"/>
      <c r="AL758" s="141"/>
      <c r="AM758" s="141"/>
      <c r="AN758" s="141"/>
      <c r="AO758" s="141"/>
      <c r="AP758" s="141"/>
      <c r="AQ758" s="141"/>
      <c r="AR758" s="141"/>
      <c r="AS758" s="141"/>
      <c r="AT758" s="141"/>
    </row>
    <row r="759" spans="1:92" s="142" customFormat="1" ht="18" customHeight="1">
      <c r="A759" s="141"/>
      <c r="B759" s="141"/>
      <c r="C759" s="356"/>
      <c r="D759" s="141"/>
      <c r="E759" s="178"/>
      <c r="F759" s="141"/>
      <c r="G759" s="172" t="s">
        <v>934</v>
      </c>
      <c r="H759" s="603" t="s">
        <v>311</v>
      </c>
      <c r="I759" s="603"/>
      <c r="J759" s="604" t="e">
        <f ca="1">AH755</f>
        <v>#N/A</v>
      </c>
      <c r="K759" s="604"/>
      <c r="L759" s="604"/>
      <c r="M759" s="604"/>
      <c r="N759" s="393">
        <f ca="1">AM755</f>
        <v>0</v>
      </c>
      <c r="O759" s="360"/>
      <c r="P759" s="389"/>
      <c r="Q759" s="361" t="s">
        <v>353</v>
      </c>
      <c r="R759" s="604" t="e">
        <f ca="1">J759*2</f>
        <v>#N/A</v>
      </c>
      <c r="S759" s="604"/>
      <c r="T759" s="604"/>
      <c r="U759" s="604"/>
      <c r="V759" s="393">
        <f ca="1">N759</f>
        <v>0</v>
      </c>
      <c r="W759" s="362"/>
      <c r="X759" s="362"/>
      <c r="Y759" s="362"/>
      <c r="Z759" s="362"/>
      <c r="AA759" s="141"/>
      <c r="AB759" s="141"/>
      <c r="AC759" s="141"/>
      <c r="AD759" s="141"/>
      <c r="AE759" s="141"/>
      <c r="AF759" s="141"/>
      <c r="AG759" s="141"/>
      <c r="AH759" s="141"/>
      <c r="AI759" s="141"/>
      <c r="AJ759" s="141"/>
      <c r="AK759" s="141"/>
      <c r="AL759" s="141"/>
      <c r="AM759" s="141"/>
      <c r="AN759" s="141"/>
      <c r="AO759" s="141"/>
      <c r="AP759" s="141"/>
      <c r="AQ759" s="141"/>
      <c r="AR759" s="141"/>
      <c r="AS759" s="141"/>
      <c r="AT759" s="141"/>
      <c r="AU759" s="141"/>
    </row>
  </sheetData>
  <mergeCells count="2916">
    <mergeCell ref="B71:H71"/>
    <mergeCell ref="I71:O71"/>
    <mergeCell ref="P71:V71"/>
    <mergeCell ref="W71:AC71"/>
    <mergeCell ref="AD71:AJ71"/>
    <mergeCell ref="B72:H72"/>
    <mergeCell ref="I72:O72"/>
    <mergeCell ref="P72:V72"/>
    <mergeCell ref="W72:AC72"/>
    <mergeCell ref="AD72:AJ72"/>
    <mergeCell ref="B67:H67"/>
    <mergeCell ref="I67:O67"/>
    <mergeCell ref="P67:V67"/>
    <mergeCell ref="W67:AC67"/>
    <mergeCell ref="AD67:AJ67"/>
    <mergeCell ref="B68:H68"/>
    <mergeCell ref="I68:O68"/>
    <mergeCell ref="P68:V68"/>
    <mergeCell ref="W68:AC68"/>
    <mergeCell ref="AD68:AJ68"/>
    <mergeCell ref="B69:H69"/>
    <mergeCell ref="I69:O69"/>
    <mergeCell ref="P69:V69"/>
    <mergeCell ref="W69:AC69"/>
    <mergeCell ref="AD69:AJ69"/>
    <mergeCell ref="B70:H70"/>
    <mergeCell ref="I70:O70"/>
    <mergeCell ref="P70:V70"/>
    <mergeCell ref="W70:AC70"/>
    <mergeCell ref="AD70:AJ70"/>
    <mergeCell ref="B63:H63"/>
    <mergeCell ref="I63:O63"/>
    <mergeCell ref="P63:V63"/>
    <mergeCell ref="W63:AC63"/>
    <mergeCell ref="AD63:AJ63"/>
    <mergeCell ref="B64:H64"/>
    <mergeCell ref="I64:O64"/>
    <mergeCell ref="P64:V64"/>
    <mergeCell ref="W64:AC64"/>
    <mergeCell ref="AD64:AJ64"/>
    <mergeCell ref="B65:H65"/>
    <mergeCell ref="I65:O65"/>
    <mergeCell ref="P65:V65"/>
    <mergeCell ref="W65:AC65"/>
    <mergeCell ref="AD65:AJ65"/>
    <mergeCell ref="B66:H66"/>
    <mergeCell ref="I66:O66"/>
    <mergeCell ref="P66:V66"/>
    <mergeCell ref="W66:AC66"/>
    <mergeCell ref="AD66:AJ66"/>
    <mergeCell ref="B59:H59"/>
    <mergeCell ref="I59:O59"/>
    <mergeCell ref="P59:V59"/>
    <mergeCell ref="W59:AC59"/>
    <mergeCell ref="AD59:AJ59"/>
    <mergeCell ref="B60:H60"/>
    <mergeCell ref="I60:O60"/>
    <mergeCell ref="P60:V60"/>
    <mergeCell ref="W60:AC60"/>
    <mergeCell ref="AD60:AJ60"/>
    <mergeCell ref="B61:H61"/>
    <mergeCell ref="I61:O61"/>
    <mergeCell ref="P61:V61"/>
    <mergeCell ref="W61:AC61"/>
    <mergeCell ref="AD61:AJ61"/>
    <mergeCell ref="B62:H62"/>
    <mergeCell ref="I62:O62"/>
    <mergeCell ref="P62:V62"/>
    <mergeCell ref="W62:AC62"/>
    <mergeCell ref="AD62:AJ62"/>
    <mergeCell ref="B55:H55"/>
    <mergeCell ref="I55:O55"/>
    <mergeCell ref="P55:V55"/>
    <mergeCell ref="W55:AC55"/>
    <mergeCell ref="AD55:AJ55"/>
    <mergeCell ref="B56:H56"/>
    <mergeCell ref="I56:O56"/>
    <mergeCell ref="P56:V56"/>
    <mergeCell ref="W56:AC56"/>
    <mergeCell ref="AD56:AJ56"/>
    <mergeCell ref="B57:H57"/>
    <mergeCell ref="I57:O57"/>
    <mergeCell ref="P57:V57"/>
    <mergeCell ref="W57:AC57"/>
    <mergeCell ref="AD57:AJ57"/>
    <mergeCell ref="B58:H58"/>
    <mergeCell ref="I58:O58"/>
    <mergeCell ref="P58:V58"/>
    <mergeCell ref="W58:AC58"/>
    <mergeCell ref="AD58:AJ58"/>
    <mergeCell ref="B51:H51"/>
    <mergeCell ref="I51:O51"/>
    <mergeCell ref="P51:V51"/>
    <mergeCell ref="W51:AC51"/>
    <mergeCell ref="AD51:AJ51"/>
    <mergeCell ref="B52:H52"/>
    <mergeCell ref="I52:O52"/>
    <mergeCell ref="P52:V52"/>
    <mergeCell ref="W52:AC52"/>
    <mergeCell ref="AD52:AJ52"/>
    <mergeCell ref="B53:H53"/>
    <mergeCell ref="I53:O53"/>
    <mergeCell ref="P53:V53"/>
    <mergeCell ref="W53:AC53"/>
    <mergeCell ref="AD53:AJ53"/>
    <mergeCell ref="B54:H54"/>
    <mergeCell ref="I54:O54"/>
    <mergeCell ref="P54:V54"/>
    <mergeCell ref="W54:AC54"/>
    <mergeCell ref="AD54:AJ54"/>
    <mergeCell ref="B47:H47"/>
    <mergeCell ref="I47:O47"/>
    <mergeCell ref="P47:V47"/>
    <mergeCell ref="W47:AC47"/>
    <mergeCell ref="AD47:AJ47"/>
    <mergeCell ref="B48:H48"/>
    <mergeCell ref="I48:O48"/>
    <mergeCell ref="P48:V48"/>
    <mergeCell ref="W48:AC48"/>
    <mergeCell ref="AD48:AJ48"/>
    <mergeCell ref="B49:H49"/>
    <mergeCell ref="I49:O49"/>
    <mergeCell ref="P49:V49"/>
    <mergeCell ref="W49:AC49"/>
    <mergeCell ref="AD49:AJ49"/>
    <mergeCell ref="B50:H50"/>
    <mergeCell ref="I50:O50"/>
    <mergeCell ref="P50:V50"/>
    <mergeCell ref="W50:AC50"/>
    <mergeCell ref="AD50:AJ50"/>
    <mergeCell ref="B43:H43"/>
    <mergeCell ref="I43:O43"/>
    <mergeCell ref="P43:V43"/>
    <mergeCell ref="W43:AC43"/>
    <mergeCell ref="AD43:AJ43"/>
    <mergeCell ref="B44:H44"/>
    <mergeCell ref="I44:O44"/>
    <mergeCell ref="P44:V44"/>
    <mergeCell ref="W44:AC44"/>
    <mergeCell ref="AD44:AJ44"/>
    <mergeCell ref="B45:H45"/>
    <mergeCell ref="I45:O45"/>
    <mergeCell ref="P45:V45"/>
    <mergeCell ref="W45:AC45"/>
    <mergeCell ref="AD45:AJ45"/>
    <mergeCell ref="B46:H46"/>
    <mergeCell ref="I46:O46"/>
    <mergeCell ref="P46:V46"/>
    <mergeCell ref="W46:AC46"/>
    <mergeCell ref="AD46:AJ46"/>
    <mergeCell ref="M137:Q137"/>
    <mergeCell ref="Q142:U142"/>
    <mergeCell ref="V142:V143"/>
    <mergeCell ref="W142:Z143"/>
    <mergeCell ref="AA142:AE143"/>
    <mergeCell ref="Q143:U143"/>
    <mergeCell ref="O146:Q146"/>
    <mergeCell ref="R146:T146"/>
    <mergeCell ref="U147:X148"/>
    <mergeCell ref="Y147:AC148"/>
    <mergeCell ref="U212:Y213"/>
    <mergeCell ref="AL473:AQ473"/>
    <mergeCell ref="B478:H480"/>
    <mergeCell ref="I478:O479"/>
    <mergeCell ref="P478:AC478"/>
    <mergeCell ref="AD478:AJ478"/>
    <mergeCell ref="P479:V479"/>
    <mergeCell ref="W479:AC479"/>
    <mergeCell ref="AD479:AJ479"/>
    <mergeCell ref="I480:O480"/>
    <mergeCell ref="P480:V480"/>
    <mergeCell ref="AF472:AK472"/>
    <mergeCell ref="AL472:AQ472"/>
    <mergeCell ref="B473:G473"/>
    <mergeCell ref="H473:M473"/>
    <mergeCell ref="N473:S473"/>
    <mergeCell ref="B475:G475"/>
    <mergeCell ref="H475:M475"/>
    <mergeCell ref="T473:Y473"/>
    <mergeCell ref="Z473:AE473"/>
    <mergeCell ref="AF473:AK473"/>
    <mergeCell ref="B472:G472"/>
    <mergeCell ref="H472:M472"/>
    <mergeCell ref="N472:S472"/>
    <mergeCell ref="B474:G474"/>
    <mergeCell ref="H474:M474"/>
    <mergeCell ref="T472:AE472"/>
    <mergeCell ref="B482:H482"/>
    <mergeCell ref="I482:O482"/>
    <mergeCell ref="P482:V482"/>
    <mergeCell ref="W482:AC482"/>
    <mergeCell ref="AD482:AJ482"/>
    <mergeCell ref="B483:H483"/>
    <mergeCell ref="I483:O483"/>
    <mergeCell ref="P483:V483"/>
    <mergeCell ref="W483:AC483"/>
    <mergeCell ref="AD483:AJ483"/>
    <mergeCell ref="W480:AC480"/>
    <mergeCell ref="AD480:AJ480"/>
    <mergeCell ref="B481:H481"/>
    <mergeCell ref="I481:O481"/>
    <mergeCell ref="P481:V481"/>
    <mergeCell ref="W481:AC481"/>
    <mergeCell ref="AD481:AJ481"/>
    <mergeCell ref="B486:H486"/>
    <mergeCell ref="I486:O486"/>
    <mergeCell ref="P486:V486"/>
    <mergeCell ref="W486:AC486"/>
    <mergeCell ref="AD486:AJ486"/>
    <mergeCell ref="B487:H487"/>
    <mergeCell ref="I487:O487"/>
    <mergeCell ref="P487:V487"/>
    <mergeCell ref="W487:AC487"/>
    <mergeCell ref="AD487:AJ487"/>
    <mergeCell ref="B484:H484"/>
    <mergeCell ref="I484:O484"/>
    <mergeCell ref="P484:V484"/>
    <mergeCell ref="W484:AC484"/>
    <mergeCell ref="AD484:AJ484"/>
    <mergeCell ref="B485:H485"/>
    <mergeCell ref="I485:O485"/>
    <mergeCell ref="P485:V485"/>
    <mergeCell ref="W485:AC485"/>
    <mergeCell ref="AD485:AJ485"/>
    <mergeCell ref="B490:H490"/>
    <mergeCell ref="I490:O490"/>
    <mergeCell ref="P490:V490"/>
    <mergeCell ref="W490:AC490"/>
    <mergeCell ref="AD490:AJ490"/>
    <mergeCell ref="B491:H491"/>
    <mergeCell ref="I491:O491"/>
    <mergeCell ref="P491:V491"/>
    <mergeCell ref="W491:AC491"/>
    <mergeCell ref="AD491:AJ491"/>
    <mergeCell ref="B488:H488"/>
    <mergeCell ref="I488:O488"/>
    <mergeCell ref="P488:V488"/>
    <mergeCell ref="W488:AC488"/>
    <mergeCell ref="AD488:AJ488"/>
    <mergeCell ref="B489:H489"/>
    <mergeCell ref="I489:O489"/>
    <mergeCell ref="P489:V489"/>
    <mergeCell ref="W489:AC489"/>
    <mergeCell ref="AD489:AJ489"/>
    <mergeCell ref="B494:H494"/>
    <mergeCell ref="I494:O494"/>
    <mergeCell ref="P494:V494"/>
    <mergeCell ref="W494:AC494"/>
    <mergeCell ref="AD494:AJ494"/>
    <mergeCell ref="B495:H495"/>
    <mergeCell ref="I495:O495"/>
    <mergeCell ref="P495:V495"/>
    <mergeCell ref="W495:AC495"/>
    <mergeCell ref="AD495:AJ495"/>
    <mergeCell ref="B492:H492"/>
    <mergeCell ref="I492:O492"/>
    <mergeCell ref="P492:V492"/>
    <mergeCell ref="W492:AC492"/>
    <mergeCell ref="AD492:AJ492"/>
    <mergeCell ref="B493:H493"/>
    <mergeCell ref="I493:O493"/>
    <mergeCell ref="P493:V493"/>
    <mergeCell ref="W493:AC493"/>
    <mergeCell ref="AD493:AJ493"/>
    <mergeCell ref="B498:H498"/>
    <mergeCell ref="I498:O498"/>
    <mergeCell ref="P498:V498"/>
    <mergeCell ref="W498:AC498"/>
    <mergeCell ref="AD498:AJ498"/>
    <mergeCell ref="B499:H499"/>
    <mergeCell ref="I499:O499"/>
    <mergeCell ref="P499:V499"/>
    <mergeCell ref="W499:AC499"/>
    <mergeCell ref="AD499:AJ499"/>
    <mergeCell ref="B496:H496"/>
    <mergeCell ref="I496:O496"/>
    <mergeCell ref="P496:V496"/>
    <mergeCell ref="W496:AC496"/>
    <mergeCell ref="AD496:AJ496"/>
    <mergeCell ref="B497:H497"/>
    <mergeCell ref="I497:O497"/>
    <mergeCell ref="P497:V497"/>
    <mergeCell ref="W497:AC497"/>
    <mergeCell ref="AD497:AJ497"/>
    <mergeCell ref="B502:H502"/>
    <mergeCell ref="I502:O502"/>
    <mergeCell ref="P502:V502"/>
    <mergeCell ref="W502:AC502"/>
    <mergeCell ref="AD502:AJ502"/>
    <mergeCell ref="B503:H503"/>
    <mergeCell ref="I503:O503"/>
    <mergeCell ref="P503:V503"/>
    <mergeCell ref="W503:AC503"/>
    <mergeCell ref="AD503:AJ503"/>
    <mergeCell ref="B500:H500"/>
    <mergeCell ref="I500:O500"/>
    <mergeCell ref="P500:V500"/>
    <mergeCell ref="W500:AC500"/>
    <mergeCell ref="AD500:AJ500"/>
    <mergeCell ref="B501:H501"/>
    <mergeCell ref="I501:O501"/>
    <mergeCell ref="P501:V501"/>
    <mergeCell ref="W501:AC501"/>
    <mergeCell ref="AD501:AJ501"/>
    <mergeCell ref="B506:H506"/>
    <mergeCell ref="I506:O506"/>
    <mergeCell ref="P506:V506"/>
    <mergeCell ref="W506:AC506"/>
    <mergeCell ref="AD506:AJ506"/>
    <mergeCell ref="B507:H507"/>
    <mergeCell ref="I507:O507"/>
    <mergeCell ref="P507:V507"/>
    <mergeCell ref="W507:AC507"/>
    <mergeCell ref="AD507:AJ507"/>
    <mergeCell ref="B504:H504"/>
    <mergeCell ref="I504:O504"/>
    <mergeCell ref="P504:V504"/>
    <mergeCell ref="W504:AC504"/>
    <mergeCell ref="AD504:AJ504"/>
    <mergeCell ref="B505:H505"/>
    <mergeCell ref="I505:O505"/>
    <mergeCell ref="P505:V505"/>
    <mergeCell ref="W505:AC505"/>
    <mergeCell ref="AD505:AJ505"/>
    <mergeCell ref="B510:H510"/>
    <mergeCell ref="I510:O510"/>
    <mergeCell ref="P510:V510"/>
    <mergeCell ref="W510:AC510"/>
    <mergeCell ref="AD510:AJ510"/>
    <mergeCell ref="B513:H515"/>
    <mergeCell ref="I513:O514"/>
    <mergeCell ref="P513:AG513"/>
    <mergeCell ref="AH513:AS513"/>
    <mergeCell ref="P514:U514"/>
    <mergeCell ref="B508:H508"/>
    <mergeCell ref="I508:O508"/>
    <mergeCell ref="P508:V508"/>
    <mergeCell ref="W508:AC508"/>
    <mergeCell ref="AD508:AJ508"/>
    <mergeCell ref="B509:H509"/>
    <mergeCell ref="I509:O509"/>
    <mergeCell ref="P509:V509"/>
    <mergeCell ref="W509:AC509"/>
    <mergeCell ref="AD509:AJ509"/>
    <mergeCell ref="AN516:AS517"/>
    <mergeCell ref="B517:H517"/>
    <mergeCell ref="I517:O517"/>
    <mergeCell ref="P517:U517"/>
    <mergeCell ref="V517:AA517"/>
    <mergeCell ref="AB517:AG517"/>
    <mergeCell ref="B516:H516"/>
    <mergeCell ref="I516:O516"/>
    <mergeCell ref="P516:U516"/>
    <mergeCell ref="V516:AA516"/>
    <mergeCell ref="AB516:AG516"/>
    <mergeCell ref="AH516:AM517"/>
    <mergeCell ref="V514:AA514"/>
    <mergeCell ref="AB514:AG514"/>
    <mergeCell ref="AH514:AM514"/>
    <mergeCell ref="AN514:AS514"/>
    <mergeCell ref="I515:O515"/>
    <mergeCell ref="P515:U515"/>
    <mergeCell ref="V515:AA515"/>
    <mergeCell ref="AB515:AG515"/>
    <mergeCell ref="AH515:AM515"/>
    <mergeCell ref="AN515:AS515"/>
    <mergeCell ref="B524:H524"/>
    <mergeCell ref="I524:O524"/>
    <mergeCell ref="P524:V524"/>
    <mergeCell ref="W524:AC524"/>
    <mergeCell ref="AD524:AJ524"/>
    <mergeCell ref="AK524:AS524"/>
    <mergeCell ref="AD522:AJ522"/>
    <mergeCell ref="AK522:AS522"/>
    <mergeCell ref="B523:H523"/>
    <mergeCell ref="I523:O523"/>
    <mergeCell ref="P523:V523"/>
    <mergeCell ref="W523:AC523"/>
    <mergeCell ref="AD523:AJ523"/>
    <mergeCell ref="AK523:AS523"/>
    <mergeCell ref="B520:H522"/>
    <mergeCell ref="I520:O521"/>
    <mergeCell ref="P520:AS520"/>
    <mergeCell ref="P521:V521"/>
    <mergeCell ref="W521:AC521"/>
    <mergeCell ref="AD521:AJ521"/>
    <mergeCell ref="AK521:AS521"/>
    <mergeCell ref="I522:O522"/>
    <mergeCell ref="P522:V522"/>
    <mergeCell ref="W522:AC522"/>
    <mergeCell ref="AH529:AO529"/>
    <mergeCell ref="AP529:AS529"/>
    <mergeCell ref="B530:C530"/>
    <mergeCell ref="D530:H530"/>
    <mergeCell ref="I530:L530"/>
    <mergeCell ref="M530:O530"/>
    <mergeCell ref="P530:T530"/>
    <mergeCell ref="U530:W530"/>
    <mergeCell ref="X530:AB530"/>
    <mergeCell ref="AC530:AG530"/>
    <mergeCell ref="AH527:AO527"/>
    <mergeCell ref="AP527:AS527"/>
    <mergeCell ref="D528:H529"/>
    <mergeCell ref="I528:O528"/>
    <mergeCell ref="P528:W528"/>
    <mergeCell ref="X528:AB528"/>
    <mergeCell ref="AC528:AG528"/>
    <mergeCell ref="AH528:AO528"/>
    <mergeCell ref="AP528:AS528"/>
    <mergeCell ref="I529:O529"/>
    <mergeCell ref="B527:C529"/>
    <mergeCell ref="D527:H527"/>
    <mergeCell ref="I527:O527"/>
    <mergeCell ref="P527:W527"/>
    <mergeCell ref="X527:AB527"/>
    <mergeCell ref="AC527:AG527"/>
    <mergeCell ref="P529:W529"/>
    <mergeCell ref="X529:AB529"/>
    <mergeCell ref="AC529:AG529"/>
    <mergeCell ref="AC531:AG531"/>
    <mergeCell ref="AH531:AL531"/>
    <mergeCell ref="AM531:AO531"/>
    <mergeCell ref="AP531:AS531"/>
    <mergeCell ref="B532:C532"/>
    <mergeCell ref="D532:H532"/>
    <mergeCell ref="I532:O532"/>
    <mergeCell ref="P532:U532"/>
    <mergeCell ref="V532:W532"/>
    <mergeCell ref="X532:AB532"/>
    <mergeCell ref="AH530:AL530"/>
    <mergeCell ref="AM530:AO530"/>
    <mergeCell ref="AP530:AS530"/>
    <mergeCell ref="B531:C531"/>
    <mergeCell ref="D531:H531"/>
    <mergeCell ref="I531:L531"/>
    <mergeCell ref="M531:O531"/>
    <mergeCell ref="P531:T531"/>
    <mergeCell ref="U531:W531"/>
    <mergeCell ref="X531:AB531"/>
    <mergeCell ref="AH533:AM533"/>
    <mergeCell ref="AN533:AO533"/>
    <mergeCell ref="AP533:AS533"/>
    <mergeCell ref="B534:C534"/>
    <mergeCell ref="D534:H534"/>
    <mergeCell ref="I534:O534"/>
    <mergeCell ref="P534:U534"/>
    <mergeCell ref="V534:W534"/>
    <mergeCell ref="X534:AB534"/>
    <mergeCell ref="AC532:AG532"/>
    <mergeCell ref="AH532:AM532"/>
    <mergeCell ref="AN532:AO532"/>
    <mergeCell ref="AP532:AS532"/>
    <mergeCell ref="B533:C533"/>
    <mergeCell ref="D533:H533"/>
    <mergeCell ref="I533:O533"/>
    <mergeCell ref="P533:U533"/>
    <mergeCell ref="V533:W533"/>
    <mergeCell ref="X533:AB533"/>
    <mergeCell ref="B536:C536"/>
    <mergeCell ref="D536:H536"/>
    <mergeCell ref="I536:L536"/>
    <mergeCell ref="M536:O536"/>
    <mergeCell ref="P536:W536"/>
    <mergeCell ref="X536:AB536"/>
    <mergeCell ref="AC534:AG534"/>
    <mergeCell ref="AH534:AM534"/>
    <mergeCell ref="AN534:AO534"/>
    <mergeCell ref="AP534:AS534"/>
    <mergeCell ref="B535:C535"/>
    <mergeCell ref="D535:H535"/>
    <mergeCell ref="I535:O535"/>
    <mergeCell ref="P535:U535"/>
    <mergeCell ref="V535:W535"/>
    <mergeCell ref="X535:AB535"/>
    <mergeCell ref="AC536:AG536"/>
    <mergeCell ref="AH536:AL536"/>
    <mergeCell ref="AM536:AO536"/>
    <mergeCell ref="B545:G545"/>
    <mergeCell ref="H545:M545"/>
    <mergeCell ref="N545:S545"/>
    <mergeCell ref="B547:G547"/>
    <mergeCell ref="Z546:AE546"/>
    <mergeCell ref="AF546:AK546"/>
    <mergeCell ref="AL546:AQ546"/>
    <mergeCell ref="B551:H553"/>
    <mergeCell ref="I551:O552"/>
    <mergeCell ref="P551:AC551"/>
    <mergeCell ref="AD551:AJ551"/>
    <mergeCell ref="P552:V552"/>
    <mergeCell ref="W552:AC552"/>
    <mergeCell ref="AD552:AJ552"/>
    <mergeCell ref="H547:M547"/>
    <mergeCell ref="T545:AE545"/>
    <mergeCell ref="AF545:AK545"/>
    <mergeCell ref="AL545:AQ545"/>
    <mergeCell ref="B546:G546"/>
    <mergeCell ref="H546:M546"/>
    <mergeCell ref="N546:S546"/>
    <mergeCell ref="B548:G548"/>
    <mergeCell ref="H548:M548"/>
    <mergeCell ref="T546:Y546"/>
    <mergeCell ref="B555:H555"/>
    <mergeCell ref="I555:O555"/>
    <mergeCell ref="P555:V555"/>
    <mergeCell ref="W555:AC555"/>
    <mergeCell ref="AD555:AJ555"/>
    <mergeCell ref="B556:H556"/>
    <mergeCell ref="I556:O556"/>
    <mergeCell ref="P556:V556"/>
    <mergeCell ref="W556:AC556"/>
    <mergeCell ref="AD556:AJ556"/>
    <mergeCell ref="I553:O553"/>
    <mergeCell ref="P553:V553"/>
    <mergeCell ref="W553:AC553"/>
    <mergeCell ref="AD553:AJ553"/>
    <mergeCell ref="B554:H554"/>
    <mergeCell ref="I554:O554"/>
    <mergeCell ref="P554:V554"/>
    <mergeCell ref="W554:AC554"/>
    <mergeCell ref="AD554:AJ554"/>
    <mergeCell ref="B559:H559"/>
    <mergeCell ref="I559:O559"/>
    <mergeCell ref="P559:V559"/>
    <mergeCell ref="W559:AC559"/>
    <mergeCell ref="AD559:AJ559"/>
    <mergeCell ref="B560:H560"/>
    <mergeCell ref="I560:O560"/>
    <mergeCell ref="P560:V560"/>
    <mergeCell ref="W560:AC560"/>
    <mergeCell ref="AD560:AJ560"/>
    <mergeCell ref="B557:H557"/>
    <mergeCell ref="I557:O557"/>
    <mergeCell ref="P557:V557"/>
    <mergeCell ref="W557:AC557"/>
    <mergeCell ref="AD557:AJ557"/>
    <mergeCell ref="B558:H558"/>
    <mergeCell ref="I558:O558"/>
    <mergeCell ref="P558:V558"/>
    <mergeCell ref="W558:AC558"/>
    <mergeCell ref="AD558:AJ558"/>
    <mergeCell ref="B563:H563"/>
    <mergeCell ref="I563:O563"/>
    <mergeCell ref="P563:V563"/>
    <mergeCell ref="W563:AC563"/>
    <mergeCell ref="AD563:AJ563"/>
    <mergeCell ref="B564:H564"/>
    <mergeCell ref="I564:O564"/>
    <mergeCell ref="P564:V564"/>
    <mergeCell ref="W564:AC564"/>
    <mergeCell ref="AD564:AJ564"/>
    <mergeCell ref="B561:H561"/>
    <mergeCell ref="I561:O561"/>
    <mergeCell ref="P561:V561"/>
    <mergeCell ref="W561:AC561"/>
    <mergeCell ref="AD561:AJ561"/>
    <mergeCell ref="B562:H562"/>
    <mergeCell ref="I562:O562"/>
    <mergeCell ref="P562:V562"/>
    <mergeCell ref="W562:AC562"/>
    <mergeCell ref="AD562:AJ562"/>
    <mergeCell ref="B567:H567"/>
    <mergeCell ref="I567:O567"/>
    <mergeCell ref="P567:V567"/>
    <mergeCell ref="W567:AC567"/>
    <mergeCell ref="AD567:AJ567"/>
    <mergeCell ref="B568:H568"/>
    <mergeCell ref="I568:O568"/>
    <mergeCell ref="P568:V568"/>
    <mergeCell ref="W568:AC568"/>
    <mergeCell ref="AD568:AJ568"/>
    <mergeCell ref="B565:H565"/>
    <mergeCell ref="I565:O565"/>
    <mergeCell ref="P565:V565"/>
    <mergeCell ref="W565:AC565"/>
    <mergeCell ref="AD565:AJ565"/>
    <mergeCell ref="B566:H566"/>
    <mergeCell ref="I566:O566"/>
    <mergeCell ref="P566:V566"/>
    <mergeCell ref="W566:AC566"/>
    <mergeCell ref="AD566:AJ566"/>
    <mergeCell ref="B571:H571"/>
    <mergeCell ref="I571:O571"/>
    <mergeCell ref="P571:V571"/>
    <mergeCell ref="W571:AC571"/>
    <mergeCell ref="AD571:AJ571"/>
    <mergeCell ref="B572:H572"/>
    <mergeCell ref="I572:O572"/>
    <mergeCell ref="P572:V572"/>
    <mergeCell ref="W572:AC572"/>
    <mergeCell ref="AD572:AJ572"/>
    <mergeCell ref="B569:H569"/>
    <mergeCell ref="I569:O569"/>
    <mergeCell ref="P569:V569"/>
    <mergeCell ref="W569:AC569"/>
    <mergeCell ref="AD569:AJ569"/>
    <mergeCell ref="B570:H570"/>
    <mergeCell ref="I570:O570"/>
    <mergeCell ref="P570:V570"/>
    <mergeCell ref="W570:AC570"/>
    <mergeCell ref="AD570:AJ570"/>
    <mergeCell ref="B575:H575"/>
    <mergeCell ref="I575:O575"/>
    <mergeCell ref="P575:V575"/>
    <mergeCell ref="W575:AC575"/>
    <mergeCell ref="AD575:AJ575"/>
    <mergeCell ref="B576:H576"/>
    <mergeCell ref="I576:O576"/>
    <mergeCell ref="P576:V576"/>
    <mergeCell ref="W576:AC576"/>
    <mergeCell ref="AD576:AJ576"/>
    <mergeCell ref="B573:H573"/>
    <mergeCell ref="I573:O573"/>
    <mergeCell ref="P573:V573"/>
    <mergeCell ref="W573:AC573"/>
    <mergeCell ref="AD573:AJ573"/>
    <mergeCell ref="B574:H574"/>
    <mergeCell ref="I574:O574"/>
    <mergeCell ref="P574:V574"/>
    <mergeCell ref="W574:AC574"/>
    <mergeCell ref="AD574:AJ574"/>
    <mergeCell ref="B579:H579"/>
    <mergeCell ref="I579:O579"/>
    <mergeCell ref="P579:V579"/>
    <mergeCell ref="W579:AC579"/>
    <mergeCell ref="AD579:AJ579"/>
    <mergeCell ref="B580:H580"/>
    <mergeCell ref="I580:O580"/>
    <mergeCell ref="P580:V580"/>
    <mergeCell ref="W580:AC580"/>
    <mergeCell ref="AD580:AJ580"/>
    <mergeCell ref="B577:H577"/>
    <mergeCell ref="I577:O577"/>
    <mergeCell ref="P577:V577"/>
    <mergeCell ref="W577:AC577"/>
    <mergeCell ref="AD577:AJ577"/>
    <mergeCell ref="B578:H578"/>
    <mergeCell ref="I578:O578"/>
    <mergeCell ref="P578:V578"/>
    <mergeCell ref="W578:AC578"/>
    <mergeCell ref="AD578:AJ578"/>
    <mergeCell ref="B583:H583"/>
    <mergeCell ref="I583:O583"/>
    <mergeCell ref="P583:V583"/>
    <mergeCell ref="W583:AC583"/>
    <mergeCell ref="AD583:AJ583"/>
    <mergeCell ref="B586:H588"/>
    <mergeCell ref="I586:O587"/>
    <mergeCell ref="P586:AG586"/>
    <mergeCell ref="AH586:AS586"/>
    <mergeCell ref="P587:U587"/>
    <mergeCell ref="B581:H581"/>
    <mergeCell ref="I581:O581"/>
    <mergeCell ref="P581:V581"/>
    <mergeCell ref="W581:AC581"/>
    <mergeCell ref="AD581:AJ581"/>
    <mergeCell ref="B582:H582"/>
    <mergeCell ref="I582:O582"/>
    <mergeCell ref="P582:V582"/>
    <mergeCell ref="W582:AC582"/>
    <mergeCell ref="AD582:AJ582"/>
    <mergeCell ref="AN589:AS590"/>
    <mergeCell ref="B590:H590"/>
    <mergeCell ref="I590:O590"/>
    <mergeCell ref="P590:U590"/>
    <mergeCell ref="V590:AA590"/>
    <mergeCell ref="AB590:AG590"/>
    <mergeCell ref="B589:H589"/>
    <mergeCell ref="I589:O589"/>
    <mergeCell ref="P589:U589"/>
    <mergeCell ref="V589:AA589"/>
    <mergeCell ref="AB589:AG589"/>
    <mergeCell ref="AH589:AM590"/>
    <mergeCell ref="V587:AA587"/>
    <mergeCell ref="AB587:AG587"/>
    <mergeCell ref="AH587:AM587"/>
    <mergeCell ref="AN587:AS587"/>
    <mergeCell ref="I588:O588"/>
    <mergeCell ref="P588:U588"/>
    <mergeCell ref="V588:AA588"/>
    <mergeCell ref="AB588:AG588"/>
    <mergeCell ref="AH588:AM588"/>
    <mergeCell ref="AN588:AS588"/>
    <mergeCell ref="B597:H597"/>
    <mergeCell ref="I597:O597"/>
    <mergeCell ref="P597:V597"/>
    <mergeCell ref="W597:AC597"/>
    <mergeCell ref="AD597:AJ597"/>
    <mergeCell ref="AK597:AS597"/>
    <mergeCell ref="AD595:AJ595"/>
    <mergeCell ref="AK595:AS595"/>
    <mergeCell ref="B596:H596"/>
    <mergeCell ref="I596:O596"/>
    <mergeCell ref="P596:V596"/>
    <mergeCell ref="W596:AC596"/>
    <mergeCell ref="AD596:AJ596"/>
    <mergeCell ref="AK596:AS596"/>
    <mergeCell ref="B593:H595"/>
    <mergeCell ref="I593:O594"/>
    <mergeCell ref="P593:AS593"/>
    <mergeCell ref="P594:V594"/>
    <mergeCell ref="W594:AC594"/>
    <mergeCell ref="AD594:AJ594"/>
    <mergeCell ref="AK594:AS594"/>
    <mergeCell ref="I595:O595"/>
    <mergeCell ref="P595:V595"/>
    <mergeCell ref="W595:AC595"/>
    <mergeCell ref="AH600:AO600"/>
    <mergeCell ref="AP600:AS600"/>
    <mergeCell ref="D601:H602"/>
    <mergeCell ref="I601:O601"/>
    <mergeCell ref="P601:W601"/>
    <mergeCell ref="X601:AB601"/>
    <mergeCell ref="AC601:AG601"/>
    <mergeCell ref="AH601:AO601"/>
    <mergeCell ref="AP601:AS601"/>
    <mergeCell ref="I602:O602"/>
    <mergeCell ref="B600:C602"/>
    <mergeCell ref="D600:H600"/>
    <mergeCell ref="I600:O600"/>
    <mergeCell ref="P600:W600"/>
    <mergeCell ref="X600:AB600"/>
    <mergeCell ref="AC600:AG600"/>
    <mergeCell ref="P602:W602"/>
    <mergeCell ref="X602:AB602"/>
    <mergeCell ref="AC602:AG602"/>
    <mergeCell ref="AH603:AL603"/>
    <mergeCell ref="AM603:AO603"/>
    <mergeCell ref="AP603:AS603"/>
    <mergeCell ref="B604:C604"/>
    <mergeCell ref="D604:H604"/>
    <mergeCell ref="I604:L604"/>
    <mergeCell ref="M604:O604"/>
    <mergeCell ref="P604:T604"/>
    <mergeCell ref="U604:W604"/>
    <mergeCell ref="X604:AB604"/>
    <mergeCell ref="AH602:AO602"/>
    <mergeCell ref="AP602:AS602"/>
    <mergeCell ref="B603:C603"/>
    <mergeCell ref="D603:H603"/>
    <mergeCell ref="I603:L603"/>
    <mergeCell ref="M603:O603"/>
    <mergeCell ref="P603:T603"/>
    <mergeCell ref="U603:W603"/>
    <mergeCell ref="X603:AB603"/>
    <mergeCell ref="AC603:AG603"/>
    <mergeCell ref="AC605:AG605"/>
    <mergeCell ref="AH605:AM605"/>
    <mergeCell ref="AN605:AO605"/>
    <mergeCell ref="AP605:AS605"/>
    <mergeCell ref="B606:C606"/>
    <mergeCell ref="D606:H606"/>
    <mergeCell ref="I606:O606"/>
    <mergeCell ref="P606:U606"/>
    <mergeCell ref="V606:W606"/>
    <mergeCell ref="X606:AB606"/>
    <mergeCell ref="AC604:AG604"/>
    <mergeCell ref="AH604:AL604"/>
    <mergeCell ref="AM604:AO604"/>
    <mergeCell ref="AP604:AS604"/>
    <mergeCell ref="B605:C605"/>
    <mergeCell ref="D605:H605"/>
    <mergeCell ref="I605:O605"/>
    <mergeCell ref="P605:U605"/>
    <mergeCell ref="V605:W605"/>
    <mergeCell ref="X605:AB605"/>
    <mergeCell ref="AC607:AG607"/>
    <mergeCell ref="AH607:AM607"/>
    <mergeCell ref="AN607:AO607"/>
    <mergeCell ref="AP607:AS607"/>
    <mergeCell ref="B608:C608"/>
    <mergeCell ref="D608:H608"/>
    <mergeCell ref="I608:O608"/>
    <mergeCell ref="P608:U608"/>
    <mergeCell ref="V608:W608"/>
    <mergeCell ref="X608:AB608"/>
    <mergeCell ref="AC606:AG606"/>
    <mergeCell ref="AH606:AM606"/>
    <mergeCell ref="AN606:AO606"/>
    <mergeCell ref="AP606:AS606"/>
    <mergeCell ref="B607:C607"/>
    <mergeCell ref="D607:H607"/>
    <mergeCell ref="I607:O607"/>
    <mergeCell ref="P607:U607"/>
    <mergeCell ref="V607:W607"/>
    <mergeCell ref="X607:AB607"/>
    <mergeCell ref="AC609:AG609"/>
    <mergeCell ref="AH609:AL609"/>
    <mergeCell ref="AM609:AO609"/>
    <mergeCell ref="AP609:AS609"/>
    <mergeCell ref="AC608:AG608"/>
    <mergeCell ref="AH608:AM608"/>
    <mergeCell ref="AN608:AO608"/>
    <mergeCell ref="AP608:AS608"/>
    <mergeCell ref="B609:C609"/>
    <mergeCell ref="D609:H609"/>
    <mergeCell ref="I609:L609"/>
    <mergeCell ref="M609:O609"/>
    <mergeCell ref="P609:W609"/>
    <mergeCell ref="X609:AB609"/>
    <mergeCell ref="Z619:AE619"/>
    <mergeCell ref="AF619:AK619"/>
    <mergeCell ref="AL619:AQ619"/>
    <mergeCell ref="H620:M620"/>
    <mergeCell ref="T618:AE618"/>
    <mergeCell ref="AF618:AK618"/>
    <mergeCell ref="AL618:AQ618"/>
    <mergeCell ref="B619:G619"/>
    <mergeCell ref="H619:M619"/>
    <mergeCell ref="N619:S619"/>
    <mergeCell ref="B621:G621"/>
    <mergeCell ref="H621:M621"/>
    <mergeCell ref="T619:Y619"/>
    <mergeCell ref="N620:AK620"/>
    <mergeCell ref="N621:S621"/>
    <mergeCell ref="T621:Y621"/>
    <mergeCell ref="Z621:AE621"/>
    <mergeCell ref="AF621:AK621"/>
    <mergeCell ref="H613:I613"/>
    <mergeCell ref="J613:M613"/>
    <mergeCell ref="R613:U613"/>
    <mergeCell ref="B618:G618"/>
    <mergeCell ref="H618:M618"/>
    <mergeCell ref="N618:S618"/>
    <mergeCell ref="B620:G620"/>
    <mergeCell ref="B628:H628"/>
    <mergeCell ref="I628:O628"/>
    <mergeCell ref="P628:V628"/>
    <mergeCell ref="W628:AC628"/>
    <mergeCell ref="AD628:AJ628"/>
    <mergeCell ref="B629:H629"/>
    <mergeCell ref="I629:O629"/>
    <mergeCell ref="P629:V629"/>
    <mergeCell ref="W629:AC629"/>
    <mergeCell ref="AD629:AJ629"/>
    <mergeCell ref="I626:O626"/>
    <mergeCell ref="P626:V626"/>
    <mergeCell ref="W626:AC626"/>
    <mergeCell ref="AD626:AJ626"/>
    <mergeCell ref="B627:H627"/>
    <mergeCell ref="I627:O627"/>
    <mergeCell ref="P627:V627"/>
    <mergeCell ref="W627:AC627"/>
    <mergeCell ref="AD627:AJ627"/>
    <mergeCell ref="B624:H626"/>
    <mergeCell ref="I624:O625"/>
    <mergeCell ref="P624:AC624"/>
    <mergeCell ref="AD624:AJ624"/>
    <mergeCell ref="P625:V625"/>
    <mergeCell ref="W625:AC625"/>
    <mergeCell ref="AD625:AJ625"/>
    <mergeCell ref="B632:H632"/>
    <mergeCell ref="I632:O632"/>
    <mergeCell ref="P632:V632"/>
    <mergeCell ref="W632:AC632"/>
    <mergeCell ref="AD632:AJ632"/>
    <mergeCell ref="B633:H633"/>
    <mergeCell ref="I633:O633"/>
    <mergeCell ref="P633:V633"/>
    <mergeCell ref="W633:AC633"/>
    <mergeCell ref="AD633:AJ633"/>
    <mergeCell ref="B630:H630"/>
    <mergeCell ref="I630:O630"/>
    <mergeCell ref="P630:V630"/>
    <mergeCell ref="W630:AC630"/>
    <mergeCell ref="AD630:AJ630"/>
    <mergeCell ref="B631:H631"/>
    <mergeCell ref="I631:O631"/>
    <mergeCell ref="P631:V631"/>
    <mergeCell ref="W631:AC631"/>
    <mergeCell ref="AD631:AJ631"/>
    <mergeCell ref="B636:H636"/>
    <mergeCell ref="I636:O636"/>
    <mergeCell ref="P636:V636"/>
    <mergeCell ref="W636:AC636"/>
    <mergeCell ref="AD636:AJ636"/>
    <mergeCell ref="B637:H637"/>
    <mergeCell ref="I637:O637"/>
    <mergeCell ref="P637:V637"/>
    <mergeCell ref="W637:AC637"/>
    <mergeCell ref="AD637:AJ637"/>
    <mergeCell ref="B634:H634"/>
    <mergeCell ref="I634:O634"/>
    <mergeCell ref="P634:V634"/>
    <mergeCell ref="W634:AC634"/>
    <mergeCell ref="AD634:AJ634"/>
    <mergeCell ref="B635:H635"/>
    <mergeCell ref="I635:O635"/>
    <mergeCell ref="P635:V635"/>
    <mergeCell ref="W635:AC635"/>
    <mergeCell ref="AD635:AJ635"/>
    <mergeCell ref="B640:H640"/>
    <mergeCell ref="I640:O640"/>
    <mergeCell ref="P640:V640"/>
    <mergeCell ref="W640:AC640"/>
    <mergeCell ref="AD640:AJ640"/>
    <mergeCell ref="B641:H641"/>
    <mergeCell ref="I641:O641"/>
    <mergeCell ref="P641:V641"/>
    <mergeCell ref="W641:AC641"/>
    <mergeCell ref="AD641:AJ641"/>
    <mergeCell ref="B638:H638"/>
    <mergeCell ref="I638:O638"/>
    <mergeCell ref="P638:V638"/>
    <mergeCell ref="W638:AC638"/>
    <mergeCell ref="AD638:AJ638"/>
    <mergeCell ref="B639:H639"/>
    <mergeCell ref="I639:O639"/>
    <mergeCell ref="P639:V639"/>
    <mergeCell ref="W639:AC639"/>
    <mergeCell ref="AD639:AJ639"/>
    <mergeCell ref="B644:H644"/>
    <mergeCell ref="I644:O644"/>
    <mergeCell ref="P644:V644"/>
    <mergeCell ref="W644:AC644"/>
    <mergeCell ref="AD644:AJ644"/>
    <mergeCell ref="B645:H645"/>
    <mergeCell ref="I645:O645"/>
    <mergeCell ref="P645:V645"/>
    <mergeCell ref="W645:AC645"/>
    <mergeCell ref="AD645:AJ645"/>
    <mergeCell ref="B642:H642"/>
    <mergeCell ref="I642:O642"/>
    <mergeCell ref="P642:V642"/>
    <mergeCell ref="W642:AC642"/>
    <mergeCell ref="AD642:AJ642"/>
    <mergeCell ref="B643:H643"/>
    <mergeCell ref="I643:O643"/>
    <mergeCell ref="P643:V643"/>
    <mergeCell ref="W643:AC643"/>
    <mergeCell ref="AD643:AJ643"/>
    <mergeCell ref="B648:H648"/>
    <mergeCell ref="I648:O648"/>
    <mergeCell ref="P648:V648"/>
    <mergeCell ref="W648:AC648"/>
    <mergeCell ref="AD648:AJ648"/>
    <mergeCell ref="B649:H649"/>
    <mergeCell ref="I649:O649"/>
    <mergeCell ref="P649:V649"/>
    <mergeCell ref="W649:AC649"/>
    <mergeCell ref="AD649:AJ649"/>
    <mergeCell ref="B646:H646"/>
    <mergeCell ref="I646:O646"/>
    <mergeCell ref="P646:V646"/>
    <mergeCell ref="W646:AC646"/>
    <mergeCell ref="AD646:AJ646"/>
    <mergeCell ref="B647:H647"/>
    <mergeCell ref="I647:O647"/>
    <mergeCell ref="P647:V647"/>
    <mergeCell ref="W647:AC647"/>
    <mergeCell ref="AD647:AJ647"/>
    <mergeCell ref="B652:H652"/>
    <mergeCell ref="I652:O652"/>
    <mergeCell ref="P652:V652"/>
    <mergeCell ref="W652:AC652"/>
    <mergeCell ref="AD652:AJ652"/>
    <mergeCell ref="B653:H653"/>
    <mergeCell ref="I653:O653"/>
    <mergeCell ref="P653:V653"/>
    <mergeCell ref="W653:AC653"/>
    <mergeCell ref="AD653:AJ653"/>
    <mergeCell ref="B650:H650"/>
    <mergeCell ref="I650:O650"/>
    <mergeCell ref="P650:V650"/>
    <mergeCell ref="W650:AC650"/>
    <mergeCell ref="AD650:AJ650"/>
    <mergeCell ref="B651:H651"/>
    <mergeCell ref="I651:O651"/>
    <mergeCell ref="P651:V651"/>
    <mergeCell ref="W651:AC651"/>
    <mergeCell ref="AD651:AJ651"/>
    <mergeCell ref="B656:H656"/>
    <mergeCell ref="I656:O656"/>
    <mergeCell ref="P656:V656"/>
    <mergeCell ref="W656:AC656"/>
    <mergeCell ref="AD656:AJ656"/>
    <mergeCell ref="B659:H661"/>
    <mergeCell ref="I659:O660"/>
    <mergeCell ref="P659:AG659"/>
    <mergeCell ref="AH659:AS659"/>
    <mergeCell ref="P660:U660"/>
    <mergeCell ref="B654:H654"/>
    <mergeCell ref="I654:O654"/>
    <mergeCell ref="P654:V654"/>
    <mergeCell ref="W654:AC654"/>
    <mergeCell ref="AD654:AJ654"/>
    <mergeCell ref="B655:H655"/>
    <mergeCell ref="I655:O655"/>
    <mergeCell ref="P655:V655"/>
    <mergeCell ref="W655:AC655"/>
    <mergeCell ref="AD655:AJ655"/>
    <mergeCell ref="AN662:AS663"/>
    <mergeCell ref="B663:H663"/>
    <mergeCell ref="I663:O663"/>
    <mergeCell ref="P663:U663"/>
    <mergeCell ref="V663:AA663"/>
    <mergeCell ref="AB663:AG663"/>
    <mergeCell ref="B662:H662"/>
    <mergeCell ref="I662:O662"/>
    <mergeCell ref="P662:U662"/>
    <mergeCell ref="V662:AA662"/>
    <mergeCell ref="AB662:AG662"/>
    <mergeCell ref="AH662:AM663"/>
    <mergeCell ref="V660:AA660"/>
    <mergeCell ref="AB660:AG660"/>
    <mergeCell ref="AH660:AM660"/>
    <mergeCell ref="AN660:AS660"/>
    <mergeCell ref="I661:O661"/>
    <mergeCell ref="P661:U661"/>
    <mergeCell ref="V661:AA661"/>
    <mergeCell ref="AB661:AG661"/>
    <mergeCell ref="AH661:AM661"/>
    <mergeCell ref="AN661:AS661"/>
    <mergeCell ref="B670:H670"/>
    <mergeCell ref="I670:O670"/>
    <mergeCell ref="P670:V670"/>
    <mergeCell ref="W670:AC670"/>
    <mergeCell ref="AD670:AJ670"/>
    <mergeCell ref="AK670:AS670"/>
    <mergeCell ref="AD668:AJ668"/>
    <mergeCell ref="AK668:AS668"/>
    <mergeCell ref="B669:H669"/>
    <mergeCell ref="I669:O669"/>
    <mergeCell ref="P669:V669"/>
    <mergeCell ref="W669:AC669"/>
    <mergeCell ref="AD669:AJ669"/>
    <mergeCell ref="AK669:AS669"/>
    <mergeCell ref="B666:H668"/>
    <mergeCell ref="I666:O667"/>
    <mergeCell ref="P666:AS666"/>
    <mergeCell ref="P667:V667"/>
    <mergeCell ref="W667:AC667"/>
    <mergeCell ref="AD667:AJ667"/>
    <mergeCell ref="AK667:AS667"/>
    <mergeCell ref="I668:O668"/>
    <mergeCell ref="P668:V668"/>
    <mergeCell ref="W668:AC668"/>
    <mergeCell ref="AH673:AO673"/>
    <mergeCell ref="AP673:AS673"/>
    <mergeCell ref="D674:H675"/>
    <mergeCell ref="I674:O674"/>
    <mergeCell ref="P674:W674"/>
    <mergeCell ref="X674:AB674"/>
    <mergeCell ref="AC674:AG674"/>
    <mergeCell ref="AH674:AO674"/>
    <mergeCell ref="AP674:AS674"/>
    <mergeCell ref="I675:O675"/>
    <mergeCell ref="B673:C675"/>
    <mergeCell ref="D673:H673"/>
    <mergeCell ref="I673:O673"/>
    <mergeCell ref="P673:W673"/>
    <mergeCell ref="X673:AB673"/>
    <mergeCell ref="AC673:AG673"/>
    <mergeCell ref="P675:W675"/>
    <mergeCell ref="X675:AB675"/>
    <mergeCell ref="AC675:AG675"/>
    <mergeCell ref="AH676:AL676"/>
    <mergeCell ref="AM676:AO676"/>
    <mergeCell ref="AP676:AS676"/>
    <mergeCell ref="B677:C677"/>
    <mergeCell ref="D677:H677"/>
    <mergeCell ref="I677:L677"/>
    <mergeCell ref="M677:O677"/>
    <mergeCell ref="P677:T677"/>
    <mergeCell ref="U677:W677"/>
    <mergeCell ref="X677:AB677"/>
    <mergeCell ref="AH675:AO675"/>
    <mergeCell ref="AP675:AS675"/>
    <mergeCell ref="B676:C676"/>
    <mergeCell ref="D676:H676"/>
    <mergeCell ref="I676:L676"/>
    <mergeCell ref="M676:O676"/>
    <mergeCell ref="P676:T676"/>
    <mergeCell ref="U676:W676"/>
    <mergeCell ref="X676:AB676"/>
    <mergeCell ref="AC676:AG676"/>
    <mergeCell ref="AC678:AG678"/>
    <mergeCell ref="AH678:AM678"/>
    <mergeCell ref="AN678:AO678"/>
    <mergeCell ref="AP678:AS678"/>
    <mergeCell ref="B679:C679"/>
    <mergeCell ref="D679:H679"/>
    <mergeCell ref="I679:O679"/>
    <mergeCell ref="P679:U679"/>
    <mergeCell ref="V679:W679"/>
    <mergeCell ref="X679:AB679"/>
    <mergeCell ref="AC677:AG677"/>
    <mergeCell ref="AH677:AL677"/>
    <mergeCell ref="AM677:AO677"/>
    <mergeCell ref="AP677:AS677"/>
    <mergeCell ref="B678:C678"/>
    <mergeCell ref="D678:H678"/>
    <mergeCell ref="I678:O678"/>
    <mergeCell ref="P678:U678"/>
    <mergeCell ref="V678:W678"/>
    <mergeCell ref="X678:AB678"/>
    <mergeCell ref="AC680:AG680"/>
    <mergeCell ref="AH680:AM680"/>
    <mergeCell ref="AN680:AO680"/>
    <mergeCell ref="AP680:AS680"/>
    <mergeCell ref="B681:C681"/>
    <mergeCell ref="D681:H681"/>
    <mergeCell ref="I681:O681"/>
    <mergeCell ref="P681:U681"/>
    <mergeCell ref="V681:W681"/>
    <mergeCell ref="X681:AB681"/>
    <mergeCell ref="AC679:AG679"/>
    <mergeCell ref="AH679:AM679"/>
    <mergeCell ref="AN679:AO679"/>
    <mergeCell ref="AP679:AS679"/>
    <mergeCell ref="B680:C680"/>
    <mergeCell ref="D680:H680"/>
    <mergeCell ref="I680:O680"/>
    <mergeCell ref="P680:U680"/>
    <mergeCell ref="V680:W680"/>
    <mergeCell ref="X680:AB680"/>
    <mergeCell ref="AC682:AG682"/>
    <mergeCell ref="AH682:AL682"/>
    <mergeCell ref="AM682:AO682"/>
    <mergeCell ref="AP682:AS682"/>
    <mergeCell ref="AC681:AG681"/>
    <mergeCell ref="AH681:AM681"/>
    <mergeCell ref="AN681:AO681"/>
    <mergeCell ref="AP681:AS681"/>
    <mergeCell ref="B682:C682"/>
    <mergeCell ref="D682:H682"/>
    <mergeCell ref="I682:L682"/>
    <mergeCell ref="M682:O682"/>
    <mergeCell ref="P682:W682"/>
    <mergeCell ref="X682:AB682"/>
    <mergeCell ref="Z692:AE692"/>
    <mergeCell ref="AF692:AK692"/>
    <mergeCell ref="AL692:AQ692"/>
    <mergeCell ref="H693:M693"/>
    <mergeCell ref="T691:AE691"/>
    <mergeCell ref="AF691:AK691"/>
    <mergeCell ref="AL691:AQ691"/>
    <mergeCell ref="B692:G692"/>
    <mergeCell ref="H692:M692"/>
    <mergeCell ref="N692:S692"/>
    <mergeCell ref="B694:G694"/>
    <mergeCell ref="H694:M694"/>
    <mergeCell ref="T692:Y692"/>
    <mergeCell ref="N693:AK693"/>
    <mergeCell ref="N694:S694"/>
    <mergeCell ref="T694:Y694"/>
    <mergeCell ref="Z694:AE694"/>
    <mergeCell ref="AF694:AK694"/>
    <mergeCell ref="H686:I686"/>
    <mergeCell ref="J686:M686"/>
    <mergeCell ref="R686:U686"/>
    <mergeCell ref="B691:G691"/>
    <mergeCell ref="H691:M691"/>
    <mergeCell ref="N691:S691"/>
    <mergeCell ref="B693:G693"/>
    <mergeCell ref="B701:H701"/>
    <mergeCell ref="I701:O701"/>
    <mergeCell ref="P701:V701"/>
    <mergeCell ref="W701:AC701"/>
    <mergeCell ref="AD701:AJ701"/>
    <mergeCell ref="B702:H702"/>
    <mergeCell ref="I702:O702"/>
    <mergeCell ref="P702:V702"/>
    <mergeCell ref="W702:AC702"/>
    <mergeCell ref="AD702:AJ702"/>
    <mergeCell ref="I699:O699"/>
    <mergeCell ref="P699:V699"/>
    <mergeCell ref="W699:AC699"/>
    <mergeCell ref="AD699:AJ699"/>
    <mergeCell ref="B700:H700"/>
    <mergeCell ref="I700:O700"/>
    <mergeCell ref="P700:V700"/>
    <mergeCell ref="W700:AC700"/>
    <mergeCell ref="AD700:AJ700"/>
    <mergeCell ref="B697:H699"/>
    <mergeCell ref="I697:O698"/>
    <mergeCell ref="P697:AC697"/>
    <mergeCell ref="AD697:AJ697"/>
    <mergeCell ref="P698:V698"/>
    <mergeCell ref="W698:AC698"/>
    <mergeCell ref="AD698:AJ698"/>
    <mergeCell ref="B705:H705"/>
    <mergeCell ref="I705:O705"/>
    <mergeCell ref="P705:V705"/>
    <mergeCell ref="W705:AC705"/>
    <mergeCell ref="AD705:AJ705"/>
    <mergeCell ref="B706:H706"/>
    <mergeCell ref="I706:O706"/>
    <mergeCell ref="P706:V706"/>
    <mergeCell ref="W706:AC706"/>
    <mergeCell ref="AD706:AJ706"/>
    <mergeCell ref="B703:H703"/>
    <mergeCell ref="I703:O703"/>
    <mergeCell ref="P703:V703"/>
    <mergeCell ref="W703:AC703"/>
    <mergeCell ref="AD703:AJ703"/>
    <mergeCell ref="B704:H704"/>
    <mergeCell ref="I704:O704"/>
    <mergeCell ref="P704:V704"/>
    <mergeCell ref="W704:AC704"/>
    <mergeCell ref="AD704:AJ704"/>
    <mergeCell ref="B709:H709"/>
    <mergeCell ref="I709:O709"/>
    <mergeCell ref="P709:V709"/>
    <mergeCell ref="W709:AC709"/>
    <mergeCell ref="AD709:AJ709"/>
    <mergeCell ref="B710:H710"/>
    <mergeCell ref="I710:O710"/>
    <mergeCell ref="P710:V710"/>
    <mergeCell ref="W710:AC710"/>
    <mergeCell ref="AD710:AJ710"/>
    <mergeCell ref="B707:H707"/>
    <mergeCell ref="I707:O707"/>
    <mergeCell ref="P707:V707"/>
    <mergeCell ref="W707:AC707"/>
    <mergeCell ref="AD707:AJ707"/>
    <mergeCell ref="B708:H708"/>
    <mergeCell ref="I708:O708"/>
    <mergeCell ref="P708:V708"/>
    <mergeCell ref="W708:AC708"/>
    <mergeCell ref="AD708:AJ708"/>
    <mergeCell ref="B713:H713"/>
    <mergeCell ref="I713:O713"/>
    <mergeCell ref="P713:V713"/>
    <mergeCell ref="W713:AC713"/>
    <mergeCell ref="AD713:AJ713"/>
    <mergeCell ref="B714:H714"/>
    <mergeCell ref="I714:O714"/>
    <mergeCell ref="P714:V714"/>
    <mergeCell ref="W714:AC714"/>
    <mergeCell ref="AD714:AJ714"/>
    <mergeCell ref="B711:H711"/>
    <mergeCell ref="I711:O711"/>
    <mergeCell ref="P711:V711"/>
    <mergeCell ref="W711:AC711"/>
    <mergeCell ref="AD711:AJ711"/>
    <mergeCell ref="B712:H712"/>
    <mergeCell ref="I712:O712"/>
    <mergeCell ref="P712:V712"/>
    <mergeCell ref="W712:AC712"/>
    <mergeCell ref="AD712:AJ712"/>
    <mergeCell ref="B717:H717"/>
    <mergeCell ref="I717:O717"/>
    <mergeCell ref="P717:V717"/>
    <mergeCell ref="W717:AC717"/>
    <mergeCell ref="AD717:AJ717"/>
    <mergeCell ref="B718:H718"/>
    <mergeCell ref="I718:O718"/>
    <mergeCell ref="P718:V718"/>
    <mergeCell ref="W718:AC718"/>
    <mergeCell ref="AD718:AJ718"/>
    <mergeCell ref="B715:H715"/>
    <mergeCell ref="I715:O715"/>
    <mergeCell ref="P715:V715"/>
    <mergeCell ref="W715:AC715"/>
    <mergeCell ref="AD715:AJ715"/>
    <mergeCell ref="B716:H716"/>
    <mergeCell ref="I716:O716"/>
    <mergeCell ref="P716:V716"/>
    <mergeCell ref="W716:AC716"/>
    <mergeCell ref="AD716:AJ716"/>
    <mergeCell ref="B721:H721"/>
    <mergeCell ref="I721:O721"/>
    <mergeCell ref="P721:V721"/>
    <mergeCell ref="W721:AC721"/>
    <mergeCell ref="AD721:AJ721"/>
    <mergeCell ref="B722:H722"/>
    <mergeCell ref="I722:O722"/>
    <mergeCell ref="P722:V722"/>
    <mergeCell ref="W722:AC722"/>
    <mergeCell ref="AD722:AJ722"/>
    <mergeCell ref="B719:H719"/>
    <mergeCell ref="I719:O719"/>
    <mergeCell ref="P719:V719"/>
    <mergeCell ref="W719:AC719"/>
    <mergeCell ref="AD719:AJ719"/>
    <mergeCell ref="B720:H720"/>
    <mergeCell ref="I720:O720"/>
    <mergeCell ref="P720:V720"/>
    <mergeCell ref="W720:AC720"/>
    <mergeCell ref="AD720:AJ720"/>
    <mergeCell ref="B725:H725"/>
    <mergeCell ref="I725:O725"/>
    <mergeCell ref="P725:V725"/>
    <mergeCell ref="W725:AC725"/>
    <mergeCell ref="AD725:AJ725"/>
    <mergeCell ref="B726:H726"/>
    <mergeCell ref="I726:O726"/>
    <mergeCell ref="P726:V726"/>
    <mergeCell ref="W726:AC726"/>
    <mergeCell ref="AD726:AJ726"/>
    <mergeCell ref="B723:H723"/>
    <mergeCell ref="I723:O723"/>
    <mergeCell ref="P723:V723"/>
    <mergeCell ref="W723:AC723"/>
    <mergeCell ref="AD723:AJ723"/>
    <mergeCell ref="B724:H724"/>
    <mergeCell ref="I724:O724"/>
    <mergeCell ref="P724:V724"/>
    <mergeCell ref="W724:AC724"/>
    <mergeCell ref="AD724:AJ724"/>
    <mergeCell ref="B729:H729"/>
    <mergeCell ref="I729:O729"/>
    <mergeCell ref="P729:V729"/>
    <mergeCell ref="W729:AC729"/>
    <mergeCell ref="AD729:AJ729"/>
    <mergeCell ref="B732:H734"/>
    <mergeCell ref="I732:O733"/>
    <mergeCell ref="P732:AG732"/>
    <mergeCell ref="AH732:AS732"/>
    <mergeCell ref="P733:U733"/>
    <mergeCell ref="B727:H727"/>
    <mergeCell ref="I727:O727"/>
    <mergeCell ref="P727:V727"/>
    <mergeCell ref="W727:AC727"/>
    <mergeCell ref="AD727:AJ727"/>
    <mergeCell ref="B728:H728"/>
    <mergeCell ref="I728:O728"/>
    <mergeCell ref="P728:V728"/>
    <mergeCell ref="W728:AC728"/>
    <mergeCell ref="AD728:AJ728"/>
    <mergeCell ref="AN735:AS736"/>
    <mergeCell ref="B736:H736"/>
    <mergeCell ref="I736:O736"/>
    <mergeCell ref="P736:U736"/>
    <mergeCell ref="V736:AA736"/>
    <mergeCell ref="AB736:AG736"/>
    <mergeCell ref="B735:H735"/>
    <mergeCell ref="I735:O735"/>
    <mergeCell ref="P735:U735"/>
    <mergeCell ref="V735:AA735"/>
    <mergeCell ref="AB735:AG735"/>
    <mergeCell ref="AH735:AM736"/>
    <mergeCell ref="V733:AA733"/>
    <mergeCell ref="AB733:AG733"/>
    <mergeCell ref="AH733:AM733"/>
    <mergeCell ref="AN733:AS733"/>
    <mergeCell ref="I734:O734"/>
    <mergeCell ref="P734:U734"/>
    <mergeCell ref="V734:AA734"/>
    <mergeCell ref="AB734:AG734"/>
    <mergeCell ref="AH734:AM734"/>
    <mergeCell ref="AN734:AS734"/>
    <mergeCell ref="B743:H743"/>
    <mergeCell ref="I743:O743"/>
    <mergeCell ref="P743:V743"/>
    <mergeCell ref="W743:AC743"/>
    <mergeCell ref="AD743:AJ743"/>
    <mergeCell ref="AK743:AS743"/>
    <mergeCell ref="AD741:AJ741"/>
    <mergeCell ref="AK741:AS741"/>
    <mergeCell ref="B742:H742"/>
    <mergeCell ref="I742:O742"/>
    <mergeCell ref="P742:V742"/>
    <mergeCell ref="W742:AC742"/>
    <mergeCell ref="AD742:AJ742"/>
    <mergeCell ref="AK742:AS742"/>
    <mergeCell ref="B739:H741"/>
    <mergeCell ref="I739:O740"/>
    <mergeCell ref="P739:AS739"/>
    <mergeCell ref="P740:V740"/>
    <mergeCell ref="W740:AC740"/>
    <mergeCell ref="AD740:AJ740"/>
    <mergeCell ref="AK740:AS740"/>
    <mergeCell ref="I741:O741"/>
    <mergeCell ref="P741:V741"/>
    <mergeCell ref="W741:AC741"/>
    <mergeCell ref="AH746:AO746"/>
    <mergeCell ref="AP746:AS746"/>
    <mergeCell ref="D747:H748"/>
    <mergeCell ref="I747:O747"/>
    <mergeCell ref="P747:W747"/>
    <mergeCell ref="X747:AB747"/>
    <mergeCell ref="AC747:AG747"/>
    <mergeCell ref="AH747:AO747"/>
    <mergeCell ref="AP747:AS747"/>
    <mergeCell ref="I748:O748"/>
    <mergeCell ref="B746:C748"/>
    <mergeCell ref="D746:H746"/>
    <mergeCell ref="I746:O746"/>
    <mergeCell ref="P746:W746"/>
    <mergeCell ref="X746:AB746"/>
    <mergeCell ref="AC746:AG746"/>
    <mergeCell ref="P748:W748"/>
    <mergeCell ref="X748:AB748"/>
    <mergeCell ref="AC748:AG748"/>
    <mergeCell ref="AH749:AL749"/>
    <mergeCell ref="AM749:AO749"/>
    <mergeCell ref="AP749:AS749"/>
    <mergeCell ref="B750:C750"/>
    <mergeCell ref="D750:H750"/>
    <mergeCell ref="I750:L750"/>
    <mergeCell ref="M750:O750"/>
    <mergeCell ref="P750:T750"/>
    <mergeCell ref="U750:W750"/>
    <mergeCell ref="X750:AB750"/>
    <mergeCell ref="AH748:AO748"/>
    <mergeCell ref="AP748:AS748"/>
    <mergeCell ref="B749:C749"/>
    <mergeCell ref="D749:H749"/>
    <mergeCell ref="I749:L749"/>
    <mergeCell ref="M749:O749"/>
    <mergeCell ref="P749:T749"/>
    <mergeCell ref="U749:W749"/>
    <mergeCell ref="X749:AB749"/>
    <mergeCell ref="AC749:AG749"/>
    <mergeCell ref="AC751:AG751"/>
    <mergeCell ref="AH751:AM751"/>
    <mergeCell ref="AN751:AO751"/>
    <mergeCell ref="AP751:AS751"/>
    <mergeCell ref="B752:C752"/>
    <mergeCell ref="D752:H752"/>
    <mergeCell ref="I752:O752"/>
    <mergeCell ref="P752:U752"/>
    <mergeCell ref="V752:W752"/>
    <mergeCell ref="X752:AB752"/>
    <mergeCell ref="AC750:AG750"/>
    <mergeCell ref="AH750:AL750"/>
    <mergeCell ref="AM750:AO750"/>
    <mergeCell ref="AP750:AS750"/>
    <mergeCell ref="B751:C751"/>
    <mergeCell ref="D751:H751"/>
    <mergeCell ref="I751:O751"/>
    <mergeCell ref="P751:U751"/>
    <mergeCell ref="V751:W751"/>
    <mergeCell ref="X751:AB751"/>
    <mergeCell ref="AC753:AG753"/>
    <mergeCell ref="AH753:AM753"/>
    <mergeCell ref="AN753:AO753"/>
    <mergeCell ref="AP753:AS753"/>
    <mergeCell ref="B754:C754"/>
    <mergeCell ref="D754:H754"/>
    <mergeCell ref="I754:O754"/>
    <mergeCell ref="P754:U754"/>
    <mergeCell ref="V754:W754"/>
    <mergeCell ref="X754:AB754"/>
    <mergeCell ref="AC752:AG752"/>
    <mergeCell ref="AH752:AM752"/>
    <mergeCell ref="AN752:AO752"/>
    <mergeCell ref="AP752:AS752"/>
    <mergeCell ref="B753:C753"/>
    <mergeCell ref="D753:H753"/>
    <mergeCell ref="I753:O753"/>
    <mergeCell ref="P753:U753"/>
    <mergeCell ref="V753:W753"/>
    <mergeCell ref="X753:AB753"/>
    <mergeCell ref="H759:I759"/>
    <mergeCell ref="J759:M759"/>
    <mergeCell ref="R759:U759"/>
    <mergeCell ref="AC755:AG755"/>
    <mergeCell ref="AH755:AL755"/>
    <mergeCell ref="AM755:AO755"/>
    <mergeCell ref="AP755:AS755"/>
    <mergeCell ref="AC754:AG754"/>
    <mergeCell ref="AH754:AM754"/>
    <mergeCell ref="AN754:AO754"/>
    <mergeCell ref="AP754:AS754"/>
    <mergeCell ref="B755:C755"/>
    <mergeCell ref="D755:H755"/>
    <mergeCell ref="I755:L755"/>
    <mergeCell ref="M755:O755"/>
    <mergeCell ref="P755:W755"/>
    <mergeCell ref="X755:AB755"/>
    <mergeCell ref="P93:AG93"/>
    <mergeCell ref="AH93:AS93"/>
    <mergeCell ref="P289:AG289"/>
    <mergeCell ref="AH289:AS289"/>
    <mergeCell ref="P362:AG362"/>
    <mergeCell ref="AH362:AS362"/>
    <mergeCell ref="P435:AG435"/>
    <mergeCell ref="AH435:AS435"/>
    <mergeCell ref="H462:I462"/>
    <mergeCell ref="J462:M462"/>
    <mergeCell ref="R462:U462"/>
    <mergeCell ref="AP458:AS458"/>
    <mergeCell ref="AP454:AS454"/>
    <mergeCell ref="AM452:AO452"/>
    <mergeCell ref="AP452:AS452"/>
    <mergeCell ref="B445:H445"/>
    <mergeCell ref="AG166:AK166"/>
    <mergeCell ref="AG167:AK167"/>
    <mergeCell ref="O165:AK165"/>
    <mergeCell ref="AL165:AL166"/>
    <mergeCell ref="AM165:AQ166"/>
    <mergeCell ref="X183:AA183"/>
    <mergeCell ref="B191:G192"/>
    <mergeCell ref="AF166:AF167"/>
    <mergeCell ref="V160:X160"/>
    <mergeCell ref="U191:Y192"/>
    <mergeCell ref="Q160:S160"/>
    <mergeCell ref="L160:N160"/>
    <mergeCell ref="K164:L164"/>
    <mergeCell ref="T166:T167"/>
    <mergeCell ref="Z166:Z167"/>
    <mergeCell ref="O166:S166"/>
    <mergeCell ref="B458:C458"/>
    <mergeCell ref="D458:H458"/>
    <mergeCell ref="I458:L458"/>
    <mergeCell ref="M458:O458"/>
    <mergeCell ref="P458:W458"/>
    <mergeCell ref="X458:AB458"/>
    <mergeCell ref="AC458:AG458"/>
    <mergeCell ref="AH458:AL458"/>
    <mergeCell ref="AM458:AO458"/>
    <mergeCell ref="AP456:AS456"/>
    <mergeCell ref="B457:C457"/>
    <mergeCell ref="D457:H457"/>
    <mergeCell ref="I457:O457"/>
    <mergeCell ref="P457:U457"/>
    <mergeCell ref="V457:W457"/>
    <mergeCell ref="X457:AB457"/>
    <mergeCell ref="AC457:AG457"/>
    <mergeCell ref="AH457:AM457"/>
    <mergeCell ref="AN457:AO457"/>
    <mergeCell ref="AP457:AS457"/>
    <mergeCell ref="B456:C456"/>
    <mergeCell ref="D456:H456"/>
    <mergeCell ref="I456:O456"/>
    <mergeCell ref="P456:U456"/>
    <mergeCell ref="V456:W456"/>
    <mergeCell ref="X456:AB456"/>
    <mergeCell ref="AC456:AG456"/>
    <mergeCell ref="AH456:AM456"/>
    <mergeCell ref="AN456:AO456"/>
    <mergeCell ref="B455:C455"/>
    <mergeCell ref="D455:H455"/>
    <mergeCell ref="I455:O455"/>
    <mergeCell ref="P455:U455"/>
    <mergeCell ref="V455:W455"/>
    <mergeCell ref="X455:AB455"/>
    <mergeCell ref="AC455:AG455"/>
    <mergeCell ref="AH455:AM455"/>
    <mergeCell ref="AN455:AO455"/>
    <mergeCell ref="AP455:AS455"/>
    <mergeCell ref="B454:C454"/>
    <mergeCell ref="D454:H454"/>
    <mergeCell ref="I454:O454"/>
    <mergeCell ref="P454:U454"/>
    <mergeCell ref="V454:W454"/>
    <mergeCell ref="X454:AB454"/>
    <mergeCell ref="AC454:AG454"/>
    <mergeCell ref="AH454:AM454"/>
    <mergeCell ref="AN454:AO454"/>
    <mergeCell ref="B453:C453"/>
    <mergeCell ref="D453:H453"/>
    <mergeCell ref="I453:L453"/>
    <mergeCell ref="M453:O453"/>
    <mergeCell ref="P453:T453"/>
    <mergeCell ref="U453:W453"/>
    <mergeCell ref="X453:AB453"/>
    <mergeCell ref="AC453:AG453"/>
    <mergeCell ref="AH453:AL453"/>
    <mergeCell ref="AM453:AO453"/>
    <mergeCell ref="AP453:AS453"/>
    <mergeCell ref="B452:C452"/>
    <mergeCell ref="D452:H452"/>
    <mergeCell ref="I452:L452"/>
    <mergeCell ref="M452:O452"/>
    <mergeCell ref="P452:T452"/>
    <mergeCell ref="U452:W452"/>
    <mergeCell ref="X452:AB452"/>
    <mergeCell ref="AC452:AG452"/>
    <mergeCell ref="AH452:AL452"/>
    <mergeCell ref="B449:C451"/>
    <mergeCell ref="D449:H449"/>
    <mergeCell ref="I449:O449"/>
    <mergeCell ref="P449:W449"/>
    <mergeCell ref="X449:AB449"/>
    <mergeCell ref="AC449:AG449"/>
    <mergeCell ref="AH449:AO449"/>
    <mergeCell ref="AP449:AS449"/>
    <mergeCell ref="D450:H451"/>
    <mergeCell ref="I450:O450"/>
    <mergeCell ref="P450:W450"/>
    <mergeCell ref="X450:AB450"/>
    <mergeCell ref="AC450:AG450"/>
    <mergeCell ref="AH450:AO450"/>
    <mergeCell ref="AP450:AS450"/>
    <mergeCell ref="I451:O451"/>
    <mergeCell ref="P451:W451"/>
    <mergeCell ref="X451:AB451"/>
    <mergeCell ref="AC451:AG451"/>
    <mergeCell ref="AH451:AO451"/>
    <mergeCell ref="AP451:AS451"/>
    <mergeCell ref="B446:H446"/>
    <mergeCell ref="I446:O446"/>
    <mergeCell ref="P446:V446"/>
    <mergeCell ref="W446:AC446"/>
    <mergeCell ref="AD446:AJ446"/>
    <mergeCell ref="AK446:AS446"/>
    <mergeCell ref="B442:H444"/>
    <mergeCell ref="I442:O443"/>
    <mergeCell ref="P442:AS442"/>
    <mergeCell ref="P443:V443"/>
    <mergeCell ref="W443:AC443"/>
    <mergeCell ref="AD443:AJ443"/>
    <mergeCell ref="AK443:AS443"/>
    <mergeCell ref="I444:O444"/>
    <mergeCell ref="P444:V444"/>
    <mergeCell ref="W444:AC444"/>
    <mergeCell ref="AD444:AJ444"/>
    <mergeCell ref="AK444:AS444"/>
    <mergeCell ref="B438:H438"/>
    <mergeCell ref="I438:O438"/>
    <mergeCell ref="P438:U438"/>
    <mergeCell ref="V438:AA438"/>
    <mergeCell ref="AB438:AG438"/>
    <mergeCell ref="AH438:AM439"/>
    <mergeCell ref="AN438:AS439"/>
    <mergeCell ref="B439:H439"/>
    <mergeCell ref="I439:O439"/>
    <mergeCell ref="P439:U439"/>
    <mergeCell ref="V439:AA439"/>
    <mergeCell ref="AB439:AG439"/>
    <mergeCell ref="B435:H437"/>
    <mergeCell ref="I435:O436"/>
    <mergeCell ref="P436:U436"/>
    <mergeCell ref="V436:AA436"/>
    <mergeCell ref="AB436:AG436"/>
    <mergeCell ref="AH436:AM436"/>
    <mergeCell ref="AN436:AS436"/>
    <mergeCell ref="I437:O437"/>
    <mergeCell ref="P437:U437"/>
    <mergeCell ref="V437:AA437"/>
    <mergeCell ref="AB437:AG437"/>
    <mergeCell ref="AH437:AM437"/>
    <mergeCell ref="AN437:AS437"/>
    <mergeCell ref="B431:H431"/>
    <mergeCell ref="I431:O431"/>
    <mergeCell ref="P431:V431"/>
    <mergeCell ref="W431:AC431"/>
    <mergeCell ref="AD431:AJ431"/>
    <mergeCell ref="B432:H432"/>
    <mergeCell ref="I432:O432"/>
    <mergeCell ref="P432:V432"/>
    <mergeCell ref="W432:AC432"/>
    <mergeCell ref="AD432:AJ432"/>
    <mergeCell ref="B429:H429"/>
    <mergeCell ref="I429:O429"/>
    <mergeCell ref="P429:V429"/>
    <mergeCell ref="W429:AC429"/>
    <mergeCell ref="AD429:AJ429"/>
    <mergeCell ref="B430:H430"/>
    <mergeCell ref="I430:O430"/>
    <mergeCell ref="P430:V430"/>
    <mergeCell ref="W430:AC430"/>
    <mergeCell ref="AD430:AJ430"/>
    <mergeCell ref="B427:H427"/>
    <mergeCell ref="I427:O427"/>
    <mergeCell ref="P427:V427"/>
    <mergeCell ref="W427:AC427"/>
    <mergeCell ref="AD427:AJ427"/>
    <mergeCell ref="B428:H428"/>
    <mergeCell ref="I428:O428"/>
    <mergeCell ref="P428:V428"/>
    <mergeCell ref="W428:AC428"/>
    <mergeCell ref="AD428:AJ428"/>
    <mergeCell ref="B425:H425"/>
    <mergeCell ref="I425:O425"/>
    <mergeCell ref="P425:V425"/>
    <mergeCell ref="W425:AC425"/>
    <mergeCell ref="AD425:AJ425"/>
    <mergeCell ref="B426:H426"/>
    <mergeCell ref="I426:O426"/>
    <mergeCell ref="P426:V426"/>
    <mergeCell ref="W426:AC426"/>
    <mergeCell ref="AD426:AJ426"/>
    <mergeCell ref="B423:H423"/>
    <mergeCell ref="I423:O423"/>
    <mergeCell ref="P423:V423"/>
    <mergeCell ref="W423:AC423"/>
    <mergeCell ref="AD423:AJ423"/>
    <mergeCell ref="B424:H424"/>
    <mergeCell ref="I424:O424"/>
    <mergeCell ref="P424:V424"/>
    <mergeCell ref="W424:AC424"/>
    <mergeCell ref="AD424:AJ424"/>
    <mergeCell ref="B421:H421"/>
    <mergeCell ref="I421:O421"/>
    <mergeCell ref="P421:V421"/>
    <mergeCell ref="W421:AC421"/>
    <mergeCell ref="AD421:AJ421"/>
    <mergeCell ref="B422:H422"/>
    <mergeCell ref="I422:O422"/>
    <mergeCell ref="P422:V422"/>
    <mergeCell ref="W422:AC422"/>
    <mergeCell ref="AD422:AJ422"/>
    <mergeCell ref="B419:H419"/>
    <mergeCell ref="I419:O419"/>
    <mergeCell ref="P419:V419"/>
    <mergeCell ref="W419:AC419"/>
    <mergeCell ref="AD419:AJ419"/>
    <mergeCell ref="B420:H420"/>
    <mergeCell ref="I420:O420"/>
    <mergeCell ref="P420:V420"/>
    <mergeCell ref="W420:AC420"/>
    <mergeCell ref="AD420:AJ420"/>
    <mergeCell ref="B417:H417"/>
    <mergeCell ref="I417:O417"/>
    <mergeCell ref="P417:V417"/>
    <mergeCell ref="W417:AC417"/>
    <mergeCell ref="AD417:AJ417"/>
    <mergeCell ref="B418:H418"/>
    <mergeCell ref="I418:O418"/>
    <mergeCell ref="P418:V418"/>
    <mergeCell ref="W418:AC418"/>
    <mergeCell ref="AD418:AJ418"/>
    <mergeCell ref="B415:H415"/>
    <mergeCell ref="I415:O415"/>
    <mergeCell ref="P415:V415"/>
    <mergeCell ref="W415:AC415"/>
    <mergeCell ref="AD415:AJ415"/>
    <mergeCell ref="B416:H416"/>
    <mergeCell ref="I416:O416"/>
    <mergeCell ref="P416:V416"/>
    <mergeCell ref="W416:AC416"/>
    <mergeCell ref="AD416:AJ416"/>
    <mergeCell ref="B413:H413"/>
    <mergeCell ref="I413:O413"/>
    <mergeCell ref="P413:V413"/>
    <mergeCell ref="W413:AC413"/>
    <mergeCell ref="AD413:AJ413"/>
    <mergeCell ref="B414:H414"/>
    <mergeCell ref="I414:O414"/>
    <mergeCell ref="P414:V414"/>
    <mergeCell ref="W414:AC414"/>
    <mergeCell ref="AD414:AJ414"/>
    <mergeCell ref="B411:H411"/>
    <mergeCell ref="I411:O411"/>
    <mergeCell ref="P411:V411"/>
    <mergeCell ref="W411:AC411"/>
    <mergeCell ref="AD411:AJ411"/>
    <mergeCell ref="B412:H412"/>
    <mergeCell ref="I412:O412"/>
    <mergeCell ref="P412:V412"/>
    <mergeCell ref="W412:AC412"/>
    <mergeCell ref="AD412:AJ412"/>
    <mergeCell ref="B409:H409"/>
    <mergeCell ref="I409:O409"/>
    <mergeCell ref="P409:V409"/>
    <mergeCell ref="W409:AC409"/>
    <mergeCell ref="AD409:AJ409"/>
    <mergeCell ref="B410:H410"/>
    <mergeCell ref="I410:O410"/>
    <mergeCell ref="P410:V410"/>
    <mergeCell ref="W410:AC410"/>
    <mergeCell ref="AD410:AJ410"/>
    <mergeCell ref="B407:H407"/>
    <mergeCell ref="I407:O407"/>
    <mergeCell ref="P407:V407"/>
    <mergeCell ref="W407:AC407"/>
    <mergeCell ref="AD407:AJ407"/>
    <mergeCell ref="B408:H408"/>
    <mergeCell ref="I408:O408"/>
    <mergeCell ref="P408:V408"/>
    <mergeCell ref="W408:AC408"/>
    <mergeCell ref="AD408:AJ408"/>
    <mergeCell ref="B405:H405"/>
    <mergeCell ref="I405:O405"/>
    <mergeCell ref="P405:V405"/>
    <mergeCell ref="W405:AC405"/>
    <mergeCell ref="AD405:AJ405"/>
    <mergeCell ref="B406:H406"/>
    <mergeCell ref="I406:O406"/>
    <mergeCell ref="P406:V406"/>
    <mergeCell ref="W406:AC406"/>
    <mergeCell ref="AD406:AJ406"/>
    <mergeCell ref="B403:H403"/>
    <mergeCell ref="I403:O403"/>
    <mergeCell ref="P403:V403"/>
    <mergeCell ref="W403:AC403"/>
    <mergeCell ref="AD403:AJ403"/>
    <mergeCell ref="B404:H404"/>
    <mergeCell ref="I404:O404"/>
    <mergeCell ref="P404:V404"/>
    <mergeCell ref="W404:AC404"/>
    <mergeCell ref="AD404:AJ404"/>
    <mergeCell ref="B400:H402"/>
    <mergeCell ref="I400:O401"/>
    <mergeCell ref="P401:V401"/>
    <mergeCell ref="W401:AC401"/>
    <mergeCell ref="AD401:AJ401"/>
    <mergeCell ref="I402:O402"/>
    <mergeCell ref="P402:V402"/>
    <mergeCell ref="W402:AC402"/>
    <mergeCell ref="AD402:AJ402"/>
    <mergeCell ref="P400:AC400"/>
    <mergeCell ref="AD400:AJ400"/>
    <mergeCell ref="AP385:AS385"/>
    <mergeCell ref="B385:C385"/>
    <mergeCell ref="D385:H385"/>
    <mergeCell ref="I385:L385"/>
    <mergeCell ref="M385:O385"/>
    <mergeCell ref="P385:W385"/>
    <mergeCell ref="X385:AB385"/>
    <mergeCell ref="AC385:AG385"/>
    <mergeCell ref="AH385:AL385"/>
    <mergeCell ref="AM385:AO385"/>
    <mergeCell ref="AF394:AK394"/>
    <mergeCell ref="AL394:AQ394"/>
    <mergeCell ref="B395:G395"/>
    <mergeCell ref="H395:M395"/>
    <mergeCell ref="N395:S395"/>
    <mergeCell ref="B397:G397"/>
    <mergeCell ref="H397:M397"/>
    <mergeCell ref="T395:Y395"/>
    <mergeCell ref="Z395:AE395"/>
    <mergeCell ref="AF395:AK395"/>
    <mergeCell ref="AL395:AQ395"/>
    <mergeCell ref="H389:I389"/>
    <mergeCell ref="J389:M389"/>
    <mergeCell ref="R389:U389"/>
    <mergeCell ref="B394:G394"/>
    <mergeCell ref="H394:M394"/>
    <mergeCell ref="N394:S394"/>
    <mergeCell ref="B396:G396"/>
    <mergeCell ref="H396:M396"/>
    <mergeCell ref="T394:AE394"/>
    <mergeCell ref="AP383:AS383"/>
    <mergeCell ref="B384:C384"/>
    <mergeCell ref="D384:H384"/>
    <mergeCell ref="I384:O384"/>
    <mergeCell ref="P384:U384"/>
    <mergeCell ref="V384:W384"/>
    <mergeCell ref="X384:AB384"/>
    <mergeCell ref="AC384:AG384"/>
    <mergeCell ref="AH384:AM384"/>
    <mergeCell ref="AN384:AO384"/>
    <mergeCell ref="AP384:AS384"/>
    <mergeCell ref="B383:C383"/>
    <mergeCell ref="D383:H383"/>
    <mergeCell ref="I383:O383"/>
    <mergeCell ref="P383:U383"/>
    <mergeCell ref="V383:W383"/>
    <mergeCell ref="X383:AB383"/>
    <mergeCell ref="AC383:AG383"/>
    <mergeCell ref="AH383:AM383"/>
    <mergeCell ref="AN383:AO383"/>
    <mergeCell ref="AP381:AS381"/>
    <mergeCell ref="B382:C382"/>
    <mergeCell ref="D382:H382"/>
    <mergeCell ref="I382:O382"/>
    <mergeCell ref="P382:U382"/>
    <mergeCell ref="V382:W382"/>
    <mergeCell ref="X382:AB382"/>
    <mergeCell ref="AC382:AG382"/>
    <mergeCell ref="AH382:AM382"/>
    <mergeCell ref="AN382:AO382"/>
    <mergeCell ref="AP382:AS382"/>
    <mergeCell ref="B381:C381"/>
    <mergeCell ref="D381:H381"/>
    <mergeCell ref="I381:O381"/>
    <mergeCell ref="P381:U381"/>
    <mergeCell ref="V381:W381"/>
    <mergeCell ref="X381:AB381"/>
    <mergeCell ref="AC381:AG381"/>
    <mergeCell ref="AH381:AM381"/>
    <mergeCell ref="AN381:AO381"/>
    <mergeCell ref="AM379:AO379"/>
    <mergeCell ref="AP379:AS379"/>
    <mergeCell ref="B380:C380"/>
    <mergeCell ref="D380:H380"/>
    <mergeCell ref="I380:L380"/>
    <mergeCell ref="M380:O380"/>
    <mergeCell ref="P380:T380"/>
    <mergeCell ref="U380:W380"/>
    <mergeCell ref="X380:AB380"/>
    <mergeCell ref="AC380:AG380"/>
    <mergeCell ref="AH380:AL380"/>
    <mergeCell ref="AM380:AO380"/>
    <mergeCell ref="AP380:AS380"/>
    <mergeCell ref="B379:C379"/>
    <mergeCell ref="D379:H379"/>
    <mergeCell ref="I379:L379"/>
    <mergeCell ref="M379:O379"/>
    <mergeCell ref="P379:T379"/>
    <mergeCell ref="U379:W379"/>
    <mergeCell ref="X379:AB379"/>
    <mergeCell ref="AC379:AG379"/>
    <mergeCell ref="AH379:AL379"/>
    <mergeCell ref="B376:C378"/>
    <mergeCell ref="D376:H376"/>
    <mergeCell ref="I376:O376"/>
    <mergeCell ref="P376:W376"/>
    <mergeCell ref="X376:AB376"/>
    <mergeCell ref="AC376:AG376"/>
    <mergeCell ref="AH376:AO376"/>
    <mergeCell ref="AP376:AS376"/>
    <mergeCell ref="D377:H378"/>
    <mergeCell ref="I377:O377"/>
    <mergeCell ref="P377:W377"/>
    <mergeCell ref="X377:AB377"/>
    <mergeCell ref="AC377:AG377"/>
    <mergeCell ref="AH377:AO377"/>
    <mergeCell ref="AP377:AS377"/>
    <mergeCell ref="I378:O378"/>
    <mergeCell ref="P378:W378"/>
    <mergeCell ref="X378:AB378"/>
    <mergeCell ref="AC378:AG378"/>
    <mergeCell ref="AH378:AO378"/>
    <mergeCell ref="AP378:AS378"/>
    <mergeCell ref="B372:H372"/>
    <mergeCell ref="I372:O372"/>
    <mergeCell ref="P372:V372"/>
    <mergeCell ref="W372:AC372"/>
    <mergeCell ref="AD372:AJ372"/>
    <mergeCell ref="AK372:AS372"/>
    <mergeCell ref="B373:H373"/>
    <mergeCell ref="I373:O373"/>
    <mergeCell ref="P373:V373"/>
    <mergeCell ref="W373:AC373"/>
    <mergeCell ref="AD373:AJ373"/>
    <mergeCell ref="AK373:AS373"/>
    <mergeCell ref="B369:H371"/>
    <mergeCell ref="I369:O370"/>
    <mergeCell ref="P369:AS369"/>
    <mergeCell ref="P370:V370"/>
    <mergeCell ref="W370:AC370"/>
    <mergeCell ref="AD370:AJ370"/>
    <mergeCell ref="AK370:AS370"/>
    <mergeCell ref="I371:O371"/>
    <mergeCell ref="P371:V371"/>
    <mergeCell ref="W371:AC371"/>
    <mergeCell ref="AD371:AJ371"/>
    <mergeCell ref="AK371:AS371"/>
    <mergeCell ref="B365:H365"/>
    <mergeCell ref="I365:O365"/>
    <mergeCell ref="P365:U365"/>
    <mergeCell ref="V365:AA365"/>
    <mergeCell ref="AB365:AG365"/>
    <mergeCell ref="AH365:AM366"/>
    <mergeCell ref="AN365:AS366"/>
    <mergeCell ref="B366:H366"/>
    <mergeCell ref="I366:O366"/>
    <mergeCell ref="P366:U366"/>
    <mergeCell ref="V366:AA366"/>
    <mergeCell ref="AB366:AG366"/>
    <mergeCell ref="B362:H364"/>
    <mergeCell ref="I362:O363"/>
    <mergeCell ref="P363:U363"/>
    <mergeCell ref="V363:AA363"/>
    <mergeCell ref="AB363:AG363"/>
    <mergeCell ref="AH363:AM363"/>
    <mergeCell ref="AN363:AS363"/>
    <mergeCell ref="I364:O364"/>
    <mergeCell ref="P364:U364"/>
    <mergeCell ref="V364:AA364"/>
    <mergeCell ref="AB364:AG364"/>
    <mergeCell ref="AH364:AM364"/>
    <mergeCell ref="AN364:AS364"/>
    <mergeCell ref="B358:H358"/>
    <mergeCell ref="I358:O358"/>
    <mergeCell ref="P358:V358"/>
    <mergeCell ref="W358:AC358"/>
    <mergeCell ref="AD358:AJ358"/>
    <mergeCell ref="B359:H359"/>
    <mergeCell ref="I359:O359"/>
    <mergeCell ref="P359:V359"/>
    <mergeCell ref="W359:AC359"/>
    <mergeCell ref="AD359:AJ359"/>
    <mergeCell ref="B356:H356"/>
    <mergeCell ref="I356:O356"/>
    <mergeCell ref="P356:V356"/>
    <mergeCell ref="W356:AC356"/>
    <mergeCell ref="AD356:AJ356"/>
    <mergeCell ref="B357:H357"/>
    <mergeCell ref="I357:O357"/>
    <mergeCell ref="P357:V357"/>
    <mergeCell ref="W357:AC357"/>
    <mergeCell ref="AD357:AJ357"/>
    <mergeCell ref="B354:H354"/>
    <mergeCell ref="I354:O354"/>
    <mergeCell ref="P354:V354"/>
    <mergeCell ref="W354:AC354"/>
    <mergeCell ref="AD354:AJ354"/>
    <mergeCell ref="B355:H355"/>
    <mergeCell ref="I355:O355"/>
    <mergeCell ref="P355:V355"/>
    <mergeCell ref="W355:AC355"/>
    <mergeCell ref="AD355:AJ355"/>
    <mergeCell ref="B352:H352"/>
    <mergeCell ref="I352:O352"/>
    <mergeCell ref="P352:V352"/>
    <mergeCell ref="W352:AC352"/>
    <mergeCell ref="AD352:AJ352"/>
    <mergeCell ref="B353:H353"/>
    <mergeCell ref="I353:O353"/>
    <mergeCell ref="P353:V353"/>
    <mergeCell ref="W353:AC353"/>
    <mergeCell ref="AD353:AJ353"/>
    <mergeCell ref="B350:H350"/>
    <mergeCell ref="I350:O350"/>
    <mergeCell ref="P350:V350"/>
    <mergeCell ref="W350:AC350"/>
    <mergeCell ref="AD350:AJ350"/>
    <mergeCell ref="B351:H351"/>
    <mergeCell ref="I351:O351"/>
    <mergeCell ref="P351:V351"/>
    <mergeCell ref="W351:AC351"/>
    <mergeCell ref="AD351:AJ351"/>
    <mergeCell ref="B348:H348"/>
    <mergeCell ref="I348:O348"/>
    <mergeCell ref="P348:V348"/>
    <mergeCell ref="W348:AC348"/>
    <mergeCell ref="AD348:AJ348"/>
    <mergeCell ref="B349:H349"/>
    <mergeCell ref="I349:O349"/>
    <mergeCell ref="P349:V349"/>
    <mergeCell ref="W349:AC349"/>
    <mergeCell ref="AD349:AJ349"/>
    <mergeCell ref="B346:H346"/>
    <mergeCell ref="I346:O346"/>
    <mergeCell ref="P346:V346"/>
    <mergeCell ref="W346:AC346"/>
    <mergeCell ref="AD346:AJ346"/>
    <mergeCell ref="B347:H347"/>
    <mergeCell ref="I347:O347"/>
    <mergeCell ref="P347:V347"/>
    <mergeCell ref="W347:AC347"/>
    <mergeCell ref="AD347:AJ347"/>
    <mergeCell ref="B344:H344"/>
    <mergeCell ref="I344:O344"/>
    <mergeCell ref="P344:V344"/>
    <mergeCell ref="W344:AC344"/>
    <mergeCell ref="AD344:AJ344"/>
    <mergeCell ref="B345:H345"/>
    <mergeCell ref="I345:O345"/>
    <mergeCell ref="P345:V345"/>
    <mergeCell ref="W345:AC345"/>
    <mergeCell ref="AD345:AJ345"/>
    <mergeCell ref="B342:H342"/>
    <mergeCell ref="I342:O342"/>
    <mergeCell ref="P342:V342"/>
    <mergeCell ref="W342:AC342"/>
    <mergeCell ref="AD342:AJ342"/>
    <mergeCell ref="B343:H343"/>
    <mergeCell ref="I343:O343"/>
    <mergeCell ref="P343:V343"/>
    <mergeCell ref="W343:AC343"/>
    <mergeCell ref="AD343:AJ343"/>
    <mergeCell ref="B340:H340"/>
    <mergeCell ref="I340:O340"/>
    <mergeCell ref="P340:V340"/>
    <mergeCell ref="W340:AC340"/>
    <mergeCell ref="AD340:AJ340"/>
    <mergeCell ref="B341:H341"/>
    <mergeCell ref="I341:O341"/>
    <mergeCell ref="P341:V341"/>
    <mergeCell ref="W341:AC341"/>
    <mergeCell ref="AD341:AJ341"/>
    <mergeCell ref="B338:H338"/>
    <mergeCell ref="I338:O338"/>
    <mergeCell ref="P338:V338"/>
    <mergeCell ref="W338:AC338"/>
    <mergeCell ref="AD338:AJ338"/>
    <mergeCell ref="B339:H339"/>
    <mergeCell ref="I339:O339"/>
    <mergeCell ref="P339:V339"/>
    <mergeCell ref="W339:AC339"/>
    <mergeCell ref="AD339:AJ339"/>
    <mergeCell ref="B336:H336"/>
    <mergeCell ref="I336:O336"/>
    <mergeCell ref="P336:V336"/>
    <mergeCell ref="W336:AC336"/>
    <mergeCell ref="AD336:AJ336"/>
    <mergeCell ref="B337:H337"/>
    <mergeCell ref="I337:O337"/>
    <mergeCell ref="P337:V337"/>
    <mergeCell ref="W337:AC337"/>
    <mergeCell ref="AD337:AJ337"/>
    <mergeCell ref="B334:H334"/>
    <mergeCell ref="I334:O334"/>
    <mergeCell ref="P334:V334"/>
    <mergeCell ref="W334:AC334"/>
    <mergeCell ref="AD334:AJ334"/>
    <mergeCell ref="B335:H335"/>
    <mergeCell ref="I335:O335"/>
    <mergeCell ref="P335:V335"/>
    <mergeCell ref="W335:AC335"/>
    <mergeCell ref="AD335:AJ335"/>
    <mergeCell ref="B332:H332"/>
    <mergeCell ref="I332:O332"/>
    <mergeCell ref="P332:V332"/>
    <mergeCell ref="W332:AC332"/>
    <mergeCell ref="AD332:AJ332"/>
    <mergeCell ref="B333:H333"/>
    <mergeCell ref="I333:O333"/>
    <mergeCell ref="P333:V333"/>
    <mergeCell ref="W333:AC333"/>
    <mergeCell ref="AD333:AJ333"/>
    <mergeCell ref="B330:H330"/>
    <mergeCell ref="I330:O330"/>
    <mergeCell ref="P330:V330"/>
    <mergeCell ref="W330:AC330"/>
    <mergeCell ref="AD330:AJ330"/>
    <mergeCell ref="B331:H331"/>
    <mergeCell ref="I331:O331"/>
    <mergeCell ref="P331:V331"/>
    <mergeCell ref="W331:AC331"/>
    <mergeCell ref="AD331:AJ331"/>
    <mergeCell ref="B327:H329"/>
    <mergeCell ref="I327:O328"/>
    <mergeCell ref="P328:V328"/>
    <mergeCell ref="W328:AC328"/>
    <mergeCell ref="AD328:AJ328"/>
    <mergeCell ref="I329:O329"/>
    <mergeCell ref="P329:V329"/>
    <mergeCell ref="W329:AC329"/>
    <mergeCell ref="AD329:AJ329"/>
    <mergeCell ref="P327:AC327"/>
    <mergeCell ref="AD327:AJ327"/>
    <mergeCell ref="AP312:AS312"/>
    <mergeCell ref="B312:C312"/>
    <mergeCell ref="D312:H312"/>
    <mergeCell ref="I312:L312"/>
    <mergeCell ref="M312:O312"/>
    <mergeCell ref="P312:W312"/>
    <mergeCell ref="X312:AB312"/>
    <mergeCell ref="AC312:AG312"/>
    <mergeCell ref="AH312:AL312"/>
    <mergeCell ref="AM312:AO312"/>
    <mergeCell ref="AF321:AK321"/>
    <mergeCell ref="AL321:AQ321"/>
    <mergeCell ref="B322:G322"/>
    <mergeCell ref="H322:M322"/>
    <mergeCell ref="N322:S322"/>
    <mergeCell ref="B324:G324"/>
    <mergeCell ref="H324:M324"/>
    <mergeCell ref="T322:Y322"/>
    <mergeCell ref="Z322:AE322"/>
    <mergeCell ref="AF322:AK322"/>
    <mergeCell ref="AL322:AQ322"/>
    <mergeCell ref="H316:I316"/>
    <mergeCell ref="J316:M316"/>
    <mergeCell ref="R316:U316"/>
    <mergeCell ref="B321:G321"/>
    <mergeCell ref="H321:M321"/>
    <mergeCell ref="N321:S321"/>
    <mergeCell ref="B323:G323"/>
    <mergeCell ref="H323:M323"/>
    <mergeCell ref="T321:AE321"/>
    <mergeCell ref="N323:AK323"/>
    <mergeCell ref="N324:S324"/>
    <mergeCell ref="AP310:AS310"/>
    <mergeCell ref="B311:C311"/>
    <mergeCell ref="D311:H311"/>
    <mergeCell ref="I311:O311"/>
    <mergeCell ref="P311:U311"/>
    <mergeCell ref="V311:W311"/>
    <mergeCell ref="X311:AB311"/>
    <mergeCell ref="AC311:AG311"/>
    <mergeCell ref="AH311:AM311"/>
    <mergeCell ref="AN311:AO311"/>
    <mergeCell ref="AP311:AS311"/>
    <mergeCell ref="B310:C310"/>
    <mergeCell ref="D310:H310"/>
    <mergeCell ref="I310:O310"/>
    <mergeCell ref="P310:U310"/>
    <mergeCell ref="V310:W310"/>
    <mergeCell ref="X310:AB310"/>
    <mergeCell ref="AC310:AG310"/>
    <mergeCell ref="AH310:AM310"/>
    <mergeCell ref="AN310:AO310"/>
    <mergeCell ref="AP308:AS308"/>
    <mergeCell ref="B309:C309"/>
    <mergeCell ref="D309:H309"/>
    <mergeCell ref="I309:O309"/>
    <mergeCell ref="P309:U309"/>
    <mergeCell ref="V309:W309"/>
    <mergeCell ref="X309:AB309"/>
    <mergeCell ref="AC309:AG309"/>
    <mergeCell ref="AH309:AM309"/>
    <mergeCell ref="AN309:AO309"/>
    <mergeCell ref="AP309:AS309"/>
    <mergeCell ref="B308:C308"/>
    <mergeCell ref="D308:H308"/>
    <mergeCell ref="I308:O308"/>
    <mergeCell ref="P308:U308"/>
    <mergeCell ref="V308:W308"/>
    <mergeCell ref="X308:AB308"/>
    <mergeCell ref="AC308:AG308"/>
    <mergeCell ref="AH308:AM308"/>
    <mergeCell ref="AN308:AO308"/>
    <mergeCell ref="AM306:AO306"/>
    <mergeCell ref="AP306:AS306"/>
    <mergeCell ref="B307:C307"/>
    <mergeCell ref="D307:H307"/>
    <mergeCell ref="I307:L307"/>
    <mergeCell ref="M307:O307"/>
    <mergeCell ref="P307:T307"/>
    <mergeCell ref="U307:W307"/>
    <mergeCell ref="X307:AB307"/>
    <mergeCell ref="AC307:AG307"/>
    <mergeCell ref="AH307:AL307"/>
    <mergeCell ref="AM307:AO307"/>
    <mergeCell ref="AP307:AS307"/>
    <mergeCell ref="B306:C306"/>
    <mergeCell ref="D306:H306"/>
    <mergeCell ref="I306:L306"/>
    <mergeCell ref="M306:O306"/>
    <mergeCell ref="P306:T306"/>
    <mergeCell ref="U306:W306"/>
    <mergeCell ref="X306:AB306"/>
    <mergeCell ref="AC306:AG306"/>
    <mergeCell ref="AH306:AL306"/>
    <mergeCell ref="B303:C305"/>
    <mergeCell ref="D303:H303"/>
    <mergeCell ref="I303:O303"/>
    <mergeCell ref="P303:W303"/>
    <mergeCell ref="X303:AB303"/>
    <mergeCell ref="AC303:AG303"/>
    <mergeCell ref="AH303:AO303"/>
    <mergeCell ref="AP303:AS303"/>
    <mergeCell ref="D304:H305"/>
    <mergeCell ref="I304:O304"/>
    <mergeCell ref="P304:W304"/>
    <mergeCell ref="X304:AB304"/>
    <mergeCell ref="AC304:AG304"/>
    <mergeCell ref="AH304:AO304"/>
    <mergeCell ref="AP304:AS304"/>
    <mergeCell ref="I305:O305"/>
    <mergeCell ref="P305:W305"/>
    <mergeCell ref="X305:AB305"/>
    <mergeCell ref="AC305:AG305"/>
    <mergeCell ref="AH305:AO305"/>
    <mergeCell ref="AP305:AS305"/>
    <mergeCell ref="B299:H299"/>
    <mergeCell ref="I299:O299"/>
    <mergeCell ref="P299:V299"/>
    <mergeCell ref="W299:AC299"/>
    <mergeCell ref="AD299:AJ299"/>
    <mergeCell ref="AK299:AS299"/>
    <mergeCell ref="B300:H300"/>
    <mergeCell ref="I300:O300"/>
    <mergeCell ref="P300:V300"/>
    <mergeCell ref="W300:AC300"/>
    <mergeCell ref="AD300:AJ300"/>
    <mergeCell ref="AK300:AS300"/>
    <mergeCell ref="B296:H298"/>
    <mergeCell ref="I296:O297"/>
    <mergeCell ref="P296:AS296"/>
    <mergeCell ref="P297:V297"/>
    <mergeCell ref="W297:AC297"/>
    <mergeCell ref="AD297:AJ297"/>
    <mergeCell ref="AK297:AS297"/>
    <mergeCell ref="I298:O298"/>
    <mergeCell ref="P298:V298"/>
    <mergeCell ref="W298:AC298"/>
    <mergeCell ref="AD298:AJ298"/>
    <mergeCell ref="AK298:AS298"/>
    <mergeCell ref="AH290:AM290"/>
    <mergeCell ref="AN290:AS290"/>
    <mergeCell ref="P291:U291"/>
    <mergeCell ref="V291:AA291"/>
    <mergeCell ref="AB291:AG291"/>
    <mergeCell ref="AH291:AM291"/>
    <mergeCell ref="AN291:AS291"/>
    <mergeCell ref="B292:H292"/>
    <mergeCell ref="I292:O292"/>
    <mergeCell ref="P292:U292"/>
    <mergeCell ref="V292:AA292"/>
    <mergeCell ref="AB292:AG292"/>
    <mergeCell ref="AH292:AM293"/>
    <mergeCell ref="AN292:AS293"/>
    <mergeCell ref="B293:H293"/>
    <mergeCell ref="I293:O293"/>
    <mergeCell ref="P293:U293"/>
    <mergeCell ref="V293:AA293"/>
    <mergeCell ref="AB293:AG293"/>
    <mergeCell ref="I291:O291"/>
    <mergeCell ref="B289:H291"/>
    <mergeCell ref="I289:O290"/>
    <mergeCell ref="P290:U290"/>
    <mergeCell ref="V290:AA290"/>
    <mergeCell ref="AB290:AG290"/>
    <mergeCell ref="B280:H280"/>
    <mergeCell ref="P280:V280"/>
    <mergeCell ref="W280:AC280"/>
    <mergeCell ref="AD280:AJ280"/>
    <mergeCell ref="P281:V281"/>
    <mergeCell ref="W281:AC281"/>
    <mergeCell ref="AD281:AJ281"/>
    <mergeCell ref="P282:V282"/>
    <mergeCell ref="W282:AC282"/>
    <mergeCell ref="AD282:AJ282"/>
    <mergeCell ref="B278:H278"/>
    <mergeCell ref="I278:O278"/>
    <mergeCell ref="P278:V278"/>
    <mergeCell ref="W278:AC278"/>
    <mergeCell ref="AD278:AJ278"/>
    <mergeCell ref="B279:H279"/>
    <mergeCell ref="I279:O279"/>
    <mergeCell ref="P279:V279"/>
    <mergeCell ref="W279:AC279"/>
    <mergeCell ref="AD279:AJ279"/>
    <mergeCell ref="B282:H282"/>
    <mergeCell ref="I282:O282"/>
    <mergeCell ref="B281:H281"/>
    <mergeCell ref="I281:O281"/>
    <mergeCell ref="I280:O280"/>
    <mergeCell ref="AD277:AJ277"/>
    <mergeCell ref="W273:AC273"/>
    <mergeCell ref="AD273:AJ273"/>
    <mergeCell ref="B274:H274"/>
    <mergeCell ref="I274:O274"/>
    <mergeCell ref="P274:V274"/>
    <mergeCell ref="W274:AC274"/>
    <mergeCell ref="AD274:AJ274"/>
    <mergeCell ref="B275:H275"/>
    <mergeCell ref="I275:O275"/>
    <mergeCell ref="P275:V275"/>
    <mergeCell ref="W275:AC275"/>
    <mergeCell ref="AD275:AJ275"/>
    <mergeCell ref="B273:H273"/>
    <mergeCell ref="I273:O273"/>
    <mergeCell ref="P273:V273"/>
    <mergeCell ref="B276:H276"/>
    <mergeCell ref="I276:O276"/>
    <mergeCell ref="P276:V276"/>
    <mergeCell ref="W276:AC276"/>
    <mergeCell ref="AD276:AJ276"/>
    <mergeCell ref="B277:H277"/>
    <mergeCell ref="I277:O277"/>
    <mergeCell ref="P277:V277"/>
    <mergeCell ref="W277:AC277"/>
    <mergeCell ref="J243:M243"/>
    <mergeCell ref="R243:U243"/>
    <mergeCell ref="F231:J231"/>
    <mergeCell ref="L231:M231"/>
    <mergeCell ref="N231:R231"/>
    <mergeCell ref="H222:L222"/>
    <mergeCell ref="B223:G224"/>
    <mergeCell ref="L225:O225"/>
    <mergeCell ref="T225:W225"/>
    <mergeCell ref="B258:H258"/>
    <mergeCell ref="I258:O258"/>
    <mergeCell ref="P258:V258"/>
    <mergeCell ref="P264:V264"/>
    <mergeCell ref="W264:AC264"/>
    <mergeCell ref="AD264:AJ264"/>
    <mergeCell ref="B260:H260"/>
    <mergeCell ref="I260:O260"/>
    <mergeCell ref="P260:V260"/>
    <mergeCell ref="W260:AC260"/>
    <mergeCell ref="AD260:AJ260"/>
    <mergeCell ref="B261:H261"/>
    <mergeCell ref="I261:O261"/>
    <mergeCell ref="P261:V261"/>
    <mergeCell ref="W261:AC261"/>
    <mergeCell ref="AD261:AJ261"/>
    <mergeCell ref="B264:H264"/>
    <mergeCell ref="I264:O264"/>
    <mergeCell ref="B263:H263"/>
    <mergeCell ref="I263:O263"/>
    <mergeCell ref="I262:O262"/>
    <mergeCell ref="P263:V263"/>
    <mergeCell ref="W256:AC256"/>
    <mergeCell ref="AL248:AQ248"/>
    <mergeCell ref="B249:G249"/>
    <mergeCell ref="H249:M249"/>
    <mergeCell ref="N249:S249"/>
    <mergeCell ref="B251:G251"/>
    <mergeCell ref="H251:M251"/>
    <mergeCell ref="T249:Y249"/>
    <mergeCell ref="Z249:AE249"/>
    <mergeCell ref="AF249:AK249"/>
    <mergeCell ref="AL249:AQ249"/>
    <mergeCell ref="B262:H262"/>
    <mergeCell ref="P262:V262"/>
    <mergeCell ref="W262:AC262"/>
    <mergeCell ref="AD262:AJ262"/>
    <mergeCell ref="AA160:AC160"/>
    <mergeCell ref="AF160:AI160"/>
    <mergeCell ref="H161:L161"/>
    <mergeCell ref="B162:G163"/>
    <mergeCell ref="N164:Q164"/>
    <mergeCell ref="V164:Y164"/>
    <mergeCell ref="O220:R220"/>
    <mergeCell ref="T220:W221"/>
    <mergeCell ref="W217:Z218"/>
    <mergeCell ref="H187:L187"/>
    <mergeCell ref="B188:G189"/>
    <mergeCell ref="B259:H259"/>
    <mergeCell ref="I259:O259"/>
    <mergeCell ref="P259:V259"/>
    <mergeCell ref="W259:AC259"/>
    <mergeCell ref="AD259:AJ259"/>
    <mergeCell ref="I256:O256"/>
    <mergeCell ref="H243:I243"/>
    <mergeCell ref="AP115:AS115"/>
    <mergeCell ref="B116:C116"/>
    <mergeCell ref="D116:H116"/>
    <mergeCell ref="I116:L116"/>
    <mergeCell ref="M116:O116"/>
    <mergeCell ref="P116:W116"/>
    <mergeCell ref="X116:AB116"/>
    <mergeCell ref="AC116:AG116"/>
    <mergeCell ref="AH116:AL116"/>
    <mergeCell ref="AM116:AO116"/>
    <mergeCell ref="AP116:AS116"/>
    <mergeCell ref="B115:C115"/>
    <mergeCell ref="D115:H115"/>
    <mergeCell ref="I115:O115"/>
    <mergeCell ref="P115:U115"/>
    <mergeCell ref="V115:W115"/>
    <mergeCell ref="X115:AB115"/>
    <mergeCell ref="AP113:AS113"/>
    <mergeCell ref="B114:C114"/>
    <mergeCell ref="D114:H114"/>
    <mergeCell ref="I114:O114"/>
    <mergeCell ref="P114:U114"/>
    <mergeCell ref="V114:W114"/>
    <mergeCell ref="X114:AB114"/>
    <mergeCell ref="AC114:AG114"/>
    <mergeCell ref="AH114:AM114"/>
    <mergeCell ref="AN114:AO114"/>
    <mergeCell ref="AP114:AS114"/>
    <mergeCell ref="B113:C113"/>
    <mergeCell ref="D113:H113"/>
    <mergeCell ref="I113:O113"/>
    <mergeCell ref="P113:U113"/>
    <mergeCell ref="V113:W113"/>
    <mergeCell ref="X113:AB113"/>
    <mergeCell ref="AC113:AG113"/>
    <mergeCell ref="AH113:AM113"/>
    <mergeCell ref="AN113:AO113"/>
    <mergeCell ref="AP111:AS111"/>
    <mergeCell ref="B112:C112"/>
    <mergeCell ref="D112:H112"/>
    <mergeCell ref="I112:O112"/>
    <mergeCell ref="P112:U112"/>
    <mergeCell ref="V112:W112"/>
    <mergeCell ref="X112:AB112"/>
    <mergeCell ref="AC112:AG112"/>
    <mergeCell ref="AH112:AM112"/>
    <mergeCell ref="AN112:AO112"/>
    <mergeCell ref="AP112:AS112"/>
    <mergeCell ref="B111:C111"/>
    <mergeCell ref="D111:H111"/>
    <mergeCell ref="I111:L111"/>
    <mergeCell ref="M111:O111"/>
    <mergeCell ref="P111:T111"/>
    <mergeCell ref="U111:W111"/>
    <mergeCell ref="X111:AB111"/>
    <mergeCell ref="AC111:AG111"/>
    <mergeCell ref="AH111:AL111"/>
    <mergeCell ref="AB97:AG97"/>
    <mergeCell ref="AN94:AS94"/>
    <mergeCell ref="AN95:AS95"/>
    <mergeCell ref="AP109:AS109"/>
    <mergeCell ref="B110:C110"/>
    <mergeCell ref="D110:H110"/>
    <mergeCell ref="I110:L110"/>
    <mergeCell ref="M110:O110"/>
    <mergeCell ref="P110:T110"/>
    <mergeCell ref="U110:W110"/>
    <mergeCell ref="X110:AB110"/>
    <mergeCell ref="AC110:AG110"/>
    <mergeCell ref="AH110:AL110"/>
    <mergeCell ref="AM110:AO110"/>
    <mergeCell ref="AP110:AS110"/>
    <mergeCell ref="B103:H103"/>
    <mergeCell ref="P103:V103"/>
    <mergeCell ref="W103:AC103"/>
    <mergeCell ref="AD103:AJ103"/>
    <mergeCell ref="AK103:AS103"/>
    <mergeCell ref="B104:H104"/>
    <mergeCell ref="P104:V104"/>
    <mergeCell ref="W104:AC104"/>
    <mergeCell ref="AD104:AJ104"/>
    <mergeCell ref="AK104:AS104"/>
    <mergeCell ref="AP108:AS108"/>
    <mergeCell ref="AP107:AS107"/>
    <mergeCell ref="I104:O104"/>
    <mergeCell ref="I103:O103"/>
    <mergeCell ref="AC107:AG107"/>
    <mergeCell ref="I107:O107"/>
    <mergeCell ref="AH107:AO107"/>
    <mergeCell ref="B73:H73"/>
    <mergeCell ref="I73:O73"/>
    <mergeCell ref="P73:V73"/>
    <mergeCell ref="W73:AC73"/>
    <mergeCell ref="AD73:AJ73"/>
    <mergeCell ref="I95:O95"/>
    <mergeCell ref="C80:D80"/>
    <mergeCell ref="C79:D79"/>
    <mergeCell ref="C78:D78"/>
    <mergeCell ref="B100:H102"/>
    <mergeCell ref="I100:O101"/>
    <mergeCell ref="P100:AS100"/>
    <mergeCell ref="P101:V101"/>
    <mergeCell ref="W101:AC101"/>
    <mergeCell ref="AD101:AJ101"/>
    <mergeCell ref="AK101:AS101"/>
    <mergeCell ref="I102:O102"/>
    <mergeCell ref="P102:V102"/>
    <mergeCell ref="W102:AC102"/>
    <mergeCell ref="AD102:AJ102"/>
    <mergeCell ref="AK102:AS102"/>
    <mergeCell ref="B96:H96"/>
    <mergeCell ref="I96:O96"/>
    <mergeCell ref="P96:U96"/>
    <mergeCell ref="V96:AA96"/>
    <mergeCell ref="AB96:AG96"/>
    <mergeCell ref="AH96:AM97"/>
    <mergeCell ref="AN96:AS97"/>
    <mergeCell ref="B97:H97"/>
    <mergeCell ref="I97:O97"/>
    <mergeCell ref="P97:U97"/>
    <mergeCell ref="V97:AA97"/>
    <mergeCell ref="T5:AE5"/>
    <mergeCell ref="B6:G6"/>
    <mergeCell ref="H6:M6"/>
    <mergeCell ref="N6:S6"/>
    <mergeCell ref="B8:G8"/>
    <mergeCell ref="H8:M8"/>
    <mergeCell ref="T6:Y6"/>
    <mergeCell ref="Z6:AE6"/>
    <mergeCell ref="AF6:AK6"/>
    <mergeCell ref="B5:G5"/>
    <mergeCell ref="H5:M5"/>
    <mergeCell ref="N5:S5"/>
    <mergeCell ref="B7:G7"/>
    <mergeCell ref="H7:M7"/>
    <mergeCell ref="B34:H34"/>
    <mergeCell ref="I34:O34"/>
    <mergeCell ref="P34:V34"/>
    <mergeCell ref="W34:AC34"/>
    <mergeCell ref="AD34:AJ34"/>
    <mergeCell ref="B33:H33"/>
    <mergeCell ref="I33:O33"/>
    <mergeCell ref="P33:V33"/>
    <mergeCell ref="W33:AC33"/>
    <mergeCell ref="AD33:AJ33"/>
    <mergeCell ref="P11:AC11"/>
    <mergeCell ref="AD11:AJ11"/>
    <mergeCell ref="B32:H32"/>
    <mergeCell ref="I32:O32"/>
    <mergeCell ref="P32:V32"/>
    <mergeCell ref="W32:AC32"/>
    <mergeCell ref="AD32:AJ32"/>
    <mergeCell ref="B31:H31"/>
    <mergeCell ref="AD284:AJ284"/>
    <mergeCell ref="AL6:AQ6"/>
    <mergeCell ref="B11:H13"/>
    <mergeCell ref="I11:O12"/>
    <mergeCell ref="B35:H35"/>
    <mergeCell ref="I35:O35"/>
    <mergeCell ref="P35:V35"/>
    <mergeCell ref="W35:AC35"/>
    <mergeCell ref="AD35:AJ35"/>
    <mergeCell ref="B93:H95"/>
    <mergeCell ref="I93:O94"/>
    <mergeCell ref="P94:U94"/>
    <mergeCell ref="V94:AA94"/>
    <mergeCell ref="AB94:AG94"/>
    <mergeCell ref="AH94:AM94"/>
    <mergeCell ref="P95:U95"/>
    <mergeCell ref="V95:AA95"/>
    <mergeCell ref="AB95:AG95"/>
    <mergeCell ref="AH95:AM95"/>
    <mergeCell ref="B42:H42"/>
    <mergeCell ref="I42:O42"/>
    <mergeCell ref="P42:V42"/>
    <mergeCell ref="W42:AC42"/>
    <mergeCell ref="AD42:AJ42"/>
    <mergeCell ref="B36:H36"/>
    <mergeCell ref="I36:O36"/>
    <mergeCell ref="P36:V36"/>
    <mergeCell ref="W36:AC36"/>
    <mergeCell ref="AD36:AJ36"/>
    <mergeCell ref="B37:H37"/>
    <mergeCell ref="I37:O37"/>
    <mergeCell ref="P37:V37"/>
    <mergeCell ref="P272:V272"/>
    <mergeCell ref="W272:AC272"/>
    <mergeCell ref="AD272:AJ272"/>
    <mergeCell ref="B270:H270"/>
    <mergeCell ref="I270:O270"/>
    <mergeCell ref="B269:H269"/>
    <mergeCell ref="I269:O269"/>
    <mergeCell ref="P269:V269"/>
    <mergeCell ref="W269:AC269"/>
    <mergeCell ref="AD269:AJ269"/>
    <mergeCell ref="P270:V270"/>
    <mergeCell ref="W270:AC270"/>
    <mergeCell ref="AD270:AJ270"/>
    <mergeCell ref="B286:H286"/>
    <mergeCell ref="I286:O286"/>
    <mergeCell ref="B285:H285"/>
    <mergeCell ref="I285:O285"/>
    <mergeCell ref="P285:V285"/>
    <mergeCell ref="W285:AC285"/>
    <mergeCell ref="AD285:AJ285"/>
    <mergeCell ref="P286:V286"/>
    <mergeCell ref="W286:AC286"/>
    <mergeCell ref="AD286:AJ286"/>
    <mergeCell ref="B284:H284"/>
    <mergeCell ref="I284:O284"/>
    <mergeCell ref="B283:H283"/>
    <mergeCell ref="I283:O283"/>
    <mergeCell ref="P283:V283"/>
    <mergeCell ref="W283:AC283"/>
    <mergeCell ref="AD283:AJ283"/>
    <mergeCell ref="P284:V284"/>
    <mergeCell ref="W284:AC284"/>
    <mergeCell ref="B257:H257"/>
    <mergeCell ref="I257:O257"/>
    <mergeCell ref="P257:V257"/>
    <mergeCell ref="I271:O271"/>
    <mergeCell ref="P271:V271"/>
    <mergeCell ref="W271:AC271"/>
    <mergeCell ref="AD271:AJ271"/>
    <mergeCell ref="W257:AC257"/>
    <mergeCell ref="AD257:AJ257"/>
    <mergeCell ref="W263:AC263"/>
    <mergeCell ref="AD263:AJ263"/>
    <mergeCell ref="W258:AC258"/>
    <mergeCell ref="AD258:AJ258"/>
    <mergeCell ref="B271:H271"/>
    <mergeCell ref="P254:AC254"/>
    <mergeCell ref="AD254:AJ254"/>
    <mergeCell ref="AF248:AK248"/>
    <mergeCell ref="B268:H268"/>
    <mergeCell ref="I268:O268"/>
    <mergeCell ref="B267:H267"/>
    <mergeCell ref="I267:O267"/>
    <mergeCell ref="P267:V267"/>
    <mergeCell ref="P256:V256"/>
    <mergeCell ref="AD256:AJ256"/>
    <mergeCell ref="P255:V255"/>
    <mergeCell ref="L184:Q184"/>
    <mergeCell ref="AA166:AE166"/>
    <mergeCell ref="S206:S207"/>
    <mergeCell ref="T206:W207"/>
    <mergeCell ref="G202:J202"/>
    <mergeCell ref="N204:Q204"/>
    <mergeCell ref="O206:R206"/>
    <mergeCell ref="H208:L208"/>
    <mergeCell ref="B209:G210"/>
    <mergeCell ref="B158:H159"/>
    <mergeCell ref="B165:G166"/>
    <mergeCell ref="B185:H186"/>
    <mergeCell ref="L190:O190"/>
    <mergeCell ref="T190:W190"/>
    <mergeCell ref="G205:K205"/>
    <mergeCell ref="L205:Q205"/>
    <mergeCell ref="G170:K170"/>
    <mergeCell ref="G199:J199"/>
    <mergeCell ref="T185:W186"/>
    <mergeCell ref="B206:H207"/>
    <mergeCell ref="D107:H107"/>
    <mergeCell ref="P107:W107"/>
    <mergeCell ref="X107:AB107"/>
    <mergeCell ref="B107:C109"/>
    <mergeCell ref="D108:H109"/>
    <mergeCell ref="X109:AB109"/>
    <mergeCell ref="AC109:AG109"/>
    <mergeCell ref="AH109:AO109"/>
    <mergeCell ref="AM111:AO111"/>
    <mergeCell ref="AC115:AG115"/>
    <mergeCell ref="P108:W108"/>
    <mergeCell ref="X108:AB108"/>
    <mergeCell ref="AH115:AM115"/>
    <mergeCell ref="AN115:AO115"/>
    <mergeCell ref="G120:K120"/>
    <mergeCell ref="AE124:AH125"/>
    <mergeCell ref="AI124:AM125"/>
    <mergeCell ref="AC108:AG108"/>
    <mergeCell ref="AH108:AO108"/>
    <mergeCell ref="I109:O109"/>
    <mergeCell ref="P109:W109"/>
    <mergeCell ref="I108:O108"/>
    <mergeCell ref="B41:H41"/>
    <mergeCell ref="I41:O41"/>
    <mergeCell ref="P41:V41"/>
    <mergeCell ref="W41:AC41"/>
    <mergeCell ref="AD41:AJ41"/>
    <mergeCell ref="AD37:AJ37"/>
    <mergeCell ref="B38:H38"/>
    <mergeCell ref="I38:O38"/>
    <mergeCell ref="P38:V38"/>
    <mergeCell ref="W38:AC38"/>
    <mergeCell ref="AD38:AJ38"/>
    <mergeCell ref="B39:H39"/>
    <mergeCell ref="I39:O39"/>
    <mergeCell ref="P39:V39"/>
    <mergeCell ref="W39:AC39"/>
    <mergeCell ref="AD39:AJ39"/>
    <mergeCell ref="W37:AC37"/>
    <mergeCell ref="B30:H30"/>
    <mergeCell ref="I30:O30"/>
    <mergeCell ref="P30:V30"/>
    <mergeCell ref="W30:AC30"/>
    <mergeCell ref="AD30:AJ30"/>
    <mergeCell ref="B29:H29"/>
    <mergeCell ref="I29:O29"/>
    <mergeCell ref="P29:V29"/>
    <mergeCell ref="W29:AC29"/>
    <mergeCell ref="AD29:AJ29"/>
    <mergeCell ref="B28:H28"/>
    <mergeCell ref="I28:O28"/>
    <mergeCell ref="P28:V28"/>
    <mergeCell ref="W28:AC28"/>
    <mergeCell ref="AD28:AJ28"/>
    <mergeCell ref="B40:H40"/>
    <mergeCell ref="I40:O40"/>
    <mergeCell ref="P40:V40"/>
    <mergeCell ref="W40:AC40"/>
    <mergeCell ref="AD40:AJ40"/>
    <mergeCell ref="B27:H27"/>
    <mergeCell ref="I27:O27"/>
    <mergeCell ref="P27:V27"/>
    <mergeCell ref="W27:AC27"/>
    <mergeCell ref="AD27:AJ27"/>
    <mergeCell ref="B26:H26"/>
    <mergeCell ref="I26:O26"/>
    <mergeCell ref="P26:V26"/>
    <mergeCell ref="W26:AC26"/>
    <mergeCell ref="AD26:AJ26"/>
    <mergeCell ref="B25:H25"/>
    <mergeCell ref="I25:O25"/>
    <mergeCell ref="P25:V25"/>
    <mergeCell ref="W25:AC25"/>
    <mergeCell ref="AD25:AJ25"/>
    <mergeCell ref="B24:H24"/>
    <mergeCell ref="I24:O24"/>
    <mergeCell ref="P24:V24"/>
    <mergeCell ref="W24:AC24"/>
    <mergeCell ref="AD24:AJ24"/>
    <mergeCell ref="B23:H23"/>
    <mergeCell ref="I23:O23"/>
    <mergeCell ref="P23:V23"/>
    <mergeCell ref="W23:AC23"/>
    <mergeCell ref="AD23:AJ23"/>
    <mergeCell ref="W13:AC13"/>
    <mergeCell ref="AD13:AJ13"/>
    <mergeCell ref="B22:H22"/>
    <mergeCell ref="I22:O22"/>
    <mergeCell ref="P22:V22"/>
    <mergeCell ref="W22:AC22"/>
    <mergeCell ref="AD22:AJ22"/>
    <mergeCell ref="B21:H21"/>
    <mergeCell ref="I21:O21"/>
    <mergeCell ref="P21:V21"/>
    <mergeCell ref="W21:AC21"/>
    <mergeCell ref="AD21:AJ21"/>
    <mergeCell ref="B20:H20"/>
    <mergeCell ref="I20:O20"/>
    <mergeCell ref="P20:V20"/>
    <mergeCell ref="W20:AC20"/>
    <mergeCell ref="AD20:AJ20"/>
    <mergeCell ref="B19:H19"/>
    <mergeCell ref="I19:O19"/>
    <mergeCell ref="P19:V19"/>
    <mergeCell ref="W19:AC19"/>
    <mergeCell ref="AD19:AJ19"/>
    <mergeCell ref="AL5:AQ5"/>
    <mergeCell ref="AF5:AK5"/>
    <mergeCell ref="B18:H18"/>
    <mergeCell ref="I18:O18"/>
    <mergeCell ref="P18:V18"/>
    <mergeCell ref="W18:AC18"/>
    <mergeCell ref="AD18:AJ18"/>
    <mergeCell ref="B17:H17"/>
    <mergeCell ref="I17:O17"/>
    <mergeCell ref="P17:V17"/>
    <mergeCell ref="W17:AC17"/>
    <mergeCell ref="AD17:AJ17"/>
    <mergeCell ref="P12:V12"/>
    <mergeCell ref="W12:AC12"/>
    <mergeCell ref="B16:H16"/>
    <mergeCell ref="I16:O16"/>
    <mergeCell ref="P16:V16"/>
    <mergeCell ref="W16:AC16"/>
    <mergeCell ref="AD16:AJ16"/>
    <mergeCell ref="B15:H15"/>
    <mergeCell ref="I15:O15"/>
    <mergeCell ref="P15:V15"/>
    <mergeCell ref="W15:AC15"/>
    <mergeCell ref="AD15:AJ15"/>
    <mergeCell ref="B14:H14"/>
    <mergeCell ref="I14:O14"/>
    <mergeCell ref="P14:V14"/>
    <mergeCell ref="W14:AC14"/>
    <mergeCell ref="AD14:AJ14"/>
    <mergeCell ref="AD12:AJ12"/>
    <mergeCell ref="I13:O13"/>
    <mergeCell ref="P13:V13"/>
    <mergeCell ref="L239:P239"/>
    <mergeCell ref="R239:V239"/>
    <mergeCell ref="W237:W238"/>
    <mergeCell ref="X237:AC238"/>
    <mergeCell ref="L238:P238"/>
    <mergeCell ref="B272:H272"/>
    <mergeCell ref="I272:O272"/>
    <mergeCell ref="W255:AC255"/>
    <mergeCell ref="AD255:AJ255"/>
    <mergeCell ref="B254:H256"/>
    <mergeCell ref="I254:O255"/>
    <mergeCell ref="B248:G248"/>
    <mergeCell ref="H248:M248"/>
    <mergeCell ref="N248:S248"/>
    <mergeCell ref="W267:AC267"/>
    <mergeCell ref="AD267:AJ267"/>
    <mergeCell ref="P268:V268"/>
    <mergeCell ref="W268:AC268"/>
    <mergeCell ref="AD268:AJ268"/>
    <mergeCell ref="B266:H266"/>
    <mergeCell ref="I266:O266"/>
    <mergeCell ref="B265:H265"/>
    <mergeCell ref="I265:O265"/>
    <mergeCell ref="P265:V265"/>
    <mergeCell ref="W265:AC265"/>
    <mergeCell ref="AD265:AJ265"/>
    <mergeCell ref="P266:V266"/>
    <mergeCell ref="W266:AC266"/>
    <mergeCell ref="AD266:AJ266"/>
    <mergeCell ref="B250:G250"/>
    <mergeCell ref="H250:M250"/>
    <mergeCell ref="T248:AE248"/>
    <mergeCell ref="B226:G227"/>
    <mergeCell ref="H149:L149"/>
    <mergeCell ref="B150:G151"/>
    <mergeCell ref="L152:O152"/>
    <mergeCell ref="T152:W152"/>
    <mergeCell ref="J153:N153"/>
    <mergeCell ref="G157:K157"/>
    <mergeCell ref="P159:Q159"/>
    <mergeCell ref="S220:S221"/>
    <mergeCell ref="G219:K219"/>
    <mergeCell ref="L237:V237"/>
    <mergeCell ref="F232:J232"/>
    <mergeCell ref="E234:H234"/>
    <mergeCell ref="X220:AB221"/>
    <mergeCell ref="T211:W211"/>
    <mergeCell ref="B220:H221"/>
    <mergeCell ref="O167:S167"/>
    <mergeCell ref="U166:Y166"/>
    <mergeCell ref="U167:Y167"/>
    <mergeCell ref="O173:R173"/>
    <mergeCell ref="S173:S174"/>
    <mergeCell ref="T173:W174"/>
    <mergeCell ref="H175:L175"/>
    <mergeCell ref="B176:G177"/>
    <mergeCell ref="L178:O178"/>
    <mergeCell ref="T178:W178"/>
    <mergeCell ref="X173:AB174"/>
    <mergeCell ref="X185:AB186"/>
    <mergeCell ref="X206:AB207"/>
    <mergeCell ref="AA217:AE218"/>
    <mergeCell ref="L211:O211"/>
    <mergeCell ref="B212:G213"/>
    <mergeCell ref="N8:S8"/>
    <mergeCell ref="T8:Y8"/>
    <mergeCell ref="Z8:AE8"/>
    <mergeCell ref="AF8:AK8"/>
    <mergeCell ref="N7:AK7"/>
    <mergeCell ref="N250:AK250"/>
    <mergeCell ref="N251:S251"/>
    <mergeCell ref="T251:Y251"/>
    <mergeCell ref="Z251:AE251"/>
    <mergeCell ref="AF251:AK251"/>
    <mergeCell ref="AL7:AW7"/>
    <mergeCell ref="AL8:AQ8"/>
    <mergeCell ref="AR8:AW8"/>
    <mergeCell ref="U226:Y227"/>
    <mergeCell ref="Q238:Q239"/>
    <mergeCell ref="R238:V238"/>
    <mergeCell ref="I31:O31"/>
    <mergeCell ref="P31:V31"/>
    <mergeCell ref="W31:AC31"/>
    <mergeCell ref="AD31:AJ31"/>
    <mergeCell ref="N128:Q128"/>
    <mergeCell ref="K130:Q130"/>
    <mergeCell ref="K131:Q131"/>
    <mergeCell ref="M136:Q136"/>
    <mergeCell ref="R136:R137"/>
    <mergeCell ref="S136:V137"/>
    <mergeCell ref="W136:AA137"/>
    <mergeCell ref="AA167:AE167"/>
    <mergeCell ref="O185:R185"/>
    <mergeCell ref="S185:S186"/>
    <mergeCell ref="K179:O179"/>
    <mergeCell ref="G184:K184"/>
    <mergeCell ref="T324:Y324"/>
    <mergeCell ref="Z324:AE324"/>
    <mergeCell ref="AF324:AK324"/>
    <mergeCell ref="N396:AK396"/>
    <mergeCell ref="N397:S397"/>
    <mergeCell ref="T397:Y397"/>
    <mergeCell ref="Z397:AE397"/>
    <mergeCell ref="AF397:AK397"/>
    <mergeCell ref="N474:AK474"/>
    <mergeCell ref="N475:S475"/>
    <mergeCell ref="T475:Y475"/>
    <mergeCell ref="Z475:AE475"/>
    <mergeCell ref="AF475:AK475"/>
    <mergeCell ref="N547:AK547"/>
    <mergeCell ref="N548:S548"/>
    <mergeCell ref="T548:Y548"/>
    <mergeCell ref="Z548:AE548"/>
    <mergeCell ref="AF548:AK548"/>
    <mergeCell ref="I445:O445"/>
    <mergeCell ref="P445:V445"/>
    <mergeCell ref="W445:AC445"/>
    <mergeCell ref="AD445:AJ445"/>
    <mergeCell ref="AK445:AS445"/>
    <mergeCell ref="H540:I540"/>
    <mergeCell ref="J540:M540"/>
    <mergeCell ref="R540:U540"/>
    <mergeCell ref="AP536:AS536"/>
    <mergeCell ref="AC535:AG535"/>
    <mergeCell ref="AH535:AM535"/>
    <mergeCell ref="AN535:AO535"/>
    <mergeCell ref="AP535:AS535"/>
    <mergeCell ref="AC533:AG533"/>
  </mergeCells>
  <phoneticPr fontId="5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&amp;L&amp;10F-02P-04-001 (Rev.00)&amp;C&amp;10&amp;P of &amp;N&amp;R&amp;"돋움,굵게"&amp;9(주)에이치시티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403"/>
  <sheetViews>
    <sheetView showGridLines="0" zoomScale="85" zoomScaleNormal="85" workbookViewId="0"/>
  </sheetViews>
  <sheetFormatPr defaultColWidth="9.77734375" defaultRowHeight="16.5" customHeight="1"/>
  <cols>
    <col min="1" max="1" width="2.77734375" style="65" customWidth="1"/>
    <col min="2" max="8" width="9.77734375" style="65"/>
    <col min="9" max="9" width="9.77734375" style="65" customWidth="1"/>
    <col min="10" max="16384" width="9.77734375" style="65"/>
  </cols>
  <sheetData>
    <row r="1" spans="1:37" ht="16.5" customHeight="1">
      <c r="A1" s="298" t="s">
        <v>377</v>
      </c>
    </row>
    <row r="2" spans="1:37" ht="15" customHeight="1">
      <c r="B2" s="301" t="s">
        <v>968</v>
      </c>
      <c r="D2" s="66"/>
      <c r="E2" s="66"/>
      <c r="F2" s="301"/>
      <c r="G2" s="66"/>
      <c r="H2" s="66"/>
      <c r="I2" s="66"/>
      <c r="J2" s="66"/>
      <c r="K2" s="66"/>
      <c r="L2" s="66"/>
      <c r="M2" s="301" t="s">
        <v>969</v>
      </c>
      <c r="N2" s="301"/>
      <c r="Y2" s="66"/>
      <c r="Z2" s="301" t="s">
        <v>977</v>
      </c>
      <c r="AA2" s="66"/>
      <c r="AB2" s="66"/>
      <c r="AC2" s="301" t="s">
        <v>949</v>
      </c>
    </row>
    <row r="3" spans="1:37" ht="15" customHeight="1">
      <c r="B3" s="480" t="s">
        <v>750</v>
      </c>
      <c r="C3" s="778" t="s">
        <v>938</v>
      </c>
      <c r="D3" s="779"/>
      <c r="E3" s="446" t="s">
        <v>970</v>
      </c>
      <c r="F3" s="778" t="s">
        <v>972</v>
      </c>
      <c r="G3" s="779"/>
      <c r="H3" s="410" t="s">
        <v>939</v>
      </c>
      <c r="I3" s="486" t="s">
        <v>992</v>
      </c>
      <c r="J3" s="442" t="s">
        <v>965</v>
      </c>
      <c r="K3" s="488" t="s">
        <v>966</v>
      </c>
      <c r="L3" s="66"/>
      <c r="M3" s="778" t="s">
        <v>498</v>
      </c>
      <c r="N3" s="779"/>
      <c r="O3" s="778" t="s">
        <v>986</v>
      </c>
      <c r="P3" s="779"/>
      <c r="Q3" s="778" t="s">
        <v>967</v>
      </c>
      <c r="R3" s="779"/>
      <c r="S3" s="778" t="s">
        <v>986</v>
      </c>
      <c r="T3" s="779"/>
      <c r="U3" s="778" t="s">
        <v>987</v>
      </c>
      <c r="V3" s="779"/>
      <c r="W3" s="778" t="s">
        <v>971</v>
      </c>
      <c r="X3" s="779"/>
      <c r="Z3" s="778" t="s">
        <v>976</v>
      </c>
      <c r="AA3" s="779"/>
      <c r="AC3" s="337" t="s">
        <v>798</v>
      </c>
      <c r="AD3" s="336" t="s">
        <v>799</v>
      </c>
      <c r="AE3" s="336" t="s">
        <v>800</v>
      </c>
      <c r="AF3" s="336" t="s">
        <v>792</v>
      </c>
      <c r="AG3" s="336" t="s">
        <v>793</v>
      </c>
      <c r="AH3" s="336" t="s">
        <v>794</v>
      </c>
      <c r="AI3" s="336" t="s">
        <v>795</v>
      </c>
      <c r="AJ3" s="336" t="s">
        <v>796</v>
      </c>
      <c r="AK3" s="336" t="s">
        <v>797</v>
      </c>
    </row>
    <row r="4" spans="1:37" ht="15" customHeight="1">
      <c r="B4" s="463">
        <f>Calcu!I$568</f>
        <v>0</v>
      </c>
      <c r="C4" s="460">
        <f>Pressure_1_R1!B4</f>
        <v>0</v>
      </c>
      <c r="D4" s="461">
        <f>Pressure_1_R1!D4</f>
        <v>0</v>
      </c>
      <c r="E4" s="422" t="e">
        <f t="shared" ref="E4:E32" ca="1" si="0">INDEX($AD$4:$AK$11,MATCH(D4,$AD$3:$AK$3,0),MATCH(G4,$AC$4:$AC$11,0))</f>
        <v>#N/A</v>
      </c>
      <c r="F4" s="466" t="e">
        <f ca="1">C4*E4</f>
        <v>#N/A</v>
      </c>
      <c r="G4" s="467">
        <f ca="1">IFERROR(OFFSET(AC$3,MATCH(Pressure_1_R1!M4,AC$4:AC$11,0),0),D4)</f>
        <v>0</v>
      </c>
      <c r="H4" s="457" t="e">
        <f ca="1">IF(TYPE(K4)=16,J4,K4)</f>
        <v>#N/A</v>
      </c>
      <c r="I4" s="493" t="str">
        <f ca="1">IF(TYPE(K4)=16,"압력교정기","분동식압력계")</f>
        <v>압력교정기</v>
      </c>
      <c r="J4" s="462" t="e">
        <f ca="1">압력교정기!N20</f>
        <v>#N/A</v>
      </c>
      <c r="K4" s="492" t="e">
        <f ca="1">분동식압력계!AJ19</f>
        <v>#DIV/0!</v>
      </c>
      <c r="L4" s="66"/>
      <c r="M4" s="483" t="str">
        <f ca="1">압력교정기!U20</f>
        <v/>
      </c>
      <c r="N4" s="484" t="str">
        <f ca="1">압력교정기!V20</f>
        <v/>
      </c>
      <c r="O4" s="464" t="e">
        <f ca="1">압력교정기!X20</f>
        <v>#VALUE!</v>
      </c>
      <c r="P4" s="465">
        <f ca="1">압력교정기!Y20</f>
        <v>0</v>
      </c>
      <c r="Q4" s="483" t="e">
        <f ca="1">분동식압력계!H19</f>
        <v>#VALUE!</v>
      </c>
      <c r="R4" s="484" t="str">
        <f>분동식압력계!I19</f>
        <v>% of Reading</v>
      </c>
      <c r="S4" s="464" t="e">
        <f ca="1">분동식압력계!K19</f>
        <v>#VALUE!</v>
      </c>
      <c r="T4" s="465">
        <f ca="1">분동식압력계!L19</f>
        <v>0</v>
      </c>
      <c r="U4" s="414" t="str">
        <f ca="1">IF(TYPE(K4)=16,M4,Q4)</f>
        <v/>
      </c>
      <c r="V4" s="411" t="str">
        <f ca="1">IF(TYPE(K4)=16,N4,R4)</f>
        <v/>
      </c>
      <c r="W4" s="458" t="e">
        <f ca="1">IF(TYPE(K4)=16,O4,S4)</f>
        <v>#VALUE!</v>
      </c>
      <c r="X4" s="459">
        <f t="shared" ref="X4:X32" ca="1" si="1">G4</f>
        <v>0</v>
      </c>
      <c r="Z4" s="458" t="e">
        <f ca="1">IF(TYPE(K4)=16,압력교정기!AT20,0)</f>
        <v>#VALUE!</v>
      </c>
      <c r="AA4" s="459">
        <f ca="1">압력교정기!AU20</f>
        <v>0</v>
      </c>
      <c r="AC4" s="336" t="s">
        <v>799</v>
      </c>
      <c r="AD4" s="338">
        <f t="shared" ref="AD4:AD11" si="2">AF4*1000</f>
        <v>1</v>
      </c>
      <c r="AE4" s="338">
        <f>AF4*10</f>
        <v>0.01</v>
      </c>
      <c r="AF4" s="338">
        <f t="shared" ref="AF4:AF6" si="3">AG4*1000</f>
        <v>1E-3</v>
      </c>
      <c r="AG4" s="338">
        <v>9.9999999999999995E-7</v>
      </c>
      <c r="AH4" s="338">
        <f t="shared" ref="AH4:AH11" si="4">AJ4*1000</f>
        <v>1</v>
      </c>
      <c r="AI4" s="338">
        <f>AJ4*10</f>
        <v>0.01</v>
      </c>
      <c r="AJ4" s="338">
        <f t="shared" ref="AJ4:AJ6" si="5">AK4*1000</f>
        <v>1E-3</v>
      </c>
      <c r="AK4" s="338">
        <v>9.9999999999999995E-7</v>
      </c>
    </row>
    <row r="5" spans="1:37" ht="15" customHeight="1">
      <c r="B5" s="409">
        <f>B4</f>
        <v>0</v>
      </c>
      <c r="C5" s="460">
        <f>Pressure_1_R1!B5</f>
        <v>0</v>
      </c>
      <c r="D5" s="461">
        <f>Pressure_1_R1!D5</f>
        <v>0</v>
      </c>
      <c r="E5" s="422" t="e">
        <f t="shared" ca="1" si="0"/>
        <v>#N/A</v>
      </c>
      <c r="F5" s="466" t="e">
        <f t="shared" ref="F5:F32" ca="1" si="6">C5*E5</f>
        <v>#N/A</v>
      </c>
      <c r="G5" s="467">
        <f ca="1">IFERROR(OFFSET(AC$3,MATCH(Pressure_1_R1!M5,AC$4:AC$11,0),0),D5)</f>
        <v>0</v>
      </c>
      <c r="H5" s="457" t="e">
        <f t="shared" ref="H5:H32" ca="1" si="7">IF(TYPE(K5)=16,J5,K5)</f>
        <v>#N/A</v>
      </c>
      <c r="I5" s="493" t="str">
        <f t="shared" ref="I5:I32" ca="1" si="8">IF(TYPE(K5)=16,"압력교정기","분동식압력계")</f>
        <v>압력교정기</v>
      </c>
      <c r="J5" s="462" t="e">
        <f ca="1">압력교정기!N21</f>
        <v>#N/A</v>
      </c>
      <c r="K5" s="492" t="e">
        <f ca="1">분동식압력계!AJ20</f>
        <v>#DIV/0!</v>
      </c>
      <c r="L5" s="407"/>
      <c r="M5" s="483" t="str">
        <f ca="1">압력교정기!U21</f>
        <v/>
      </c>
      <c r="N5" s="484" t="str">
        <f ca="1">압력교정기!V21</f>
        <v/>
      </c>
      <c r="O5" s="464" t="e">
        <f ca="1">압력교정기!X21</f>
        <v>#VALUE!</v>
      </c>
      <c r="P5" s="465">
        <f ca="1">압력교정기!Y21</f>
        <v>0</v>
      </c>
      <c r="Q5" s="483" t="e">
        <f ca="1">분동식압력계!H20</f>
        <v>#VALUE!</v>
      </c>
      <c r="R5" s="484" t="str">
        <f>분동식압력계!I20</f>
        <v>% of Reading</v>
      </c>
      <c r="S5" s="464" t="e">
        <f ca="1">분동식압력계!K20</f>
        <v>#VALUE!</v>
      </c>
      <c r="T5" s="465">
        <f ca="1">분동식압력계!L20</f>
        <v>0</v>
      </c>
      <c r="U5" s="414" t="str">
        <f t="shared" ref="U5:U32" ca="1" si="9">IF(TYPE(K5)=16,M5,Q5)</f>
        <v/>
      </c>
      <c r="V5" s="411" t="str">
        <f t="shared" ref="V5:V32" ca="1" si="10">IF(TYPE(K5)=16,N5,R5)</f>
        <v/>
      </c>
      <c r="W5" s="458" t="e">
        <f t="shared" ref="W5:W32" ca="1" si="11">IF(TYPE(K5)=16,O5,S5)</f>
        <v>#VALUE!</v>
      </c>
      <c r="X5" s="459">
        <f t="shared" ca="1" si="1"/>
        <v>0</v>
      </c>
      <c r="Z5" s="458" t="e">
        <f ca="1">IF(TYPE(K5)=16,압력교정기!AT21,0)</f>
        <v>#VALUE!</v>
      </c>
      <c r="AA5" s="459">
        <f ca="1">압력교정기!AU21</f>
        <v>0</v>
      </c>
      <c r="AC5" s="336" t="s">
        <v>510</v>
      </c>
      <c r="AD5" s="338">
        <f t="shared" si="2"/>
        <v>100</v>
      </c>
      <c r="AE5" s="338">
        <f t="shared" ref="AE5:AE11" si="12">AF5*10</f>
        <v>1</v>
      </c>
      <c r="AF5" s="338">
        <f t="shared" si="3"/>
        <v>0.1</v>
      </c>
      <c r="AG5" s="338">
        <v>1E-4</v>
      </c>
      <c r="AH5" s="338">
        <f t="shared" si="4"/>
        <v>100</v>
      </c>
      <c r="AI5" s="338">
        <f t="shared" ref="AI5:AI11" si="13">AJ5*10</f>
        <v>1</v>
      </c>
      <c r="AJ5" s="338">
        <f t="shared" si="5"/>
        <v>0.1</v>
      </c>
      <c r="AK5" s="338">
        <v>1E-4</v>
      </c>
    </row>
    <row r="6" spans="1:37" ht="15" customHeight="1">
      <c r="B6" s="409">
        <f t="shared" ref="B6:B63" si="14">B5</f>
        <v>0</v>
      </c>
      <c r="C6" s="460">
        <f>Pressure_1_R1!B6</f>
        <v>0</v>
      </c>
      <c r="D6" s="461">
        <f>Pressure_1_R1!D6</f>
        <v>0</v>
      </c>
      <c r="E6" s="422" t="e">
        <f t="shared" ca="1" si="0"/>
        <v>#N/A</v>
      </c>
      <c r="F6" s="466" t="e">
        <f t="shared" ca="1" si="6"/>
        <v>#N/A</v>
      </c>
      <c r="G6" s="467">
        <f ca="1">IFERROR(OFFSET(AC$3,MATCH(Pressure_1_R1!M6,AC$4:AC$11,0),0),D6)</f>
        <v>0</v>
      </c>
      <c r="H6" s="457" t="e">
        <f t="shared" ca="1" si="7"/>
        <v>#N/A</v>
      </c>
      <c r="I6" s="493" t="str">
        <f t="shared" ca="1" si="8"/>
        <v>압력교정기</v>
      </c>
      <c r="J6" s="462" t="e">
        <f ca="1">압력교정기!N22</f>
        <v>#N/A</v>
      </c>
      <c r="K6" s="492" t="e">
        <f ca="1">분동식압력계!AJ21</f>
        <v>#DIV/0!</v>
      </c>
      <c r="L6" s="407"/>
      <c r="M6" s="483" t="str">
        <f ca="1">압력교정기!U22</f>
        <v/>
      </c>
      <c r="N6" s="484" t="str">
        <f ca="1">압력교정기!V22</f>
        <v/>
      </c>
      <c r="O6" s="464" t="e">
        <f ca="1">압력교정기!X22</f>
        <v>#VALUE!</v>
      </c>
      <c r="P6" s="465">
        <f ca="1">압력교정기!Y22</f>
        <v>0</v>
      </c>
      <c r="Q6" s="483" t="e">
        <f ca="1">분동식압력계!H21</f>
        <v>#VALUE!</v>
      </c>
      <c r="R6" s="484" t="str">
        <f>분동식압력계!I21</f>
        <v>% of Reading</v>
      </c>
      <c r="S6" s="464" t="e">
        <f ca="1">분동식압력계!K21</f>
        <v>#VALUE!</v>
      </c>
      <c r="T6" s="465">
        <f ca="1">분동식압력계!L21</f>
        <v>0</v>
      </c>
      <c r="U6" s="414" t="str">
        <f t="shared" ca="1" si="9"/>
        <v/>
      </c>
      <c r="V6" s="411" t="str">
        <f t="shared" ca="1" si="10"/>
        <v/>
      </c>
      <c r="W6" s="458" t="e">
        <f t="shared" ca="1" si="11"/>
        <v>#VALUE!</v>
      </c>
      <c r="X6" s="459">
        <f t="shared" ca="1" si="1"/>
        <v>0</v>
      </c>
      <c r="Z6" s="458" t="e">
        <f ca="1">IF(TYPE(K6)=16,압력교정기!AT22,0)</f>
        <v>#VALUE!</v>
      </c>
      <c r="AA6" s="459">
        <f ca="1">압력교정기!AU22</f>
        <v>0</v>
      </c>
      <c r="AC6" s="336" t="s">
        <v>792</v>
      </c>
      <c r="AD6" s="338">
        <f t="shared" si="2"/>
        <v>1000</v>
      </c>
      <c r="AE6" s="338">
        <f t="shared" si="12"/>
        <v>10</v>
      </c>
      <c r="AF6" s="338">
        <f t="shared" si="3"/>
        <v>1</v>
      </c>
      <c r="AG6" s="338">
        <v>1E-3</v>
      </c>
      <c r="AH6" s="338">
        <f t="shared" si="4"/>
        <v>1000</v>
      </c>
      <c r="AI6" s="338">
        <f t="shared" si="13"/>
        <v>10</v>
      </c>
      <c r="AJ6" s="338">
        <f t="shared" si="5"/>
        <v>1</v>
      </c>
      <c r="AK6" s="338">
        <v>1E-3</v>
      </c>
    </row>
    <row r="7" spans="1:37" ht="15" customHeight="1">
      <c r="B7" s="409">
        <f t="shared" si="14"/>
        <v>0</v>
      </c>
      <c r="C7" s="460">
        <f>Pressure_1_R1!B7</f>
        <v>0</v>
      </c>
      <c r="D7" s="461">
        <f>Pressure_1_R1!D7</f>
        <v>0</v>
      </c>
      <c r="E7" s="422" t="e">
        <f t="shared" ca="1" si="0"/>
        <v>#N/A</v>
      </c>
      <c r="F7" s="466" t="e">
        <f t="shared" ca="1" si="6"/>
        <v>#N/A</v>
      </c>
      <c r="G7" s="467">
        <f ca="1">IFERROR(OFFSET(AC$3,MATCH(Pressure_1_R1!M7,AC$4:AC$11,0),0),D7)</f>
        <v>0</v>
      </c>
      <c r="H7" s="457" t="e">
        <f t="shared" ca="1" si="7"/>
        <v>#N/A</v>
      </c>
      <c r="I7" s="493" t="str">
        <f t="shared" ca="1" si="8"/>
        <v>압력교정기</v>
      </c>
      <c r="J7" s="462" t="e">
        <f ca="1">압력교정기!N23</f>
        <v>#N/A</v>
      </c>
      <c r="K7" s="492" t="e">
        <f ca="1">분동식압력계!AJ22</f>
        <v>#DIV/0!</v>
      </c>
      <c r="L7" s="407"/>
      <c r="M7" s="483" t="str">
        <f ca="1">압력교정기!U23</f>
        <v/>
      </c>
      <c r="N7" s="484" t="str">
        <f ca="1">압력교정기!V23</f>
        <v/>
      </c>
      <c r="O7" s="464" t="e">
        <f ca="1">압력교정기!X23</f>
        <v>#VALUE!</v>
      </c>
      <c r="P7" s="465">
        <f ca="1">압력교정기!Y23</f>
        <v>0</v>
      </c>
      <c r="Q7" s="483" t="e">
        <f ca="1">분동식압력계!H22</f>
        <v>#VALUE!</v>
      </c>
      <c r="R7" s="484" t="str">
        <f>분동식압력계!I22</f>
        <v>% of Reading</v>
      </c>
      <c r="S7" s="464" t="e">
        <f ca="1">분동식압력계!K22</f>
        <v>#VALUE!</v>
      </c>
      <c r="T7" s="465">
        <f ca="1">분동식압력계!L22</f>
        <v>0</v>
      </c>
      <c r="U7" s="414" t="str">
        <f t="shared" ca="1" si="9"/>
        <v/>
      </c>
      <c r="V7" s="411" t="str">
        <f t="shared" ca="1" si="10"/>
        <v/>
      </c>
      <c r="W7" s="458" t="e">
        <f t="shared" ca="1" si="11"/>
        <v>#VALUE!</v>
      </c>
      <c r="X7" s="459">
        <f t="shared" ca="1" si="1"/>
        <v>0</v>
      </c>
      <c r="Z7" s="458" t="e">
        <f ca="1">IF(TYPE(K7)=16,압력교정기!AT23,0)</f>
        <v>#VALUE!</v>
      </c>
      <c r="AA7" s="459">
        <f ca="1">압력교정기!AU23</f>
        <v>0</v>
      </c>
      <c r="AC7" s="336" t="s">
        <v>793</v>
      </c>
      <c r="AD7" s="338">
        <f t="shared" si="2"/>
        <v>1000000</v>
      </c>
      <c r="AE7" s="338">
        <f t="shared" si="12"/>
        <v>10000</v>
      </c>
      <c r="AF7" s="338">
        <f>AG7*1000</f>
        <v>1000</v>
      </c>
      <c r="AG7" s="338">
        <v>1</v>
      </c>
      <c r="AH7" s="338">
        <f t="shared" si="4"/>
        <v>1000000</v>
      </c>
      <c r="AI7" s="338">
        <f t="shared" si="13"/>
        <v>10000</v>
      </c>
      <c r="AJ7" s="338">
        <f>AK7*1000</f>
        <v>1000</v>
      </c>
      <c r="AK7" s="338">
        <v>1</v>
      </c>
    </row>
    <row r="8" spans="1:37" ht="15" customHeight="1">
      <c r="B8" s="409">
        <f t="shared" si="14"/>
        <v>0</v>
      </c>
      <c r="C8" s="460">
        <f>Pressure_1_R1!B8</f>
        <v>0</v>
      </c>
      <c r="D8" s="461">
        <f>Pressure_1_R1!D8</f>
        <v>0</v>
      </c>
      <c r="E8" s="422" t="e">
        <f t="shared" ca="1" si="0"/>
        <v>#N/A</v>
      </c>
      <c r="F8" s="466" t="e">
        <f t="shared" ca="1" si="6"/>
        <v>#N/A</v>
      </c>
      <c r="G8" s="467">
        <f ca="1">IFERROR(OFFSET(AC$3,MATCH(Pressure_1_R1!M8,AC$4:AC$11,0),0),D8)</f>
        <v>0</v>
      </c>
      <c r="H8" s="457" t="e">
        <f t="shared" ca="1" si="7"/>
        <v>#N/A</v>
      </c>
      <c r="I8" s="493" t="str">
        <f t="shared" ca="1" si="8"/>
        <v>압력교정기</v>
      </c>
      <c r="J8" s="462" t="e">
        <f ca="1">압력교정기!N24</f>
        <v>#N/A</v>
      </c>
      <c r="K8" s="492" t="e">
        <f ca="1">분동식압력계!AJ23</f>
        <v>#DIV/0!</v>
      </c>
      <c r="L8" s="407"/>
      <c r="M8" s="483" t="str">
        <f ca="1">압력교정기!U24</f>
        <v/>
      </c>
      <c r="N8" s="484" t="str">
        <f ca="1">압력교정기!V24</f>
        <v/>
      </c>
      <c r="O8" s="464" t="e">
        <f ca="1">압력교정기!X24</f>
        <v>#VALUE!</v>
      </c>
      <c r="P8" s="465">
        <f ca="1">압력교정기!Y24</f>
        <v>0</v>
      </c>
      <c r="Q8" s="483" t="e">
        <f ca="1">분동식압력계!H23</f>
        <v>#VALUE!</v>
      </c>
      <c r="R8" s="484" t="str">
        <f>분동식압력계!I23</f>
        <v>% of Reading</v>
      </c>
      <c r="S8" s="464" t="e">
        <f ca="1">분동식압력계!K23</f>
        <v>#VALUE!</v>
      </c>
      <c r="T8" s="465">
        <f ca="1">분동식압력계!L23</f>
        <v>0</v>
      </c>
      <c r="U8" s="414" t="str">
        <f t="shared" ca="1" si="9"/>
        <v/>
      </c>
      <c r="V8" s="411" t="str">
        <f t="shared" ca="1" si="10"/>
        <v/>
      </c>
      <c r="W8" s="458" t="e">
        <f t="shared" ca="1" si="11"/>
        <v>#VALUE!</v>
      </c>
      <c r="X8" s="459">
        <f t="shared" ca="1" si="1"/>
        <v>0</v>
      </c>
      <c r="Z8" s="458" t="e">
        <f ca="1">IF(TYPE(K8)=16,압력교정기!AT24,0)</f>
        <v>#VALUE!</v>
      </c>
      <c r="AA8" s="459">
        <f ca="1">압력교정기!AU24</f>
        <v>0</v>
      </c>
      <c r="AC8" s="336" t="s">
        <v>794</v>
      </c>
      <c r="AD8" s="338">
        <f t="shared" si="2"/>
        <v>1</v>
      </c>
      <c r="AE8" s="338">
        <f t="shared" si="12"/>
        <v>0.01</v>
      </c>
      <c r="AF8" s="338">
        <f t="shared" ref="AF8:AF10" si="15">AG8*1000</f>
        <v>1E-3</v>
      </c>
      <c r="AG8" s="338">
        <v>9.9999999999999995E-7</v>
      </c>
      <c r="AH8" s="338">
        <f t="shared" si="4"/>
        <v>1</v>
      </c>
      <c r="AI8" s="338">
        <f t="shared" si="13"/>
        <v>0.01</v>
      </c>
      <c r="AJ8" s="338">
        <f t="shared" ref="AJ8:AJ10" si="16">AK8*1000</f>
        <v>1E-3</v>
      </c>
      <c r="AK8" s="338">
        <v>9.9999999999999995E-7</v>
      </c>
    </row>
    <row r="9" spans="1:37" ht="15" customHeight="1">
      <c r="B9" s="409">
        <f t="shared" si="14"/>
        <v>0</v>
      </c>
      <c r="C9" s="460">
        <f>Pressure_1_R1!B9</f>
        <v>0</v>
      </c>
      <c r="D9" s="461">
        <f>Pressure_1_R1!D9</f>
        <v>0</v>
      </c>
      <c r="E9" s="422" t="e">
        <f t="shared" ca="1" si="0"/>
        <v>#N/A</v>
      </c>
      <c r="F9" s="466" t="e">
        <f t="shared" ca="1" si="6"/>
        <v>#N/A</v>
      </c>
      <c r="G9" s="467">
        <f ca="1">IFERROR(OFFSET(AC$3,MATCH(Pressure_1_R1!M9,AC$4:AC$11,0),0),D9)</f>
        <v>0</v>
      </c>
      <c r="H9" s="457" t="e">
        <f t="shared" ca="1" si="7"/>
        <v>#N/A</v>
      </c>
      <c r="I9" s="493" t="str">
        <f t="shared" ca="1" si="8"/>
        <v>압력교정기</v>
      </c>
      <c r="J9" s="462" t="e">
        <f ca="1">압력교정기!N25</f>
        <v>#N/A</v>
      </c>
      <c r="K9" s="492" t="e">
        <f ca="1">분동식압력계!AJ24</f>
        <v>#DIV/0!</v>
      </c>
      <c r="L9" s="407"/>
      <c r="M9" s="483" t="str">
        <f ca="1">압력교정기!U25</f>
        <v/>
      </c>
      <c r="N9" s="484" t="str">
        <f ca="1">압력교정기!V25</f>
        <v/>
      </c>
      <c r="O9" s="464" t="e">
        <f ca="1">압력교정기!X25</f>
        <v>#VALUE!</v>
      </c>
      <c r="P9" s="465">
        <f ca="1">압력교정기!Y25</f>
        <v>0</v>
      </c>
      <c r="Q9" s="483" t="e">
        <f ca="1">분동식압력계!H24</f>
        <v>#VALUE!</v>
      </c>
      <c r="R9" s="484" t="str">
        <f>분동식압력계!I24</f>
        <v>% of Reading</v>
      </c>
      <c r="S9" s="464" t="e">
        <f ca="1">분동식압력계!K24</f>
        <v>#VALUE!</v>
      </c>
      <c r="T9" s="465">
        <f ca="1">분동식압력계!L24</f>
        <v>0</v>
      </c>
      <c r="U9" s="414" t="str">
        <f t="shared" ca="1" si="9"/>
        <v/>
      </c>
      <c r="V9" s="411" t="str">
        <f t="shared" ca="1" si="10"/>
        <v/>
      </c>
      <c r="W9" s="458" t="e">
        <f t="shared" ca="1" si="11"/>
        <v>#VALUE!</v>
      </c>
      <c r="X9" s="459">
        <f t="shared" ca="1" si="1"/>
        <v>0</v>
      </c>
      <c r="Z9" s="458" t="e">
        <f ca="1">IF(TYPE(K9)=16,압력교정기!AT25,0)</f>
        <v>#VALUE!</v>
      </c>
      <c r="AA9" s="459">
        <f ca="1">압력교정기!AU25</f>
        <v>0</v>
      </c>
      <c r="AC9" s="336" t="s">
        <v>795</v>
      </c>
      <c r="AD9" s="338">
        <f t="shared" si="2"/>
        <v>100</v>
      </c>
      <c r="AE9" s="338">
        <f t="shared" si="12"/>
        <v>1</v>
      </c>
      <c r="AF9" s="338">
        <f t="shared" si="15"/>
        <v>0.1</v>
      </c>
      <c r="AG9" s="338">
        <v>1E-4</v>
      </c>
      <c r="AH9" s="338">
        <f t="shared" si="4"/>
        <v>100</v>
      </c>
      <c r="AI9" s="338">
        <f t="shared" si="13"/>
        <v>1</v>
      </c>
      <c r="AJ9" s="338">
        <f t="shared" si="16"/>
        <v>0.1</v>
      </c>
      <c r="AK9" s="338">
        <v>1E-4</v>
      </c>
    </row>
    <row r="10" spans="1:37" ht="15" customHeight="1">
      <c r="B10" s="409">
        <f t="shared" si="14"/>
        <v>0</v>
      </c>
      <c r="C10" s="460">
        <f>Pressure_1_R1!B10</f>
        <v>0</v>
      </c>
      <c r="D10" s="461">
        <f>Pressure_1_R1!D10</f>
        <v>0</v>
      </c>
      <c r="E10" s="422" t="e">
        <f t="shared" ca="1" si="0"/>
        <v>#N/A</v>
      </c>
      <c r="F10" s="466" t="e">
        <f t="shared" ca="1" si="6"/>
        <v>#N/A</v>
      </c>
      <c r="G10" s="467">
        <f ca="1">IFERROR(OFFSET(AC$3,MATCH(Pressure_1_R1!M10,AC$4:AC$11,0),0),D10)</f>
        <v>0</v>
      </c>
      <c r="H10" s="457" t="e">
        <f t="shared" ca="1" si="7"/>
        <v>#N/A</v>
      </c>
      <c r="I10" s="493" t="str">
        <f t="shared" ca="1" si="8"/>
        <v>압력교정기</v>
      </c>
      <c r="J10" s="462" t="e">
        <f ca="1">압력교정기!N26</f>
        <v>#N/A</v>
      </c>
      <c r="K10" s="492" t="e">
        <f ca="1">분동식압력계!AJ25</f>
        <v>#DIV/0!</v>
      </c>
      <c r="L10" s="407"/>
      <c r="M10" s="483" t="str">
        <f ca="1">압력교정기!U26</f>
        <v/>
      </c>
      <c r="N10" s="484" t="str">
        <f ca="1">압력교정기!V26</f>
        <v/>
      </c>
      <c r="O10" s="464" t="e">
        <f ca="1">압력교정기!X26</f>
        <v>#VALUE!</v>
      </c>
      <c r="P10" s="465">
        <f ca="1">압력교정기!Y26</f>
        <v>0</v>
      </c>
      <c r="Q10" s="483" t="e">
        <f ca="1">분동식압력계!H25</f>
        <v>#VALUE!</v>
      </c>
      <c r="R10" s="484" t="str">
        <f>분동식압력계!I25</f>
        <v>% of Reading</v>
      </c>
      <c r="S10" s="464" t="e">
        <f ca="1">분동식압력계!K25</f>
        <v>#VALUE!</v>
      </c>
      <c r="T10" s="465">
        <f ca="1">분동식압력계!L25</f>
        <v>0</v>
      </c>
      <c r="U10" s="414" t="str">
        <f t="shared" ca="1" si="9"/>
        <v/>
      </c>
      <c r="V10" s="411" t="str">
        <f t="shared" ca="1" si="10"/>
        <v/>
      </c>
      <c r="W10" s="458" t="e">
        <f t="shared" ca="1" si="11"/>
        <v>#VALUE!</v>
      </c>
      <c r="X10" s="459">
        <f t="shared" ca="1" si="1"/>
        <v>0</v>
      </c>
      <c r="Z10" s="458" t="e">
        <f ca="1">IF(TYPE(K10)=16,압력교정기!AT26,0)</f>
        <v>#VALUE!</v>
      </c>
      <c r="AA10" s="459">
        <f ca="1">압력교정기!AU26</f>
        <v>0</v>
      </c>
      <c r="AC10" s="336" t="s">
        <v>796</v>
      </c>
      <c r="AD10" s="338">
        <f t="shared" si="2"/>
        <v>1000</v>
      </c>
      <c r="AE10" s="338">
        <f t="shared" si="12"/>
        <v>10</v>
      </c>
      <c r="AF10" s="338">
        <f t="shared" si="15"/>
        <v>1</v>
      </c>
      <c r="AG10" s="338">
        <v>1E-3</v>
      </c>
      <c r="AH10" s="338">
        <f t="shared" si="4"/>
        <v>1000</v>
      </c>
      <c r="AI10" s="338">
        <f t="shared" si="13"/>
        <v>10</v>
      </c>
      <c r="AJ10" s="338">
        <f t="shared" si="16"/>
        <v>1</v>
      </c>
      <c r="AK10" s="338">
        <v>1E-3</v>
      </c>
    </row>
    <row r="11" spans="1:37" ht="15" customHeight="1">
      <c r="B11" s="409">
        <f t="shared" si="14"/>
        <v>0</v>
      </c>
      <c r="C11" s="460">
        <f>Pressure_1_R1!B11</f>
        <v>0</v>
      </c>
      <c r="D11" s="461">
        <f>Pressure_1_R1!D11</f>
        <v>0</v>
      </c>
      <c r="E11" s="422" t="e">
        <f t="shared" ca="1" si="0"/>
        <v>#N/A</v>
      </c>
      <c r="F11" s="466" t="e">
        <f t="shared" ca="1" si="6"/>
        <v>#N/A</v>
      </c>
      <c r="G11" s="467">
        <f ca="1">IFERROR(OFFSET(AC$3,MATCH(Pressure_1_R1!M11,AC$4:AC$11,0),0),D11)</f>
        <v>0</v>
      </c>
      <c r="H11" s="457" t="e">
        <f t="shared" ca="1" si="7"/>
        <v>#N/A</v>
      </c>
      <c r="I11" s="493" t="str">
        <f t="shared" ca="1" si="8"/>
        <v>압력교정기</v>
      </c>
      <c r="J11" s="462" t="e">
        <f ca="1">압력교정기!N27</f>
        <v>#N/A</v>
      </c>
      <c r="K11" s="492" t="e">
        <f ca="1">분동식압력계!AJ26</f>
        <v>#DIV/0!</v>
      </c>
      <c r="L11" s="407"/>
      <c r="M11" s="483" t="str">
        <f ca="1">압력교정기!U27</f>
        <v/>
      </c>
      <c r="N11" s="484" t="str">
        <f ca="1">압력교정기!V27</f>
        <v/>
      </c>
      <c r="O11" s="464" t="e">
        <f ca="1">압력교정기!X27</f>
        <v>#VALUE!</v>
      </c>
      <c r="P11" s="465">
        <f ca="1">압력교정기!Y27</f>
        <v>0</v>
      </c>
      <c r="Q11" s="483" t="e">
        <f ca="1">분동식압력계!H26</f>
        <v>#VALUE!</v>
      </c>
      <c r="R11" s="484" t="str">
        <f>분동식압력계!I26</f>
        <v>% of Reading</v>
      </c>
      <c r="S11" s="464" t="e">
        <f ca="1">분동식압력계!K26</f>
        <v>#VALUE!</v>
      </c>
      <c r="T11" s="465">
        <f ca="1">분동식압력계!L26</f>
        <v>0</v>
      </c>
      <c r="U11" s="414" t="str">
        <f t="shared" ca="1" si="9"/>
        <v/>
      </c>
      <c r="V11" s="411" t="str">
        <f t="shared" ca="1" si="10"/>
        <v/>
      </c>
      <c r="W11" s="458" t="e">
        <f t="shared" ca="1" si="11"/>
        <v>#VALUE!</v>
      </c>
      <c r="X11" s="459">
        <f t="shared" ca="1" si="1"/>
        <v>0</v>
      </c>
      <c r="Z11" s="458" t="e">
        <f ca="1">IF(TYPE(K11)=16,압력교정기!AT27,0)</f>
        <v>#VALUE!</v>
      </c>
      <c r="AA11" s="459">
        <f ca="1">압력교정기!AU27</f>
        <v>0</v>
      </c>
      <c r="AC11" s="336" t="s">
        <v>797</v>
      </c>
      <c r="AD11" s="338">
        <f t="shared" si="2"/>
        <v>1000000</v>
      </c>
      <c r="AE11" s="338">
        <f t="shared" si="12"/>
        <v>10000</v>
      </c>
      <c r="AF11" s="338">
        <f>AG11*1000</f>
        <v>1000</v>
      </c>
      <c r="AG11" s="338">
        <v>1</v>
      </c>
      <c r="AH11" s="338">
        <f t="shared" si="4"/>
        <v>1000000</v>
      </c>
      <c r="AI11" s="338">
        <f t="shared" si="13"/>
        <v>10000</v>
      </c>
      <c r="AJ11" s="338">
        <f>AK11*1000</f>
        <v>1000</v>
      </c>
      <c r="AK11" s="338">
        <v>1</v>
      </c>
    </row>
    <row r="12" spans="1:37" ht="15" customHeight="1">
      <c r="B12" s="409">
        <f t="shared" si="14"/>
        <v>0</v>
      </c>
      <c r="C12" s="460">
        <f>Pressure_1_R1!B12</f>
        <v>0</v>
      </c>
      <c r="D12" s="461">
        <f>Pressure_1_R1!D12</f>
        <v>0</v>
      </c>
      <c r="E12" s="422" t="e">
        <f t="shared" ca="1" si="0"/>
        <v>#N/A</v>
      </c>
      <c r="F12" s="466" t="e">
        <f t="shared" ca="1" si="6"/>
        <v>#N/A</v>
      </c>
      <c r="G12" s="467">
        <f ca="1">IFERROR(OFFSET(AC$3,MATCH(Pressure_1_R1!M12,AC$4:AC$11,0),0),D12)</f>
        <v>0</v>
      </c>
      <c r="H12" s="457" t="e">
        <f t="shared" ca="1" si="7"/>
        <v>#N/A</v>
      </c>
      <c r="I12" s="493" t="str">
        <f t="shared" ca="1" si="8"/>
        <v>압력교정기</v>
      </c>
      <c r="J12" s="462" t="e">
        <f ca="1">압력교정기!N28</f>
        <v>#N/A</v>
      </c>
      <c r="K12" s="492" t="e">
        <f ca="1">분동식압력계!AJ27</f>
        <v>#DIV/0!</v>
      </c>
      <c r="L12" s="407"/>
      <c r="M12" s="483" t="str">
        <f ca="1">압력교정기!U28</f>
        <v/>
      </c>
      <c r="N12" s="484" t="str">
        <f ca="1">압력교정기!V28</f>
        <v/>
      </c>
      <c r="O12" s="464" t="e">
        <f ca="1">압력교정기!X28</f>
        <v>#VALUE!</v>
      </c>
      <c r="P12" s="465">
        <f ca="1">압력교정기!Y28</f>
        <v>0</v>
      </c>
      <c r="Q12" s="483" t="e">
        <f ca="1">분동식압력계!H27</f>
        <v>#VALUE!</v>
      </c>
      <c r="R12" s="484" t="str">
        <f>분동식압력계!I27</f>
        <v>% of Reading</v>
      </c>
      <c r="S12" s="464" t="e">
        <f ca="1">분동식압력계!K27</f>
        <v>#VALUE!</v>
      </c>
      <c r="T12" s="465">
        <f ca="1">분동식압력계!L27</f>
        <v>0</v>
      </c>
      <c r="U12" s="414" t="str">
        <f t="shared" ca="1" si="9"/>
        <v/>
      </c>
      <c r="V12" s="411" t="str">
        <f t="shared" ca="1" si="10"/>
        <v/>
      </c>
      <c r="W12" s="458" t="e">
        <f t="shared" ca="1" si="11"/>
        <v>#VALUE!</v>
      </c>
      <c r="X12" s="459">
        <f t="shared" ca="1" si="1"/>
        <v>0</v>
      </c>
      <c r="Z12" s="458" t="e">
        <f ca="1">IF(TYPE(K12)=16,압력교정기!AT28,0)</f>
        <v>#VALUE!</v>
      </c>
      <c r="AA12" s="459">
        <f ca="1">압력교정기!AU28</f>
        <v>0</v>
      </c>
    </row>
    <row r="13" spans="1:37" ht="15" customHeight="1">
      <c r="B13" s="409">
        <f t="shared" si="14"/>
        <v>0</v>
      </c>
      <c r="C13" s="460">
        <f>Pressure_1_R1!B13</f>
        <v>0</v>
      </c>
      <c r="D13" s="461">
        <f>Pressure_1_R1!D13</f>
        <v>0</v>
      </c>
      <c r="E13" s="422" t="e">
        <f t="shared" ca="1" si="0"/>
        <v>#N/A</v>
      </c>
      <c r="F13" s="466" t="e">
        <f t="shared" ca="1" si="6"/>
        <v>#N/A</v>
      </c>
      <c r="G13" s="467">
        <f ca="1">IFERROR(OFFSET(AC$3,MATCH(Pressure_1_R1!M13,AC$4:AC$11,0),0),D13)</f>
        <v>0</v>
      </c>
      <c r="H13" s="457" t="e">
        <f t="shared" ca="1" si="7"/>
        <v>#N/A</v>
      </c>
      <c r="I13" s="493" t="str">
        <f t="shared" ca="1" si="8"/>
        <v>압력교정기</v>
      </c>
      <c r="J13" s="462" t="e">
        <f ca="1">압력교정기!N29</f>
        <v>#N/A</v>
      </c>
      <c r="K13" s="492" t="e">
        <f ca="1">분동식압력계!AJ28</f>
        <v>#DIV/0!</v>
      </c>
      <c r="L13" s="407"/>
      <c r="M13" s="483" t="str">
        <f ca="1">압력교정기!U29</f>
        <v/>
      </c>
      <c r="N13" s="484" t="str">
        <f ca="1">압력교정기!V29</f>
        <v/>
      </c>
      <c r="O13" s="464" t="e">
        <f ca="1">압력교정기!X29</f>
        <v>#VALUE!</v>
      </c>
      <c r="P13" s="465">
        <f ca="1">압력교정기!Y29</f>
        <v>0</v>
      </c>
      <c r="Q13" s="483" t="e">
        <f ca="1">분동식압력계!H28</f>
        <v>#VALUE!</v>
      </c>
      <c r="R13" s="484" t="str">
        <f>분동식압력계!I28</f>
        <v>% of Reading</v>
      </c>
      <c r="S13" s="464" t="e">
        <f ca="1">분동식압력계!K28</f>
        <v>#VALUE!</v>
      </c>
      <c r="T13" s="465">
        <f ca="1">분동식압력계!L28</f>
        <v>0</v>
      </c>
      <c r="U13" s="414" t="str">
        <f t="shared" ca="1" si="9"/>
        <v/>
      </c>
      <c r="V13" s="411" t="str">
        <f t="shared" ca="1" si="10"/>
        <v/>
      </c>
      <c r="W13" s="458" t="e">
        <f t="shared" ca="1" si="11"/>
        <v>#VALUE!</v>
      </c>
      <c r="X13" s="459">
        <f t="shared" ca="1" si="1"/>
        <v>0</v>
      </c>
      <c r="Z13" s="458" t="e">
        <f ca="1">IF(TYPE(K13)=16,압력교정기!AT29,0)</f>
        <v>#VALUE!</v>
      </c>
      <c r="AA13" s="459">
        <f ca="1">압력교정기!AU29</f>
        <v>0</v>
      </c>
    </row>
    <row r="14" spans="1:37" ht="15" customHeight="1">
      <c r="B14" s="409">
        <f t="shared" si="14"/>
        <v>0</v>
      </c>
      <c r="C14" s="460">
        <f>Pressure_1_R1!B14</f>
        <v>0</v>
      </c>
      <c r="D14" s="461">
        <f>Pressure_1_R1!D14</f>
        <v>0</v>
      </c>
      <c r="E14" s="422" t="e">
        <f t="shared" ca="1" si="0"/>
        <v>#N/A</v>
      </c>
      <c r="F14" s="466" t="e">
        <f t="shared" ca="1" si="6"/>
        <v>#N/A</v>
      </c>
      <c r="G14" s="467">
        <f ca="1">IFERROR(OFFSET(AC$3,MATCH(Pressure_1_R1!M14,AC$4:AC$11,0),0),D14)</f>
        <v>0</v>
      </c>
      <c r="H14" s="457" t="e">
        <f t="shared" ca="1" si="7"/>
        <v>#N/A</v>
      </c>
      <c r="I14" s="493" t="str">
        <f t="shared" ca="1" si="8"/>
        <v>압력교정기</v>
      </c>
      <c r="J14" s="462" t="e">
        <f ca="1">압력교정기!N30</f>
        <v>#N/A</v>
      </c>
      <c r="K14" s="492" t="e">
        <f ca="1">분동식압력계!AJ29</f>
        <v>#DIV/0!</v>
      </c>
      <c r="L14" s="407"/>
      <c r="M14" s="483" t="str">
        <f ca="1">압력교정기!U30</f>
        <v/>
      </c>
      <c r="N14" s="484" t="str">
        <f ca="1">압력교정기!V30</f>
        <v/>
      </c>
      <c r="O14" s="464" t="e">
        <f ca="1">압력교정기!X30</f>
        <v>#VALUE!</v>
      </c>
      <c r="P14" s="465">
        <f ca="1">압력교정기!Y30</f>
        <v>0</v>
      </c>
      <c r="Q14" s="483" t="e">
        <f ca="1">분동식압력계!H29</f>
        <v>#VALUE!</v>
      </c>
      <c r="R14" s="484" t="str">
        <f>분동식압력계!I29</f>
        <v>% of Reading</v>
      </c>
      <c r="S14" s="464" t="e">
        <f ca="1">분동식압력계!K29</f>
        <v>#VALUE!</v>
      </c>
      <c r="T14" s="465">
        <f ca="1">분동식압력계!L29</f>
        <v>0</v>
      </c>
      <c r="U14" s="414" t="str">
        <f t="shared" ca="1" si="9"/>
        <v/>
      </c>
      <c r="V14" s="411" t="str">
        <f t="shared" ca="1" si="10"/>
        <v/>
      </c>
      <c r="W14" s="458" t="e">
        <f t="shared" ca="1" si="11"/>
        <v>#VALUE!</v>
      </c>
      <c r="X14" s="459">
        <f t="shared" ca="1" si="1"/>
        <v>0</v>
      </c>
      <c r="Z14" s="458" t="e">
        <f ca="1">IF(TYPE(K14)=16,압력교정기!AT30,0)</f>
        <v>#VALUE!</v>
      </c>
      <c r="AA14" s="459">
        <f ca="1">압력교정기!AU30</f>
        <v>0</v>
      </c>
    </row>
    <row r="15" spans="1:37" ht="15" customHeight="1">
      <c r="B15" s="409">
        <f t="shared" si="14"/>
        <v>0</v>
      </c>
      <c r="C15" s="460">
        <f>Pressure_1_R1!B15</f>
        <v>0</v>
      </c>
      <c r="D15" s="461">
        <f>Pressure_1_R1!D15</f>
        <v>0</v>
      </c>
      <c r="E15" s="422" t="e">
        <f t="shared" ca="1" si="0"/>
        <v>#N/A</v>
      </c>
      <c r="F15" s="466" t="e">
        <f t="shared" ca="1" si="6"/>
        <v>#N/A</v>
      </c>
      <c r="G15" s="467">
        <f ca="1">IFERROR(OFFSET(AC$3,MATCH(Pressure_1_R1!M15,AC$4:AC$11,0),0),D15)</f>
        <v>0</v>
      </c>
      <c r="H15" s="457" t="e">
        <f t="shared" ca="1" si="7"/>
        <v>#N/A</v>
      </c>
      <c r="I15" s="493" t="str">
        <f t="shared" ca="1" si="8"/>
        <v>압력교정기</v>
      </c>
      <c r="J15" s="462" t="e">
        <f ca="1">압력교정기!N31</f>
        <v>#N/A</v>
      </c>
      <c r="K15" s="492" t="e">
        <f ca="1">분동식압력계!AJ30</f>
        <v>#DIV/0!</v>
      </c>
      <c r="L15" s="407"/>
      <c r="M15" s="483" t="str">
        <f ca="1">압력교정기!U31</f>
        <v/>
      </c>
      <c r="N15" s="484" t="str">
        <f ca="1">압력교정기!V31</f>
        <v/>
      </c>
      <c r="O15" s="464" t="e">
        <f ca="1">압력교정기!X31</f>
        <v>#VALUE!</v>
      </c>
      <c r="P15" s="465">
        <f ca="1">압력교정기!Y31</f>
        <v>0</v>
      </c>
      <c r="Q15" s="483" t="e">
        <f ca="1">분동식압력계!H30</f>
        <v>#VALUE!</v>
      </c>
      <c r="R15" s="484" t="str">
        <f>분동식압력계!I30</f>
        <v>% of Reading</v>
      </c>
      <c r="S15" s="464" t="e">
        <f ca="1">분동식압력계!K30</f>
        <v>#VALUE!</v>
      </c>
      <c r="T15" s="465">
        <f ca="1">분동식압력계!L30</f>
        <v>0</v>
      </c>
      <c r="U15" s="414" t="str">
        <f t="shared" ca="1" si="9"/>
        <v/>
      </c>
      <c r="V15" s="411" t="str">
        <f t="shared" ca="1" si="10"/>
        <v/>
      </c>
      <c r="W15" s="458" t="e">
        <f t="shared" ca="1" si="11"/>
        <v>#VALUE!</v>
      </c>
      <c r="X15" s="459">
        <f t="shared" ca="1" si="1"/>
        <v>0</v>
      </c>
      <c r="Z15" s="458" t="e">
        <f ca="1">IF(TYPE(K15)=16,압력교정기!AT31,0)</f>
        <v>#VALUE!</v>
      </c>
      <c r="AA15" s="459">
        <f ca="1">압력교정기!AU31</f>
        <v>0</v>
      </c>
    </row>
    <row r="16" spans="1:37" ht="15" customHeight="1">
      <c r="B16" s="409">
        <f t="shared" si="14"/>
        <v>0</v>
      </c>
      <c r="C16" s="460">
        <f>Pressure_1_R1!B16</f>
        <v>0</v>
      </c>
      <c r="D16" s="461">
        <f>Pressure_1_R1!D16</f>
        <v>0</v>
      </c>
      <c r="E16" s="422" t="e">
        <f t="shared" ca="1" si="0"/>
        <v>#N/A</v>
      </c>
      <c r="F16" s="466" t="e">
        <f t="shared" ca="1" si="6"/>
        <v>#N/A</v>
      </c>
      <c r="G16" s="467">
        <f ca="1">IFERROR(OFFSET(AC$3,MATCH(Pressure_1_R1!M16,AC$4:AC$11,0),0),D16)</f>
        <v>0</v>
      </c>
      <c r="H16" s="457" t="e">
        <f t="shared" ca="1" si="7"/>
        <v>#N/A</v>
      </c>
      <c r="I16" s="493" t="str">
        <f t="shared" ca="1" si="8"/>
        <v>압력교정기</v>
      </c>
      <c r="J16" s="462" t="e">
        <f ca="1">압력교정기!N32</f>
        <v>#N/A</v>
      </c>
      <c r="K16" s="492" t="e">
        <f ca="1">분동식압력계!AJ31</f>
        <v>#DIV/0!</v>
      </c>
      <c r="L16" s="407"/>
      <c r="M16" s="483" t="str">
        <f ca="1">압력교정기!U32</f>
        <v/>
      </c>
      <c r="N16" s="484" t="str">
        <f ca="1">압력교정기!V32</f>
        <v/>
      </c>
      <c r="O16" s="464" t="e">
        <f ca="1">압력교정기!X32</f>
        <v>#VALUE!</v>
      </c>
      <c r="P16" s="465">
        <f ca="1">압력교정기!Y32</f>
        <v>0</v>
      </c>
      <c r="Q16" s="483" t="e">
        <f ca="1">분동식압력계!H31</f>
        <v>#VALUE!</v>
      </c>
      <c r="R16" s="484" t="str">
        <f>분동식압력계!I31</f>
        <v>% of Reading</v>
      </c>
      <c r="S16" s="464" t="e">
        <f ca="1">분동식압력계!K31</f>
        <v>#VALUE!</v>
      </c>
      <c r="T16" s="465">
        <f ca="1">분동식압력계!L31</f>
        <v>0</v>
      </c>
      <c r="U16" s="414" t="str">
        <f t="shared" ca="1" si="9"/>
        <v/>
      </c>
      <c r="V16" s="411" t="str">
        <f t="shared" ca="1" si="10"/>
        <v/>
      </c>
      <c r="W16" s="458" t="e">
        <f t="shared" ca="1" si="11"/>
        <v>#VALUE!</v>
      </c>
      <c r="X16" s="459">
        <f t="shared" ca="1" si="1"/>
        <v>0</v>
      </c>
      <c r="Z16" s="458" t="e">
        <f ca="1">IF(TYPE(K16)=16,압력교정기!AT32,0)</f>
        <v>#VALUE!</v>
      </c>
      <c r="AA16" s="459">
        <f ca="1">압력교정기!AU32</f>
        <v>0</v>
      </c>
    </row>
    <row r="17" spans="2:27" ht="15" customHeight="1">
      <c r="B17" s="409">
        <f t="shared" si="14"/>
        <v>0</v>
      </c>
      <c r="C17" s="460">
        <f>Pressure_1_R1!B17</f>
        <v>0</v>
      </c>
      <c r="D17" s="461">
        <f>Pressure_1_R1!D17</f>
        <v>0</v>
      </c>
      <c r="E17" s="422" t="e">
        <f t="shared" ca="1" si="0"/>
        <v>#N/A</v>
      </c>
      <c r="F17" s="466" t="e">
        <f t="shared" ca="1" si="6"/>
        <v>#N/A</v>
      </c>
      <c r="G17" s="467">
        <f ca="1">IFERROR(OFFSET(AC$3,MATCH(Pressure_1_R1!M17,AC$4:AC$11,0),0),D17)</f>
        <v>0</v>
      </c>
      <c r="H17" s="457" t="e">
        <f t="shared" ca="1" si="7"/>
        <v>#N/A</v>
      </c>
      <c r="I17" s="493" t="str">
        <f t="shared" ca="1" si="8"/>
        <v>압력교정기</v>
      </c>
      <c r="J17" s="462" t="e">
        <f ca="1">압력교정기!N33</f>
        <v>#N/A</v>
      </c>
      <c r="K17" s="492" t="e">
        <f ca="1">분동식압력계!AJ32</f>
        <v>#DIV/0!</v>
      </c>
      <c r="L17" s="407"/>
      <c r="M17" s="483" t="str">
        <f ca="1">압력교정기!U33</f>
        <v/>
      </c>
      <c r="N17" s="484" t="str">
        <f ca="1">압력교정기!V33</f>
        <v/>
      </c>
      <c r="O17" s="464" t="e">
        <f ca="1">압력교정기!X33</f>
        <v>#VALUE!</v>
      </c>
      <c r="P17" s="465">
        <f ca="1">압력교정기!Y33</f>
        <v>0</v>
      </c>
      <c r="Q17" s="483" t="e">
        <f ca="1">분동식압력계!H32</f>
        <v>#VALUE!</v>
      </c>
      <c r="R17" s="484" t="str">
        <f>분동식압력계!I32</f>
        <v>% of Reading</v>
      </c>
      <c r="S17" s="464" t="e">
        <f ca="1">분동식압력계!K32</f>
        <v>#VALUE!</v>
      </c>
      <c r="T17" s="465">
        <f ca="1">분동식압력계!L32</f>
        <v>0</v>
      </c>
      <c r="U17" s="414" t="str">
        <f t="shared" ca="1" si="9"/>
        <v/>
      </c>
      <c r="V17" s="411" t="str">
        <f t="shared" ca="1" si="10"/>
        <v/>
      </c>
      <c r="W17" s="458" t="e">
        <f t="shared" ca="1" si="11"/>
        <v>#VALUE!</v>
      </c>
      <c r="X17" s="459">
        <f t="shared" ca="1" si="1"/>
        <v>0</v>
      </c>
      <c r="Z17" s="458" t="e">
        <f ca="1">IF(TYPE(K17)=16,압력교정기!AT33,0)</f>
        <v>#VALUE!</v>
      </c>
      <c r="AA17" s="459">
        <f ca="1">압력교정기!AU33</f>
        <v>0</v>
      </c>
    </row>
    <row r="18" spans="2:27" ht="15" customHeight="1">
      <c r="B18" s="409">
        <f t="shared" si="14"/>
        <v>0</v>
      </c>
      <c r="C18" s="460">
        <f>Pressure_1_R1!B18</f>
        <v>0</v>
      </c>
      <c r="D18" s="461">
        <f>Pressure_1_R1!D18</f>
        <v>0</v>
      </c>
      <c r="E18" s="422" t="e">
        <f t="shared" ca="1" si="0"/>
        <v>#N/A</v>
      </c>
      <c r="F18" s="466" t="e">
        <f t="shared" ca="1" si="6"/>
        <v>#N/A</v>
      </c>
      <c r="G18" s="467">
        <f ca="1">IFERROR(OFFSET(AC$3,MATCH(Pressure_1_R1!M18,AC$4:AC$11,0),0),D18)</f>
        <v>0</v>
      </c>
      <c r="H18" s="457" t="e">
        <f t="shared" ca="1" si="7"/>
        <v>#N/A</v>
      </c>
      <c r="I18" s="493" t="str">
        <f t="shared" ca="1" si="8"/>
        <v>압력교정기</v>
      </c>
      <c r="J18" s="462" t="e">
        <f ca="1">압력교정기!N34</f>
        <v>#N/A</v>
      </c>
      <c r="K18" s="492" t="e">
        <f ca="1">분동식압력계!AJ33</f>
        <v>#DIV/0!</v>
      </c>
      <c r="L18" s="407"/>
      <c r="M18" s="483" t="str">
        <f ca="1">압력교정기!U34</f>
        <v/>
      </c>
      <c r="N18" s="484" t="str">
        <f ca="1">압력교정기!V34</f>
        <v/>
      </c>
      <c r="O18" s="464" t="e">
        <f ca="1">압력교정기!X34</f>
        <v>#VALUE!</v>
      </c>
      <c r="P18" s="465">
        <f ca="1">압력교정기!Y34</f>
        <v>0</v>
      </c>
      <c r="Q18" s="483" t="e">
        <f ca="1">분동식압력계!H33</f>
        <v>#VALUE!</v>
      </c>
      <c r="R18" s="484" t="str">
        <f>분동식압력계!I33</f>
        <v>% of Reading</v>
      </c>
      <c r="S18" s="464" t="e">
        <f ca="1">분동식압력계!K33</f>
        <v>#VALUE!</v>
      </c>
      <c r="T18" s="465">
        <f ca="1">분동식압력계!L33</f>
        <v>0</v>
      </c>
      <c r="U18" s="414" t="str">
        <f t="shared" ca="1" si="9"/>
        <v/>
      </c>
      <c r="V18" s="411" t="str">
        <f t="shared" ca="1" si="10"/>
        <v/>
      </c>
      <c r="W18" s="458" t="e">
        <f t="shared" ca="1" si="11"/>
        <v>#VALUE!</v>
      </c>
      <c r="X18" s="459">
        <f t="shared" ca="1" si="1"/>
        <v>0</v>
      </c>
      <c r="Z18" s="458" t="e">
        <f ca="1">IF(TYPE(K18)=16,압력교정기!AT34,0)</f>
        <v>#VALUE!</v>
      </c>
      <c r="AA18" s="459">
        <f ca="1">압력교정기!AU34</f>
        <v>0</v>
      </c>
    </row>
    <row r="19" spans="2:27" ht="15" customHeight="1">
      <c r="B19" s="409">
        <f t="shared" si="14"/>
        <v>0</v>
      </c>
      <c r="C19" s="460">
        <f>Pressure_1_R1!B19</f>
        <v>0</v>
      </c>
      <c r="D19" s="461">
        <f>Pressure_1_R1!D19</f>
        <v>0</v>
      </c>
      <c r="E19" s="422" t="e">
        <f t="shared" ca="1" si="0"/>
        <v>#N/A</v>
      </c>
      <c r="F19" s="466" t="e">
        <f t="shared" ca="1" si="6"/>
        <v>#N/A</v>
      </c>
      <c r="G19" s="467">
        <f ca="1">IFERROR(OFFSET(AC$3,MATCH(Pressure_1_R1!M19,AC$4:AC$11,0),0),D19)</f>
        <v>0</v>
      </c>
      <c r="H19" s="457" t="e">
        <f t="shared" ca="1" si="7"/>
        <v>#N/A</v>
      </c>
      <c r="I19" s="493" t="str">
        <f t="shared" ca="1" si="8"/>
        <v>압력교정기</v>
      </c>
      <c r="J19" s="462" t="e">
        <f ca="1">압력교정기!N35</f>
        <v>#N/A</v>
      </c>
      <c r="K19" s="492" t="e">
        <f ca="1">분동식압력계!AJ34</f>
        <v>#DIV/0!</v>
      </c>
      <c r="L19" s="407"/>
      <c r="M19" s="483" t="str">
        <f ca="1">압력교정기!U35</f>
        <v/>
      </c>
      <c r="N19" s="484" t="str">
        <f ca="1">압력교정기!V35</f>
        <v/>
      </c>
      <c r="O19" s="464" t="e">
        <f ca="1">압력교정기!X35</f>
        <v>#VALUE!</v>
      </c>
      <c r="P19" s="465">
        <f ca="1">압력교정기!Y35</f>
        <v>0</v>
      </c>
      <c r="Q19" s="483" t="e">
        <f ca="1">분동식압력계!H34</f>
        <v>#VALUE!</v>
      </c>
      <c r="R19" s="484" t="str">
        <f>분동식압력계!I34</f>
        <v>% of Reading</v>
      </c>
      <c r="S19" s="464" t="e">
        <f ca="1">분동식압력계!K34</f>
        <v>#VALUE!</v>
      </c>
      <c r="T19" s="465">
        <f ca="1">분동식압력계!L34</f>
        <v>0</v>
      </c>
      <c r="U19" s="414" t="str">
        <f t="shared" ca="1" si="9"/>
        <v/>
      </c>
      <c r="V19" s="411" t="str">
        <f t="shared" ca="1" si="10"/>
        <v/>
      </c>
      <c r="W19" s="458" t="e">
        <f t="shared" ca="1" si="11"/>
        <v>#VALUE!</v>
      </c>
      <c r="X19" s="459">
        <f t="shared" ca="1" si="1"/>
        <v>0</v>
      </c>
      <c r="Z19" s="458" t="e">
        <f ca="1">IF(TYPE(K19)=16,압력교정기!AT35,0)</f>
        <v>#VALUE!</v>
      </c>
      <c r="AA19" s="459">
        <f ca="1">압력교정기!AU35</f>
        <v>0</v>
      </c>
    </row>
    <row r="20" spans="2:27" ht="15" customHeight="1">
      <c r="B20" s="409">
        <f t="shared" si="14"/>
        <v>0</v>
      </c>
      <c r="C20" s="460">
        <f>Pressure_1_R1!B20</f>
        <v>0</v>
      </c>
      <c r="D20" s="461">
        <f>Pressure_1_R1!D20</f>
        <v>0</v>
      </c>
      <c r="E20" s="422" t="e">
        <f t="shared" ca="1" si="0"/>
        <v>#N/A</v>
      </c>
      <c r="F20" s="466" t="e">
        <f t="shared" ca="1" si="6"/>
        <v>#N/A</v>
      </c>
      <c r="G20" s="467">
        <f ca="1">IFERROR(OFFSET(AC$3,MATCH(Pressure_1_R1!M20,AC$4:AC$11,0),0),D20)</f>
        <v>0</v>
      </c>
      <c r="H20" s="457" t="e">
        <f t="shared" ca="1" si="7"/>
        <v>#N/A</v>
      </c>
      <c r="I20" s="493" t="str">
        <f t="shared" ca="1" si="8"/>
        <v>압력교정기</v>
      </c>
      <c r="J20" s="462" t="e">
        <f ca="1">압력교정기!N36</f>
        <v>#N/A</v>
      </c>
      <c r="K20" s="492" t="e">
        <f ca="1">분동식압력계!AJ35</f>
        <v>#DIV/0!</v>
      </c>
      <c r="L20" s="407"/>
      <c r="M20" s="483" t="str">
        <f ca="1">압력교정기!U36</f>
        <v/>
      </c>
      <c r="N20" s="484" t="str">
        <f ca="1">압력교정기!V36</f>
        <v/>
      </c>
      <c r="O20" s="464" t="e">
        <f ca="1">압력교정기!X36</f>
        <v>#VALUE!</v>
      </c>
      <c r="P20" s="465">
        <f ca="1">압력교정기!Y36</f>
        <v>0</v>
      </c>
      <c r="Q20" s="483" t="e">
        <f ca="1">분동식압력계!H35</f>
        <v>#VALUE!</v>
      </c>
      <c r="R20" s="484" t="str">
        <f>분동식압력계!I35</f>
        <v>% of Reading</v>
      </c>
      <c r="S20" s="464" t="e">
        <f ca="1">분동식압력계!K35</f>
        <v>#VALUE!</v>
      </c>
      <c r="T20" s="465">
        <f ca="1">분동식압력계!L35</f>
        <v>0</v>
      </c>
      <c r="U20" s="414" t="str">
        <f t="shared" ca="1" si="9"/>
        <v/>
      </c>
      <c r="V20" s="411" t="str">
        <f t="shared" ca="1" si="10"/>
        <v/>
      </c>
      <c r="W20" s="458" t="e">
        <f t="shared" ca="1" si="11"/>
        <v>#VALUE!</v>
      </c>
      <c r="X20" s="459">
        <f t="shared" ca="1" si="1"/>
        <v>0</v>
      </c>
      <c r="Z20" s="458" t="e">
        <f ca="1">IF(TYPE(K20)=16,압력교정기!AT36,0)</f>
        <v>#VALUE!</v>
      </c>
      <c r="AA20" s="459">
        <f ca="1">압력교정기!AU36</f>
        <v>0</v>
      </c>
    </row>
    <row r="21" spans="2:27" ht="15" customHeight="1">
      <c r="B21" s="409">
        <f t="shared" si="14"/>
        <v>0</v>
      </c>
      <c r="C21" s="460">
        <f>Pressure_1_R1!B21</f>
        <v>0</v>
      </c>
      <c r="D21" s="461">
        <f>Pressure_1_R1!D21</f>
        <v>0</v>
      </c>
      <c r="E21" s="422" t="e">
        <f t="shared" ca="1" si="0"/>
        <v>#N/A</v>
      </c>
      <c r="F21" s="466" t="e">
        <f t="shared" ca="1" si="6"/>
        <v>#N/A</v>
      </c>
      <c r="G21" s="467">
        <f ca="1">IFERROR(OFFSET(AC$3,MATCH(Pressure_1_R1!M21,AC$4:AC$11,0),0),D21)</f>
        <v>0</v>
      </c>
      <c r="H21" s="457" t="e">
        <f t="shared" ca="1" si="7"/>
        <v>#N/A</v>
      </c>
      <c r="I21" s="493" t="str">
        <f t="shared" ca="1" si="8"/>
        <v>압력교정기</v>
      </c>
      <c r="J21" s="462" t="e">
        <f ca="1">압력교정기!N37</f>
        <v>#N/A</v>
      </c>
      <c r="K21" s="492" t="e">
        <f ca="1">분동식압력계!AJ36</f>
        <v>#DIV/0!</v>
      </c>
      <c r="L21" s="407"/>
      <c r="M21" s="483" t="str">
        <f ca="1">압력교정기!U37</f>
        <v/>
      </c>
      <c r="N21" s="484" t="str">
        <f ca="1">압력교정기!V37</f>
        <v/>
      </c>
      <c r="O21" s="464" t="e">
        <f ca="1">압력교정기!X37</f>
        <v>#VALUE!</v>
      </c>
      <c r="P21" s="465">
        <f ca="1">압력교정기!Y37</f>
        <v>0</v>
      </c>
      <c r="Q21" s="483" t="e">
        <f ca="1">분동식압력계!H36</f>
        <v>#VALUE!</v>
      </c>
      <c r="R21" s="484" t="str">
        <f>분동식압력계!I36</f>
        <v>% of Reading</v>
      </c>
      <c r="S21" s="464" t="e">
        <f ca="1">분동식압력계!K36</f>
        <v>#VALUE!</v>
      </c>
      <c r="T21" s="465">
        <f ca="1">분동식압력계!L36</f>
        <v>0</v>
      </c>
      <c r="U21" s="414" t="str">
        <f t="shared" ca="1" si="9"/>
        <v/>
      </c>
      <c r="V21" s="411" t="str">
        <f t="shared" ca="1" si="10"/>
        <v/>
      </c>
      <c r="W21" s="458" t="e">
        <f t="shared" ca="1" si="11"/>
        <v>#VALUE!</v>
      </c>
      <c r="X21" s="459">
        <f t="shared" ca="1" si="1"/>
        <v>0</v>
      </c>
      <c r="Z21" s="458" t="e">
        <f ca="1">IF(TYPE(K21)=16,압력교정기!AT37,0)</f>
        <v>#VALUE!</v>
      </c>
      <c r="AA21" s="459">
        <f ca="1">압력교정기!AU37</f>
        <v>0</v>
      </c>
    </row>
    <row r="22" spans="2:27" ht="15" customHeight="1">
      <c r="B22" s="409">
        <f t="shared" si="14"/>
        <v>0</v>
      </c>
      <c r="C22" s="460">
        <f>Pressure_1_R1!B22</f>
        <v>0</v>
      </c>
      <c r="D22" s="461">
        <f>Pressure_1_R1!D22</f>
        <v>0</v>
      </c>
      <c r="E22" s="422" t="e">
        <f t="shared" ca="1" si="0"/>
        <v>#N/A</v>
      </c>
      <c r="F22" s="466" t="e">
        <f t="shared" ca="1" si="6"/>
        <v>#N/A</v>
      </c>
      <c r="G22" s="467">
        <f ca="1">IFERROR(OFFSET(AC$3,MATCH(Pressure_1_R1!M22,AC$4:AC$11,0),0),D22)</f>
        <v>0</v>
      </c>
      <c r="H22" s="457" t="e">
        <f t="shared" ca="1" si="7"/>
        <v>#N/A</v>
      </c>
      <c r="I22" s="493" t="str">
        <f t="shared" ca="1" si="8"/>
        <v>압력교정기</v>
      </c>
      <c r="J22" s="462" t="e">
        <f ca="1">압력교정기!N38</f>
        <v>#N/A</v>
      </c>
      <c r="K22" s="492" t="e">
        <f ca="1">분동식압력계!AJ37</f>
        <v>#DIV/0!</v>
      </c>
      <c r="L22" s="407"/>
      <c r="M22" s="483" t="str">
        <f ca="1">압력교정기!U38</f>
        <v/>
      </c>
      <c r="N22" s="484" t="str">
        <f ca="1">압력교정기!V38</f>
        <v/>
      </c>
      <c r="O22" s="464" t="e">
        <f ca="1">압력교정기!X38</f>
        <v>#VALUE!</v>
      </c>
      <c r="P22" s="465">
        <f ca="1">압력교정기!Y38</f>
        <v>0</v>
      </c>
      <c r="Q22" s="483" t="e">
        <f ca="1">분동식압력계!H37</f>
        <v>#VALUE!</v>
      </c>
      <c r="R22" s="484" t="str">
        <f>분동식압력계!I37</f>
        <v>% of Reading</v>
      </c>
      <c r="S22" s="464" t="e">
        <f ca="1">분동식압력계!K37</f>
        <v>#VALUE!</v>
      </c>
      <c r="T22" s="465">
        <f ca="1">분동식압력계!L37</f>
        <v>0</v>
      </c>
      <c r="U22" s="414" t="str">
        <f t="shared" ca="1" si="9"/>
        <v/>
      </c>
      <c r="V22" s="411" t="str">
        <f t="shared" ca="1" si="10"/>
        <v/>
      </c>
      <c r="W22" s="458" t="e">
        <f t="shared" ca="1" si="11"/>
        <v>#VALUE!</v>
      </c>
      <c r="X22" s="459">
        <f t="shared" ca="1" si="1"/>
        <v>0</v>
      </c>
      <c r="Z22" s="458" t="e">
        <f ca="1">IF(TYPE(K22)=16,압력교정기!AT38,0)</f>
        <v>#VALUE!</v>
      </c>
      <c r="AA22" s="459">
        <f ca="1">압력교정기!AU38</f>
        <v>0</v>
      </c>
    </row>
    <row r="23" spans="2:27" ht="15" customHeight="1">
      <c r="B23" s="409">
        <f t="shared" si="14"/>
        <v>0</v>
      </c>
      <c r="C23" s="460">
        <f>Pressure_1_R1!B23</f>
        <v>0</v>
      </c>
      <c r="D23" s="461">
        <f>Pressure_1_R1!D23</f>
        <v>0</v>
      </c>
      <c r="E23" s="422" t="e">
        <f t="shared" ca="1" si="0"/>
        <v>#N/A</v>
      </c>
      <c r="F23" s="466" t="e">
        <f t="shared" ca="1" si="6"/>
        <v>#N/A</v>
      </c>
      <c r="G23" s="467">
        <f ca="1">IFERROR(OFFSET(AC$3,MATCH(Pressure_1_R1!M23,AC$4:AC$11,0),0),D23)</f>
        <v>0</v>
      </c>
      <c r="H23" s="457" t="e">
        <f t="shared" ca="1" si="7"/>
        <v>#N/A</v>
      </c>
      <c r="I23" s="493" t="str">
        <f t="shared" ca="1" si="8"/>
        <v>압력교정기</v>
      </c>
      <c r="J23" s="462" t="e">
        <f ca="1">압력교정기!N39</f>
        <v>#N/A</v>
      </c>
      <c r="K23" s="492" t="e">
        <f ca="1">분동식압력계!AJ38</f>
        <v>#DIV/0!</v>
      </c>
      <c r="L23" s="407"/>
      <c r="M23" s="483" t="str">
        <f ca="1">압력교정기!U39</f>
        <v/>
      </c>
      <c r="N23" s="484" t="str">
        <f ca="1">압력교정기!V39</f>
        <v/>
      </c>
      <c r="O23" s="464" t="e">
        <f ca="1">압력교정기!X39</f>
        <v>#VALUE!</v>
      </c>
      <c r="P23" s="465">
        <f ca="1">압력교정기!Y39</f>
        <v>0</v>
      </c>
      <c r="Q23" s="483" t="e">
        <f ca="1">분동식압력계!H38</f>
        <v>#VALUE!</v>
      </c>
      <c r="R23" s="484" t="str">
        <f>분동식압력계!I38</f>
        <v>% of Reading</v>
      </c>
      <c r="S23" s="464" t="e">
        <f ca="1">분동식압력계!K38</f>
        <v>#VALUE!</v>
      </c>
      <c r="T23" s="465">
        <f ca="1">분동식압력계!L38</f>
        <v>0</v>
      </c>
      <c r="U23" s="414" t="str">
        <f t="shared" ca="1" si="9"/>
        <v/>
      </c>
      <c r="V23" s="411" t="str">
        <f t="shared" ca="1" si="10"/>
        <v/>
      </c>
      <c r="W23" s="458" t="e">
        <f t="shared" ca="1" si="11"/>
        <v>#VALUE!</v>
      </c>
      <c r="X23" s="459">
        <f t="shared" ca="1" si="1"/>
        <v>0</v>
      </c>
      <c r="Z23" s="458" t="e">
        <f ca="1">IF(TYPE(K23)=16,압력교정기!AT39,0)</f>
        <v>#VALUE!</v>
      </c>
      <c r="AA23" s="459">
        <f ca="1">압력교정기!AU39</f>
        <v>0</v>
      </c>
    </row>
    <row r="24" spans="2:27" ht="15" customHeight="1">
      <c r="B24" s="409">
        <f t="shared" si="14"/>
        <v>0</v>
      </c>
      <c r="C24" s="460">
        <f>Pressure_1_R1!B24</f>
        <v>0</v>
      </c>
      <c r="D24" s="461">
        <f>Pressure_1_R1!D24</f>
        <v>0</v>
      </c>
      <c r="E24" s="422" t="e">
        <f t="shared" ca="1" si="0"/>
        <v>#N/A</v>
      </c>
      <c r="F24" s="466" t="e">
        <f t="shared" ca="1" si="6"/>
        <v>#N/A</v>
      </c>
      <c r="G24" s="467">
        <f ca="1">IFERROR(OFFSET(AC$3,MATCH(Pressure_1_R1!M24,AC$4:AC$11,0),0),D24)</f>
        <v>0</v>
      </c>
      <c r="H24" s="457" t="e">
        <f t="shared" ca="1" si="7"/>
        <v>#N/A</v>
      </c>
      <c r="I24" s="493" t="str">
        <f t="shared" ca="1" si="8"/>
        <v>압력교정기</v>
      </c>
      <c r="J24" s="462" t="e">
        <f ca="1">압력교정기!N40</f>
        <v>#N/A</v>
      </c>
      <c r="K24" s="492" t="e">
        <f ca="1">분동식압력계!AJ39</f>
        <v>#DIV/0!</v>
      </c>
      <c r="L24" s="407"/>
      <c r="M24" s="483" t="str">
        <f ca="1">압력교정기!U40</f>
        <v/>
      </c>
      <c r="N24" s="484" t="str">
        <f ca="1">압력교정기!V40</f>
        <v/>
      </c>
      <c r="O24" s="464" t="e">
        <f ca="1">압력교정기!X40</f>
        <v>#VALUE!</v>
      </c>
      <c r="P24" s="465">
        <f ca="1">압력교정기!Y40</f>
        <v>0</v>
      </c>
      <c r="Q24" s="483" t="e">
        <f ca="1">분동식압력계!H39</f>
        <v>#VALUE!</v>
      </c>
      <c r="R24" s="484" t="str">
        <f>분동식압력계!I39</f>
        <v>% of Reading</v>
      </c>
      <c r="S24" s="464" t="e">
        <f ca="1">분동식압력계!K39</f>
        <v>#VALUE!</v>
      </c>
      <c r="T24" s="465">
        <f ca="1">분동식압력계!L39</f>
        <v>0</v>
      </c>
      <c r="U24" s="414" t="str">
        <f t="shared" ca="1" si="9"/>
        <v/>
      </c>
      <c r="V24" s="411" t="str">
        <f t="shared" ca="1" si="10"/>
        <v/>
      </c>
      <c r="W24" s="458" t="e">
        <f t="shared" ca="1" si="11"/>
        <v>#VALUE!</v>
      </c>
      <c r="X24" s="459">
        <f t="shared" ca="1" si="1"/>
        <v>0</v>
      </c>
      <c r="Z24" s="458" t="e">
        <f ca="1">IF(TYPE(K24)=16,압력교정기!AT40,0)</f>
        <v>#VALUE!</v>
      </c>
      <c r="AA24" s="459">
        <f ca="1">압력교정기!AU40</f>
        <v>0</v>
      </c>
    </row>
    <row r="25" spans="2:27" ht="15" customHeight="1">
      <c r="B25" s="409">
        <f t="shared" si="14"/>
        <v>0</v>
      </c>
      <c r="C25" s="460">
        <f>Pressure_1_R1!B25</f>
        <v>0</v>
      </c>
      <c r="D25" s="461">
        <f>Pressure_1_R1!D25</f>
        <v>0</v>
      </c>
      <c r="E25" s="422" t="e">
        <f t="shared" ca="1" si="0"/>
        <v>#N/A</v>
      </c>
      <c r="F25" s="466" t="e">
        <f t="shared" ca="1" si="6"/>
        <v>#N/A</v>
      </c>
      <c r="G25" s="467">
        <f ca="1">IFERROR(OFFSET(AC$3,MATCH(Pressure_1_R1!M25,AC$4:AC$11,0),0),D25)</f>
        <v>0</v>
      </c>
      <c r="H25" s="457" t="e">
        <f t="shared" ca="1" si="7"/>
        <v>#N/A</v>
      </c>
      <c r="I25" s="493" t="str">
        <f t="shared" ca="1" si="8"/>
        <v>압력교정기</v>
      </c>
      <c r="J25" s="462" t="e">
        <f ca="1">압력교정기!N41</f>
        <v>#N/A</v>
      </c>
      <c r="K25" s="492" t="e">
        <f ca="1">분동식압력계!AJ40</f>
        <v>#DIV/0!</v>
      </c>
      <c r="L25" s="407"/>
      <c r="M25" s="483" t="str">
        <f ca="1">압력교정기!U41</f>
        <v/>
      </c>
      <c r="N25" s="484" t="str">
        <f ca="1">압력교정기!V41</f>
        <v/>
      </c>
      <c r="O25" s="464" t="e">
        <f ca="1">압력교정기!X41</f>
        <v>#VALUE!</v>
      </c>
      <c r="P25" s="465">
        <f ca="1">압력교정기!Y41</f>
        <v>0</v>
      </c>
      <c r="Q25" s="483" t="e">
        <f ca="1">분동식압력계!H40</f>
        <v>#VALUE!</v>
      </c>
      <c r="R25" s="484" t="str">
        <f>분동식압력계!I40</f>
        <v>% of Reading</v>
      </c>
      <c r="S25" s="464" t="e">
        <f ca="1">분동식압력계!K40</f>
        <v>#VALUE!</v>
      </c>
      <c r="T25" s="465">
        <f ca="1">분동식압력계!L40</f>
        <v>0</v>
      </c>
      <c r="U25" s="414" t="str">
        <f t="shared" ca="1" si="9"/>
        <v/>
      </c>
      <c r="V25" s="411" t="str">
        <f t="shared" ca="1" si="10"/>
        <v/>
      </c>
      <c r="W25" s="458" t="e">
        <f t="shared" ca="1" si="11"/>
        <v>#VALUE!</v>
      </c>
      <c r="X25" s="459">
        <f t="shared" ca="1" si="1"/>
        <v>0</v>
      </c>
      <c r="Z25" s="458" t="e">
        <f ca="1">IF(TYPE(K25)=16,압력교정기!AT41,0)</f>
        <v>#VALUE!</v>
      </c>
      <c r="AA25" s="459">
        <f ca="1">압력교정기!AU41</f>
        <v>0</v>
      </c>
    </row>
    <row r="26" spans="2:27" ht="15" customHeight="1">
      <c r="B26" s="409">
        <f t="shared" si="14"/>
        <v>0</v>
      </c>
      <c r="C26" s="460">
        <f>Pressure_1_R1!B26</f>
        <v>0</v>
      </c>
      <c r="D26" s="461">
        <f>Pressure_1_R1!D26</f>
        <v>0</v>
      </c>
      <c r="E26" s="422" t="e">
        <f t="shared" ca="1" si="0"/>
        <v>#N/A</v>
      </c>
      <c r="F26" s="466" t="e">
        <f t="shared" ca="1" si="6"/>
        <v>#N/A</v>
      </c>
      <c r="G26" s="467">
        <f ca="1">IFERROR(OFFSET(AC$3,MATCH(Pressure_1_R1!M26,AC$4:AC$11,0),0),D26)</f>
        <v>0</v>
      </c>
      <c r="H26" s="457" t="e">
        <f t="shared" ca="1" si="7"/>
        <v>#N/A</v>
      </c>
      <c r="I26" s="493" t="str">
        <f t="shared" ca="1" si="8"/>
        <v>압력교정기</v>
      </c>
      <c r="J26" s="462" t="e">
        <f ca="1">압력교정기!N42</f>
        <v>#N/A</v>
      </c>
      <c r="K26" s="492" t="e">
        <f ca="1">분동식압력계!AJ41</f>
        <v>#DIV/0!</v>
      </c>
      <c r="L26" s="407"/>
      <c r="M26" s="483" t="str">
        <f ca="1">압력교정기!U42</f>
        <v/>
      </c>
      <c r="N26" s="484" t="str">
        <f ca="1">압력교정기!V42</f>
        <v/>
      </c>
      <c r="O26" s="464" t="e">
        <f ca="1">압력교정기!X42</f>
        <v>#VALUE!</v>
      </c>
      <c r="P26" s="465">
        <f ca="1">압력교정기!Y42</f>
        <v>0</v>
      </c>
      <c r="Q26" s="483" t="e">
        <f ca="1">분동식압력계!H41</f>
        <v>#VALUE!</v>
      </c>
      <c r="R26" s="484" t="str">
        <f>분동식압력계!I41</f>
        <v>% of Reading</v>
      </c>
      <c r="S26" s="464" t="e">
        <f ca="1">분동식압력계!K41</f>
        <v>#VALUE!</v>
      </c>
      <c r="T26" s="465">
        <f ca="1">분동식압력계!L41</f>
        <v>0</v>
      </c>
      <c r="U26" s="414" t="str">
        <f t="shared" ca="1" si="9"/>
        <v/>
      </c>
      <c r="V26" s="411" t="str">
        <f t="shared" ca="1" si="10"/>
        <v/>
      </c>
      <c r="W26" s="458" t="e">
        <f t="shared" ca="1" si="11"/>
        <v>#VALUE!</v>
      </c>
      <c r="X26" s="459">
        <f t="shared" ca="1" si="1"/>
        <v>0</v>
      </c>
      <c r="Z26" s="458" t="e">
        <f ca="1">IF(TYPE(K26)=16,압력교정기!AT42,0)</f>
        <v>#VALUE!</v>
      </c>
      <c r="AA26" s="459">
        <f ca="1">압력교정기!AU42</f>
        <v>0</v>
      </c>
    </row>
    <row r="27" spans="2:27" ht="15" customHeight="1">
      <c r="B27" s="409">
        <f t="shared" si="14"/>
        <v>0</v>
      </c>
      <c r="C27" s="460">
        <f>Pressure_1_R1!B27</f>
        <v>0</v>
      </c>
      <c r="D27" s="461">
        <f>Pressure_1_R1!D27</f>
        <v>0</v>
      </c>
      <c r="E27" s="422" t="e">
        <f t="shared" ca="1" si="0"/>
        <v>#N/A</v>
      </c>
      <c r="F27" s="466" t="e">
        <f t="shared" ca="1" si="6"/>
        <v>#N/A</v>
      </c>
      <c r="G27" s="467">
        <f ca="1">IFERROR(OFFSET(AC$3,MATCH(Pressure_1_R1!M27,AC$4:AC$11,0),0),D27)</f>
        <v>0</v>
      </c>
      <c r="H27" s="457" t="e">
        <f t="shared" ca="1" si="7"/>
        <v>#N/A</v>
      </c>
      <c r="I27" s="493" t="str">
        <f t="shared" ca="1" si="8"/>
        <v>압력교정기</v>
      </c>
      <c r="J27" s="462" t="e">
        <f ca="1">압력교정기!N43</f>
        <v>#N/A</v>
      </c>
      <c r="K27" s="492" t="e">
        <f ca="1">분동식압력계!AJ42</f>
        <v>#DIV/0!</v>
      </c>
      <c r="L27" s="407"/>
      <c r="M27" s="483" t="str">
        <f ca="1">압력교정기!U43</f>
        <v/>
      </c>
      <c r="N27" s="484" t="str">
        <f ca="1">압력교정기!V43</f>
        <v/>
      </c>
      <c r="O27" s="464" t="e">
        <f ca="1">압력교정기!X43</f>
        <v>#VALUE!</v>
      </c>
      <c r="P27" s="465">
        <f ca="1">압력교정기!Y43</f>
        <v>0</v>
      </c>
      <c r="Q27" s="483" t="e">
        <f ca="1">분동식압력계!H42</f>
        <v>#VALUE!</v>
      </c>
      <c r="R27" s="484" t="str">
        <f>분동식압력계!I42</f>
        <v>% of Reading</v>
      </c>
      <c r="S27" s="464" t="e">
        <f ca="1">분동식압력계!K42</f>
        <v>#VALUE!</v>
      </c>
      <c r="T27" s="465">
        <f ca="1">분동식압력계!L42</f>
        <v>0</v>
      </c>
      <c r="U27" s="414" t="str">
        <f t="shared" ca="1" si="9"/>
        <v/>
      </c>
      <c r="V27" s="411" t="str">
        <f t="shared" ca="1" si="10"/>
        <v/>
      </c>
      <c r="W27" s="458" t="e">
        <f t="shared" ca="1" si="11"/>
        <v>#VALUE!</v>
      </c>
      <c r="X27" s="459">
        <f t="shared" ca="1" si="1"/>
        <v>0</v>
      </c>
      <c r="Z27" s="458" t="e">
        <f ca="1">IF(TYPE(K27)=16,압력교정기!AT43,0)</f>
        <v>#VALUE!</v>
      </c>
      <c r="AA27" s="459">
        <f ca="1">압력교정기!AU43</f>
        <v>0</v>
      </c>
    </row>
    <row r="28" spans="2:27" ht="15" customHeight="1">
      <c r="B28" s="409">
        <f t="shared" si="14"/>
        <v>0</v>
      </c>
      <c r="C28" s="460">
        <f>Pressure_1_R1!B28</f>
        <v>0</v>
      </c>
      <c r="D28" s="461">
        <f>Pressure_1_R1!D28</f>
        <v>0</v>
      </c>
      <c r="E28" s="422" t="e">
        <f t="shared" ca="1" si="0"/>
        <v>#N/A</v>
      </c>
      <c r="F28" s="466" t="e">
        <f t="shared" ca="1" si="6"/>
        <v>#N/A</v>
      </c>
      <c r="G28" s="467">
        <f ca="1">IFERROR(OFFSET(AC$3,MATCH(Pressure_1_R1!M28,AC$4:AC$11,0),0),D28)</f>
        <v>0</v>
      </c>
      <c r="H28" s="457" t="e">
        <f t="shared" ca="1" si="7"/>
        <v>#N/A</v>
      </c>
      <c r="I28" s="493" t="str">
        <f t="shared" ca="1" si="8"/>
        <v>압력교정기</v>
      </c>
      <c r="J28" s="462" t="e">
        <f ca="1">압력교정기!N44</f>
        <v>#N/A</v>
      </c>
      <c r="K28" s="492" t="e">
        <f ca="1">분동식압력계!AJ43</f>
        <v>#DIV/0!</v>
      </c>
      <c r="L28" s="407"/>
      <c r="M28" s="483" t="str">
        <f ca="1">압력교정기!U44</f>
        <v/>
      </c>
      <c r="N28" s="484" t="str">
        <f ca="1">압력교정기!V44</f>
        <v/>
      </c>
      <c r="O28" s="464" t="e">
        <f ca="1">압력교정기!X44</f>
        <v>#VALUE!</v>
      </c>
      <c r="P28" s="465">
        <f ca="1">압력교정기!Y44</f>
        <v>0</v>
      </c>
      <c r="Q28" s="483" t="e">
        <f ca="1">분동식압력계!H43</f>
        <v>#VALUE!</v>
      </c>
      <c r="R28" s="484" t="str">
        <f>분동식압력계!I43</f>
        <v>% of Reading</v>
      </c>
      <c r="S28" s="464" t="e">
        <f ca="1">분동식압력계!K43</f>
        <v>#VALUE!</v>
      </c>
      <c r="T28" s="465">
        <f ca="1">분동식압력계!L43</f>
        <v>0</v>
      </c>
      <c r="U28" s="414" t="str">
        <f t="shared" ca="1" si="9"/>
        <v/>
      </c>
      <c r="V28" s="411" t="str">
        <f t="shared" ca="1" si="10"/>
        <v/>
      </c>
      <c r="W28" s="458" t="e">
        <f t="shared" ca="1" si="11"/>
        <v>#VALUE!</v>
      </c>
      <c r="X28" s="459">
        <f t="shared" ca="1" si="1"/>
        <v>0</v>
      </c>
      <c r="Z28" s="458" t="e">
        <f ca="1">IF(TYPE(K28)=16,압력교정기!AT44,0)</f>
        <v>#VALUE!</v>
      </c>
      <c r="AA28" s="459">
        <f ca="1">압력교정기!AU44</f>
        <v>0</v>
      </c>
    </row>
    <row r="29" spans="2:27" ht="15" customHeight="1">
      <c r="B29" s="409">
        <f t="shared" si="14"/>
        <v>0</v>
      </c>
      <c r="C29" s="460">
        <f>Pressure_1_R1!B29</f>
        <v>0</v>
      </c>
      <c r="D29" s="461">
        <f>Pressure_1_R1!D29</f>
        <v>0</v>
      </c>
      <c r="E29" s="422" t="e">
        <f t="shared" ca="1" si="0"/>
        <v>#N/A</v>
      </c>
      <c r="F29" s="466" t="e">
        <f t="shared" ca="1" si="6"/>
        <v>#N/A</v>
      </c>
      <c r="G29" s="467">
        <f ca="1">IFERROR(OFFSET(AC$3,MATCH(Pressure_1_R1!M29,AC$4:AC$11,0),0),D29)</f>
        <v>0</v>
      </c>
      <c r="H29" s="457" t="e">
        <f t="shared" ca="1" si="7"/>
        <v>#N/A</v>
      </c>
      <c r="I29" s="493" t="str">
        <f t="shared" ca="1" si="8"/>
        <v>압력교정기</v>
      </c>
      <c r="J29" s="462" t="e">
        <f ca="1">압력교정기!N45</f>
        <v>#N/A</v>
      </c>
      <c r="K29" s="492" t="e">
        <f ca="1">분동식압력계!AJ44</f>
        <v>#DIV/0!</v>
      </c>
      <c r="L29" s="407"/>
      <c r="M29" s="483" t="str">
        <f ca="1">압력교정기!U45</f>
        <v/>
      </c>
      <c r="N29" s="484" t="str">
        <f ca="1">압력교정기!V45</f>
        <v/>
      </c>
      <c r="O29" s="464" t="e">
        <f ca="1">압력교정기!X45</f>
        <v>#VALUE!</v>
      </c>
      <c r="P29" s="465">
        <f ca="1">압력교정기!Y45</f>
        <v>0</v>
      </c>
      <c r="Q29" s="483" t="e">
        <f ca="1">분동식압력계!H44</f>
        <v>#VALUE!</v>
      </c>
      <c r="R29" s="484" t="str">
        <f>분동식압력계!I44</f>
        <v>% of Reading</v>
      </c>
      <c r="S29" s="464" t="e">
        <f ca="1">분동식압력계!K44</f>
        <v>#VALUE!</v>
      </c>
      <c r="T29" s="465">
        <f ca="1">분동식압력계!L44</f>
        <v>0</v>
      </c>
      <c r="U29" s="414" t="str">
        <f t="shared" ca="1" si="9"/>
        <v/>
      </c>
      <c r="V29" s="411" t="str">
        <f t="shared" ca="1" si="10"/>
        <v/>
      </c>
      <c r="W29" s="458" t="e">
        <f t="shared" ca="1" si="11"/>
        <v>#VALUE!</v>
      </c>
      <c r="X29" s="459">
        <f t="shared" ca="1" si="1"/>
        <v>0</v>
      </c>
      <c r="Z29" s="458" t="e">
        <f ca="1">IF(TYPE(K29)=16,압력교정기!AT45,0)</f>
        <v>#VALUE!</v>
      </c>
      <c r="AA29" s="459">
        <f ca="1">압력교정기!AU45</f>
        <v>0</v>
      </c>
    </row>
    <row r="30" spans="2:27" ht="15" customHeight="1">
      <c r="B30" s="409">
        <f t="shared" si="14"/>
        <v>0</v>
      </c>
      <c r="C30" s="460">
        <f>Pressure_1_R1!B30</f>
        <v>0</v>
      </c>
      <c r="D30" s="461">
        <f>Pressure_1_R1!D30</f>
        <v>0</v>
      </c>
      <c r="E30" s="422" t="e">
        <f t="shared" ca="1" si="0"/>
        <v>#N/A</v>
      </c>
      <c r="F30" s="466" t="e">
        <f t="shared" ca="1" si="6"/>
        <v>#N/A</v>
      </c>
      <c r="G30" s="467">
        <f ca="1">IFERROR(OFFSET(AC$3,MATCH(Pressure_1_R1!M30,AC$4:AC$11,0),0),D30)</f>
        <v>0</v>
      </c>
      <c r="H30" s="457" t="e">
        <f t="shared" ca="1" si="7"/>
        <v>#N/A</v>
      </c>
      <c r="I30" s="493" t="str">
        <f t="shared" ca="1" si="8"/>
        <v>압력교정기</v>
      </c>
      <c r="J30" s="462" t="e">
        <f ca="1">압력교정기!N46</f>
        <v>#N/A</v>
      </c>
      <c r="K30" s="492" t="e">
        <f ca="1">분동식압력계!AJ45</f>
        <v>#DIV/0!</v>
      </c>
      <c r="L30" s="407"/>
      <c r="M30" s="483" t="str">
        <f ca="1">압력교정기!U46</f>
        <v/>
      </c>
      <c r="N30" s="484" t="str">
        <f ca="1">압력교정기!V46</f>
        <v/>
      </c>
      <c r="O30" s="464" t="e">
        <f ca="1">압력교정기!X46</f>
        <v>#VALUE!</v>
      </c>
      <c r="P30" s="465">
        <f ca="1">압력교정기!Y46</f>
        <v>0</v>
      </c>
      <c r="Q30" s="483" t="e">
        <f ca="1">분동식압력계!H45</f>
        <v>#VALUE!</v>
      </c>
      <c r="R30" s="484" t="str">
        <f>분동식압력계!I45</f>
        <v>% of Reading</v>
      </c>
      <c r="S30" s="464" t="e">
        <f ca="1">분동식압력계!K45</f>
        <v>#VALUE!</v>
      </c>
      <c r="T30" s="465">
        <f ca="1">분동식압력계!L45</f>
        <v>0</v>
      </c>
      <c r="U30" s="414" t="str">
        <f t="shared" ca="1" si="9"/>
        <v/>
      </c>
      <c r="V30" s="411" t="str">
        <f t="shared" ca="1" si="10"/>
        <v/>
      </c>
      <c r="W30" s="458" t="e">
        <f t="shared" ca="1" si="11"/>
        <v>#VALUE!</v>
      </c>
      <c r="X30" s="459">
        <f t="shared" ca="1" si="1"/>
        <v>0</v>
      </c>
      <c r="Z30" s="458" t="e">
        <f ca="1">IF(TYPE(K30)=16,압력교정기!AT46,0)</f>
        <v>#VALUE!</v>
      </c>
      <c r="AA30" s="459">
        <f ca="1">압력교정기!AU46</f>
        <v>0</v>
      </c>
    </row>
    <row r="31" spans="2:27" ht="15" customHeight="1">
      <c r="B31" s="409">
        <f t="shared" si="14"/>
        <v>0</v>
      </c>
      <c r="C31" s="460">
        <f>Pressure_1_R1!B31</f>
        <v>0</v>
      </c>
      <c r="D31" s="461">
        <f>Pressure_1_R1!D31</f>
        <v>0</v>
      </c>
      <c r="E31" s="422" t="e">
        <f t="shared" ca="1" si="0"/>
        <v>#N/A</v>
      </c>
      <c r="F31" s="466" t="e">
        <f t="shared" ca="1" si="6"/>
        <v>#N/A</v>
      </c>
      <c r="G31" s="467">
        <f ca="1">IFERROR(OFFSET(AC$3,MATCH(Pressure_1_R1!M31,AC$4:AC$11,0),0),D31)</f>
        <v>0</v>
      </c>
      <c r="H31" s="457" t="e">
        <f t="shared" ca="1" si="7"/>
        <v>#N/A</v>
      </c>
      <c r="I31" s="493" t="str">
        <f t="shared" ca="1" si="8"/>
        <v>압력교정기</v>
      </c>
      <c r="J31" s="462" t="e">
        <f ca="1">압력교정기!N47</f>
        <v>#N/A</v>
      </c>
      <c r="K31" s="492" t="e">
        <f ca="1">분동식압력계!AJ46</f>
        <v>#DIV/0!</v>
      </c>
      <c r="L31" s="407"/>
      <c r="M31" s="483" t="str">
        <f ca="1">압력교정기!U47</f>
        <v/>
      </c>
      <c r="N31" s="484" t="str">
        <f ca="1">압력교정기!V47</f>
        <v/>
      </c>
      <c r="O31" s="464" t="e">
        <f ca="1">압력교정기!X47</f>
        <v>#VALUE!</v>
      </c>
      <c r="P31" s="465">
        <f ca="1">압력교정기!Y47</f>
        <v>0</v>
      </c>
      <c r="Q31" s="483" t="e">
        <f ca="1">분동식압력계!H46</f>
        <v>#VALUE!</v>
      </c>
      <c r="R31" s="484" t="str">
        <f>분동식압력계!I46</f>
        <v>% of Reading</v>
      </c>
      <c r="S31" s="464" t="e">
        <f ca="1">분동식압력계!K46</f>
        <v>#VALUE!</v>
      </c>
      <c r="T31" s="465">
        <f ca="1">분동식압력계!L46</f>
        <v>0</v>
      </c>
      <c r="U31" s="414" t="str">
        <f t="shared" ca="1" si="9"/>
        <v/>
      </c>
      <c r="V31" s="411" t="str">
        <f t="shared" ca="1" si="10"/>
        <v/>
      </c>
      <c r="W31" s="458" t="e">
        <f t="shared" ca="1" si="11"/>
        <v>#VALUE!</v>
      </c>
      <c r="X31" s="459">
        <f t="shared" ca="1" si="1"/>
        <v>0</v>
      </c>
      <c r="Z31" s="458" t="e">
        <f ca="1">IF(TYPE(K31)=16,압력교정기!AT47,0)</f>
        <v>#VALUE!</v>
      </c>
      <c r="AA31" s="459">
        <f ca="1">압력교정기!AU47</f>
        <v>0</v>
      </c>
    </row>
    <row r="32" spans="2:27" ht="15" customHeight="1">
      <c r="B32" s="409">
        <f t="shared" si="14"/>
        <v>0</v>
      </c>
      <c r="C32" s="460">
        <f>Pressure_1_R1!B32</f>
        <v>0</v>
      </c>
      <c r="D32" s="461">
        <f>Pressure_1_R1!D32</f>
        <v>0</v>
      </c>
      <c r="E32" s="422" t="e">
        <f t="shared" ca="1" si="0"/>
        <v>#N/A</v>
      </c>
      <c r="F32" s="466" t="e">
        <f t="shared" ca="1" si="6"/>
        <v>#N/A</v>
      </c>
      <c r="G32" s="467">
        <f ca="1">IFERROR(OFFSET(AC$3,MATCH(Pressure_1_R1!M32,AC$4:AC$11,0),0),D32)</f>
        <v>0</v>
      </c>
      <c r="H32" s="457" t="e">
        <f t="shared" ca="1" si="7"/>
        <v>#N/A</v>
      </c>
      <c r="I32" s="493" t="str">
        <f t="shared" ca="1" si="8"/>
        <v>압력교정기</v>
      </c>
      <c r="J32" s="462" t="e">
        <f ca="1">압력교정기!N48</f>
        <v>#N/A</v>
      </c>
      <c r="K32" s="492" t="e">
        <f ca="1">분동식압력계!AJ47</f>
        <v>#DIV/0!</v>
      </c>
      <c r="L32" s="407"/>
      <c r="M32" s="483" t="str">
        <f ca="1">압력교정기!U48</f>
        <v/>
      </c>
      <c r="N32" s="484" t="str">
        <f ca="1">압력교정기!V48</f>
        <v/>
      </c>
      <c r="O32" s="464" t="e">
        <f ca="1">압력교정기!X48</f>
        <v>#VALUE!</v>
      </c>
      <c r="P32" s="465">
        <f ca="1">압력교정기!Y48</f>
        <v>0</v>
      </c>
      <c r="Q32" s="483" t="e">
        <f ca="1">분동식압력계!H47</f>
        <v>#VALUE!</v>
      </c>
      <c r="R32" s="484" t="str">
        <f>분동식압력계!I47</f>
        <v>% of Reading</v>
      </c>
      <c r="S32" s="464" t="e">
        <f ca="1">분동식압력계!K47</f>
        <v>#VALUE!</v>
      </c>
      <c r="T32" s="465">
        <f ca="1">분동식압력계!L47</f>
        <v>0</v>
      </c>
      <c r="U32" s="414" t="str">
        <f t="shared" ca="1" si="9"/>
        <v/>
      </c>
      <c r="V32" s="411" t="str">
        <f t="shared" ca="1" si="10"/>
        <v/>
      </c>
      <c r="W32" s="458" t="e">
        <f t="shared" ca="1" si="11"/>
        <v>#VALUE!</v>
      </c>
      <c r="X32" s="459">
        <f t="shared" ca="1" si="1"/>
        <v>0</v>
      </c>
      <c r="Z32" s="458" t="e">
        <f ca="1">IF(TYPE(K32)=16,압력교정기!AT48,0)</f>
        <v>#VALUE!</v>
      </c>
      <c r="AA32" s="459">
        <f ca="1">압력교정기!AU48</f>
        <v>0</v>
      </c>
    </row>
    <row r="33" spans="2:27" ht="15" customHeight="1">
      <c r="B33" s="409">
        <f t="shared" si="14"/>
        <v>0</v>
      </c>
      <c r="C33" s="460">
        <f>Pressure_1_R1!B33</f>
        <v>0</v>
      </c>
      <c r="D33" s="461">
        <f>Pressure_1_R1!D33</f>
        <v>0</v>
      </c>
      <c r="E33" s="422" t="e">
        <f t="shared" ref="E33:E63" ca="1" si="17">INDEX($AD$4:$AK$11,MATCH(D33,$AD$3:$AK$3,0),MATCH(G33,$AC$4:$AC$11,0))</f>
        <v>#N/A</v>
      </c>
      <c r="F33" s="466" t="e">
        <f t="shared" ref="F33:F63" ca="1" si="18">C33*E33</f>
        <v>#N/A</v>
      </c>
      <c r="G33" s="467">
        <f ca="1">IFERROR(OFFSET(AC$3,MATCH(Pressure_1_R1!M33,AC$4:AC$11,0),0),D33)</f>
        <v>0</v>
      </c>
      <c r="H33" s="457" t="e">
        <f t="shared" ref="H33:H63" ca="1" si="19">IF(TYPE(K33)=16,J33,K33)</f>
        <v>#N/A</v>
      </c>
      <c r="I33" s="493" t="str">
        <f t="shared" ref="I33:I63" ca="1" si="20">IF(TYPE(K33)=16,"압력교정기","분동식압력계")</f>
        <v>압력교정기</v>
      </c>
      <c r="J33" s="462" t="e">
        <f ca="1">압력교정기!N49</f>
        <v>#N/A</v>
      </c>
      <c r="K33" s="492" t="e">
        <f ca="1">분동식압력계!AJ48</f>
        <v>#DIV/0!</v>
      </c>
      <c r="L33" s="407"/>
      <c r="M33" s="483" t="str">
        <f ca="1">압력교정기!U49</f>
        <v/>
      </c>
      <c r="N33" s="484" t="str">
        <f ca="1">압력교정기!V49</f>
        <v/>
      </c>
      <c r="O33" s="464" t="e">
        <f ca="1">압력교정기!X49</f>
        <v>#VALUE!</v>
      </c>
      <c r="P33" s="465">
        <f ca="1">압력교정기!Y49</f>
        <v>0</v>
      </c>
      <c r="Q33" s="483" t="e">
        <f ca="1">분동식압력계!H48</f>
        <v>#VALUE!</v>
      </c>
      <c r="R33" s="484" t="str">
        <f>분동식압력계!I48</f>
        <v>% of Reading</v>
      </c>
      <c r="S33" s="464" t="e">
        <f ca="1">분동식압력계!K48</f>
        <v>#VALUE!</v>
      </c>
      <c r="T33" s="465">
        <f ca="1">분동식압력계!L48</f>
        <v>0</v>
      </c>
      <c r="U33" s="414" t="str">
        <f t="shared" ref="U33:U63" ca="1" si="21">IF(TYPE(K33)=16,M33,Q33)</f>
        <v/>
      </c>
      <c r="V33" s="411" t="str">
        <f t="shared" ref="V33:V63" ca="1" si="22">IF(TYPE(K33)=16,N33,R33)</f>
        <v/>
      </c>
      <c r="W33" s="458" t="e">
        <f t="shared" ref="W33:W63" ca="1" si="23">IF(TYPE(K33)=16,O33,S33)</f>
        <v>#VALUE!</v>
      </c>
      <c r="X33" s="459">
        <f t="shared" ref="X33:X63" ca="1" si="24">G33</f>
        <v>0</v>
      </c>
      <c r="Z33" s="458" t="e">
        <f ca="1">IF(TYPE(K33)=16,압력교정기!AT49,0)</f>
        <v>#VALUE!</v>
      </c>
      <c r="AA33" s="459">
        <f ca="1">압력교정기!AU49</f>
        <v>0</v>
      </c>
    </row>
    <row r="34" spans="2:27" ht="15" customHeight="1">
      <c r="B34" s="409">
        <f t="shared" si="14"/>
        <v>0</v>
      </c>
      <c r="C34" s="460">
        <f>Pressure_1_R1!B34</f>
        <v>0</v>
      </c>
      <c r="D34" s="461">
        <f>Pressure_1_R1!D34</f>
        <v>0</v>
      </c>
      <c r="E34" s="422" t="e">
        <f t="shared" ca="1" si="17"/>
        <v>#N/A</v>
      </c>
      <c r="F34" s="466" t="e">
        <f t="shared" ca="1" si="18"/>
        <v>#N/A</v>
      </c>
      <c r="G34" s="467">
        <f ca="1">IFERROR(OFFSET(AC$3,MATCH(Pressure_1_R1!M34,AC$4:AC$11,0),0),D34)</f>
        <v>0</v>
      </c>
      <c r="H34" s="457" t="e">
        <f t="shared" ca="1" si="19"/>
        <v>#N/A</v>
      </c>
      <c r="I34" s="493" t="str">
        <f t="shared" ca="1" si="20"/>
        <v>압력교정기</v>
      </c>
      <c r="J34" s="462" t="e">
        <f ca="1">압력교정기!N50</f>
        <v>#N/A</v>
      </c>
      <c r="K34" s="492" t="e">
        <f ca="1">분동식압력계!AJ49</f>
        <v>#DIV/0!</v>
      </c>
      <c r="L34" s="407"/>
      <c r="M34" s="483" t="str">
        <f ca="1">압력교정기!U50</f>
        <v/>
      </c>
      <c r="N34" s="484" t="str">
        <f ca="1">압력교정기!V50</f>
        <v/>
      </c>
      <c r="O34" s="464" t="e">
        <f ca="1">압력교정기!X50</f>
        <v>#VALUE!</v>
      </c>
      <c r="P34" s="465">
        <f ca="1">압력교정기!Y50</f>
        <v>0</v>
      </c>
      <c r="Q34" s="483" t="e">
        <f ca="1">분동식압력계!H49</f>
        <v>#VALUE!</v>
      </c>
      <c r="R34" s="484" t="str">
        <f>분동식압력계!I49</f>
        <v>% of Reading</v>
      </c>
      <c r="S34" s="464" t="e">
        <f ca="1">분동식압력계!K49</f>
        <v>#VALUE!</v>
      </c>
      <c r="T34" s="465">
        <f ca="1">분동식압력계!L49</f>
        <v>0</v>
      </c>
      <c r="U34" s="414" t="str">
        <f t="shared" ca="1" si="21"/>
        <v/>
      </c>
      <c r="V34" s="411" t="str">
        <f t="shared" ca="1" si="22"/>
        <v/>
      </c>
      <c r="W34" s="458" t="e">
        <f t="shared" ca="1" si="23"/>
        <v>#VALUE!</v>
      </c>
      <c r="X34" s="459">
        <f t="shared" ca="1" si="24"/>
        <v>0</v>
      </c>
      <c r="Z34" s="458" t="e">
        <f ca="1">IF(TYPE(K34)=16,압력교정기!AT50,0)</f>
        <v>#VALUE!</v>
      </c>
      <c r="AA34" s="459">
        <f ca="1">압력교정기!AU50</f>
        <v>0</v>
      </c>
    </row>
    <row r="35" spans="2:27" ht="15" customHeight="1">
      <c r="B35" s="409">
        <f t="shared" si="14"/>
        <v>0</v>
      </c>
      <c r="C35" s="460">
        <f>Pressure_1_R1!B35</f>
        <v>0</v>
      </c>
      <c r="D35" s="461">
        <f>Pressure_1_R1!D35</f>
        <v>0</v>
      </c>
      <c r="E35" s="422" t="e">
        <f t="shared" ca="1" si="17"/>
        <v>#N/A</v>
      </c>
      <c r="F35" s="466" t="e">
        <f t="shared" ca="1" si="18"/>
        <v>#N/A</v>
      </c>
      <c r="G35" s="467">
        <f ca="1">IFERROR(OFFSET(AC$3,MATCH(Pressure_1_R1!M35,AC$4:AC$11,0),0),D35)</f>
        <v>0</v>
      </c>
      <c r="H35" s="457" t="e">
        <f t="shared" ca="1" si="19"/>
        <v>#N/A</v>
      </c>
      <c r="I35" s="493" t="str">
        <f t="shared" ca="1" si="20"/>
        <v>압력교정기</v>
      </c>
      <c r="J35" s="462" t="e">
        <f ca="1">압력교정기!N51</f>
        <v>#N/A</v>
      </c>
      <c r="K35" s="492" t="e">
        <f ca="1">분동식압력계!AJ50</f>
        <v>#DIV/0!</v>
      </c>
      <c r="L35" s="407"/>
      <c r="M35" s="483" t="str">
        <f ca="1">압력교정기!U51</f>
        <v/>
      </c>
      <c r="N35" s="484" t="str">
        <f ca="1">압력교정기!V51</f>
        <v/>
      </c>
      <c r="O35" s="464" t="e">
        <f ca="1">압력교정기!X51</f>
        <v>#VALUE!</v>
      </c>
      <c r="P35" s="465">
        <f ca="1">압력교정기!Y51</f>
        <v>0</v>
      </c>
      <c r="Q35" s="483" t="e">
        <f ca="1">분동식압력계!H50</f>
        <v>#VALUE!</v>
      </c>
      <c r="R35" s="484" t="str">
        <f>분동식압력계!I50</f>
        <v>% of Reading</v>
      </c>
      <c r="S35" s="464" t="e">
        <f ca="1">분동식압력계!K50</f>
        <v>#VALUE!</v>
      </c>
      <c r="T35" s="465">
        <f ca="1">분동식압력계!L50</f>
        <v>0</v>
      </c>
      <c r="U35" s="414" t="str">
        <f t="shared" ca="1" si="21"/>
        <v/>
      </c>
      <c r="V35" s="411" t="str">
        <f t="shared" ca="1" si="22"/>
        <v/>
      </c>
      <c r="W35" s="458" t="e">
        <f t="shared" ca="1" si="23"/>
        <v>#VALUE!</v>
      </c>
      <c r="X35" s="459">
        <f t="shared" ca="1" si="24"/>
        <v>0</v>
      </c>
      <c r="Z35" s="458" t="e">
        <f ca="1">IF(TYPE(K35)=16,압력교정기!AT51,0)</f>
        <v>#VALUE!</v>
      </c>
      <c r="AA35" s="459">
        <f ca="1">압력교정기!AU51</f>
        <v>0</v>
      </c>
    </row>
    <row r="36" spans="2:27" ht="15" customHeight="1">
      <c r="B36" s="409">
        <f t="shared" si="14"/>
        <v>0</v>
      </c>
      <c r="C36" s="460">
        <f>Pressure_1_R1!B36</f>
        <v>0</v>
      </c>
      <c r="D36" s="461">
        <f>Pressure_1_R1!D36</f>
        <v>0</v>
      </c>
      <c r="E36" s="422" t="e">
        <f t="shared" ca="1" si="17"/>
        <v>#N/A</v>
      </c>
      <c r="F36" s="466" t="e">
        <f t="shared" ca="1" si="18"/>
        <v>#N/A</v>
      </c>
      <c r="G36" s="467">
        <f ca="1">IFERROR(OFFSET(AC$3,MATCH(Pressure_1_R1!M36,AC$4:AC$11,0),0),D36)</f>
        <v>0</v>
      </c>
      <c r="H36" s="457" t="e">
        <f t="shared" ca="1" si="19"/>
        <v>#N/A</v>
      </c>
      <c r="I36" s="493" t="str">
        <f t="shared" ca="1" si="20"/>
        <v>압력교정기</v>
      </c>
      <c r="J36" s="462" t="e">
        <f ca="1">압력교정기!N52</f>
        <v>#N/A</v>
      </c>
      <c r="K36" s="492" t="e">
        <f ca="1">분동식압력계!AJ51</f>
        <v>#DIV/0!</v>
      </c>
      <c r="L36" s="407"/>
      <c r="M36" s="483" t="str">
        <f ca="1">압력교정기!U52</f>
        <v/>
      </c>
      <c r="N36" s="484" t="str">
        <f ca="1">압력교정기!V52</f>
        <v/>
      </c>
      <c r="O36" s="464" t="e">
        <f ca="1">압력교정기!X52</f>
        <v>#VALUE!</v>
      </c>
      <c r="P36" s="465">
        <f ca="1">압력교정기!Y52</f>
        <v>0</v>
      </c>
      <c r="Q36" s="483" t="e">
        <f ca="1">분동식압력계!H51</f>
        <v>#VALUE!</v>
      </c>
      <c r="R36" s="484" t="str">
        <f>분동식압력계!I51</f>
        <v>% of Reading</v>
      </c>
      <c r="S36" s="464" t="e">
        <f ca="1">분동식압력계!K51</f>
        <v>#VALUE!</v>
      </c>
      <c r="T36" s="465">
        <f ca="1">분동식압력계!L51</f>
        <v>0</v>
      </c>
      <c r="U36" s="414" t="str">
        <f t="shared" ca="1" si="21"/>
        <v/>
      </c>
      <c r="V36" s="411" t="str">
        <f t="shared" ca="1" si="22"/>
        <v/>
      </c>
      <c r="W36" s="458" t="e">
        <f t="shared" ca="1" si="23"/>
        <v>#VALUE!</v>
      </c>
      <c r="X36" s="459">
        <f t="shared" ca="1" si="24"/>
        <v>0</v>
      </c>
      <c r="Z36" s="458" t="e">
        <f ca="1">IF(TYPE(K36)=16,압력교정기!AT52,0)</f>
        <v>#VALUE!</v>
      </c>
      <c r="AA36" s="459">
        <f ca="1">압력교정기!AU52</f>
        <v>0</v>
      </c>
    </row>
    <row r="37" spans="2:27" ht="15" customHeight="1">
      <c r="B37" s="409">
        <f t="shared" si="14"/>
        <v>0</v>
      </c>
      <c r="C37" s="460">
        <f>Pressure_1_R1!B37</f>
        <v>0</v>
      </c>
      <c r="D37" s="461">
        <f>Pressure_1_R1!D37</f>
        <v>0</v>
      </c>
      <c r="E37" s="422" t="e">
        <f t="shared" ca="1" si="17"/>
        <v>#N/A</v>
      </c>
      <c r="F37" s="466" t="e">
        <f t="shared" ca="1" si="18"/>
        <v>#N/A</v>
      </c>
      <c r="G37" s="467">
        <f ca="1">IFERROR(OFFSET(AC$3,MATCH(Pressure_1_R1!M37,AC$4:AC$11,0),0),D37)</f>
        <v>0</v>
      </c>
      <c r="H37" s="457" t="e">
        <f t="shared" ca="1" si="19"/>
        <v>#N/A</v>
      </c>
      <c r="I37" s="493" t="str">
        <f t="shared" ca="1" si="20"/>
        <v>압력교정기</v>
      </c>
      <c r="J37" s="462" t="e">
        <f ca="1">압력교정기!N53</f>
        <v>#N/A</v>
      </c>
      <c r="K37" s="492" t="e">
        <f ca="1">분동식압력계!AJ52</f>
        <v>#DIV/0!</v>
      </c>
      <c r="L37" s="407"/>
      <c r="M37" s="483" t="str">
        <f ca="1">압력교정기!U53</f>
        <v/>
      </c>
      <c r="N37" s="484" t="str">
        <f ca="1">압력교정기!V53</f>
        <v/>
      </c>
      <c r="O37" s="464" t="e">
        <f ca="1">압력교정기!X53</f>
        <v>#VALUE!</v>
      </c>
      <c r="P37" s="465">
        <f ca="1">압력교정기!Y53</f>
        <v>0</v>
      </c>
      <c r="Q37" s="483" t="e">
        <f ca="1">분동식압력계!H52</f>
        <v>#VALUE!</v>
      </c>
      <c r="R37" s="484" t="str">
        <f>분동식압력계!I52</f>
        <v>% of Reading</v>
      </c>
      <c r="S37" s="464" t="e">
        <f ca="1">분동식압력계!K52</f>
        <v>#VALUE!</v>
      </c>
      <c r="T37" s="465">
        <f ca="1">분동식압력계!L52</f>
        <v>0</v>
      </c>
      <c r="U37" s="414" t="str">
        <f t="shared" ca="1" si="21"/>
        <v/>
      </c>
      <c r="V37" s="411" t="str">
        <f t="shared" ca="1" si="22"/>
        <v/>
      </c>
      <c r="W37" s="458" t="e">
        <f t="shared" ca="1" si="23"/>
        <v>#VALUE!</v>
      </c>
      <c r="X37" s="459">
        <f t="shared" ca="1" si="24"/>
        <v>0</v>
      </c>
      <c r="Z37" s="458" t="e">
        <f ca="1">IF(TYPE(K37)=16,압력교정기!AT53,0)</f>
        <v>#VALUE!</v>
      </c>
      <c r="AA37" s="459">
        <f ca="1">압력교정기!AU53</f>
        <v>0</v>
      </c>
    </row>
    <row r="38" spans="2:27" ht="15" customHeight="1">
      <c r="B38" s="409">
        <f t="shared" si="14"/>
        <v>0</v>
      </c>
      <c r="C38" s="460">
        <f>Pressure_1_R1!B38</f>
        <v>0</v>
      </c>
      <c r="D38" s="461">
        <f>Pressure_1_R1!D38</f>
        <v>0</v>
      </c>
      <c r="E38" s="422" t="e">
        <f t="shared" ca="1" si="17"/>
        <v>#N/A</v>
      </c>
      <c r="F38" s="466" t="e">
        <f t="shared" ca="1" si="18"/>
        <v>#N/A</v>
      </c>
      <c r="G38" s="467">
        <f ca="1">IFERROR(OFFSET(AC$3,MATCH(Pressure_1_R1!M38,AC$4:AC$11,0),0),D38)</f>
        <v>0</v>
      </c>
      <c r="H38" s="457" t="e">
        <f t="shared" ca="1" si="19"/>
        <v>#N/A</v>
      </c>
      <c r="I38" s="493" t="str">
        <f t="shared" ca="1" si="20"/>
        <v>압력교정기</v>
      </c>
      <c r="J38" s="462" t="e">
        <f ca="1">압력교정기!N54</f>
        <v>#N/A</v>
      </c>
      <c r="K38" s="492" t="e">
        <f ca="1">분동식압력계!AJ53</f>
        <v>#DIV/0!</v>
      </c>
      <c r="L38" s="407"/>
      <c r="M38" s="483" t="str">
        <f ca="1">압력교정기!U54</f>
        <v/>
      </c>
      <c r="N38" s="484" t="str">
        <f ca="1">압력교정기!V54</f>
        <v/>
      </c>
      <c r="O38" s="464" t="e">
        <f ca="1">압력교정기!X54</f>
        <v>#VALUE!</v>
      </c>
      <c r="P38" s="465">
        <f ca="1">압력교정기!Y54</f>
        <v>0</v>
      </c>
      <c r="Q38" s="483" t="e">
        <f ca="1">분동식압력계!H53</f>
        <v>#VALUE!</v>
      </c>
      <c r="R38" s="484" t="str">
        <f>분동식압력계!I53</f>
        <v>% of Reading</v>
      </c>
      <c r="S38" s="464" t="e">
        <f ca="1">분동식압력계!K53</f>
        <v>#VALUE!</v>
      </c>
      <c r="T38" s="465">
        <f ca="1">분동식압력계!L53</f>
        <v>0</v>
      </c>
      <c r="U38" s="414" t="str">
        <f t="shared" ca="1" si="21"/>
        <v/>
      </c>
      <c r="V38" s="411" t="str">
        <f t="shared" ca="1" si="22"/>
        <v/>
      </c>
      <c r="W38" s="458" t="e">
        <f t="shared" ca="1" si="23"/>
        <v>#VALUE!</v>
      </c>
      <c r="X38" s="459">
        <f t="shared" ca="1" si="24"/>
        <v>0</v>
      </c>
      <c r="Z38" s="458" t="e">
        <f ca="1">IF(TYPE(K38)=16,압력교정기!AT54,0)</f>
        <v>#VALUE!</v>
      </c>
      <c r="AA38" s="459">
        <f ca="1">압력교정기!AU54</f>
        <v>0</v>
      </c>
    </row>
    <row r="39" spans="2:27" ht="15" customHeight="1">
      <c r="B39" s="409">
        <f t="shared" si="14"/>
        <v>0</v>
      </c>
      <c r="C39" s="460">
        <f>Pressure_1_R1!B39</f>
        <v>0</v>
      </c>
      <c r="D39" s="461">
        <f>Pressure_1_R1!D39</f>
        <v>0</v>
      </c>
      <c r="E39" s="422" t="e">
        <f t="shared" ca="1" si="17"/>
        <v>#N/A</v>
      </c>
      <c r="F39" s="466" t="e">
        <f t="shared" ca="1" si="18"/>
        <v>#N/A</v>
      </c>
      <c r="G39" s="467">
        <f ca="1">IFERROR(OFFSET(AC$3,MATCH(Pressure_1_R1!M39,AC$4:AC$11,0),0),D39)</f>
        <v>0</v>
      </c>
      <c r="H39" s="457" t="e">
        <f t="shared" ca="1" si="19"/>
        <v>#N/A</v>
      </c>
      <c r="I39" s="493" t="str">
        <f t="shared" ca="1" si="20"/>
        <v>압력교정기</v>
      </c>
      <c r="J39" s="462" t="e">
        <f ca="1">압력교정기!N55</f>
        <v>#N/A</v>
      </c>
      <c r="K39" s="492" t="e">
        <f ca="1">분동식압력계!AJ54</f>
        <v>#DIV/0!</v>
      </c>
      <c r="L39" s="407"/>
      <c r="M39" s="483" t="str">
        <f ca="1">압력교정기!U55</f>
        <v/>
      </c>
      <c r="N39" s="484" t="str">
        <f ca="1">압력교정기!V55</f>
        <v/>
      </c>
      <c r="O39" s="464" t="e">
        <f ca="1">압력교정기!X55</f>
        <v>#VALUE!</v>
      </c>
      <c r="P39" s="465">
        <f ca="1">압력교정기!Y55</f>
        <v>0</v>
      </c>
      <c r="Q39" s="483" t="e">
        <f ca="1">분동식압력계!H54</f>
        <v>#VALUE!</v>
      </c>
      <c r="R39" s="484" t="str">
        <f>분동식압력계!I54</f>
        <v>% of Reading</v>
      </c>
      <c r="S39" s="464" t="e">
        <f ca="1">분동식압력계!K54</f>
        <v>#VALUE!</v>
      </c>
      <c r="T39" s="465">
        <f ca="1">분동식압력계!L54</f>
        <v>0</v>
      </c>
      <c r="U39" s="414" t="str">
        <f t="shared" ca="1" si="21"/>
        <v/>
      </c>
      <c r="V39" s="411" t="str">
        <f t="shared" ca="1" si="22"/>
        <v/>
      </c>
      <c r="W39" s="458" t="e">
        <f t="shared" ca="1" si="23"/>
        <v>#VALUE!</v>
      </c>
      <c r="X39" s="459">
        <f t="shared" ca="1" si="24"/>
        <v>0</v>
      </c>
      <c r="Z39" s="458" t="e">
        <f ca="1">IF(TYPE(K39)=16,압력교정기!AT55,0)</f>
        <v>#VALUE!</v>
      </c>
      <c r="AA39" s="459">
        <f ca="1">압력교정기!AU55</f>
        <v>0</v>
      </c>
    </row>
    <row r="40" spans="2:27" ht="15" customHeight="1">
      <c r="B40" s="409">
        <f t="shared" si="14"/>
        <v>0</v>
      </c>
      <c r="C40" s="460">
        <f>Pressure_1_R1!B40</f>
        <v>0</v>
      </c>
      <c r="D40" s="461">
        <f>Pressure_1_R1!D40</f>
        <v>0</v>
      </c>
      <c r="E40" s="422" t="e">
        <f t="shared" ca="1" si="17"/>
        <v>#N/A</v>
      </c>
      <c r="F40" s="466" t="e">
        <f t="shared" ca="1" si="18"/>
        <v>#N/A</v>
      </c>
      <c r="G40" s="467">
        <f ca="1">IFERROR(OFFSET(AC$3,MATCH(Pressure_1_R1!M40,AC$4:AC$11,0),0),D40)</f>
        <v>0</v>
      </c>
      <c r="H40" s="457" t="e">
        <f t="shared" ca="1" si="19"/>
        <v>#N/A</v>
      </c>
      <c r="I40" s="493" t="str">
        <f t="shared" ca="1" si="20"/>
        <v>압력교정기</v>
      </c>
      <c r="J40" s="462" t="e">
        <f ca="1">압력교정기!N56</f>
        <v>#N/A</v>
      </c>
      <c r="K40" s="492" t="e">
        <f ca="1">분동식압력계!AJ55</f>
        <v>#DIV/0!</v>
      </c>
      <c r="L40" s="407"/>
      <c r="M40" s="483" t="str">
        <f ca="1">압력교정기!U56</f>
        <v/>
      </c>
      <c r="N40" s="484" t="str">
        <f ca="1">압력교정기!V56</f>
        <v/>
      </c>
      <c r="O40" s="464" t="e">
        <f ca="1">압력교정기!X56</f>
        <v>#VALUE!</v>
      </c>
      <c r="P40" s="465">
        <f ca="1">압력교정기!Y56</f>
        <v>0</v>
      </c>
      <c r="Q40" s="483" t="e">
        <f ca="1">분동식압력계!H55</f>
        <v>#VALUE!</v>
      </c>
      <c r="R40" s="484" t="str">
        <f>분동식압력계!I55</f>
        <v>% of Reading</v>
      </c>
      <c r="S40" s="464" t="e">
        <f ca="1">분동식압력계!K55</f>
        <v>#VALUE!</v>
      </c>
      <c r="T40" s="465">
        <f ca="1">분동식압력계!L55</f>
        <v>0</v>
      </c>
      <c r="U40" s="414" t="str">
        <f t="shared" ca="1" si="21"/>
        <v/>
      </c>
      <c r="V40" s="411" t="str">
        <f t="shared" ca="1" si="22"/>
        <v/>
      </c>
      <c r="W40" s="458" t="e">
        <f t="shared" ca="1" si="23"/>
        <v>#VALUE!</v>
      </c>
      <c r="X40" s="459">
        <f t="shared" ca="1" si="24"/>
        <v>0</v>
      </c>
      <c r="Z40" s="458" t="e">
        <f ca="1">IF(TYPE(K40)=16,압력교정기!AT56,0)</f>
        <v>#VALUE!</v>
      </c>
      <c r="AA40" s="459">
        <f ca="1">압력교정기!AU56</f>
        <v>0</v>
      </c>
    </row>
    <row r="41" spans="2:27" ht="15" customHeight="1">
      <c r="B41" s="409">
        <f t="shared" si="14"/>
        <v>0</v>
      </c>
      <c r="C41" s="460">
        <f>Pressure_1_R1!B41</f>
        <v>0</v>
      </c>
      <c r="D41" s="461">
        <f>Pressure_1_R1!D41</f>
        <v>0</v>
      </c>
      <c r="E41" s="422" t="e">
        <f t="shared" ca="1" si="17"/>
        <v>#N/A</v>
      </c>
      <c r="F41" s="466" t="e">
        <f t="shared" ca="1" si="18"/>
        <v>#N/A</v>
      </c>
      <c r="G41" s="467">
        <f ca="1">IFERROR(OFFSET(AC$3,MATCH(Pressure_1_R1!M41,AC$4:AC$11,0),0),D41)</f>
        <v>0</v>
      </c>
      <c r="H41" s="457" t="e">
        <f t="shared" ca="1" si="19"/>
        <v>#N/A</v>
      </c>
      <c r="I41" s="493" t="str">
        <f t="shared" ca="1" si="20"/>
        <v>압력교정기</v>
      </c>
      <c r="J41" s="462" t="e">
        <f ca="1">압력교정기!N57</f>
        <v>#N/A</v>
      </c>
      <c r="K41" s="492" t="e">
        <f ca="1">분동식압력계!AJ56</f>
        <v>#DIV/0!</v>
      </c>
      <c r="L41" s="407"/>
      <c r="M41" s="483" t="str">
        <f ca="1">압력교정기!U57</f>
        <v/>
      </c>
      <c r="N41" s="484" t="str">
        <f ca="1">압력교정기!V57</f>
        <v/>
      </c>
      <c r="O41" s="464" t="e">
        <f ca="1">압력교정기!X57</f>
        <v>#VALUE!</v>
      </c>
      <c r="P41" s="465">
        <f ca="1">압력교정기!Y57</f>
        <v>0</v>
      </c>
      <c r="Q41" s="483" t="e">
        <f ca="1">분동식압력계!H56</f>
        <v>#VALUE!</v>
      </c>
      <c r="R41" s="484" t="str">
        <f>분동식압력계!I56</f>
        <v>% of Reading</v>
      </c>
      <c r="S41" s="464" t="e">
        <f ca="1">분동식압력계!K56</f>
        <v>#VALUE!</v>
      </c>
      <c r="T41" s="465">
        <f ca="1">분동식압력계!L56</f>
        <v>0</v>
      </c>
      <c r="U41" s="414" t="str">
        <f t="shared" ca="1" si="21"/>
        <v/>
      </c>
      <c r="V41" s="411" t="str">
        <f t="shared" ca="1" si="22"/>
        <v/>
      </c>
      <c r="W41" s="458" t="e">
        <f t="shared" ca="1" si="23"/>
        <v>#VALUE!</v>
      </c>
      <c r="X41" s="459">
        <f t="shared" ca="1" si="24"/>
        <v>0</v>
      </c>
      <c r="Z41" s="458" t="e">
        <f ca="1">IF(TYPE(K41)=16,압력교정기!AT57,0)</f>
        <v>#VALUE!</v>
      </c>
      <c r="AA41" s="459">
        <f ca="1">압력교정기!AU57</f>
        <v>0</v>
      </c>
    </row>
    <row r="42" spans="2:27" ht="15" customHeight="1">
      <c r="B42" s="409">
        <f t="shared" si="14"/>
        <v>0</v>
      </c>
      <c r="C42" s="460">
        <f>Pressure_1_R1!B42</f>
        <v>0</v>
      </c>
      <c r="D42" s="461">
        <f>Pressure_1_R1!D42</f>
        <v>0</v>
      </c>
      <c r="E42" s="422" t="e">
        <f t="shared" ca="1" si="17"/>
        <v>#N/A</v>
      </c>
      <c r="F42" s="466" t="e">
        <f t="shared" ca="1" si="18"/>
        <v>#N/A</v>
      </c>
      <c r="G42" s="467">
        <f ca="1">IFERROR(OFFSET(AC$3,MATCH(Pressure_1_R1!M42,AC$4:AC$11,0),0),D42)</f>
        <v>0</v>
      </c>
      <c r="H42" s="457" t="e">
        <f t="shared" ca="1" si="19"/>
        <v>#N/A</v>
      </c>
      <c r="I42" s="493" t="str">
        <f t="shared" ca="1" si="20"/>
        <v>압력교정기</v>
      </c>
      <c r="J42" s="462" t="e">
        <f ca="1">압력교정기!N58</f>
        <v>#N/A</v>
      </c>
      <c r="K42" s="492" t="e">
        <f ca="1">분동식압력계!AJ57</f>
        <v>#DIV/0!</v>
      </c>
      <c r="L42" s="407"/>
      <c r="M42" s="483" t="str">
        <f ca="1">압력교정기!U58</f>
        <v/>
      </c>
      <c r="N42" s="484" t="str">
        <f ca="1">압력교정기!V58</f>
        <v/>
      </c>
      <c r="O42" s="464" t="e">
        <f ca="1">압력교정기!X58</f>
        <v>#VALUE!</v>
      </c>
      <c r="P42" s="465">
        <f ca="1">압력교정기!Y58</f>
        <v>0</v>
      </c>
      <c r="Q42" s="483" t="e">
        <f ca="1">분동식압력계!H57</f>
        <v>#VALUE!</v>
      </c>
      <c r="R42" s="484" t="str">
        <f>분동식압력계!I57</f>
        <v>% of Reading</v>
      </c>
      <c r="S42" s="464" t="e">
        <f ca="1">분동식압력계!K57</f>
        <v>#VALUE!</v>
      </c>
      <c r="T42" s="465">
        <f ca="1">분동식압력계!L57</f>
        <v>0</v>
      </c>
      <c r="U42" s="414" t="str">
        <f t="shared" ca="1" si="21"/>
        <v/>
      </c>
      <c r="V42" s="411" t="str">
        <f t="shared" ca="1" si="22"/>
        <v/>
      </c>
      <c r="W42" s="458" t="e">
        <f t="shared" ca="1" si="23"/>
        <v>#VALUE!</v>
      </c>
      <c r="X42" s="459">
        <f t="shared" ca="1" si="24"/>
        <v>0</v>
      </c>
      <c r="Z42" s="458" t="e">
        <f ca="1">IF(TYPE(K42)=16,압력교정기!AT58,0)</f>
        <v>#VALUE!</v>
      </c>
      <c r="AA42" s="459">
        <f ca="1">압력교정기!AU58</f>
        <v>0</v>
      </c>
    </row>
    <row r="43" spans="2:27" ht="15" customHeight="1">
      <c r="B43" s="409">
        <f t="shared" si="14"/>
        <v>0</v>
      </c>
      <c r="C43" s="460">
        <f>Pressure_1_R1!B43</f>
        <v>0</v>
      </c>
      <c r="D43" s="461">
        <f>Pressure_1_R1!D43</f>
        <v>0</v>
      </c>
      <c r="E43" s="422" t="e">
        <f t="shared" ca="1" si="17"/>
        <v>#N/A</v>
      </c>
      <c r="F43" s="466" t="e">
        <f t="shared" ca="1" si="18"/>
        <v>#N/A</v>
      </c>
      <c r="G43" s="467">
        <f ca="1">IFERROR(OFFSET(AC$3,MATCH(Pressure_1_R1!M43,AC$4:AC$11,0),0),D43)</f>
        <v>0</v>
      </c>
      <c r="H43" s="457" t="e">
        <f t="shared" ca="1" si="19"/>
        <v>#N/A</v>
      </c>
      <c r="I43" s="493" t="str">
        <f t="shared" ca="1" si="20"/>
        <v>압력교정기</v>
      </c>
      <c r="J43" s="462" t="e">
        <f ca="1">압력교정기!N59</f>
        <v>#N/A</v>
      </c>
      <c r="K43" s="492" t="e">
        <f ca="1">분동식압력계!AJ58</f>
        <v>#DIV/0!</v>
      </c>
      <c r="L43" s="407"/>
      <c r="M43" s="483" t="str">
        <f ca="1">압력교정기!U59</f>
        <v/>
      </c>
      <c r="N43" s="484" t="str">
        <f ca="1">압력교정기!V59</f>
        <v/>
      </c>
      <c r="O43" s="464" t="e">
        <f ca="1">압력교정기!X59</f>
        <v>#VALUE!</v>
      </c>
      <c r="P43" s="465">
        <f ca="1">압력교정기!Y59</f>
        <v>0</v>
      </c>
      <c r="Q43" s="483" t="e">
        <f ca="1">분동식압력계!H58</f>
        <v>#VALUE!</v>
      </c>
      <c r="R43" s="484" t="str">
        <f>분동식압력계!I58</f>
        <v>% of Reading</v>
      </c>
      <c r="S43" s="464" t="e">
        <f ca="1">분동식압력계!K58</f>
        <v>#VALUE!</v>
      </c>
      <c r="T43" s="465">
        <f ca="1">분동식압력계!L58</f>
        <v>0</v>
      </c>
      <c r="U43" s="414" t="str">
        <f t="shared" ca="1" si="21"/>
        <v/>
      </c>
      <c r="V43" s="411" t="str">
        <f t="shared" ca="1" si="22"/>
        <v/>
      </c>
      <c r="W43" s="458" t="e">
        <f t="shared" ca="1" si="23"/>
        <v>#VALUE!</v>
      </c>
      <c r="X43" s="459">
        <f t="shared" ca="1" si="24"/>
        <v>0</v>
      </c>
      <c r="Z43" s="458" t="e">
        <f ca="1">IF(TYPE(K43)=16,압력교정기!AT59,0)</f>
        <v>#VALUE!</v>
      </c>
      <c r="AA43" s="459">
        <f ca="1">압력교정기!AU59</f>
        <v>0</v>
      </c>
    </row>
    <row r="44" spans="2:27" ht="15" customHeight="1">
      <c r="B44" s="409">
        <f t="shared" si="14"/>
        <v>0</v>
      </c>
      <c r="C44" s="460">
        <f>Pressure_1_R1!B44</f>
        <v>0</v>
      </c>
      <c r="D44" s="461">
        <f>Pressure_1_R1!D44</f>
        <v>0</v>
      </c>
      <c r="E44" s="422" t="e">
        <f t="shared" ca="1" si="17"/>
        <v>#N/A</v>
      </c>
      <c r="F44" s="466" t="e">
        <f t="shared" ca="1" si="18"/>
        <v>#N/A</v>
      </c>
      <c r="G44" s="467">
        <f ca="1">IFERROR(OFFSET(AC$3,MATCH(Pressure_1_R1!M44,AC$4:AC$11,0),0),D44)</f>
        <v>0</v>
      </c>
      <c r="H44" s="457" t="e">
        <f t="shared" ca="1" si="19"/>
        <v>#N/A</v>
      </c>
      <c r="I44" s="493" t="str">
        <f t="shared" ca="1" si="20"/>
        <v>압력교정기</v>
      </c>
      <c r="J44" s="462" t="e">
        <f ca="1">압력교정기!N60</f>
        <v>#N/A</v>
      </c>
      <c r="K44" s="492" t="e">
        <f ca="1">분동식압력계!AJ59</f>
        <v>#DIV/0!</v>
      </c>
      <c r="L44" s="407"/>
      <c r="M44" s="483" t="str">
        <f ca="1">압력교정기!U60</f>
        <v/>
      </c>
      <c r="N44" s="484" t="str">
        <f ca="1">압력교정기!V60</f>
        <v/>
      </c>
      <c r="O44" s="464" t="e">
        <f ca="1">압력교정기!X60</f>
        <v>#VALUE!</v>
      </c>
      <c r="P44" s="465">
        <f ca="1">압력교정기!Y60</f>
        <v>0</v>
      </c>
      <c r="Q44" s="483" t="e">
        <f ca="1">분동식압력계!H59</f>
        <v>#VALUE!</v>
      </c>
      <c r="R44" s="484" t="str">
        <f>분동식압력계!I59</f>
        <v>% of Reading</v>
      </c>
      <c r="S44" s="464" t="e">
        <f ca="1">분동식압력계!K59</f>
        <v>#VALUE!</v>
      </c>
      <c r="T44" s="465">
        <f ca="1">분동식압력계!L59</f>
        <v>0</v>
      </c>
      <c r="U44" s="414" t="str">
        <f t="shared" ca="1" si="21"/>
        <v/>
      </c>
      <c r="V44" s="411" t="str">
        <f t="shared" ca="1" si="22"/>
        <v/>
      </c>
      <c r="W44" s="458" t="e">
        <f t="shared" ca="1" si="23"/>
        <v>#VALUE!</v>
      </c>
      <c r="X44" s="459">
        <f t="shared" ca="1" si="24"/>
        <v>0</v>
      </c>
      <c r="Z44" s="458" t="e">
        <f ca="1">IF(TYPE(K44)=16,압력교정기!AT60,0)</f>
        <v>#VALUE!</v>
      </c>
      <c r="AA44" s="459">
        <f ca="1">압력교정기!AU60</f>
        <v>0</v>
      </c>
    </row>
    <row r="45" spans="2:27" ht="15" customHeight="1">
      <c r="B45" s="409">
        <f t="shared" si="14"/>
        <v>0</v>
      </c>
      <c r="C45" s="460">
        <f>Pressure_1_R1!B45</f>
        <v>0</v>
      </c>
      <c r="D45" s="461">
        <f>Pressure_1_R1!D45</f>
        <v>0</v>
      </c>
      <c r="E45" s="422" t="e">
        <f t="shared" ca="1" si="17"/>
        <v>#N/A</v>
      </c>
      <c r="F45" s="466" t="e">
        <f t="shared" ca="1" si="18"/>
        <v>#N/A</v>
      </c>
      <c r="G45" s="467">
        <f ca="1">IFERROR(OFFSET(AC$3,MATCH(Pressure_1_R1!M45,AC$4:AC$11,0),0),D45)</f>
        <v>0</v>
      </c>
      <c r="H45" s="457" t="e">
        <f t="shared" ca="1" si="19"/>
        <v>#N/A</v>
      </c>
      <c r="I45" s="493" t="str">
        <f t="shared" ca="1" si="20"/>
        <v>압력교정기</v>
      </c>
      <c r="J45" s="462" t="e">
        <f ca="1">압력교정기!N61</f>
        <v>#N/A</v>
      </c>
      <c r="K45" s="492" t="e">
        <f ca="1">분동식압력계!AJ60</f>
        <v>#DIV/0!</v>
      </c>
      <c r="L45" s="407"/>
      <c r="M45" s="483" t="str">
        <f ca="1">압력교정기!U61</f>
        <v/>
      </c>
      <c r="N45" s="484" t="str">
        <f ca="1">압력교정기!V61</f>
        <v/>
      </c>
      <c r="O45" s="464" t="e">
        <f ca="1">압력교정기!X61</f>
        <v>#VALUE!</v>
      </c>
      <c r="P45" s="465">
        <f ca="1">압력교정기!Y61</f>
        <v>0</v>
      </c>
      <c r="Q45" s="483" t="e">
        <f ca="1">분동식압력계!H60</f>
        <v>#VALUE!</v>
      </c>
      <c r="R45" s="484" t="str">
        <f>분동식압력계!I60</f>
        <v>% of Reading</v>
      </c>
      <c r="S45" s="464" t="e">
        <f ca="1">분동식압력계!K60</f>
        <v>#VALUE!</v>
      </c>
      <c r="T45" s="465">
        <f ca="1">분동식압력계!L60</f>
        <v>0</v>
      </c>
      <c r="U45" s="414" t="str">
        <f t="shared" ca="1" si="21"/>
        <v/>
      </c>
      <c r="V45" s="411" t="str">
        <f t="shared" ca="1" si="22"/>
        <v/>
      </c>
      <c r="W45" s="458" t="e">
        <f t="shared" ca="1" si="23"/>
        <v>#VALUE!</v>
      </c>
      <c r="X45" s="459">
        <f t="shared" ca="1" si="24"/>
        <v>0</v>
      </c>
      <c r="Z45" s="458" t="e">
        <f ca="1">IF(TYPE(K45)=16,압력교정기!AT61,0)</f>
        <v>#VALUE!</v>
      </c>
      <c r="AA45" s="459">
        <f ca="1">압력교정기!AU61</f>
        <v>0</v>
      </c>
    </row>
    <row r="46" spans="2:27" ht="15" customHeight="1">
      <c r="B46" s="409">
        <f t="shared" si="14"/>
        <v>0</v>
      </c>
      <c r="C46" s="460">
        <f>Pressure_1_R1!B46</f>
        <v>0</v>
      </c>
      <c r="D46" s="461">
        <f>Pressure_1_R1!D46</f>
        <v>0</v>
      </c>
      <c r="E46" s="422" t="e">
        <f t="shared" ca="1" si="17"/>
        <v>#N/A</v>
      </c>
      <c r="F46" s="466" t="e">
        <f t="shared" ca="1" si="18"/>
        <v>#N/A</v>
      </c>
      <c r="G46" s="467">
        <f ca="1">IFERROR(OFFSET(AC$3,MATCH(Pressure_1_R1!M46,AC$4:AC$11,0),0),D46)</f>
        <v>0</v>
      </c>
      <c r="H46" s="457" t="e">
        <f t="shared" ca="1" si="19"/>
        <v>#N/A</v>
      </c>
      <c r="I46" s="493" t="str">
        <f t="shared" ca="1" si="20"/>
        <v>압력교정기</v>
      </c>
      <c r="J46" s="462" t="e">
        <f ca="1">압력교정기!N62</f>
        <v>#N/A</v>
      </c>
      <c r="K46" s="492" t="e">
        <f ca="1">분동식압력계!AJ61</f>
        <v>#DIV/0!</v>
      </c>
      <c r="L46" s="407"/>
      <c r="M46" s="483" t="str">
        <f ca="1">압력교정기!U62</f>
        <v/>
      </c>
      <c r="N46" s="484" t="str">
        <f ca="1">압력교정기!V62</f>
        <v/>
      </c>
      <c r="O46" s="464" t="e">
        <f ca="1">압력교정기!X62</f>
        <v>#VALUE!</v>
      </c>
      <c r="P46" s="465">
        <f ca="1">압력교정기!Y62</f>
        <v>0</v>
      </c>
      <c r="Q46" s="483" t="e">
        <f ca="1">분동식압력계!H61</f>
        <v>#VALUE!</v>
      </c>
      <c r="R46" s="484" t="str">
        <f>분동식압력계!I61</f>
        <v>% of Reading</v>
      </c>
      <c r="S46" s="464" t="e">
        <f ca="1">분동식압력계!K61</f>
        <v>#VALUE!</v>
      </c>
      <c r="T46" s="465">
        <f ca="1">분동식압력계!L61</f>
        <v>0</v>
      </c>
      <c r="U46" s="414" t="str">
        <f t="shared" ca="1" si="21"/>
        <v/>
      </c>
      <c r="V46" s="411" t="str">
        <f t="shared" ca="1" si="22"/>
        <v/>
      </c>
      <c r="W46" s="458" t="e">
        <f t="shared" ca="1" si="23"/>
        <v>#VALUE!</v>
      </c>
      <c r="X46" s="459">
        <f t="shared" ca="1" si="24"/>
        <v>0</v>
      </c>
      <c r="Z46" s="458" t="e">
        <f ca="1">IF(TYPE(K46)=16,압력교정기!AT62,0)</f>
        <v>#VALUE!</v>
      </c>
      <c r="AA46" s="459">
        <f ca="1">압력교정기!AU62</f>
        <v>0</v>
      </c>
    </row>
    <row r="47" spans="2:27" ht="15" customHeight="1">
      <c r="B47" s="409">
        <f t="shared" si="14"/>
        <v>0</v>
      </c>
      <c r="C47" s="460">
        <f>Pressure_1_R1!B47</f>
        <v>0</v>
      </c>
      <c r="D47" s="461">
        <f>Pressure_1_R1!D47</f>
        <v>0</v>
      </c>
      <c r="E47" s="422" t="e">
        <f t="shared" ca="1" si="17"/>
        <v>#N/A</v>
      </c>
      <c r="F47" s="466" t="e">
        <f t="shared" ca="1" si="18"/>
        <v>#N/A</v>
      </c>
      <c r="G47" s="467">
        <f ca="1">IFERROR(OFFSET(AC$3,MATCH(Pressure_1_R1!M47,AC$4:AC$11,0),0),D47)</f>
        <v>0</v>
      </c>
      <c r="H47" s="457" t="e">
        <f t="shared" ca="1" si="19"/>
        <v>#N/A</v>
      </c>
      <c r="I47" s="493" t="str">
        <f t="shared" ca="1" si="20"/>
        <v>압력교정기</v>
      </c>
      <c r="J47" s="462" t="e">
        <f ca="1">압력교정기!N63</f>
        <v>#N/A</v>
      </c>
      <c r="K47" s="492" t="e">
        <f ca="1">분동식압력계!AJ62</f>
        <v>#DIV/0!</v>
      </c>
      <c r="L47" s="407"/>
      <c r="M47" s="483" t="str">
        <f ca="1">압력교정기!U63</f>
        <v/>
      </c>
      <c r="N47" s="484" t="str">
        <f ca="1">압력교정기!V63</f>
        <v/>
      </c>
      <c r="O47" s="464" t="e">
        <f ca="1">압력교정기!X63</f>
        <v>#VALUE!</v>
      </c>
      <c r="P47" s="465">
        <f ca="1">압력교정기!Y63</f>
        <v>0</v>
      </c>
      <c r="Q47" s="483" t="e">
        <f ca="1">분동식압력계!H62</f>
        <v>#VALUE!</v>
      </c>
      <c r="R47" s="484" t="str">
        <f>분동식압력계!I62</f>
        <v>% of Reading</v>
      </c>
      <c r="S47" s="464" t="e">
        <f ca="1">분동식압력계!K62</f>
        <v>#VALUE!</v>
      </c>
      <c r="T47" s="465">
        <f ca="1">분동식압력계!L62</f>
        <v>0</v>
      </c>
      <c r="U47" s="414" t="str">
        <f t="shared" ca="1" si="21"/>
        <v/>
      </c>
      <c r="V47" s="411" t="str">
        <f t="shared" ca="1" si="22"/>
        <v/>
      </c>
      <c r="W47" s="458" t="e">
        <f t="shared" ca="1" si="23"/>
        <v>#VALUE!</v>
      </c>
      <c r="X47" s="459">
        <f t="shared" ca="1" si="24"/>
        <v>0</v>
      </c>
      <c r="Z47" s="458" t="e">
        <f ca="1">IF(TYPE(K47)=16,압력교정기!AT63,0)</f>
        <v>#VALUE!</v>
      </c>
      <c r="AA47" s="459">
        <f ca="1">압력교정기!AU63</f>
        <v>0</v>
      </c>
    </row>
    <row r="48" spans="2:27" ht="15" customHeight="1">
      <c r="B48" s="409">
        <f t="shared" si="14"/>
        <v>0</v>
      </c>
      <c r="C48" s="460">
        <f>Pressure_1_R1!B48</f>
        <v>0</v>
      </c>
      <c r="D48" s="461">
        <f>Pressure_1_R1!D48</f>
        <v>0</v>
      </c>
      <c r="E48" s="422" t="e">
        <f t="shared" ca="1" si="17"/>
        <v>#N/A</v>
      </c>
      <c r="F48" s="466" t="e">
        <f t="shared" ca="1" si="18"/>
        <v>#N/A</v>
      </c>
      <c r="G48" s="467">
        <f ca="1">IFERROR(OFFSET(AC$3,MATCH(Pressure_1_R1!M48,AC$4:AC$11,0),0),D48)</f>
        <v>0</v>
      </c>
      <c r="H48" s="457" t="e">
        <f t="shared" ca="1" si="19"/>
        <v>#N/A</v>
      </c>
      <c r="I48" s="493" t="str">
        <f t="shared" ca="1" si="20"/>
        <v>압력교정기</v>
      </c>
      <c r="J48" s="462" t="e">
        <f ca="1">압력교정기!N64</f>
        <v>#N/A</v>
      </c>
      <c r="K48" s="492" t="e">
        <f ca="1">분동식압력계!AJ63</f>
        <v>#DIV/0!</v>
      </c>
      <c r="L48" s="407"/>
      <c r="M48" s="483" t="str">
        <f ca="1">압력교정기!U64</f>
        <v/>
      </c>
      <c r="N48" s="484" t="str">
        <f ca="1">압력교정기!V64</f>
        <v/>
      </c>
      <c r="O48" s="464" t="e">
        <f ca="1">압력교정기!X64</f>
        <v>#VALUE!</v>
      </c>
      <c r="P48" s="465">
        <f ca="1">압력교정기!Y64</f>
        <v>0</v>
      </c>
      <c r="Q48" s="483" t="e">
        <f ca="1">분동식압력계!H63</f>
        <v>#VALUE!</v>
      </c>
      <c r="R48" s="484" t="str">
        <f>분동식압력계!I63</f>
        <v>% of Reading</v>
      </c>
      <c r="S48" s="464" t="e">
        <f ca="1">분동식압력계!K63</f>
        <v>#VALUE!</v>
      </c>
      <c r="T48" s="465">
        <f ca="1">분동식압력계!L63</f>
        <v>0</v>
      </c>
      <c r="U48" s="414" t="str">
        <f t="shared" ca="1" si="21"/>
        <v/>
      </c>
      <c r="V48" s="411" t="str">
        <f t="shared" ca="1" si="22"/>
        <v/>
      </c>
      <c r="W48" s="458" t="e">
        <f t="shared" ca="1" si="23"/>
        <v>#VALUE!</v>
      </c>
      <c r="X48" s="459">
        <f t="shared" ca="1" si="24"/>
        <v>0</v>
      </c>
      <c r="Z48" s="458" t="e">
        <f ca="1">IF(TYPE(K48)=16,압력교정기!AT64,0)</f>
        <v>#VALUE!</v>
      </c>
      <c r="AA48" s="459">
        <f ca="1">압력교정기!AU64</f>
        <v>0</v>
      </c>
    </row>
    <row r="49" spans="1:29" ht="15" customHeight="1">
      <c r="B49" s="409">
        <f t="shared" si="14"/>
        <v>0</v>
      </c>
      <c r="C49" s="460">
        <f>Pressure_1_R1!B49</f>
        <v>0</v>
      </c>
      <c r="D49" s="461">
        <f>Pressure_1_R1!D49</f>
        <v>0</v>
      </c>
      <c r="E49" s="422" t="e">
        <f t="shared" ca="1" si="17"/>
        <v>#N/A</v>
      </c>
      <c r="F49" s="466" t="e">
        <f t="shared" ca="1" si="18"/>
        <v>#N/A</v>
      </c>
      <c r="G49" s="467">
        <f ca="1">IFERROR(OFFSET(AC$3,MATCH(Pressure_1_R1!M49,AC$4:AC$11,0),0),D49)</f>
        <v>0</v>
      </c>
      <c r="H49" s="457" t="e">
        <f t="shared" ca="1" si="19"/>
        <v>#N/A</v>
      </c>
      <c r="I49" s="493" t="str">
        <f t="shared" ca="1" si="20"/>
        <v>압력교정기</v>
      </c>
      <c r="J49" s="462" t="e">
        <f ca="1">압력교정기!N65</f>
        <v>#N/A</v>
      </c>
      <c r="K49" s="492" t="e">
        <f ca="1">분동식압력계!AJ64</f>
        <v>#DIV/0!</v>
      </c>
      <c r="L49" s="407"/>
      <c r="M49" s="483" t="str">
        <f ca="1">압력교정기!U65</f>
        <v/>
      </c>
      <c r="N49" s="484" t="str">
        <f ca="1">압력교정기!V65</f>
        <v/>
      </c>
      <c r="O49" s="464" t="e">
        <f ca="1">압력교정기!X65</f>
        <v>#VALUE!</v>
      </c>
      <c r="P49" s="465">
        <f ca="1">압력교정기!Y65</f>
        <v>0</v>
      </c>
      <c r="Q49" s="483" t="e">
        <f ca="1">분동식압력계!H64</f>
        <v>#VALUE!</v>
      </c>
      <c r="R49" s="484" t="str">
        <f>분동식압력계!I64</f>
        <v>% of Reading</v>
      </c>
      <c r="S49" s="464" t="e">
        <f ca="1">분동식압력계!K64</f>
        <v>#VALUE!</v>
      </c>
      <c r="T49" s="465">
        <f ca="1">분동식압력계!L64</f>
        <v>0</v>
      </c>
      <c r="U49" s="414" t="str">
        <f t="shared" ca="1" si="21"/>
        <v/>
      </c>
      <c r="V49" s="411" t="str">
        <f t="shared" ca="1" si="22"/>
        <v/>
      </c>
      <c r="W49" s="458" t="e">
        <f t="shared" ca="1" si="23"/>
        <v>#VALUE!</v>
      </c>
      <c r="X49" s="459">
        <f t="shared" ca="1" si="24"/>
        <v>0</v>
      </c>
      <c r="Z49" s="458" t="e">
        <f ca="1">IF(TYPE(K49)=16,압력교정기!AT65,0)</f>
        <v>#VALUE!</v>
      </c>
      <c r="AA49" s="459">
        <f ca="1">압력교정기!AU65</f>
        <v>0</v>
      </c>
    </row>
    <row r="50" spans="1:29" ht="15" customHeight="1">
      <c r="B50" s="409">
        <f t="shared" si="14"/>
        <v>0</v>
      </c>
      <c r="C50" s="460">
        <f>Pressure_1_R1!B50</f>
        <v>0</v>
      </c>
      <c r="D50" s="461">
        <f>Pressure_1_R1!D50</f>
        <v>0</v>
      </c>
      <c r="E50" s="422" t="e">
        <f t="shared" ca="1" si="17"/>
        <v>#N/A</v>
      </c>
      <c r="F50" s="466" t="e">
        <f t="shared" ca="1" si="18"/>
        <v>#N/A</v>
      </c>
      <c r="G50" s="467">
        <f ca="1">IFERROR(OFFSET(AC$3,MATCH(Pressure_1_R1!M50,AC$4:AC$11,0),0),D50)</f>
        <v>0</v>
      </c>
      <c r="H50" s="457" t="e">
        <f t="shared" ca="1" si="19"/>
        <v>#N/A</v>
      </c>
      <c r="I50" s="493" t="str">
        <f t="shared" ca="1" si="20"/>
        <v>압력교정기</v>
      </c>
      <c r="J50" s="462" t="e">
        <f ca="1">압력교정기!N66</f>
        <v>#N/A</v>
      </c>
      <c r="K50" s="492" t="e">
        <f ca="1">분동식압력계!AJ65</f>
        <v>#DIV/0!</v>
      </c>
      <c r="L50" s="407"/>
      <c r="M50" s="483" t="str">
        <f ca="1">압력교정기!U66</f>
        <v/>
      </c>
      <c r="N50" s="484" t="str">
        <f ca="1">압력교정기!V66</f>
        <v/>
      </c>
      <c r="O50" s="464" t="e">
        <f ca="1">압력교정기!X66</f>
        <v>#VALUE!</v>
      </c>
      <c r="P50" s="465">
        <f ca="1">압력교정기!Y66</f>
        <v>0</v>
      </c>
      <c r="Q50" s="483" t="e">
        <f ca="1">분동식압력계!H65</f>
        <v>#VALUE!</v>
      </c>
      <c r="R50" s="484" t="str">
        <f>분동식압력계!I65</f>
        <v>% of Reading</v>
      </c>
      <c r="S50" s="464" t="e">
        <f ca="1">분동식압력계!K65</f>
        <v>#VALUE!</v>
      </c>
      <c r="T50" s="465">
        <f ca="1">분동식압력계!L65</f>
        <v>0</v>
      </c>
      <c r="U50" s="414" t="str">
        <f t="shared" ca="1" si="21"/>
        <v/>
      </c>
      <c r="V50" s="411" t="str">
        <f t="shared" ca="1" si="22"/>
        <v/>
      </c>
      <c r="W50" s="458" t="e">
        <f t="shared" ca="1" si="23"/>
        <v>#VALUE!</v>
      </c>
      <c r="X50" s="459">
        <f t="shared" ca="1" si="24"/>
        <v>0</v>
      </c>
      <c r="Z50" s="458" t="e">
        <f ca="1">IF(TYPE(K50)=16,압력교정기!AT66,0)</f>
        <v>#VALUE!</v>
      </c>
      <c r="AA50" s="459">
        <f ca="1">압력교정기!AU66</f>
        <v>0</v>
      </c>
    </row>
    <row r="51" spans="1:29" ht="15" customHeight="1">
      <c r="B51" s="409">
        <f t="shared" si="14"/>
        <v>0</v>
      </c>
      <c r="C51" s="460">
        <f>Pressure_1_R1!B51</f>
        <v>0</v>
      </c>
      <c r="D51" s="461">
        <f>Pressure_1_R1!D51</f>
        <v>0</v>
      </c>
      <c r="E51" s="422" t="e">
        <f t="shared" ca="1" si="17"/>
        <v>#N/A</v>
      </c>
      <c r="F51" s="466" t="e">
        <f t="shared" ca="1" si="18"/>
        <v>#N/A</v>
      </c>
      <c r="G51" s="467">
        <f ca="1">IFERROR(OFFSET(AC$3,MATCH(Pressure_1_R1!M51,AC$4:AC$11,0),0),D51)</f>
        <v>0</v>
      </c>
      <c r="H51" s="457" t="e">
        <f t="shared" ca="1" si="19"/>
        <v>#N/A</v>
      </c>
      <c r="I51" s="493" t="str">
        <f t="shared" ca="1" si="20"/>
        <v>압력교정기</v>
      </c>
      <c r="J51" s="462" t="e">
        <f ca="1">압력교정기!N67</f>
        <v>#N/A</v>
      </c>
      <c r="K51" s="492" t="e">
        <f ca="1">분동식압력계!AJ66</f>
        <v>#DIV/0!</v>
      </c>
      <c r="L51" s="407"/>
      <c r="M51" s="483" t="str">
        <f ca="1">압력교정기!U67</f>
        <v/>
      </c>
      <c r="N51" s="484" t="str">
        <f ca="1">압력교정기!V67</f>
        <v/>
      </c>
      <c r="O51" s="464" t="e">
        <f ca="1">압력교정기!X67</f>
        <v>#VALUE!</v>
      </c>
      <c r="P51" s="465">
        <f ca="1">압력교정기!Y67</f>
        <v>0</v>
      </c>
      <c r="Q51" s="483" t="e">
        <f ca="1">분동식압력계!H66</f>
        <v>#VALUE!</v>
      </c>
      <c r="R51" s="484" t="str">
        <f>분동식압력계!I66</f>
        <v>% of Reading</v>
      </c>
      <c r="S51" s="464" t="e">
        <f ca="1">분동식압력계!K66</f>
        <v>#VALUE!</v>
      </c>
      <c r="T51" s="465">
        <f ca="1">분동식압력계!L66</f>
        <v>0</v>
      </c>
      <c r="U51" s="414" t="str">
        <f t="shared" ca="1" si="21"/>
        <v/>
      </c>
      <c r="V51" s="411" t="str">
        <f t="shared" ca="1" si="22"/>
        <v/>
      </c>
      <c r="W51" s="458" t="e">
        <f t="shared" ca="1" si="23"/>
        <v>#VALUE!</v>
      </c>
      <c r="X51" s="459">
        <f t="shared" ca="1" si="24"/>
        <v>0</v>
      </c>
      <c r="Z51" s="458" t="e">
        <f ca="1">IF(TYPE(K51)=16,압력교정기!AT67,0)</f>
        <v>#VALUE!</v>
      </c>
      <c r="AA51" s="459">
        <f ca="1">압력교정기!AU67</f>
        <v>0</v>
      </c>
    </row>
    <row r="52" spans="1:29" ht="15" customHeight="1">
      <c r="B52" s="409">
        <f t="shared" si="14"/>
        <v>0</v>
      </c>
      <c r="C52" s="460">
        <f>Pressure_1_R1!B52</f>
        <v>0</v>
      </c>
      <c r="D52" s="461">
        <f>Pressure_1_R1!D52</f>
        <v>0</v>
      </c>
      <c r="E52" s="422" t="e">
        <f t="shared" ca="1" si="17"/>
        <v>#N/A</v>
      </c>
      <c r="F52" s="466" t="e">
        <f t="shared" ca="1" si="18"/>
        <v>#N/A</v>
      </c>
      <c r="G52" s="467">
        <f ca="1">IFERROR(OFFSET(AC$3,MATCH(Pressure_1_R1!M52,AC$4:AC$11,0),0),D52)</f>
        <v>0</v>
      </c>
      <c r="H52" s="457" t="e">
        <f t="shared" ca="1" si="19"/>
        <v>#N/A</v>
      </c>
      <c r="I52" s="493" t="str">
        <f t="shared" ca="1" si="20"/>
        <v>압력교정기</v>
      </c>
      <c r="J52" s="462" t="e">
        <f ca="1">압력교정기!N68</f>
        <v>#N/A</v>
      </c>
      <c r="K52" s="492" t="e">
        <f ca="1">분동식압력계!AJ67</f>
        <v>#DIV/0!</v>
      </c>
      <c r="L52" s="407"/>
      <c r="M52" s="483" t="str">
        <f ca="1">압력교정기!U68</f>
        <v/>
      </c>
      <c r="N52" s="484" t="str">
        <f ca="1">압력교정기!V68</f>
        <v/>
      </c>
      <c r="O52" s="464" t="e">
        <f ca="1">압력교정기!X68</f>
        <v>#VALUE!</v>
      </c>
      <c r="P52" s="465">
        <f ca="1">압력교정기!Y68</f>
        <v>0</v>
      </c>
      <c r="Q52" s="483" t="e">
        <f ca="1">분동식압력계!H67</f>
        <v>#VALUE!</v>
      </c>
      <c r="R52" s="484" t="str">
        <f>분동식압력계!I67</f>
        <v>% of Reading</v>
      </c>
      <c r="S52" s="464" t="e">
        <f ca="1">분동식압력계!K67</f>
        <v>#VALUE!</v>
      </c>
      <c r="T52" s="465">
        <f ca="1">분동식압력계!L67</f>
        <v>0</v>
      </c>
      <c r="U52" s="414" t="str">
        <f t="shared" ca="1" si="21"/>
        <v/>
      </c>
      <c r="V52" s="411" t="str">
        <f t="shared" ca="1" si="22"/>
        <v/>
      </c>
      <c r="W52" s="458" t="e">
        <f t="shared" ca="1" si="23"/>
        <v>#VALUE!</v>
      </c>
      <c r="X52" s="459">
        <f t="shared" ca="1" si="24"/>
        <v>0</v>
      </c>
      <c r="Z52" s="458" t="e">
        <f ca="1">IF(TYPE(K52)=16,압력교정기!AT68,0)</f>
        <v>#VALUE!</v>
      </c>
      <c r="AA52" s="459">
        <f ca="1">압력교정기!AU68</f>
        <v>0</v>
      </c>
    </row>
    <row r="53" spans="1:29" ht="15" customHeight="1">
      <c r="B53" s="409">
        <f t="shared" si="14"/>
        <v>0</v>
      </c>
      <c r="C53" s="460">
        <f>Pressure_1_R1!B53</f>
        <v>0</v>
      </c>
      <c r="D53" s="461">
        <f>Pressure_1_R1!D53</f>
        <v>0</v>
      </c>
      <c r="E53" s="422" t="e">
        <f t="shared" ca="1" si="17"/>
        <v>#N/A</v>
      </c>
      <c r="F53" s="466" t="e">
        <f t="shared" ca="1" si="18"/>
        <v>#N/A</v>
      </c>
      <c r="G53" s="467">
        <f ca="1">IFERROR(OFFSET(AC$3,MATCH(Pressure_1_R1!M53,AC$4:AC$11,0),0),D53)</f>
        <v>0</v>
      </c>
      <c r="H53" s="457" t="e">
        <f t="shared" ca="1" si="19"/>
        <v>#N/A</v>
      </c>
      <c r="I53" s="493" t="str">
        <f t="shared" ca="1" si="20"/>
        <v>압력교정기</v>
      </c>
      <c r="J53" s="462" t="e">
        <f ca="1">압력교정기!N69</f>
        <v>#N/A</v>
      </c>
      <c r="K53" s="492" t="e">
        <f ca="1">분동식압력계!AJ68</f>
        <v>#DIV/0!</v>
      </c>
      <c r="L53" s="407"/>
      <c r="M53" s="483" t="str">
        <f ca="1">압력교정기!U69</f>
        <v/>
      </c>
      <c r="N53" s="484" t="str">
        <f ca="1">압력교정기!V69</f>
        <v/>
      </c>
      <c r="O53" s="464" t="e">
        <f ca="1">압력교정기!X69</f>
        <v>#VALUE!</v>
      </c>
      <c r="P53" s="465">
        <f ca="1">압력교정기!Y69</f>
        <v>0</v>
      </c>
      <c r="Q53" s="483" t="e">
        <f ca="1">분동식압력계!H68</f>
        <v>#VALUE!</v>
      </c>
      <c r="R53" s="484" t="str">
        <f>분동식압력계!I68</f>
        <v>% of Reading</v>
      </c>
      <c r="S53" s="464" t="e">
        <f ca="1">분동식압력계!K68</f>
        <v>#VALUE!</v>
      </c>
      <c r="T53" s="465">
        <f ca="1">분동식압력계!L68</f>
        <v>0</v>
      </c>
      <c r="U53" s="414" t="str">
        <f t="shared" ca="1" si="21"/>
        <v/>
      </c>
      <c r="V53" s="411" t="str">
        <f t="shared" ca="1" si="22"/>
        <v/>
      </c>
      <c r="W53" s="458" t="e">
        <f t="shared" ca="1" si="23"/>
        <v>#VALUE!</v>
      </c>
      <c r="X53" s="459">
        <f t="shared" ca="1" si="24"/>
        <v>0</v>
      </c>
      <c r="Z53" s="458" t="e">
        <f ca="1">IF(TYPE(K53)=16,압력교정기!AT69,0)</f>
        <v>#VALUE!</v>
      </c>
      <c r="AA53" s="459">
        <f ca="1">압력교정기!AU69</f>
        <v>0</v>
      </c>
    </row>
    <row r="54" spans="1:29" ht="15" customHeight="1">
      <c r="B54" s="409">
        <f t="shared" si="14"/>
        <v>0</v>
      </c>
      <c r="C54" s="460">
        <f>Pressure_1_R1!B54</f>
        <v>0</v>
      </c>
      <c r="D54" s="461">
        <f>Pressure_1_R1!D54</f>
        <v>0</v>
      </c>
      <c r="E54" s="422" t="e">
        <f t="shared" ca="1" si="17"/>
        <v>#N/A</v>
      </c>
      <c r="F54" s="466" t="e">
        <f t="shared" ca="1" si="18"/>
        <v>#N/A</v>
      </c>
      <c r="G54" s="467">
        <f ca="1">IFERROR(OFFSET(AC$3,MATCH(Pressure_1_R1!M54,AC$4:AC$11,0),0),D54)</f>
        <v>0</v>
      </c>
      <c r="H54" s="457" t="e">
        <f t="shared" ca="1" si="19"/>
        <v>#N/A</v>
      </c>
      <c r="I54" s="493" t="str">
        <f t="shared" ca="1" si="20"/>
        <v>압력교정기</v>
      </c>
      <c r="J54" s="462" t="e">
        <f ca="1">압력교정기!N70</f>
        <v>#N/A</v>
      </c>
      <c r="K54" s="492" t="e">
        <f ca="1">분동식압력계!AJ69</f>
        <v>#DIV/0!</v>
      </c>
      <c r="L54" s="407"/>
      <c r="M54" s="483" t="str">
        <f ca="1">압력교정기!U70</f>
        <v/>
      </c>
      <c r="N54" s="484" t="str">
        <f ca="1">압력교정기!V70</f>
        <v/>
      </c>
      <c r="O54" s="464" t="e">
        <f ca="1">압력교정기!X70</f>
        <v>#VALUE!</v>
      </c>
      <c r="P54" s="465">
        <f ca="1">압력교정기!Y70</f>
        <v>0</v>
      </c>
      <c r="Q54" s="483" t="e">
        <f ca="1">분동식압력계!H69</f>
        <v>#VALUE!</v>
      </c>
      <c r="R54" s="484" t="str">
        <f>분동식압력계!I69</f>
        <v>% of Reading</v>
      </c>
      <c r="S54" s="464" t="e">
        <f ca="1">분동식압력계!K69</f>
        <v>#VALUE!</v>
      </c>
      <c r="T54" s="465">
        <f ca="1">분동식압력계!L69</f>
        <v>0</v>
      </c>
      <c r="U54" s="414" t="str">
        <f t="shared" ca="1" si="21"/>
        <v/>
      </c>
      <c r="V54" s="411" t="str">
        <f t="shared" ca="1" si="22"/>
        <v/>
      </c>
      <c r="W54" s="458" t="e">
        <f t="shared" ca="1" si="23"/>
        <v>#VALUE!</v>
      </c>
      <c r="X54" s="459">
        <f t="shared" ca="1" si="24"/>
        <v>0</v>
      </c>
      <c r="Z54" s="458" t="e">
        <f ca="1">IF(TYPE(K54)=16,압력교정기!AT70,0)</f>
        <v>#VALUE!</v>
      </c>
      <c r="AA54" s="459">
        <f ca="1">압력교정기!AU70</f>
        <v>0</v>
      </c>
    </row>
    <row r="55" spans="1:29" ht="15" customHeight="1">
      <c r="B55" s="409">
        <f t="shared" si="14"/>
        <v>0</v>
      </c>
      <c r="C55" s="460">
        <f>Pressure_1_R1!B55</f>
        <v>0</v>
      </c>
      <c r="D55" s="461">
        <f>Pressure_1_R1!D55</f>
        <v>0</v>
      </c>
      <c r="E55" s="422" t="e">
        <f t="shared" ca="1" si="17"/>
        <v>#N/A</v>
      </c>
      <c r="F55" s="466" t="e">
        <f t="shared" ca="1" si="18"/>
        <v>#N/A</v>
      </c>
      <c r="G55" s="467">
        <f ca="1">IFERROR(OFFSET(AC$3,MATCH(Pressure_1_R1!M55,AC$4:AC$11,0),0),D55)</f>
        <v>0</v>
      </c>
      <c r="H55" s="457" t="e">
        <f t="shared" ca="1" si="19"/>
        <v>#N/A</v>
      </c>
      <c r="I55" s="493" t="str">
        <f t="shared" ca="1" si="20"/>
        <v>압력교정기</v>
      </c>
      <c r="J55" s="462" t="e">
        <f ca="1">압력교정기!N71</f>
        <v>#N/A</v>
      </c>
      <c r="K55" s="492" t="e">
        <f ca="1">분동식압력계!AJ70</f>
        <v>#DIV/0!</v>
      </c>
      <c r="L55" s="407"/>
      <c r="M55" s="483" t="str">
        <f ca="1">압력교정기!U71</f>
        <v/>
      </c>
      <c r="N55" s="484" t="str">
        <f ca="1">압력교정기!V71</f>
        <v/>
      </c>
      <c r="O55" s="464" t="e">
        <f ca="1">압력교정기!X71</f>
        <v>#VALUE!</v>
      </c>
      <c r="P55" s="465">
        <f ca="1">압력교정기!Y71</f>
        <v>0</v>
      </c>
      <c r="Q55" s="483" t="e">
        <f ca="1">분동식압력계!H70</f>
        <v>#VALUE!</v>
      </c>
      <c r="R55" s="484" t="str">
        <f>분동식압력계!I70</f>
        <v>% of Reading</v>
      </c>
      <c r="S55" s="464" t="e">
        <f ca="1">분동식압력계!K70</f>
        <v>#VALUE!</v>
      </c>
      <c r="T55" s="465">
        <f ca="1">분동식압력계!L70</f>
        <v>0</v>
      </c>
      <c r="U55" s="414" t="str">
        <f t="shared" ca="1" si="21"/>
        <v/>
      </c>
      <c r="V55" s="411" t="str">
        <f t="shared" ca="1" si="22"/>
        <v/>
      </c>
      <c r="W55" s="458" t="e">
        <f t="shared" ca="1" si="23"/>
        <v>#VALUE!</v>
      </c>
      <c r="X55" s="459">
        <f t="shared" ca="1" si="24"/>
        <v>0</v>
      </c>
      <c r="Z55" s="458" t="e">
        <f ca="1">IF(TYPE(K55)=16,압력교정기!AT71,0)</f>
        <v>#VALUE!</v>
      </c>
      <c r="AA55" s="459">
        <f ca="1">압력교정기!AU71</f>
        <v>0</v>
      </c>
    </row>
    <row r="56" spans="1:29" ht="15" customHeight="1">
      <c r="B56" s="409">
        <f t="shared" si="14"/>
        <v>0</v>
      </c>
      <c r="C56" s="460">
        <f>Pressure_1_R1!B56</f>
        <v>0</v>
      </c>
      <c r="D56" s="461">
        <f>Pressure_1_R1!D56</f>
        <v>0</v>
      </c>
      <c r="E56" s="422" t="e">
        <f t="shared" ca="1" si="17"/>
        <v>#N/A</v>
      </c>
      <c r="F56" s="466" t="e">
        <f t="shared" ca="1" si="18"/>
        <v>#N/A</v>
      </c>
      <c r="G56" s="467">
        <f ca="1">IFERROR(OFFSET(AC$3,MATCH(Pressure_1_R1!M56,AC$4:AC$11,0),0),D56)</f>
        <v>0</v>
      </c>
      <c r="H56" s="457" t="e">
        <f t="shared" ca="1" si="19"/>
        <v>#N/A</v>
      </c>
      <c r="I56" s="493" t="str">
        <f t="shared" ca="1" si="20"/>
        <v>압력교정기</v>
      </c>
      <c r="J56" s="462" t="e">
        <f ca="1">압력교정기!N72</f>
        <v>#N/A</v>
      </c>
      <c r="K56" s="492" t="e">
        <f ca="1">분동식압력계!AJ71</f>
        <v>#DIV/0!</v>
      </c>
      <c r="L56" s="407"/>
      <c r="M56" s="483" t="str">
        <f ca="1">압력교정기!U72</f>
        <v/>
      </c>
      <c r="N56" s="484" t="str">
        <f ca="1">압력교정기!V72</f>
        <v/>
      </c>
      <c r="O56" s="464" t="e">
        <f ca="1">압력교정기!X72</f>
        <v>#VALUE!</v>
      </c>
      <c r="P56" s="465">
        <f ca="1">압력교정기!Y72</f>
        <v>0</v>
      </c>
      <c r="Q56" s="483" t="e">
        <f ca="1">분동식압력계!H71</f>
        <v>#VALUE!</v>
      </c>
      <c r="R56" s="484" t="str">
        <f>분동식압력계!I71</f>
        <v>% of Reading</v>
      </c>
      <c r="S56" s="464" t="e">
        <f ca="1">분동식압력계!K71</f>
        <v>#VALUE!</v>
      </c>
      <c r="T56" s="465">
        <f ca="1">분동식압력계!L71</f>
        <v>0</v>
      </c>
      <c r="U56" s="414" t="str">
        <f t="shared" ca="1" si="21"/>
        <v/>
      </c>
      <c r="V56" s="411" t="str">
        <f t="shared" ca="1" si="22"/>
        <v/>
      </c>
      <c r="W56" s="458" t="e">
        <f t="shared" ca="1" si="23"/>
        <v>#VALUE!</v>
      </c>
      <c r="X56" s="459">
        <f t="shared" ca="1" si="24"/>
        <v>0</v>
      </c>
      <c r="Z56" s="458" t="e">
        <f ca="1">IF(TYPE(K56)=16,압력교정기!AT72,0)</f>
        <v>#VALUE!</v>
      </c>
      <c r="AA56" s="459">
        <f ca="1">압력교정기!AU72</f>
        <v>0</v>
      </c>
    </row>
    <row r="57" spans="1:29" ht="15" customHeight="1">
      <c r="B57" s="409">
        <f t="shared" si="14"/>
        <v>0</v>
      </c>
      <c r="C57" s="460">
        <f>Pressure_1_R1!B57</f>
        <v>0</v>
      </c>
      <c r="D57" s="461">
        <f>Pressure_1_R1!D57</f>
        <v>0</v>
      </c>
      <c r="E57" s="422" t="e">
        <f t="shared" ca="1" si="17"/>
        <v>#N/A</v>
      </c>
      <c r="F57" s="466" t="e">
        <f t="shared" ca="1" si="18"/>
        <v>#N/A</v>
      </c>
      <c r="G57" s="467">
        <f ca="1">IFERROR(OFFSET(AC$3,MATCH(Pressure_1_R1!M57,AC$4:AC$11,0),0),D57)</f>
        <v>0</v>
      </c>
      <c r="H57" s="457" t="e">
        <f t="shared" ca="1" si="19"/>
        <v>#N/A</v>
      </c>
      <c r="I57" s="493" t="str">
        <f t="shared" ca="1" si="20"/>
        <v>압력교정기</v>
      </c>
      <c r="J57" s="462" t="e">
        <f ca="1">압력교정기!N73</f>
        <v>#N/A</v>
      </c>
      <c r="K57" s="492" t="e">
        <f ca="1">분동식압력계!AJ72</f>
        <v>#DIV/0!</v>
      </c>
      <c r="L57" s="407"/>
      <c r="M57" s="483" t="str">
        <f ca="1">압력교정기!U73</f>
        <v/>
      </c>
      <c r="N57" s="484" t="str">
        <f ca="1">압력교정기!V73</f>
        <v/>
      </c>
      <c r="O57" s="464" t="e">
        <f ca="1">압력교정기!X73</f>
        <v>#VALUE!</v>
      </c>
      <c r="P57" s="465">
        <f ca="1">압력교정기!Y73</f>
        <v>0</v>
      </c>
      <c r="Q57" s="483" t="e">
        <f ca="1">분동식압력계!H72</f>
        <v>#VALUE!</v>
      </c>
      <c r="R57" s="484" t="str">
        <f>분동식압력계!I72</f>
        <v>% of Reading</v>
      </c>
      <c r="S57" s="464" t="e">
        <f ca="1">분동식압력계!K72</f>
        <v>#VALUE!</v>
      </c>
      <c r="T57" s="465">
        <f ca="1">분동식압력계!L72</f>
        <v>0</v>
      </c>
      <c r="U57" s="414" t="str">
        <f t="shared" ca="1" si="21"/>
        <v/>
      </c>
      <c r="V57" s="411" t="str">
        <f t="shared" ca="1" si="22"/>
        <v/>
      </c>
      <c r="W57" s="458" t="e">
        <f t="shared" ca="1" si="23"/>
        <v>#VALUE!</v>
      </c>
      <c r="X57" s="459">
        <f t="shared" ca="1" si="24"/>
        <v>0</v>
      </c>
      <c r="Z57" s="458" t="e">
        <f ca="1">IF(TYPE(K57)=16,압력교정기!AT73,0)</f>
        <v>#VALUE!</v>
      </c>
      <c r="AA57" s="459">
        <f ca="1">압력교정기!AU73</f>
        <v>0</v>
      </c>
    </row>
    <row r="58" spans="1:29" ht="15" customHeight="1">
      <c r="B58" s="409">
        <f t="shared" si="14"/>
        <v>0</v>
      </c>
      <c r="C58" s="460">
        <f>Pressure_1_R1!B58</f>
        <v>0</v>
      </c>
      <c r="D58" s="461">
        <f>Pressure_1_R1!D58</f>
        <v>0</v>
      </c>
      <c r="E58" s="422" t="e">
        <f t="shared" ca="1" si="17"/>
        <v>#N/A</v>
      </c>
      <c r="F58" s="466" t="e">
        <f t="shared" ca="1" si="18"/>
        <v>#N/A</v>
      </c>
      <c r="G58" s="467">
        <f ca="1">IFERROR(OFFSET(AC$3,MATCH(Pressure_1_R1!M58,AC$4:AC$11,0),0),D58)</f>
        <v>0</v>
      </c>
      <c r="H58" s="457" t="e">
        <f t="shared" ca="1" si="19"/>
        <v>#N/A</v>
      </c>
      <c r="I58" s="493" t="str">
        <f t="shared" ca="1" si="20"/>
        <v>압력교정기</v>
      </c>
      <c r="J58" s="462" t="e">
        <f ca="1">압력교정기!N74</f>
        <v>#N/A</v>
      </c>
      <c r="K58" s="492" t="e">
        <f ca="1">분동식압력계!AJ73</f>
        <v>#DIV/0!</v>
      </c>
      <c r="L58" s="407"/>
      <c r="M58" s="483" t="str">
        <f ca="1">압력교정기!U74</f>
        <v/>
      </c>
      <c r="N58" s="484" t="str">
        <f ca="1">압력교정기!V74</f>
        <v/>
      </c>
      <c r="O58" s="464" t="e">
        <f ca="1">압력교정기!X74</f>
        <v>#VALUE!</v>
      </c>
      <c r="P58" s="465">
        <f ca="1">압력교정기!Y74</f>
        <v>0</v>
      </c>
      <c r="Q58" s="483" t="e">
        <f ca="1">분동식압력계!H73</f>
        <v>#VALUE!</v>
      </c>
      <c r="R58" s="484" t="str">
        <f>분동식압력계!I73</f>
        <v>% of Reading</v>
      </c>
      <c r="S58" s="464" t="e">
        <f ca="1">분동식압력계!K73</f>
        <v>#VALUE!</v>
      </c>
      <c r="T58" s="465">
        <f ca="1">분동식압력계!L73</f>
        <v>0</v>
      </c>
      <c r="U58" s="414" t="str">
        <f t="shared" ca="1" si="21"/>
        <v/>
      </c>
      <c r="V58" s="411" t="str">
        <f t="shared" ca="1" si="22"/>
        <v/>
      </c>
      <c r="W58" s="458" t="e">
        <f t="shared" ca="1" si="23"/>
        <v>#VALUE!</v>
      </c>
      <c r="X58" s="459">
        <f t="shared" ca="1" si="24"/>
        <v>0</v>
      </c>
      <c r="Z58" s="458" t="e">
        <f ca="1">IF(TYPE(K58)=16,압력교정기!AT74,0)</f>
        <v>#VALUE!</v>
      </c>
      <c r="AA58" s="459">
        <f ca="1">압력교정기!AU74</f>
        <v>0</v>
      </c>
    </row>
    <row r="59" spans="1:29" ht="15" customHeight="1">
      <c r="B59" s="409">
        <f t="shared" si="14"/>
        <v>0</v>
      </c>
      <c r="C59" s="460">
        <f>Pressure_1_R1!B59</f>
        <v>0</v>
      </c>
      <c r="D59" s="461">
        <f>Pressure_1_R1!D59</f>
        <v>0</v>
      </c>
      <c r="E59" s="422" t="e">
        <f t="shared" ca="1" si="17"/>
        <v>#N/A</v>
      </c>
      <c r="F59" s="466" t="e">
        <f t="shared" ca="1" si="18"/>
        <v>#N/A</v>
      </c>
      <c r="G59" s="467">
        <f ca="1">IFERROR(OFFSET(AC$3,MATCH(Pressure_1_R1!M59,AC$4:AC$11,0),0),D59)</f>
        <v>0</v>
      </c>
      <c r="H59" s="457" t="e">
        <f t="shared" ca="1" si="19"/>
        <v>#N/A</v>
      </c>
      <c r="I59" s="493" t="str">
        <f t="shared" ca="1" si="20"/>
        <v>압력교정기</v>
      </c>
      <c r="J59" s="462" t="e">
        <f ca="1">압력교정기!N75</f>
        <v>#N/A</v>
      </c>
      <c r="K59" s="492" t="e">
        <f ca="1">분동식압력계!AJ74</f>
        <v>#DIV/0!</v>
      </c>
      <c r="L59" s="407"/>
      <c r="M59" s="483" t="str">
        <f ca="1">압력교정기!U75</f>
        <v/>
      </c>
      <c r="N59" s="484" t="str">
        <f ca="1">압력교정기!V75</f>
        <v/>
      </c>
      <c r="O59" s="464" t="e">
        <f ca="1">압력교정기!X75</f>
        <v>#VALUE!</v>
      </c>
      <c r="P59" s="465">
        <f ca="1">압력교정기!Y75</f>
        <v>0</v>
      </c>
      <c r="Q59" s="483" t="e">
        <f ca="1">분동식압력계!H74</f>
        <v>#VALUE!</v>
      </c>
      <c r="R59" s="484" t="str">
        <f>분동식압력계!I74</f>
        <v>% of Reading</v>
      </c>
      <c r="S59" s="464" t="e">
        <f ca="1">분동식압력계!K74</f>
        <v>#VALUE!</v>
      </c>
      <c r="T59" s="465">
        <f ca="1">분동식압력계!L74</f>
        <v>0</v>
      </c>
      <c r="U59" s="414" t="str">
        <f t="shared" ca="1" si="21"/>
        <v/>
      </c>
      <c r="V59" s="411" t="str">
        <f t="shared" ca="1" si="22"/>
        <v/>
      </c>
      <c r="W59" s="458" t="e">
        <f t="shared" ca="1" si="23"/>
        <v>#VALUE!</v>
      </c>
      <c r="X59" s="459">
        <f t="shared" ca="1" si="24"/>
        <v>0</v>
      </c>
      <c r="Z59" s="458" t="e">
        <f ca="1">IF(TYPE(K59)=16,압력교정기!AT75,0)</f>
        <v>#VALUE!</v>
      </c>
      <c r="AA59" s="459">
        <f ca="1">압력교정기!AU75</f>
        <v>0</v>
      </c>
    </row>
    <row r="60" spans="1:29" ht="15" customHeight="1">
      <c r="B60" s="409">
        <f t="shared" si="14"/>
        <v>0</v>
      </c>
      <c r="C60" s="460">
        <f>Pressure_1_R1!B60</f>
        <v>0</v>
      </c>
      <c r="D60" s="461">
        <f>Pressure_1_R1!D60</f>
        <v>0</v>
      </c>
      <c r="E60" s="422" t="e">
        <f t="shared" ca="1" si="17"/>
        <v>#N/A</v>
      </c>
      <c r="F60" s="466" t="e">
        <f t="shared" ca="1" si="18"/>
        <v>#N/A</v>
      </c>
      <c r="G60" s="467">
        <f ca="1">IFERROR(OFFSET(AC$3,MATCH(Pressure_1_R1!M60,AC$4:AC$11,0),0),D60)</f>
        <v>0</v>
      </c>
      <c r="H60" s="457" t="e">
        <f t="shared" ca="1" si="19"/>
        <v>#N/A</v>
      </c>
      <c r="I60" s="493" t="str">
        <f t="shared" ca="1" si="20"/>
        <v>압력교정기</v>
      </c>
      <c r="J60" s="462" t="e">
        <f ca="1">압력교정기!N76</f>
        <v>#N/A</v>
      </c>
      <c r="K60" s="492" t="e">
        <f ca="1">분동식압력계!AJ75</f>
        <v>#DIV/0!</v>
      </c>
      <c r="L60" s="407"/>
      <c r="M60" s="483" t="str">
        <f ca="1">압력교정기!U76</f>
        <v/>
      </c>
      <c r="N60" s="484" t="str">
        <f ca="1">압력교정기!V76</f>
        <v/>
      </c>
      <c r="O60" s="464" t="e">
        <f ca="1">압력교정기!X76</f>
        <v>#VALUE!</v>
      </c>
      <c r="P60" s="465">
        <f ca="1">압력교정기!Y76</f>
        <v>0</v>
      </c>
      <c r="Q60" s="483" t="e">
        <f ca="1">분동식압력계!H75</f>
        <v>#VALUE!</v>
      </c>
      <c r="R60" s="484" t="str">
        <f>분동식압력계!I75</f>
        <v>% of Reading</v>
      </c>
      <c r="S60" s="464" t="e">
        <f ca="1">분동식압력계!K75</f>
        <v>#VALUE!</v>
      </c>
      <c r="T60" s="465">
        <f ca="1">분동식압력계!L75</f>
        <v>0</v>
      </c>
      <c r="U60" s="414" t="str">
        <f t="shared" ca="1" si="21"/>
        <v/>
      </c>
      <c r="V60" s="411" t="str">
        <f t="shared" ca="1" si="22"/>
        <v/>
      </c>
      <c r="W60" s="458" t="e">
        <f t="shared" ca="1" si="23"/>
        <v>#VALUE!</v>
      </c>
      <c r="X60" s="459">
        <f t="shared" ca="1" si="24"/>
        <v>0</v>
      </c>
      <c r="Z60" s="458" t="e">
        <f ca="1">IF(TYPE(K60)=16,압력교정기!AT76,0)</f>
        <v>#VALUE!</v>
      </c>
      <c r="AA60" s="459">
        <f ca="1">압력교정기!AU76</f>
        <v>0</v>
      </c>
    </row>
    <row r="61" spans="1:29" ht="15" customHeight="1">
      <c r="B61" s="409">
        <f t="shared" si="14"/>
        <v>0</v>
      </c>
      <c r="C61" s="460">
        <f>Pressure_1_R1!B61</f>
        <v>0</v>
      </c>
      <c r="D61" s="461">
        <f>Pressure_1_R1!D61</f>
        <v>0</v>
      </c>
      <c r="E61" s="422" t="e">
        <f t="shared" ca="1" si="17"/>
        <v>#N/A</v>
      </c>
      <c r="F61" s="466" t="e">
        <f t="shared" ca="1" si="18"/>
        <v>#N/A</v>
      </c>
      <c r="G61" s="467">
        <f ca="1">IFERROR(OFFSET(AC$3,MATCH(Pressure_1_R1!M61,AC$4:AC$11,0),0),D61)</f>
        <v>0</v>
      </c>
      <c r="H61" s="457" t="e">
        <f t="shared" ca="1" si="19"/>
        <v>#N/A</v>
      </c>
      <c r="I61" s="493" t="str">
        <f t="shared" ca="1" si="20"/>
        <v>압력교정기</v>
      </c>
      <c r="J61" s="462" t="e">
        <f ca="1">압력교정기!N77</f>
        <v>#N/A</v>
      </c>
      <c r="K61" s="492" t="e">
        <f ca="1">분동식압력계!AJ76</f>
        <v>#DIV/0!</v>
      </c>
      <c r="L61" s="407"/>
      <c r="M61" s="483" t="str">
        <f ca="1">압력교정기!U77</f>
        <v/>
      </c>
      <c r="N61" s="484" t="str">
        <f ca="1">압력교정기!V77</f>
        <v/>
      </c>
      <c r="O61" s="464" t="e">
        <f ca="1">압력교정기!X77</f>
        <v>#VALUE!</v>
      </c>
      <c r="P61" s="465">
        <f ca="1">압력교정기!Y77</f>
        <v>0</v>
      </c>
      <c r="Q61" s="483" t="e">
        <f ca="1">분동식압력계!H76</f>
        <v>#VALUE!</v>
      </c>
      <c r="R61" s="484" t="str">
        <f>분동식압력계!I76</f>
        <v>% of Reading</v>
      </c>
      <c r="S61" s="464" t="e">
        <f ca="1">분동식압력계!K76</f>
        <v>#VALUE!</v>
      </c>
      <c r="T61" s="465">
        <f ca="1">분동식압력계!L76</f>
        <v>0</v>
      </c>
      <c r="U61" s="414" t="str">
        <f t="shared" ca="1" si="21"/>
        <v/>
      </c>
      <c r="V61" s="411" t="str">
        <f t="shared" ca="1" si="22"/>
        <v/>
      </c>
      <c r="W61" s="458" t="e">
        <f t="shared" ca="1" si="23"/>
        <v>#VALUE!</v>
      </c>
      <c r="X61" s="459">
        <f t="shared" ca="1" si="24"/>
        <v>0</v>
      </c>
      <c r="Z61" s="458" t="e">
        <f ca="1">IF(TYPE(K61)=16,압력교정기!AT77,0)</f>
        <v>#VALUE!</v>
      </c>
      <c r="AA61" s="459">
        <f ca="1">압력교정기!AU77</f>
        <v>0</v>
      </c>
    </row>
    <row r="62" spans="1:29" ht="15" customHeight="1">
      <c r="B62" s="409">
        <f t="shared" si="14"/>
        <v>0</v>
      </c>
      <c r="C62" s="460">
        <f>Pressure_1_R1!B62</f>
        <v>0</v>
      </c>
      <c r="D62" s="461">
        <f>Pressure_1_R1!D62</f>
        <v>0</v>
      </c>
      <c r="E62" s="422" t="e">
        <f t="shared" ca="1" si="17"/>
        <v>#N/A</v>
      </c>
      <c r="F62" s="466" t="e">
        <f t="shared" ca="1" si="18"/>
        <v>#N/A</v>
      </c>
      <c r="G62" s="467">
        <f ca="1">IFERROR(OFFSET(AC$3,MATCH(Pressure_1_R1!M62,AC$4:AC$11,0),0),D62)</f>
        <v>0</v>
      </c>
      <c r="H62" s="457" t="e">
        <f t="shared" ca="1" si="19"/>
        <v>#N/A</v>
      </c>
      <c r="I62" s="493" t="str">
        <f t="shared" ca="1" si="20"/>
        <v>압력교정기</v>
      </c>
      <c r="J62" s="462" t="e">
        <f ca="1">압력교정기!N78</f>
        <v>#N/A</v>
      </c>
      <c r="K62" s="492" t="e">
        <f ca="1">분동식압력계!AJ77</f>
        <v>#DIV/0!</v>
      </c>
      <c r="L62" s="407"/>
      <c r="M62" s="483" t="str">
        <f ca="1">압력교정기!U78</f>
        <v/>
      </c>
      <c r="N62" s="484" t="str">
        <f ca="1">압력교정기!V78</f>
        <v/>
      </c>
      <c r="O62" s="464" t="e">
        <f ca="1">압력교정기!X78</f>
        <v>#VALUE!</v>
      </c>
      <c r="P62" s="465">
        <f ca="1">압력교정기!Y78</f>
        <v>0</v>
      </c>
      <c r="Q62" s="483" t="e">
        <f ca="1">분동식압력계!H77</f>
        <v>#VALUE!</v>
      </c>
      <c r="R62" s="484" t="str">
        <f>분동식압력계!I77</f>
        <v>% of Reading</v>
      </c>
      <c r="S62" s="464" t="e">
        <f ca="1">분동식압력계!K77</f>
        <v>#VALUE!</v>
      </c>
      <c r="T62" s="465">
        <f ca="1">분동식압력계!L77</f>
        <v>0</v>
      </c>
      <c r="U62" s="414" t="str">
        <f t="shared" ca="1" si="21"/>
        <v/>
      </c>
      <c r="V62" s="411" t="str">
        <f t="shared" ca="1" si="22"/>
        <v/>
      </c>
      <c r="W62" s="458" t="e">
        <f t="shared" ca="1" si="23"/>
        <v>#VALUE!</v>
      </c>
      <c r="X62" s="459">
        <f t="shared" ca="1" si="24"/>
        <v>0</v>
      </c>
      <c r="Z62" s="458" t="e">
        <f ca="1">IF(TYPE(K62)=16,압력교정기!AT78,0)</f>
        <v>#VALUE!</v>
      </c>
      <c r="AA62" s="459">
        <f ca="1">압력교정기!AU78</f>
        <v>0</v>
      </c>
    </row>
    <row r="63" spans="1:29" ht="15" customHeight="1">
      <c r="B63" s="409">
        <f t="shared" si="14"/>
        <v>0</v>
      </c>
      <c r="C63" s="460">
        <f>Pressure_1_R1!B63</f>
        <v>0</v>
      </c>
      <c r="D63" s="461">
        <f>Pressure_1_R1!D63</f>
        <v>0</v>
      </c>
      <c r="E63" s="422" t="e">
        <f t="shared" ca="1" si="17"/>
        <v>#N/A</v>
      </c>
      <c r="F63" s="466" t="e">
        <f t="shared" ca="1" si="18"/>
        <v>#N/A</v>
      </c>
      <c r="G63" s="467">
        <f ca="1">IFERROR(OFFSET(AC$3,MATCH(Pressure_1_R1!M63,AC$4:AC$11,0),0),D63)</f>
        <v>0</v>
      </c>
      <c r="H63" s="457" t="e">
        <f t="shared" ca="1" si="19"/>
        <v>#N/A</v>
      </c>
      <c r="I63" s="493" t="str">
        <f t="shared" ca="1" si="20"/>
        <v>압력교정기</v>
      </c>
      <c r="J63" s="462" t="e">
        <f ca="1">압력교정기!N79</f>
        <v>#N/A</v>
      </c>
      <c r="K63" s="492" t="e">
        <f ca="1">분동식압력계!AJ78</f>
        <v>#DIV/0!</v>
      </c>
      <c r="L63" s="407"/>
      <c r="M63" s="483" t="str">
        <f ca="1">압력교정기!U79</f>
        <v/>
      </c>
      <c r="N63" s="484" t="str">
        <f ca="1">압력교정기!V79</f>
        <v/>
      </c>
      <c r="O63" s="464" t="e">
        <f ca="1">압력교정기!X79</f>
        <v>#VALUE!</v>
      </c>
      <c r="P63" s="465">
        <f ca="1">압력교정기!Y79</f>
        <v>0</v>
      </c>
      <c r="Q63" s="483" t="e">
        <f ca="1">분동식압력계!H78</f>
        <v>#VALUE!</v>
      </c>
      <c r="R63" s="484" t="str">
        <f>분동식압력계!I78</f>
        <v>% of Reading</v>
      </c>
      <c r="S63" s="464" t="e">
        <f ca="1">분동식압력계!K78</f>
        <v>#VALUE!</v>
      </c>
      <c r="T63" s="465">
        <f ca="1">분동식압력계!L78</f>
        <v>0</v>
      </c>
      <c r="U63" s="414" t="str">
        <f t="shared" ca="1" si="21"/>
        <v/>
      </c>
      <c r="V63" s="411" t="str">
        <f t="shared" ca="1" si="22"/>
        <v/>
      </c>
      <c r="W63" s="458" t="e">
        <f t="shared" ca="1" si="23"/>
        <v>#VALUE!</v>
      </c>
      <c r="X63" s="459">
        <f t="shared" ca="1" si="24"/>
        <v>0</v>
      </c>
      <c r="Z63" s="458" t="e">
        <f ca="1">IF(TYPE(K63)=16,압력교정기!AT79,0)</f>
        <v>#VALUE!</v>
      </c>
      <c r="AA63" s="459">
        <f ca="1">압력교정기!AU79</f>
        <v>0</v>
      </c>
    </row>
    <row r="64" spans="1:29" s="67" customFormat="1" ht="15" customHeight="1">
      <c r="A64" s="58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AC64" s="82"/>
    </row>
    <row r="65" spans="1:29" s="67" customFormat="1" ht="15" customHeight="1">
      <c r="A65" s="58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AC65" s="82"/>
    </row>
    <row r="66" spans="1:29" s="67" customFormat="1" ht="15" customHeight="1">
      <c r="A66" s="58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AC66" s="82"/>
    </row>
    <row r="67" spans="1:29" s="67" customFormat="1" ht="15" customHeight="1">
      <c r="A67" s="58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AC67" s="82"/>
    </row>
    <row r="68" spans="1:29" s="67" customFormat="1" ht="15" customHeight="1">
      <c r="A68" s="58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AC68" s="82"/>
    </row>
    <row r="69" spans="1:29" s="67" customFormat="1" ht="15" customHeight="1">
      <c r="A69" s="58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AC69" s="82"/>
    </row>
    <row r="70" spans="1:29" s="67" customFormat="1" ht="15" customHeight="1">
      <c r="A70" s="58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AC70" s="82"/>
    </row>
    <row r="71" spans="1:29" s="67" customFormat="1" ht="15" customHeight="1">
      <c r="A71" s="58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AC71" s="82"/>
    </row>
    <row r="72" spans="1:29" s="67" customFormat="1" ht="15" customHeight="1">
      <c r="A72" s="58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AC72" s="82"/>
    </row>
    <row r="73" spans="1:29" s="67" customFormat="1" ht="15" customHeight="1">
      <c r="A73" s="58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AC73" s="82"/>
    </row>
    <row r="74" spans="1:29" s="67" customFormat="1" ht="15" customHeight="1">
      <c r="A74" s="58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AC74" s="82"/>
    </row>
    <row r="75" spans="1:29" s="67" customFormat="1" ht="15" customHeight="1">
      <c r="A75" s="58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AC75" s="82"/>
    </row>
    <row r="76" spans="1:29" s="67" customFormat="1" ht="15" customHeight="1">
      <c r="A76" s="58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AC76" s="82"/>
    </row>
    <row r="77" spans="1:29" s="67" customFormat="1" ht="15" customHeight="1">
      <c r="A77" s="58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AC77" s="82"/>
    </row>
    <row r="78" spans="1:29" s="67" customFormat="1" ht="15" customHeight="1">
      <c r="A78" s="58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AC78" s="82"/>
    </row>
    <row r="79" spans="1:29" s="67" customFormat="1" ht="15" customHeight="1">
      <c r="A79" s="58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AC79" s="82"/>
    </row>
    <row r="80" spans="1:29" s="67" customFormat="1" ht="15" customHeight="1">
      <c r="A80" s="58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AC80" s="82"/>
    </row>
    <row r="81" spans="1:29" s="67" customFormat="1" ht="15" customHeight="1">
      <c r="A81" s="58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AC81" s="82"/>
    </row>
    <row r="82" spans="1:29" s="67" customFormat="1" ht="15" customHeight="1">
      <c r="A82" s="58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AC82" s="82"/>
    </row>
    <row r="83" spans="1:29" s="67" customFormat="1" ht="15" customHeight="1">
      <c r="A83" s="58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AC83" s="82"/>
    </row>
    <row r="84" spans="1:29" s="67" customFormat="1" ht="15" customHeight="1">
      <c r="A84" s="58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AC84" s="82"/>
    </row>
    <row r="85" spans="1:29" s="67" customFormat="1" ht="15" customHeight="1">
      <c r="A85" s="58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AC85" s="82"/>
    </row>
    <row r="86" spans="1:29" s="67" customFormat="1" ht="15" customHeight="1">
      <c r="A86" s="58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AC86" s="82"/>
    </row>
    <row r="87" spans="1:29" s="67" customFormat="1" ht="15" customHeight="1">
      <c r="A87" s="58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AC87" s="82"/>
    </row>
    <row r="88" spans="1:29" s="67" customFormat="1" ht="15" customHeight="1">
      <c r="A88" s="58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AC88" s="82"/>
    </row>
    <row r="89" spans="1:29" s="67" customFormat="1" ht="15" customHeight="1">
      <c r="A89" s="58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AC89" s="82"/>
    </row>
    <row r="90" spans="1:29" s="67" customFormat="1" ht="15" customHeight="1">
      <c r="A90" s="58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AC90" s="82"/>
    </row>
    <row r="91" spans="1:29" s="67" customFormat="1" ht="15" customHeight="1">
      <c r="A91" s="58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AC91" s="82"/>
    </row>
    <row r="92" spans="1:29" s="67" customFormat="1" ht="15" customHeight="1">
      <c r="A92" s="58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AC92" s="82"/>
    </row>
    <row r="93" spans="1:29" s="67" customFormat="1" ht="15" customHeight="1">
      <c r="A93" s="58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AC93" s="82"/>
    </row>
    <row r="94" spans="1:29" s="67" customFormat="1" ht="15" customHeight="1">
      <c r="A94" s="58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AC94" s="82"/>
    </row>
    <row r="95" spans="1:29" s="67" customFormat="1" ht="15" customHeight="1">
      <c r="A95" s="58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AC95" s="82"/>
    </row>
    <row r="96" spans="1:29" s="67" customFormat="1" ht="15" customHeight="1">
      <c r="A96" s="58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AC96" s="82"/>
    </row>
    <row r="97" spans="1:29" s="67" customFormat="1" ht="15" customHeight="1">
      <c r="A97" s="58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AC97" s="82"/>
    </row>
    <row r="98" spans="1:29" s="67" customFormat="1" ht="15" customHeight="1">
      <c r="A98" s="58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AC98" s="82"/>
    </row>
    <row r="99" spans="1:29" s="67" customFormat="1" ht="15" customHeight="1">
      <c r="A99" s="58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AC99" s="82"/>
    </row>
    <row r="100" spans="1:29" s="67" customFormat="1" ht="15" customHeight="1">
      <c r="A100" s="58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AC100" s="82"/>
    </row>
    <row r="101" spans="1:29" s="67" customFormat="1" ht="15" customHeight="1">
      <c r="A101" s="58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AC101" s="82"/>
    </row>
    <row r="102" spans="1:29" s="67" customFormat="1" ht="15" customHeight="1">
      <c r="A102" s="58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AC102" s="82"/>
    </row>
    <row r="103" spans="1:29" s="67" customFormat="1" ht="15" customHeight="1">
      <c r="A103" s="58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AC103" s="82"/>
    </row>
    <row r="104" spans="1:29" s="67" customFormat="1" ht="15" customHeight="1">
      <c r="A104" s="58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AC104" s="82"/>
    </row>
    <row r="105" spans="1:29" s="67" customFormat="1" ht="15" customHeight="1">
      <c r="A105" s="58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AC105" s="82"/>
    </row>
    <row r="106" spans="1:29" s="67" customFormat="1" ht="15" customHeight="1">
      <c r="A106" s="58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AC106" s="82"/>
    </row>
    <row r="107" spans="1:29" s="67" customFormat="1" ht="15" customHeight="1">
      <c r="A107" s="58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AC107" s="82"/>
    </row>
    <row r="108" spans="1:29" s="67" customFormat="1" ht="15" customHeight="1">
      <c r="A108" s="58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AC108" s="82"/>
    </row>
    <row r="109" spans="1:29" s="67" customFormat="1" ht="15" customHeight="1">
      <c r="A109" s="58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AC109" s="82"/>
    </row>
    <row r="110" spans="1:29" s="67" customFormat="1" ht="15" customHeight="1">
      <c r="A110" s="58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AC110" s="82"/>
    </row>
    <row r="111" spans="1:29" s="67" customFormat="1" ht="15" customHeight="1">
      <c r="A111" s="58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AC111" s="82"/>
    </row>
    <row r="112" spans="1:29" s="67" customFormat="1" ht="15" customHeight="1">
      <c r="A112" s="58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AC112" s="82"/>
    </row>
    <row r="113" spans="1:30" ht="16.5" customHeight="1">
      <c r="A113" s="298" t="s">
        <v>483</v>
      </c>
    </row>
    <row r="114" spans="1:30" ht="15" customHeight="1">
      <c r="B114" s="301" t="s">
        <v>486</v>
      </c>
      <c r="D114" s="66"/>
      <c r="E114" s="66"/>
      <c r="F114" s="301"/>
      <c r="G114" s="66"/>
      <c r="H114" s="66"/>
      <c r="I114" s="66"/>
      <c r="J114" s="66"/>
      <c r="K114" s="66"/>
      <c r="L114" s="66"/>
      <c r="M114" s="301" t="s">
        <v>945</v>
      </c>
      <c r="N114" s="301"/>
      <c r="Y114" s="66"/>
      <c r="Z114" s="301" t="s">
        <v>977</v>
      </c>
      <c r="AA114" s="66"/>
      <c r="AB114" s="66"/>
      <c r="AC114" s="66"/>
      <c r="AD114" s="66"/>
    </row>
    <row r="115" spans="1:30" ht="15" customHeight="1">
      <c r="B115" s="405" t="s">
        <v>944</v>
      </c>
      <c r="C115" s="778" t="s">
        <v>938</v>
      </c>
      <c r="D115" s="779"/>
      <c r="E115" s="446" t="s">
        <v>970</v>
      </c>
      <c r="F115" s="778" t="s">
        <v>938</v>
      </c>
      <c r="G115" s="779"/>
      <c r="H115" s="450" t="s">
        <v>939</v>
      </c>
      <c r="I115" s="486" t="s">
        <v>992</v>
      </c>
      <c r="J115" s="442" t="s">
        <v>965</v>
      </c>
      <c r="K115" s="445" t="s">
        <v>966</v>
      </c>
      <c r="L115" s="66"/>
      <c r="M115" s="778" t="s">
        <v>498</v>
      </c>
      <c r="N115" s="779"/>
      <c r="O115" s="778" t="s">
        <v>986</v>
      </c>
      <c r="P115" s="779"/>
      <c r="Q115" s="778" t="s">
        <v>967</v>
      </c>
      <c r="R115" s="779"/>
      <c r="S115" s="778" t="s">
        <v>986</v>
      </c>
      <c r="T115" s="779"/>
      <c r="U115" s="778" t="s">
        <v>987</v>
      </c>
      <c r="V115" s="779"/>
      <c r="W115" s="778" t="s">
        <v>971</v>
      </c>
      <c r="X115" s="779"/>
      <c r="Z115" s="778" t="s">
        <v>976</v>
      </c>
      <c r="AA115" s="779"/>
    </row>
    <row r="116" spans="1:30" ht="15" customHeight="1">
      <c r="B116" s="463">
        <f>Calcu!I$568</f>
        <v>0</v>
      </c>
      <c r="C116" s="460">
        <f>Pressure_1_R2!B4</f>
        <v>0</v>
      </c>
      <c r="D116" s="461">
        <f>Pressure_1_R2!D4</f>
        <v>0</v>
      </c>
      <c r="E116" s="422" t="e">
        <f t="shared" ref="E116:E144" ca="1" si="25">INDEX($AD$4:$AK$11,MATCH(D116,$AD$3:$AK$3,0),MATCH(G116,$AC$4:$AC$11,0))</f>
        <v>#N/A</v>
      </c>
      <c r="F116" s="466" t="e">
        <f ca="1">C116*E116</f>
        <v>#N/A</v>
      </c>
      <c r="G116" s="467">
        <f ca="1">IFERROR(OFFSET(AC$3,MATCH(Pressure_1_R2!M4,AC$4:AC$11,0),0),D116)</f>
        <v>0</v>
      </c>
      <c r="H116" s="457" t="e">
        <f ca="1">IF(TYPE(K116)=16,J116,K116*#REF!)</f>
        <v>#N/A</v>
      </c>
      <c r="I116" s="493" t="str">
        <f ca="1">IF(TYPE(K116)=16,"압력교정기","분동식압력계")</f>
        <v>압력교정기</v>
      </c>
      <c r="J116" s="462" t="e">
        <f ca="1">압력교정기!N132</f>
        <v>#N/A</v>
      </c>
      <c r="K116" s="462" t="e">
        <f ca="1">분동식압력계!AJ131</f>
        <v>#DIV/0!</v>
      </c>
      <c r="L116" s="66"/>
      <c r="M116" s="483" t="str">
        <f ca="1">압력교정기!U132</f>
        <v/>
      </c>
      <c r="N116" s="484" t="str">
        <f ca="1">압력교정기!V132</f>
        <v/>
      </c>
      <c r="O116" s="464" t="e">
        <f ca="1">압력교정기!X132</f>
        <v>#VALUE!</v>
      </c>
      <c r="P116" s="465">
        <f>압력교정기!Y132</f>
        <v>0</v>
      </c>
      <c r="Q116" s="483" t="e">
        <f ca="1">분동식압력계!H131</f>
        <v>#N/A</v>
      </c>
      <c r="R116" s="484" t="str">
        <f>분동식압력계!I131</f>
        <v>% of Reading</v>
      </c>
      <c r="S116" s="464" t="e">
        <f ca="1">분동식압력계!K131</f>
        <v>#N/A</v>
      </c>
      <c r="T116" s="465">
        <f>분동식압력계!L131</f>
        <v>0</v>
      </c>
      <c r="U116" s="414" t="str">
        <f ca="1">IF(TYPE(K116)=16,M116,Q116)</f>
        <v/>
      </c>
      <c r="V116" s="411" t="str">
        <f ca="1">IF(TYPE(K116)=16,N116,R116)</f>
        <v/>
      </c>
      <c r="W116" s="458" t="e">
        <f ca="1">IF(TYPE(K116)=16,O116,S116)</f>
        <v>#VALUE!</v>
      </c>
      <c r="X116" s="459">
        <f t="shared" ref="X116:X144" ca="1" si="26">G116</f>
        <v>0</v>
      </c>
      <c r="Z116" s="458" t="e">
        <f ca="1">IF(TYPE(K116)=16,압력교정기!AT132,0)</f>
        <v>#VALUE!</v>
      </c>
      <c r="AA116" s="459">
        <f ca="1">압력교정기!AU132</f>
        <v>0</v>
      </c>
    </row>
    <row r="117" spans="1:30" ht="15" customHeight="1">
      <c r="B117" s="409">
        <f>B116</f>
        <v>0</v>
      </c>
      <c r="C117" s="460">
        <f>Pressure_1_R2!B5</f>
        <v>0</v>
      </c>
      <c r="D117" s="461">
        <f>Pressure_1_R2!D5</f>
        <v>0</v>
      </c>
      <c r="E117" s="422" t="e">
        <f t="shared" ca="1" si="25"/>
        <v>#N/A</v>
      </c>
      <c r="F117" s="466" t="e">
        <f t="shared" ref="F117:F144" ca="1" si="27">C117*E117</f>
        <v>#N/A</v>
      </c>
      <c r="G117" s="468">
        <f ca="1">G116</f>
        <v>0</v>
      </c>
      <c r="H117" s="457" t="e">
        <f ca="1">IF(TYPE(K117)=16,J117,K117*#REF!)</f>
        <v>#N/A</v>
      </c>
      <c r="I117" s="493" t="str">
        <f t="shared" ref="I117:I144" ca="1" si="28">IF(TYPE(K117)=16,"압력교정기","분동식압력계")</f>
        <v>압력교정기</v>
      </c>
      <c r="J117" s="462" t="e">
        <f ca="1">압력교정기!N133</f>
        <v>#N/A</v>
      </c>
      <c r="K117" s="462" t="e">
        <f ca="1">분동식압력계!AJ132</f>
        <v>#DIV/0!</v>
      </c>
      <c r="L117" s="407"/>
      <c r="M117" s="483" t="str">
        <f ca="1">압력교정기!U133</f>
        <v/>
      </c>
      <c r="N117" s="484" t="str">
        <f ca="1">압력교정기!V133</f>
        <v/>
      </c>
      <c r="O117" s="464" t="e">
        <f ca="1">압력교정기!X133</f>
        <v>#VALUE!</v>
      </c>
      <c r="P117" s="465">
        <f>압력교정기!Y133</f>
        <v>0</v>
      </c>
      <c r="Q117" s="483" t="e">
        <f ca="1">분동식압력계!H132</f>
        <v>#N/A</v>
      </c>
      <c r="R117" s="484" t="str">
        <f>분동식압력계!I132</f>
        <v>% of Reading</v>
      </c>
      <c r="S117" s="464" t="e">
        <f ca="1">분동식압력계!K132</f>
        <v>#N/A</v>
      </c>
      <c r="T117" s="465">
        <f>분동식압력계!L132</f>
        <v>0</v>
      </c>
      <c r="U117" s="414" t="str">
        <f t="shared" ref="U117:U144" ca="1" si="29">IF(TYPE(K117)=16,M117,Q117)</f>
        <v/>
      </c>
      <c r="V117" s="411" t="str">
        <f t="shared" ref="V117:V144" ca="1" si="30">IF(TYPE(K117)=16,N117,R117)</f>
        <v/>
      </c>
      <c r="W117" s="458" t="e">
        <f t="shared" ref="W117:W144" ca="1" si="31">IF(TYPE(K117)=16,O117,S117)</f>
        <v>#VALUE!</v>
      </c>
      <c r="X117" s="459">
        <f t="shared" ca="1" si="26"/>
        <v>0</v>
      </c>
      <c r="Z117" s="458" t="e">
        <f ca="1">IF(TYPE(K117)=16,압력교정기!AT133,0)</f>
        <v>#VALUE!</v>
      </c>
      <c r="AA117" s="459">
        <f ca="1">압력교정기!AU133</f>
        <v>0</v>
      </c>
    </row>
    <row r="118" spans="1:30" ht="15" customHeight="1">
      <c r="B118" s="409">
        <f t="shared" ref="B118:B175" si="32">B117</f>
        <v>0</v>
      </c>
      <c r="C118" s="460">
        <f>Pressure_1_R2!B6</f>
        <v>0</v>
      </c>
      <c r="D118" s="461">
        <f>Pressure_1_R2!D6</f>
        <v>0</v>
      </c>
      <c r="E118" s="422" t="e">
        <f t="shared" ca="1" si="25"/>
        <v>#N/A</v>
      </c>
      <c r="F118" s="466" t="e">
        <f t="shared" ca="1" si="27"/>
        <v>#N/A</v>
      </c>
      <c r="G118" s="468">
        <f t="shared" ref="G118:G175" ca="1" si="33">G117</f>
        <v>0</v>
      </c>
      <c r="H118" s="457" t="e">
        <f ca="1">IF(TYPE(K118)=16,J118,K118*#REF!)</f>
        <v>#N/A</v>
      </c>
      <c r="I118" s="493" t="str">
        <f t="shared" ca="1" si="28"/>
        <v>압력교정기</v>
      </c>
      <c r="J118" s="462" t="e">
        <f ca="1">압력교정기!N134</f>
        <v>#N/A</v>
      </c>
      <c r="K118" s="462" t="e">
        <f ca="1">분동식압력계!AJ133</f>
        <v>#DIV/0!</v>
      </c>
      <c r="L118" s="407"/>
      <c r="M118" s="483" t="str">
        <f ca="1">압력교정기!U134</f>
        <v/>
      </c>
      <c r="N118" s="484" t="str">
        <f ca="1">압력교정기!V134</f>
        <v/>
      </c>
      <c r="O118" s="464" t="e">
        <f ca="1">압력교정기!X134</f>
        <v>#VALUE!</v>
      </c>
      <c r="P118" s="465">
        <f>압력교정기!Y134</f>
        <v>0</v>
      </c>
      <c r="Q118" s="483" t="e">
        <f ca="1">분동식압력계!H133</f>
        <v>#N/A</v>
      </c>
      <c r="R118" s="484" t="str">
        <f>분동식압력계!I133</f>
        <v>% of Reading</v>
      </c>
      <c r="S118" s="464" t="e">
        <f ca="1">분동식압력계!K133</f>
        <v>#N/A</v>
      </c>
      <c r="T118" s="465">
        <f>분동식압력계!L133</f>
        <v>0</v>
      </c>
      <c r="U118" s="414" t="str">
        <f t="shared" ca="1" si="29"/>
        <v/>
      </c>
      <c r="V118" s="411" t="str">
        <f t="shared" ca="1" si="30"/>
        <v/>
      </c>
      <c r="W118" s="458" t="e">
        <f t="shared" ca="1" si="31"/>
        <v>#VALUE!</v>
      </c>
      <c r="X118" s="459">
        <f t="shared" ca="1" si="26"/>
        <v>0</v>
      </c>
      <c r="Z118" s="458" t="e">
        <f ca="1">IF(TYPE(K118)=16,압력교정기!AT134,0)</f>
        <v>#VALUE!</v>
      </c>
      <c r="AA118" s="459">
        <f ca="1">압력교정기!AU134</f>
        <v>0</v>
      </c>
    </row>
    <row r="119" spans="1:30" ht="15" customHeight="1">
      <c r="B119" s="409">
        <f t="shared" si="32"/>
        <v>0</v>
      </c>
      <c r="C119" s="460">
        <f>Pressure_1_R2!B7</f>
        <v>0</v>
      </c>
      <c r="D119" s="461">
        <f>Pressure_1_R2!D7</f>
        <v>0</v>
      </c>
      <c r="E119" s="422" t="e">
        <f t="shared" ca="1" si="25"/>
        <v>#N/A</v>
      </c>
      <c r="F119" s="466" t="e">
        <f t="shared" ca="1" si="27"/>
        <v>#N/A</v>
      </c>
      <c r="G119" s="468">
        <f t="shared" ca="1" si="33"/>
        <v>0</v>
      </c>
      <c r="H119" s="457" t="e">
        <f ca="1">IF(TYPE(K119)=16,J119,K119*#REF!)</f>
        <v>#N/A</v>
      </c>
      <c r="I119" s="493" t="str">
        <f t="shared" ca="1" si="28"/>
        <v>압력교정기</v>
      </c>
      <c r="J119" s="462" t="e">
        <f ca="1">압력교정기!N135</f>
        <v>#N/A</v>
      </c>
      <c r="K119" s="462" t="e">
        <f ca="1">분동식압력계!AJ134</f>
        <v>#DIV/0!</v>
      </c>
      <c r="L119" s="407"/>
      <c r="M119" s="483" t="str">
        <f ca="1">압력교정기!U135</f>
        <v/>
      </c>
      <c r="N119" s="484" t="str">
        <f ca="1">압력교정기!V135</f>
        <v/>
      </c>
      <c r="O119" s="464" t="e">
        <f ca="1">압력교정기!X135</f>
        <v>#VALUE!</v>
      </c>
      <c r="P119" s="465">
        <f>압력교정기!Y135</f>
        <v>0</v>
      </c>
      <c r="Q119" s="483" t="e">
        <f ca="1">분동식압력계!H134</f>
        <v>#N/A</v>
      </c>
      <c r="R119" s="484" t="str">
        <f>분동식압력계!I134</f>
        <v>% of Reading</v>
      </c>
      <c r="S119" s="464" t="e">
        <f ca="1">분동식압력계!K134</f>
        <v>#N/A</v>
      </c>
      <c r="T119" s="465">
        <f>분동식압력계!L134</f>
        <v>0</v>
      </c>
      <c r="U119" s="414" t="str">
        <f t="shared" ca="1" si="29"/>
        <v/>
      </c>
      <c r="V119" s="411" t="str">
        <f t="shared" ca="1" si="30"/>
        <v/>
      </c>
      <c r="W119" s="458" t="e">
        <f t="shared" ca="1" si="31"/>
        <v>#VALUE!</v>
      </c>
      <c r="X119" s="459">
        <f t="shared" ca="1" si="26"/>
        <v>0</v>
      </c>
      <c r="Z119" s="458" t="e">
        <f ca="1">IF(TYPE(K119)=16,압력교정기!AT135,0)</f>
        <v>#VALUE!</v>
      </c>
      <c r="AA119" s="459">
        <f ca="1">압력교정기!AU135</f>
        <v>0</v>
      </c>
    </row>
    <row r="120" spans="1:30" ht="15" customHeight="1">
      <c r="B120" s="409">
        <f t="shared" si="32"/>
        <v>0</v>
      </c>
      <c r="C120" s="460">
        <f>Pressure_1_R2!B8</f>
        <v>0</v>
      </c>
      <c r="D120" s="461">
        <f>Pressure_1_R2!D8</f>
        <v>0</v>
      </c>
      <c r="E120" s="422" t="e">
        <f t="shared" ca="1" si="25"/>
        <v>#N/A</v>
      </c>
      <c r="F120" s="466" t="e">
        <f t="shared" ca="1" si="27"/>
        <v>#N/A</v>
      </c>
      <c r="G120" s="468">
        <f t="shared" ca="1" si="33"/>
        <v>0</v>
      </c>
      <c r="H120" s="457" t="e">
        <f ca="1">IF(TYPE(K120)=16,J120,K120*#REF!)</f>
        <v>#N/A</v>
      </c>
      <c r="I120" s="493" t="str">
        <f t="shared" ca="1" si="28"/>
        <v>압력교정기</v>
      </c>
      <c r="J120" s="462" t="e">
        <f ca="1">압력교정기!N136</f>
        <v>#N/A</v>
      </c>
      <c r="K120" s="462" t="e">
        <f ca="1">분동식압력계!AJ135</f>
        <v>#DIV/0!</v>
      </c>
      <c r="L120" s="407"/>
      <c r="M120" s="483" t="str">
        <f ca="1">압력교정기!U136</f>
        <v/>
      </c>
      <c r="N120" s="484" t="str">
        <f ca="1">압력교정기!V136</f>
        <v/>
      </c>
      <c r="O120" s="464" t="e">
        <f ca="1">압력교정기!X136</f>
        <v>#VALUE!</v>
      </c>
      <c r="P120" s="465">
        <f>압력교정기!Y136</f>
        <v>0</v>
      </c>
      <c r="Q120" s="483" t="e">
        <f ca="1">분동식압력계!H135</f>
        <v>#N/A</v>
      </c>
      <c r="R120" s="484" t="str">
        <f>분동식압력계!I135</f>
        <v>% of Reading</v>
      </c>
      <c r="S120" s="464" t="e">
        <f ca="1">분동식압력계!K135</f>
        <v>#N/A</v>
      </c>
      <c r="T120" s="465">
        <f>분동식압력계!L135</f>
        <v>0</v>
      </c>
      <c r="U120" s="414" t="str">
        <f t="shared" ca="1" si="29"/>
        <v/>
      </c>
      <c r="V120" s="411" t="str">
        <f t="shared" ca="1" si="30"/>
        <v/>
      </c>
      <c r="W120" s="458" t="e">
        <f t="shared" ca="1" si="31"/>
        <v>#VALUE!</v>
      </c>
      <c r="X120" s="459">
        <f t="shared" ca="1" si="26"/>
        <v>0</v>
      </c>
      <c r="Z120" s="458" t="e">
        <f ca="1">IF(TYPE(K120)=16,압력교정기!AT136,0)</f>
        <v>#VALUE!</v>
      </c>
      <c r="AA120" s="459">
        <f ca="1">압력교정기!AU136</f>
        <v>0</v>
      </c>
    </row>
    <row r="121" spans="1:30" ht="15" customHeight="1">
      <c r="B121" s="409">
        <f t="shared" si="32"/>
        <v>0</v>
      </c>
      <c r="C121" s="460">
        <f>Pressure_1_R2!B9</f>
        <v>0</v>
      </c>
      <c r="D121" s="461">
        <f>Pressure_1_R2!D9</f>
        <v>0</v>
      </c>
      <c r="E121" s="422" t="e">
        <f t="shared" ca="1" si="25"/>
        <v>#N/A</v>
      </c>
      <c r="F121" s="466" t="e">
        <f t="shared" ca="1" si="27"/>
        <v>#N/A</v>
      </c>
      <c r="G121" s="468">
        <f t="shared" ca="1" si="33"/>
        <v>0</v>
      </c>
      <c r="H121" s="457" t="e">
        <f ca="1">IF(TYPE(K121)=16,J121,K121*#REF!)</f>
        <v>#N/A</v>
      </c>
      <c r="I121" s="493" t="str">
        <f t="shared" ca="1" si="28"/>
        <v>압력교정기</v>
      </c>
      <c r="J121" s="462" t="e">
        <f ca="1">압력교정기!N137</f>
        <v>#N/A</v>
      </c>
      <c r="K121" s="462" t="e">
        <f ca="1">분동식압력계!AJ136</f>
        <v>#DIV/0!</v>
      </c>
      <c r="L121" s="407"/>
      <c r="M121" s="483" t="str">
        <f ca="1">압력교정기!U137</f>
        <v/>
      </c>
      <c r="N121" s="484" t="str">
        <f ca="1">압력교정기!V137</f>
        <v/>
      </c>
      <c r="O121" s="464" t="e">
        <f ca="1">압력교정기!X137</f>
        <v>#VALUE!</v>
      </c>
      <c r="P121" s="465">
        <f>압력교정기!Y137</f>
        <v>0</v>
      </c>
      <c r="Q121" s="483" t="e">
        <f ca="1">분동식압력계!H136</f>
        <v>#N/A</v>
      </c>
      <c r="R121" s="484" t="str">
        <f>분동식압력계!I136</f>
        <v>% of Reading</v>
      </c>
      <c r="S121" s="464" t="e">
        <f ca="1">분동식압력계!K136</f>
        <v>#N/A</v>
      </c>
      <c r="T121" s="465">
        <f>분동식압력계!L136</f>
        <v>0</v>
      </c>
      <c r="U121" s="414" t="str">
        <f t="shared" ca="1" si="29"/>
        <v/>
      </c>
      <c r="V121" s="411" t="str">
        <f t="shared" ca="1" si="30"/>
        <v/>
      </c>
      <c r="W121" s="458" t="e">
        <f t="shared" ca="1" si="31"/>
        <v>#VALUE!</v>
      </c>
      <c r="X121" s="459">
        <f t="shared" ca="1" si="26"/>
        <v>0</v>
      </c>
      <c r="Z121" s="458" t="e">
        <f ca="1">IF(TYPE(K121)=16,압력교정기!AT137,0)</f>
        <v>#VALUE!</v>
      </c>
      <c r="AA121" s="459">
        <f ca="1">압력교정기!AU137</f>
        <v>0</v>
      </c>
    </row>
    <row r="122" spans="1:30" ht="15" customHeight="1">
      <c r="B122" s="409">
        <f t="shared" si="32"/>
        <v>0</v>
      </c>
      <c r="C122" s="460">
        <f>Pressure_1_R2!B10</f>
        <v>0</v>
      </c>
      <c r="D122" s="461">
        <f>Pressure_1_R2!D10</f>
        <v>0</v>
      </c>
      <c r="E122" s="422" t="e">
        <f t="shared" ca="1" si="25"/>
        <v>#N/A</v>
      </c>
      <c r="F122" s="466" t="e">
        <f t="shared" ca="1" si="27"/>
        <v>#N/A</v>
      </c>
      <c r="G122" s="468">
        <f t="shared" ca="1" si="33"/>
        <v>0</v>
      </c>
      <c r="H122" s="457" t="e">
        <f ca="1">IF(TYPE(K122)=16,J122,K122*#REF!)</f>
        <v>#N/A</v>
      </c>
      <c r="I122" s="493" t="str">
        <f t="shared" ca="1" si="28"/>
        <v>압력교정기</v>
      </c>
      <c r="J122" s="462" t="e">
        <f ca="1">압력교정기!N138</f>
        <v>#N/A</v>
      </c>
      <c r="K122" s="462" t="e">
        <f ca="1">분동식압력계!AJ137</f>
        <v>#DIV/0!</v>
      </c>
      <c r="L122" s="407"/>
      <c r="M122" s="483" t="str">
        <f ca="1">압력교정기!U138</f>
        <v/>
      </c>
      <c r="N122" s="484" t="str">
        <f ca="1">압력교정기!V138</f>
        <v/>
      </c>
      <c r="O122" s="464" t="e">
        <f ca="1">압력교정기!X138</f>
        <v>#VALUE!</v>
      </c>
      <c r="P122" s="465">
        <f>압력교정기!Y138</f>
        <v>0</v>
      </c>
      <c r="Q122" s="483" t="e">
        <f ca="1">분동식압력계!H137</f>
        <v>#N/A</v>
      </c>
      <c r="R122" s="484" t="str">
        <f>분동식압력계!I137</f>
        <v>% of Reading</v>
      </c>
      <c r="S122" s="464" t="e">
        <f ca="1">분동식압력계!K137</f>
        <v>#N/A</v>
      </c>
      <c r="T122" s="465">
        <f>분동식압력계!L137</f>
        <v>0</v>
      </c>
      <c r="U122" s="414" t="str">
        <f t="shared" ca="1" si="29"/>
        <v/>
      </c>
      <c r="V122" s="411" t="str">
        <f t="shared" ca="1" si="30"/>
        <v/>
      </c>
      <c r="W122" s="458" t="e">
        <f t="shared" ca="1" si="31"/>
        <v>#VALUE!</v>
      </c>
      <c r="X122" s="459">
        <f t="shared" ca="1" si="26"/>
        <v>0</v>
      </c>
      <c r="Z122" s="458" t="e">
        <f ca="1">IF(TYPE(K122)=16,압력교정기!AT138,0)</f>
        <v>#VALUE!</v>
      </c>
      <c r="AA122" s="459">
        <f ca="1">압력교정기!AU138</f>
        <v>0</v>
      </c>
    </row>
    <row r="123" spans="1:30" ht="15" customHeight="1">
      <c r="B123" s="409">
        <f t="shared" si="32"/>
        <v>0</v>
      </c>
      <c r="C123" s="460">
        <f>Pressure_1_R2!B11</f>
        <v>0</v>
      </c>
      <c r="D123" s="461">
        <f>Pressure_1_R2!D11</f>
        <v>0</v>
      </c>
      <c r="E123" s="422" t="e">
        <f t="shared" ca="1" si="25"/>
        <v>#N/A</v>
      </c>
      <c r="F123" s="466" t="e">
        <f t="shared" ca="1" si="27"/>
        <v>#N/A</v>
      </c>
      <c r="G123" s="468">
        <f t="shared" ca="1" si="33"/>
        <v>0</v>
      </c>
      <c r="H123" s="457" t="e">
        <f ca="1">IF(TYPE(K123)=16,J123,K123*#REF!)</f>
        <v>#N/A</v>
      </c>
      <c r="I123" s="493" t="str">
        <f t="shared" ca="1" si="28"/>
        <v>압력교정기</v>
      </c>
      <c r="J123" s="462" t="e">
        <f ca="1">압력교정기!N139</f>
        <v>#N/A</v>
      </c>
      <c r="K123" s="462" t="e">
        <f ca="1">분동식압력계!AJ138</f>
        <v>#DIV/0!</v>
      </c>
      <c r="L123" s="407"/>
      <c r="M123" s="483" t="str">
        <f ca="1">압력교정기!U139</f>
        <v/>
      </c>
      <c r="N123" s="484" t="str">
        <f ca="1">압력교정기!V139</f>
        <v/>
      </c>
      <c r="O123" s="464" t="e">
        <f ca="1">압력교정기!X139</f>
        <v>#VALUE!</v>
      </c>
      <c r="P123" s="465">
        <f>압력교정기!Y139</f>
        <v>0</v>
      </c>
      <c r="Q123" s="483" t="e">
        <f ca="1">분동식압력계!H138</f>
        <v>#N/A</v>
      </c>
      <c r="R123" s="484" t="str">
        <f>분동식압력계!I138</f>
        <v>% of Reading</v>
      </c>
      <c r="S123" s="464" t="e">
        <f ca="1">분동식압력계!K138</f>
        <v>#N/A</v>
      </c>
      <c r="T123" s="465">
        <f>분동식압력계!L138</f>
        <v>0</v>
      </c>
      <c r="U123" s="414" t="str">
        <f t="shared" ca="1" si="29"/>
        <v/>
      </c>
      <c r="V123" s="411" t="str">
        <f t="shared" ca="1" si="30"/>
        <v/>
      </c>
      <c r="W123" s="458" t="e">
        <f t="shared" ca="1" si="31"/>
        <v>#VALUE!</v>
      </c>
      <c r="X123" s="459">
        <f t="shared" ca="1" si="26"/>
        <v>0</v>
      </c>
      <c r="Z123" s="458" t="e">
        <f ca="1">IF(TYPE(K123)=16,압력교정기!AT139,0)</f>
        <v>#VALUE!</v>
      </c>
      <c r="AA123" s="459">
        <f ca="1">압력교정기!AU139</f>
        <v>0</v>
      </c>
    </row>
    <row r="124" spans="1:30" ht="15" customHeight="1">
      <c r="B124" s="409">
        <f t="shared" si="32"/>
        <v>0</v>
      </c>
      <c r="C124" s="460">
        <f>Pressure_1_R2!B12</f>
        <v>0</v>
      </c>
      <c r="D124" s="461">
        <f>Pressure_1_R2!D12</f>
        <v>0</v>
      </c>
      <c r="E124" s="422" t="e">
        <f t="shared" ca="1" si="25"/>
        <v>#N/A</v>
      </c>
      <c r="F124" s="466" t="e">
        <f t="shared" ca="1" si="27"/>
        <v>#N/A</v>
      </c>
      <c r="G124" s="468">
        <f t="shared" ca="1" si="33"/>
        <v>0</v>
      </c>
      <c r="H124" s="457" t="e">
        <f ca="1">IF(TYPE(K124)=16,J124,K124*#REF!)</f>
        <v>#N/A</v>
      </c>
      <c r="I124" s="493" t="str">
        <f t="shared" ca="1" si="28"/>
        <v>압력교정기</v>
      </c>
      <c r="J124" s="462" t="e">
        <f ca="1">압력교정기!N140</f>
        <v>#N/A</v>
      </c>
      <c r="K124" s="462" t="e">
        <f ca="1">분동식압력계!AJ139</f>
        <v>#DIV/0!</v>
      </c>
      <c r="L124" s="407"/>
      <c r="M124" s="483" t="str">
        <f ca="1">압력교정기!U140</f>
        <v/>
      </c>
      <c r="N124" s="484" t="str">
        <f ca="1">압력교정기!V140</f>
        <v/>
      </c>
      <c r="O124" s="464" t="e">
        <f ca="1">압력교정기!X140</f>
        <v>#VALUE!</v>
      </c>
      <c r="P124" s="465">
        <f>압력교정기!Y140</f>
        <v>0</v>
      </c>
      <c r="Q124" s="483" t="e">
        <f ca="1">분동식압력계!H139</f>
        <v>#N/A</v>
      </c>
      <c r="R124" s="484" t="str">
        <f>분동식압력계!I139</f>
        <v>% of Reading</v>
      </c>
      <c r="S124" s="464" t="e">
        <f ca="1">분동식압력계!K139</f>
        <v>#N/A</v>
      </c>
      <c r="T124" s="465">
        <f>분동식압력계!L139</f>
        <v>0</v>
      </c>
      <c r="U124" s="414" t="str">
        <f t="shared" ca="1" si="29"/>
        <v/>
      </c>
      <c r="V124" s="411" t="str">
        <f t="shared" ca="1" si="30"/>
        <v/>
      </c>
      <c r="W124" s="458" t="e">
        <f t="shared" ca="1" si="31"/>
        <v>#VALUE!</v>
      </c>
      <c r="X124" s="459">
        <f t="shared" ca="1" si="26"/>
        <v>0</v>
      </c>
      <c r="Z124" s="458" t="e">
        <f ca="1">IF(TYPE(K124)=16,압력교정기!AT140,0)</f>
        <v>#VALUE!</v>
      </c>
      <c r="AA124" s="459">
        <f ca="1">압력교정기!AU140</f>
        <v>0</v>
      </c>
    </row>
    <row r="125" spans="1:30" ht="15" customHeight="1">
      <c r="B125" s="409">
        <f t="shared" si="32"/>
        <v>0</v>
      </c>
      <c r="C125" s="460">
        <f>Pressure_1_R2!B13</f>
        <v>0</v>
      </c>
      <c r="D125" s="461">
        <f>Pressure_1_R2!D13</f>
        <v>0</v>
      </c>
      <c r="E125" s="422" t="e">
        <f t="shared" ca="1" si="25"/>
        <v>#N/A</v>
      </c>
      <c r="F125" s="466" t="e">
        <f t="shared" ca="1" si="27"/>
        <v>#N/A</v>
      </c>
      <c r="G125" s="468">
        <f t="shared" ca="1" si="33"/>
        <v>0</v>
      </c>
      <c r="H125" s="457" t="e">
        <f ca="1">IF(TYPE(K125)=16,J125,K125*#REF!)</f>
        <v>#N/A</v>
      </c>
      <c r="I125" s="493" t="str">
        <f t="shared" ca="1" si="28"/>
        <v>압력교정기</v>
      </c>
      <c r="J125" s="462" t="e">
        <f ca="1">압력교정기!N141</f>
        <v>#N/A</v>
      </c>
      <c r="K125" s="462" t="e">
        <f ca="1">분동식압력계!AJ140</f>
        <v>#DIV/0!</v>
      </c>
      <c r="L125" s="407"/>
      <c r="M125" s="483" t="str">
        <f ca="1">압력교정기!U141</f>
        <v/>
      </c>
      <c r="N125" s="484" t="str">
        <f ca="1">압력교정기!V141</f>
        <v/>
      </c>
      <c r="O125" s="464" t="e">
        <f ca="1">압력교정기!X141</f>
        <v>#VALUE!</v>
      </c>
      <c r="P125" s="465">
        <f>압력교정기!Y141</f>
        <v>0</v>
      </c>
      <c r="Q125" s="483" t="e">
        <f ca="1">분동식압력계!H140</f>
        <v>#N/A</v>
      </c>
      <c r="R125" s="484" t="str">
        <f>분동식압력계!I140</f>
        <v>% of Reading</v>
      </c>
      <c r="S125" s="464" t="e">
        <f ca="1">분동식압력계!K140</f>
        <v>#N/A</v>
      </c>
      <c r="T125" s="465">
        <f>분동식압력계!L140</f>
        <v>0</v>
      </c>
      <c r="U125" s="414" t="str">
        <f t="shared" ca="1" si="29"/>
        <v/>
      </c>
      <c r="V125" s="411" t="str">
        <f t="shared" ca="1" si="30"/>
        <v/>
      </c>
      <c r="W125" s="458" t="e">
        <f t="shared" ca="1" si="31"/>
        <v>#VALUE!</v>
      </c>
      <c r="X125" s="459">
        <f t="shared" ca="1" si="26"/>
        <v>0</v>
      </c>
      <c r="Z125" s="458" t="e">
        <f ca="1">IF(TYPE(K125)=16,압력교정기!AT141,0)</f>
        <v>#VALUE!</v>
      </c>
      <c r="AA125" s="459">
        <f ca="1">압력교정기!AU141</f>
        <v>0</v>
      </c>
    </row>
    <row r="126" spans="1:30" ht="15" customHeight="1">
      <c r="B126" s="409">
        <f t="shared" si="32"/>
        <v>0</v>
      </c>
      <c r="C126" s="460">
        <f>Pressure_1_R2!B14</f>
        <v>0</v>
      </c>
      <c r="D126" s="461">
        <f>Pressure_1_R2!D14</f>
        <v>0</v>
      </c>
      <c r="E126" s="422" t="e">
        <f t="shared" ca="1" si="25"/>
        <v>#N/A</v>
      </c>
      <c r="F126" s="466" t="e">
        <f t="shared" ca="1" si="27"/>
        <v>#N/A</v>
      </c>
      <c r="G126" s="468">
        <f t="shared" ca="1" si="33"/>
        <v>0</v>
      </c>
      <c r="H126" s="457" t="e">
        <f ca="1">IF(TYPE(K126)=16,J126,K126*#REF!)</f>
        <v>#N/A</v>
      </c>
      <c r="I126" s="493" t="str">
        <f t="shared" ca="1" si="28"/>
        <v>압력교정기</v>
      </c>
      <c r="J126" s="462" t="e">
        <f ca="1">압력교정기!N142</f>
        <v>#N/A</v>
      </c>
      <c r="K126" s="462" t="e">
        <f ca="1">분동식압력계!AJ141</f>
        <v>#DIV/0!</v>
      </c>
      <c r="L126" s="407"/>
      <c r="M126" s="483" t="str">
        <f ca="1">압력교정기!U142</f>
        <v/>
      </c>
      <c r="N126" s="484" t="str">
        <f ca="1">압력교정기!V142</f>
        <v/>
      </c>
      <c r="O126" s="464" t="e">
        <f ca="1">압력교정기!X142</f>
        <v>#VALUE!</v>
      </c>
      <c r="P126" s="465">
        <f>압력교정기!Y142</f>
        <v>0</v>
      </c>
      <c r="Q126" s="483" t="e">
        <f ca="1">분동식압력계!H141</f>
        <v>#N/A</v>
      </c>
      <c r="R126" s="484" t="str">
        <f>분동식압력계!I141</f>
        <v>% of Reading</v>
      </c>
      <c r="S126" s="464" t="e">
        <f ca="1">분동식압력계!K141</f>
        <v>#N/A</v>
      </c>
      <c r="T126" s="465">
        <f>분동식압력계!L141</f>
        <v>0</v>
      </c>
      <c r="U126" s="414" t="str">
        <f t="shared" ca="1" si="29"/>
        <v/>
      </c>
      <c r="V126" s="411" t="str">
        <f t="shared" ca="1" si="30"/>
        <v/>
      </c>
      <c r="W126" s="458" t="e">
        <f t="shared" ca="1" si="31"/>
        <v>#VALUE!</v>
      </c>
      <c r="X126" s="459">
        <f t="shared" ca="1" si="26"/>
        <v>0</v>
      </c>
      <c r="Z126" s="458" t="e">
        <f ca="1">IF(TYPE(K126)=16,압력교정기!AT142,0)</f>
        <v>#VALUE!</v>
      </c>
      <c r="AA126" s="459">
        <f ca="1">압력교정기!AU142</f>
        <v>0</v>
      </c>
    </row>
    <row r="127" spans="1:30" ht="15" customHeight="1">
      <c r="B127" s="409">
        <f t="shared" si="32"/>
        <v>0</v>
      </c>
      <c r="C127" s="460">
        <f>Pressure_1_R2!B15</f>
        <v>0</v>
      </c>
      <c r="D127" s="461">
        <f>Pressure_1_R2!D15</f>
        <v>0</v>
      </c>
      <c r="E127" s="422" t="e">
        <f t="shared" ca="1" si="25"/>
        <v>#N/A</v>
      </c>
      <c r="F127" s="466" t="e">
        <f t="shared" ca="1" si="27"/>
        <v>#N/A</v>
      </c>
      <c r="G127" s="468">
        <f t="shared" ca="1" si="33"/>
        <v>0</v>
      </c>
      <c r="H127" s="457" t="e">
        <f ca="1">IF(TYPE(K127)=16,J127,K127*#REF!)</f>
        <v>#N/A</v>
      </c>
      <c r="I127" s="493" t="str">
        <f t="shared" ca="1" si="28"/>
        <v>압력교정기</v>
      </c>
      <c r="J127" s="462" t="e">
        <f ca="1">압력교정기!N143</f>
        <v>#N/A</v>
      </c>
      <c r="K127" s="462" t="e">
        <f ca="1">분동식압력계!AJ142</f>
        <v>#DIV/0!</v>
      </c>
      <c r="L127" s="407"/>
      <c r="M127" s="483" t="str">
        <f ca="1">압력교정기!U143</f>
        <v/>
      </c>
      <c r="N127" s="484" t="str">
        <f ca="1">압력교정기!V143</f>
        <v/>
      </c>
      <c r="O127" s="464" t="e">
        <f ca="1">압력교정기!X143</f>
        <v>#VALUE!</v>
      </c>
      <c r="P127" s="465">
        <f>압력교정기!Y143</f>
        <v>0</v>
      </c>
      <c r="Q127" s="483" t="e">
        <f ca="1">분동식압력계!H142</f>
        <v>#N/A</v>
      </c>
      <c r="R127" s="484" t="str">
        <f>분동식압력계!I142</f>
        <v>% of Reading</v>
      </c>
      <c r="S127" s="464" t="e">
        <f ca="1">분동식압력계!K142</f>
        <v>#N/A</v>
      </c>
      <c r="T127" s="465">
        <f>분동식압력계!L142</f>
        <v>0</v>
      </c>
      <c r="U127" s="414" t="str">
        <f t="shared" ca="1" si="29"/>
        <v/>
      </c>
      <c r="V127" s="411" t="str">
        <f t="shared" ca="1" si="30"/>
        <v/>
      </c>
      <c r="W127" s="458" t="e">
        <f t="shared" ca="1" si="31"/>
        <v>#VALUE!</v>
      </c>
      <c r="X127" s="459">
        <f t="shared" ca="1" si="26"/>
        <v>0</v>
      </c>
      <c r="Z127" s="458" t="e">
        <f ca="1">IF(TYPE(K127)=16,압력교정기!AT143,0)</f>
        <v>#VALUE!</v>
      </c>
      <c r="AA127" s="459">
        <f ca="1">압력교정기!AU143</f>
        <v>0</v>
      </c>
    </row>
    <row r="128" spans="1:30" ht="15" customHeight="1">
      <c r="B128" s="409">
        <f t="shared" si="32"/>
        <v>0</v>
      </c>
      <c r="C128" s="460">
        <f>Pressure_1_R2!B16</f>
        <v>0</v>
      </c>
      <c r="D128" s="461">
        <f>Pressure_1_R2!D16</f>
        <v>0</v>
      </c>
      <c r="E128" s="422" t="e">
        <f t="shared" ca="1" si="25"/>
        <v>#N/A</v>
      </c>
      <c r="F128" s="466" t="e">
        <f t="shared" ca="1" si="27"/>
        <v>#N/A</v>
      </c>
      <c r="G128" s="468">
        <f t="shared" ca="1" si="33"/>
        <v>0</v>
      </c>
      <c r="H128" s="457" t="e">
        <f ca="1">IF(TYPE(K128)=16,J128,K128*#REF!)</f>
        <v>#N/A</v>
      </c>
      <c r="I128" s="493" t="str">
        <f t="shared" ca="1" si="28"/>
        <v>압력교정기</v>
      </c>
      <c r="J128" s="462" t="e">
        <f ca="1">압력교정기!N144</f>
        <v>#N/A</v>
      </c>
      <c r="K128" s="462" t="e">
        <f ca="1">분동식압력계!AJ143</f>
        <v>#DIV/0!</v>
      </c>
      <c r="L128" s="407"/>
      <c r="M128" s="483" t="str">
        <f ca="1">압력교정기!U144</f>
        <v/>
      </c>
      <c r="N128" s="484" t="str">
        <f ca="1">압력교정기!V144</f>
        <v/>
      </c>
      <c r="O128" s="464" t="e">
        <f ca="1">압력교정기!X144</f>
        <v>#VALUE!</v>
      </c>
      <c r="P128" s="465">
        <f>압력교정기!Y144</f>
        <v>0</v>
      </c>
      <c r="Q128" s="483" t="e">
        <f ca="1">분동식압력계!H143</f>
        <v>#N/A</v>
      </c>
      <c r="R128" s="484" t="str">
        <f>분동식압력계!I143</f>
        <v>% of Reading</v>
      </c>
      <c r="S128" s="464" t="e">
        <f ca="1">분동식압력계!K143</f>
        <v>#N/A</v>
      </c>
      <c r="T128" s="465">
        <f>분동식압력계!L143</f>
        <v>0</v>
      </c>
      <c r="U128" s="414" t="str">
        <f t="shared" ca="1" si="29"/>
        <v/>
      </c>
      <c r="V128" s="411" t="str">
        <f t="shared" ca="1" si="30"/>
        <v/>
      </c>
      <c r="W128" s="458" t="e">
        <f t="shared" ca="1" si="31"/>
        <v>#VALUE!</v>
      </c>
      <c r="X128" s="459">
        <f t="shared" ca="1" si="26"/>
        <v>0</v>
      </c>
      <c r="Z128" s="458" t="e">
        <f ca="1">IF(TYPE(K128)=16,압력교정기!AT144,0)</f>
        <v>#VALUE!</v>
      </c>
      <c r="AA128" s="459">
        <f ca="1">압력교정기!AU144</f>
        <v>0</v>
      </c>
    </row>
    <row r="129" spans="2:27" ht="15" customHeight="1">
      <c r="B129" s="409">
        <f t="shared" si="32"/>
        <v>0</v>
      </c>
      <c r="C129" s="460">
        <f>Pressure_1_R2!B17</f>
        <v>0</v>
      </c>
      <c r="D129" s="461">
        <f>Pressure_1_R2!D17</f>
        <v>0</v>
      </c>
      <c r="E129" s="422" t="e">
        <f t="shared" ca="1" si="25"/>
        <v>#N/A</v>
      </c>
      <c r="F129" s="466" t="e">
        <f t="shared" ca="1" si="27"/>
        <v>#N/A</v>
      </c>
      <c r="G129" s="468">
        <f t="shared" ca="1" si="33"/>
        <v>0</v>
      </c>
      <c r="H129" s="457" t="e">
        <f ca="1">IF(TYPE(K129)=16,J129,K129*#REF!)</f>
        <v>#N/A</v>
      </c>
      <c r="I129" s="493" t="str">
        <f t="shared" ca="1" si="28"/>
        <v>압력교정기</v>
      </c>
      <c r="J129" s="462" t="e">
        <f ca="1">압력교정기!N145</f>
        <v>#N/A</v>
      </c>
      <c r="K129" s="462" t="e">
        <f ca="1">분동식압력계!AJ144</f>
        <v>#DIV/0!</v>
      </c>
      <c r="L129" s="407"/>
      <c r="M129" s="483" t="str">
        <f ca="1">압력교정기!U145</f>
        <v/>
      </c>
      <c r="N129" s="484" t="str">
        <f ca="1">압력교정기!V145</f>
        <v/>
      </c>
      <c r="O129" s="464" t="e">
        <f ca="1">압력교정기!X145</f>
        <v>#VALUE!</v>
      </c>
      <c r="P129" s="465">
        <f>압력교정기!Y145</f>
        <v>0</v>
      </c>
      <c r="Q129" s="483" t="e">
        <f ca="1">분동식압력계!H144</f>
        <v>#N/A</v>
      </c>
      <c r="R129" s="484" t="str">
        <f>분동식압력계!I144</f>
        <v>% of Reading</v>
      </c>
      <c r="S129" s="464" t="e">
        <f ca="1">분동식압력계!K144</f>
        <v>#N/A</v>
      </c>
      <c r="T129" s="465">
        <f>분동식압력계!L144</f>
        <v>0</v>
      </c>
      <c r="U129" s="414" t="str">
        <f t="shared" ca="1" si="29"/>
        <v/>
      </c>
      <c r="V129" s="411" t="str">
        <f t="shared" ca="1" si="30"/>
        <v/>
      </c>
      <c r="W129" s="458" t="e">
        <f t="shared" ca="1" si="31"/>
        <v>#VALUE!</v>
      </c>
      <c r="X129" s="459">
        <f t="shared" ca="1" si="26"/>
        <v>0</v>
      </c>
      <c r="Z129" s="458" t="e">
        <f ca="1">IF(TYPE(K129)=16,압력교정기!AT145,0)</f>
        <v>#VALUE!</v>
      </c>
      <c r="AA129" s="459">
        <f ca="1">압력교정기!AU145</f>
        <v>0</v>
      </c>
    </row>
    <row r="130" spans="2:27" ht="15" customHeight="1">
      <c r="B130" s="409">
        <f t="shared" si="32"/>
        <v>0</v>
      </c>
      <c r="C130" s="460">
        <f>Pressure_1_R2!B18</f>
        <v>0</v>
      </c>
      <c r="D130" s="461">
        <f>Pressure_1_R2!D18</f>
        <v>0</v>
      </c>
      <c r="E130" s="422" t="e">
        <f t="shared" ca="1" si="25"/>
        <v>#N/A</v>
      </c>
      <c r="F130" s="466" t="e">
        <f t="shared" ca="1" si="27"/>
        <v>#N/A</v>
      </c>
      <c r="G130" s="468">
        <f t="shared" ca="1" si="33"/>
        <v>0</v>
      </c>
      <c r="H130" s="457" t="e">
        <f ca="1">IF(TYPE(K130)=16,J130,K130*#REF!)</f>
        <v>#N/A</v>
      </c>
      <c r="I130" s="493" t="str">
        <f t="shared" ca="1" si="28"/>
        <v>압력교정기</v>
      </c>
      <c r="J130" s="462" t="e">
        <f ca="1">압력교정기!N146</f>
        <v>#N/A</v>
      </c>
      <c r="K130" s="462" t="e">
        <f ca="1">분동식압력계!AJ145</f>
        <v>#DIV/0!</v>
      </c>
      <c r="L130" s="407"/>
      <c r="M130" s="483" t="str">
        <f ca="1">압력교정기!U146</f>
        <v/>
      </c>
      <c r="N130" s="484" t="str">
        <f ca="1">압력교정기!V146</f>
        <v/>
      </c>
      <c r="O130" s="464" t="e">
        <f ca="1">압력교정기!X146</f>
        <v>#VALUE!</v>
      </c>
      <c r="P130" s="465">
        <f>압력교정기!Y146</f>
        <v>0</v>
      </c>
      <c r="Q130" s="483" t="e">
        <f ca="1">분동식압력계!H145</f>
        <v>#N/A</v>
      </c>
      <c r="R130" s="484" t="str">
        <f>분동식압력계!I145</f>
        <v>% of Reading</v>
      </c>
      <c r="S130" s="464" t="e">
        <f ca="1">분동식압력계!K145</f>
        <v>#N/A</v>
      </c>
      <c r="T130" s="465">
        <f>분동식압력계!L145</f>
        <v>0</v>
      </c>
      <c r="U130" s="414" t="str">
        <f t="shared" ca="1" si="29"/>
        <v/>
      </c>
      <c r="V130" s="411" t="str">
        <f t="shared" ca="1" si="30"/>
        <v/>
      </c>
      <c r="W130" s="458" t="e">
        <f t="shared" ca="1" si="31"/>
        <v>#VALUE!</v>
      </c>
      <c r="X130" s="459">
        <f t="shared" ca="1" si="26"/>
        <v>0</v>
      </c>
      <c r="Z130" s="458" t="e">
        <f ca="1">IF(TYPE(K130)=16,압력교정기!AT146,0)</f>
        <v>#VALUE!</v>
      </c>
      <c r="AA130" s="459">
        <f ca="1">압력교정기!AU146</f>
        <v>0</v>
      </c>
    </row>
    <row r="131" spans="2:27" ht="15" customHeight="1">
      <c r="B131" s="409">
        <f t="shared" si="32"/>
        <v>0</v>
      </c>
      <c r="C131" s="460">
        <f>Pressure_1_R2!B19</f>
        <v>0</v>
      </c>
      <c r="D131" s="461">
        <f>Pressure_1_R2!D19</f>
        <v>0</v>
      </c>
      <c r="E131" s="422" t="e">
        <f t="shared" ca="1" si="25"/>
        <v>#N/A</v>
      </c>
      <c r="F131" s="466" t="e">
        <f t="shared" ca="1" si="27"/>
        <v>#N/A</v>
      </c>
      <c r="G131" s="468">
        <f t="shared" ca="1" si="33"/>
        <v>0</v>
      </c>
      <c r="H131" s="457" t="e">
        <f ca="1">IF(TYPE(K131)=16,J131,K131*#REF!)</f>
        <v>#N/A</v>
      </c>
      <c r="I131" s="493" t="str">
        <f t="shared" ca="1" si="28"/>
        <v>압력교정기</v>
      </c>
      <c r="J131" s="462" t="e">
        <f ca="1">압력교정기!N147</f>
        <v>#N/A</v>
      </c>
      <c r="K131" s="462" t="e">
        <f ca="1">분동식압력계!AJ146</f>
        <v>#DIV/0!</v>
      </c>
      <c r="L131" s="407"/>
      <c r="M131" s="483" t="str">
        <f ca="1">압력교정기!U147</f>
        <v/>
      </c>
      <c r="N131" s="484" t="str">
        <f ca="1">압력교정기!V147</f>
        <v/>
      </c>
      <c r="O131" s="464" t="e">
        <f ca="1">압력교정기!X147</f>
        <v>#VALUE!</v>
      </c>
      <c r="P131" s="465">
        <f>압력교정기!Y147</f>
        <v>0</v>
      </c>
      <c r="Q131" s="483" t="e">
        <f ca="1">분동식압력계!H146</f>
        <v>#N/A</v>
      </c>
      <c r="R131" s="484" t="str">
        <f>분동식압력계!I146</f>
        <v>% of Reading</v>
      </c>
      <c r="S131" s="464" t="e">
        <f ca="1">분동식압력계!K146</f>
        <v>#N/A</v>
      </c>
      <c r="T131" s="465">
        <f>분동식압력계!L146</f>
        <v>0</v>
      </c>
      <c r="U131" s="414" t="str">
        <f t="shared" ca="1" si="29"/>
        <v/>
      </c>
      <c r="V131" s="411" t="str">
        <f t="shared" ca="1" si="30"/>
        <v/>
      </c>
      <c r="W131" s="458" t="e">
        <f t="shared" ca="1" si="31"/>
        <v>#VALUE!</v>
      </c>
      <c r="X131" s="459">
        <f t="shared" ca="1" si="26"/>
        <v>0</v>
      </c>
      <c r="Z131" s="458" t="e">
        <f ca="1">IF(TYPE(K131)=16,압력교정기!AT147,0)</f>
        <v>#VALUE!</v>
      </c>
      <c r="AA131" s="459">
        <f ca="1">압력교정기!AU147</f>
        <v>0</v>
      </c>
    </row>
    <row r="132" spans="2:27" ht="15" customHeight="1">
      <c r="B132" s="409">
        <f t="shared" si="32"/>
        <v>0</v>
      </c>
      <c r="C132" s="460">
        <f>Pressure_1_R2!B20</f>
        <v>0</v>
      </c>
      <c r="D132" s="461">
        <f>Pressure_1_R2!D20</f>
        <v>0</v>
      </c>
      <c r="E132" s="422" t="e">
        <f t="shared" ca="1" si="25"/>
        <v>#N/A</v>
      </c>
      <c r="F132" s="466" t="e">
        <f t="shared" ca="1" si="27"/>
        <v>#N/A</v>
      </c>
      <c r="G132" s="468">
        <f t="shared" ca="1" si="33"/>
        <v>0</v>
      </c>
      <c r="H132" s="457" t="e">
        <f ca="1">IF(TYPE(K132)=16,J132,K132*#REF!)</f>
        <v>#N/A</v>
      </c>
      <c r="I132" s="493" t="str">
        <f t="shared" ca="1" si="28"/>
        <v>압력교정기</v>
      </c>
      <c r="J132" s="462" t="e">
        <f ca="1">압력교정기!N148</f>
        <v>#N/A</v>
      </c>
      <c r="K132" s="462" t="e">
        <f ca="1">분동식압력계!AJ147</f>
        <v>#DIV/0!</v>
      </c>
      <c r="L132" s="407"/>
      <c r="M132" s="483" t="str">
        <f ca="1">압력교정기!U148</f>
        <v/>
      </c>
      <c r="N132" s="484" t="str">
        <f ca="1">압력교정기!V148</f>
        <v/>
      </c>
      <c r="O132" s="464" t="e">
        <f ca="1">압력교정기!X148</f>
        <v>#VALUE!</v>
      </c>
      <c r="P132" s="465">
        <f>압력교정기!Y148</f>
        <v>0</v>
      </c>
      <c r="Q132" s="483" t="e">
        <f ca="1">분동식압력계!H147</f>
        <v>#N/A</v>
      </c>
      <c r="R132" s="484" t="str">
        <f>분동식압력계!I147</f>
        <v>% of Reading</v>
      </c>
      <c r="S132" s="464" t="e">
        <f ca="1">분동식압력계!K147</f>
        <v>#N/A</v>
      </c>
      <c r="T132" s="465">
        <f>분동식압력계!L147</f>
        <v>0</v>
      </c>
      <c r="U132" s="414" t="str">
        <f t="shared" ca="1" si="29"/>
        <v/>
      </c>
      <c r="V132" s="411" t="str">
        <f t="shared" ca="1" si="30"/>
        <v/>
      </c>
      <c r="W132" s="458" t="e">
        <f t="shared" ca="1" si="31"/>
        <v>#VALUE!</v>
      </c>
      <c r="X132" s="459">
        <f t="shared" ca="1" si="26"/>
        <v>0</v>
      </c>
      <c r="Z132" s="458" t="e">
        <f ca="1">IF(TYPE(K132)=16,압력교정기!AT148,0)</f>
        <v>#VALUE!</v>
      </c>
      <c r="AA132" s="459">
        <f ca="1">압력교정기!AU148</f>
        <v>0</v>
      </c>
    </row>
    <row r="133" spans="2:27" ht="15" customHeight="1">
      <c r="B133" s="409">
        <f t="shared" si="32"/>
        <v>0</v>
      </c>
      <c r="C133" s="460">
        <f>Pressure_1_R2!B21</f>
        <v>0</v>
      </c>
      <c r="D133" s="461">
        <f>Pressure_1_R2!D21</f>
        <v>0</v>
      </c>
      <c r="E133" s="422" t="e">
        <f t="shared" ca="1" si="25"/>
        <v>#N/A</v>
      </c>
      <c r="F133" s="466" t="e">
        <f t="shared" ca="1" si="27"/>
        <v>#N/A</v>
      </c>
      <c r="G133" s="468">
        <f t="shared" ca="1" si="33"/>
        <v>0</v>
      </c>
      <c r="H133" s="457" t="e">
        <f ca="1">IF(TYPE(K133)=16,J133,K133*#REF!)</f>
        <v>#N/A</v>
      </c>
      <c r="I133" s="493" t="str">
        <f t="shared" ca="1" si="28"/>
        <v>압력교정기</v>
      </c>
      <c r="J133" s="462" t="e">
        <f ca="1">압력교정기!N149</f>
        <v>#N/A</v>
      </c>
      <c r="K133" s="462" t="e">
        <f ca="1">분동식압력계!AJ148</f>
        <v>#DIV/0!</v>
      </c>
      <c r="L133" s="407"/>
      <c r="M133" s="483" t="str">
        <f ca="1">압력교정기!U149</f>
        <v/>
      </c>
      <c r="N133" s="484" t="str">
        <f ca="1">압력교정기!V149</f>
        <v/>
      </c>
      <c r="O133" s="464" t="e">
        <f ca="1">압력교정기!X149</f>
        <v>#VALUE!</v>
      </c>
      <c r="P133" s="465">
        <f>압력교정기!Y149</f>
        <v>0</v>
      </c>
      <c r="Q133" s="483" t="e">
        <f ca="1">분동식압력계!H148</f>
        <v>#N/A</v>
      </c>
      <c r="R133" s="484" t="str">
        <f>분동식압력계!I148</f>
        <v>% of Reading</v>
      </c>
      <c r="S133" s="464" t="e">
        <f ca="1">분동식압력계!K148</f>
        <v>#N/A</v>
      </c>
      <c r="T133" s="465">
        <f>분동식압력계!L148</f>
        <v>0</v>
      </c>
      <c r="U133" s="414" t="str">
        <f t="shared" ca="1" si="29"/>
        <v/>
      </c>
      <c r="V133" s="411" t="str">
        <f t="shared" ca="1" si="30"/>
        <v/>
      </c>
      <c r="W133" s="458" t="e">
        <f t="shared" ca="1" si="31"/>
        <v>#VALUE!</v>
      </c>
      <c r="X133" s="459">
        <f t="shared" ca="1" si="26"/>
        <v>0</v>
      </c>
      <c r="Z133" s="458" t="e">
        <f ca="1">IF(TYPE(K133)=16,압력교정기!AT149,0)</f>
        <v>#VALUE!</v>
      </c>
      <c r="AA133" s="459">
        <f ca="1">압력교정기!AU149</f>
        <v>0</v>
      </c>
    </row>
    <row r="134" spans="2:27" ht="15" customHeight="1">
      <c r="B134" s="409">
        <f t="shared" si="32"/>
        <v>0</v>
      </c>
      <c r="C134" s="460">
        <f>Pressure_1_R2!B22</f>
        <v>0</v>
      </c>
      <c r="D134" s="461">
        <f>Pressure_1_R2!D22</f>
        <v>0</v>
      </c>
      <c r="E134" s="422" t="e">
        <f t="shared" ca="1" si="25"/>
        <v>#N/A</v>
      </c>
      <c r="F134" s="466" t="e">
        <f t="shared" ca="1" si="27"/>
        <v>#N/A</v>
      </c>
      <c r="G134" s="468">
        <f t="shared" ca="1" si="33"/>
        <v>0</v>
      </c>
      <c r="H134" s="457" t="e">
        <f ca="1">IF(TYPE(K134)=16,J134,K134*#REF!)</f>
        <v>#N/A</v>
      </c>
      <c r="I134" s="493" t="str">
        <f t="shared" ca="1" si="28"/>
        <v>압력교정기</v>
      </c>
      <c r="J134" s="462" t="e">
        <f ca="1">압력교정기!N150</f>
        <v>#N/A</v>
      </c>
      <c r="K134" s="462" t="e">
        <f ca="1">분동식압력계!AJ149</f>
        <v>#DIV/0!</v>
      </c>
      <c r="L134" s="407"/>
      <c r="M134" s="483" t="str">
        <f ca="1">압력교정기!U150</f>
        <v/>
      </c>
      <c r="N134" s="484" t="str">
        <f ca="1">압력교정기!V150</f>
        <v/>
      </c>
      <c r="O134" s="464" t="e">
        <f ca="1">압력교정기!X150</f>
        <v>#VALUE!</v>
      </c>
      <c r="P134" s="465">
        <f>압력교정기!Y150</f>
        <v>0</v>
      </c>
      <c r="Q134" s="483" t="e">
        <f ca="1">분동식압력계!H149</f>
        <v>#N/A</v>
      </c>
      <c r="R134" s="484" t="str">
        <f>분동식압력계!I149</f>
        <v>% of Reading</v>
      </c>
      <c r="S134" s="464" t="e">
        <f ca="1">분동식압력계!K149</f>
        <v>#N/A</v>
      </c>
      <c r="T134" s="465">
        <f>분동식압력계!L149</f>
        <v>0</v>
      </c>
      <c r="U134" s="414" t="str">
        <f t="shared" ca="1" si="29"/>
        <v/>
      </c>
      <c r="V134" s="411" t="str">
        <f t="shared" ca="1" si="30"/>
        <v/>
      </c>
      <c r="W134" s="458" t="e">
        <f t="shared" ca="1" si="31"/>
        <v>#VALUE!</v>
      </c>
      <c r="X134" s="459">
        <f t="shared" ca="1" si="26"/>
        <v>0</v>
      </c>
      <c r="Z134" s="458" t="e">
        <f ca="1">IF(TYPE(K134)=16,압력교정기!AT150,0)</f>
        <v>#VALUE!</v>
      </c>
      <c r="AA134" s="459">
        <f ca="1">압력교정기!AU150</f>
        <v>0</v>
      </c>
    </row>
    <row r="135" spans="2:27" ht="15" customHeight="1">
      <c r="B135" s="409">
        <f t="shared" si="32"/>
        <v>0</v>
      </c>
      <c r="C135" s="460">
        <f>Pressure_1_R2!B23</f>
        <v>0</v>
      </c>
      <c r="D135" s="461">
        <f>Pressure_1_R2!D23</f>
        <v>0</v>
      </c>
      <c r="E135" s="422" t="e">
        <f t="shared" ca="1" si="25"/>
        <v>#N/A</v>
      </c>
      <c r="F135" s="466" t="e">
        <f t="shared" ca="1" si="27"/>
        <v>#N/A</v>
      </c>
      <c r="G135" s="468">
        <f t="shared" ca="1" si="33"/>
        <v>0</v>
      </c>
      <c r="H135" s="457" t="e">
        <f ca="1">IF(TYPE(K135)=16,J135,K135*#REF!)</f>
        <v>#N/A</v>
      </c>
      <c r="I135" s="493" t="str">
        <f t="shared" ca="1" si="28"/>
        <v>압력교정기</v>
      </c>
      <c r="J135" s="462" t="e">
        <f ca="1">압력교정기!N151</f>
        <v>#N/A</v>
      </c>
      <c r="K135" s="462" t="e">
        <f ca="1">분동식압력계!AJ150</f>
        <v>#DIV/0!</v>
      </c>
      <c r="L135" s="407"/>
      <c r="M135" s="483" t="str">
        <f ca="1">압력교정기!U151</f>
        <v/>
      </c>
      <c r="N135" s="484" t="str">
        <f ca="1">압력교정기!V151</f>
        <v/>
      </c>
      <c r="O135" s="464" t="e">
        <f ca="1">압력교정기!X151</f>
        <v>#VALUE!</v>
      </c>
      <c r="P135" s="465">
        <f>압력교정기!Y151</f>
        <v>0</v>
      </c>
      <c r="Q135" s="483" t="e">
        <f ca="1">분동식압력계!H150</f>
        <v>#N/A</v>
      </c>
      <c r="R135" s="484" t="str">
        <f>분동식압력계!I150</f>
        <v>% of Reading</v>
      </c>
      <c r="S135" s="464" t="e">
        <f ca="1">분동식압력계!K150</f>
        <v>#N/A</v>
      </c>
      <c r="T135" s="465">
        <f>분동식압력계!L150</f>
        <v>0</v>
      </c>
      <c r="U135" s="414" t="str">
        <f t="shared" ca="1" si="29"/>
        <v/>
      </c>
      <c r="V135" s="411" t="str">
        <f t="shared" ca="1" si="30"/>
        <v/>
      </c>
      <c r="W135" s="458" t="e">
        <f t="shared" ca="1" si="31"/>
        <v>#VALUE!</v>
      </c>
      <c r="X135" s="459">
        <f t="shared" ca="1" si="26"/>
        <v>0</v>
      </c>
      <c r="Z135" s="458" t="e">
        <f ca="1">IF(TYPE(K135)=16,압력교정기!AT151,0)</f>
        <v>#VALUE!</v>
      </c>
      <c r="AA135" s="459">
        <f ca="1">압력교정기!AU151</f>
        <v>0</v>
      </c>
    </row>
    <row r="136" spans="2:27" ht="15" customHeight="1">
      <c r="B136" s="409">
        <f t="shared" si="32"/>
        <v>0</v>
      </c>
      <c r="C136" s="460">
        <f>Pressure_1_R2!B24</f>
        <v>0</v>
      </c>
      <c r="D136" s="461">
        <f>Pressure_1_R2!D24</f>
        <v>0</v>
      </c>
      <c r="E136" s="422" t="e">
        <f t="shared" ca="1" si="25"/>
        <v>#N/A</v>
      </c>
      <c r="F136" s="466" t="e">
        <f t="shared" ca="1" si="27"/>
        <v>#N/A</v>
      </c>
      <c r="G136" s="468">
        <f t="shared" ca="1" si="33"/>
        <v>0</v>
      </c>
      <c r="H136" s="457" t="e">
        <f ca="1">IF(TYPE(K136)=16,J136,K136*#REF!)</f>
        <v>#N/A</v>
      </c>
      <c r="I136" s="493" t="str">
        <f t="shared" ca="1" si="28"/>
        <v>압력교정기</v>
      </c>
      <c r="J136" s="462" t="e">
        <f ca="1">압력교정기!N152</f>
        <v>#N/A</v>
      </c>
      <c r="K136" s="462" t="e">
        <f ca="1">분동식압력계!AJ151</f>
        <v>#DIV/0!</v>
      </c>
      <c r="L136" s="407"/>
      <c r="M136" s="483" t="str">
        <f ca="1">압력교정기!U152</f>
        <v/>
      </c>
      <c r="N136" s="484" t="str">
        <f ca="1">압력교정기!V152</f>
        <v/>
      </c>
      <c r="O136" s="464" t="e">
        <f ca="1">압력교정기!X152</f>
        <v>#VALUE!</v>
      </c>
      <c r="P136" s="465">
        <f>압력교정기!Y152</f>
        <v>0</v>
      </c>
      <c r="Q136" s="483" t="e">
        <f ca="1">분동식압력계!H151</f>
        <v>#N/A</v>
      </c>
      <c r="R136" s="484" t="str">
        <f>분동식압력계!I151</f>
        <v>% of Reading</v>
      </c>
      <c r="S136" s="464" t="e">
        <f ca="1">분동식압력계!K151</f>
        <v>#N/A</v>
      </c>
      <c r="T136" s="465">
        <f>분동식압력계!L151</f>
        <v>0</v>
      </c>
      <c r="U136" s="414" t="str">
        <f t="shared" ca="1" si="29"/>
        <v/>
      </c>
      <c r="V136" s="411" t="str">
        <f t="shared" ca="1" si="30"/>
        <v/>
      </c>
      <c r="W136" s="458" t="e">
        <f t="shared" ca="1" si="31"/>
        <v>#VALUE!</v>
      </c>
      <c r="X136" s="459">
        <f t="shared" ca="1" si="26"/>
        <v>0</v>
      </c>
      <c r="Z136" s="458" t="e">
        <f ca="1">IF(TYPE(K136)=16,압력교정기!AT152,0)</f>
        <v>#VALUE!</v>
      </c>
      <c r="AA136" s="459">
        <f ca="1">압력교정기!AU152</f>
        <v>0</v>
      </c>
    </row>
    <row r="137" spans="2:27" ht="15" customHeight="1">
      <c r="B137" s="409">
        <f t="shared" si="32"/>
        <v>0</v>
      </c>
      <c r="C137" s="460">
        <f>Pressure_1_R2!B25</f>
        <v>0</v>
      </c>
      <c r="D137" s="461">
        <f>Pressure_1_R2!D25</f>
        <v>0</v>
      </c>
      <c r="E137" s="422" t="e">
        <f t="shared" ca="1" si="25"/>
        <v>#N/A</v>
      </c>
      <c r="F137" s="466" t="e">
        <f t="shared" ca="1" si="27"/>
        <v>#N/A</v>
      </c>
      <c r="G137" s="468">
        <f t="shared" ca="1" si="33"/>
        <v>0</v>
      </c>
      <c r="H137" s="457" t="e">
        <f ca="1">IF(TYPE(K137)=16,J137,K137*#REF!)</f>
        <v>#N/A</v>
      </c>
      <c r="I137" s="493" t="str">
        <f t="shared" ca="1" si="28"/>
        <v>압력교정기</v>
      </c>
      <c r="J137" s="462" t="e">
        <f ca="1">압력교정기!N153</f>
        <v>#N/A</v>
      </c>
      <c r="K137" s="462" t="e">
        <f ca="1">분동식압력계!AJ152</f>
        <v>#DIV/0!</v>
      </c>
      <c r="L137" s="407"/>
      <c r="M137" s="483" t="str">
        <f ca="1">압력교정기!U153</f>
        <v/>
      </c>
      <c r="N137" s="484" t="str">
        <f ca="1">압력교정기!V153</f>
        <v/>
      </c>
      <c r="O137" s="464" t="e">
        <f ca="1">압력교정기!X153</f>
        <v>#VALUE!</v>
      </c>
      <c r="P137" s="465">
        <f>압력교정기!Y153</f>
        <v>0</v>
      </c>
      <c r="Q137" s="483" t="e">
        <f ca="1">분동식압력계!H152</f>
        <v>#N/A</v>
      </c>
      <c r="R137" s="484" t="str">
        <f>분동식압력계!I152</f>
        <v>% of Reading</v>
      </c>
      <c r="S137" s="464" t="e">
        <f ca="1">분동식압력계!K152</f>
        <v>#N/A</v>
      </c>
      <c r="T137" s="465">
        <f>분동식압력계!L152</f>
        <v>0</v>
      </c>
      <c r="U137" s="414" t="str">
        <f t="shared" ca="1" si="29"/>
        <v/>
      </c>
      <c r="V137" s="411" t="str">
        <f t="shared" ca="1" si="30"/>
        <v/>
      </c>
      <c r="W137" s="458" t="e">
        <f t="shared" ca="1" si="31"/>
        <v>#VALUE!</v>
      </c>
      <c r="X137" s="459">
        <f t="shared" ca="1" si="26"/>
        <v>0</v>
      </c>
      <c r="Z137" s="458" t="e">
        <f ca="1">IF(TYPE(K137)=16,압력교정기!AT153,0)</f>
        <v>#VALUE!</v>
      </c>
      <c r="AA137" s="459">
        <f ca="1">압력교정기!AU153</f>
        <v>0</v>
      </c>
    </row>
    <row r="138" spans="2:27" ht="15" customHeight="1">
      <c r="B138" s="409">
        <f t="shared" si="32"/>
        <v>0</v>
      </c>
      <c r="C138" s="460">
        <f>Pressure_1_R2!B26</f>
        <v>0</v>
      </c>
      <c r="D138" s="461">
        <f>Pressure_1_R2!D26</f>
        <v>0</v>
      </c>
      <c r="E138" s="422" t="e">
        <f t="shared" ca="1" si="25"/>
        <v>#N/A</v>
      </c>
      <c r="F138" s="466" t="e">
        <f t="shared" ca="1" si="27"/>
        <v>#N/A</v>
      </c>
      <c r="G138" s="468">
        <f t="shared" ca="1" si="33"/>
        <v>0</v>
      </c>
      <c r="H138" s="457" t="e">
        <f ca="1">IF(TYPE(K138)=16,J138,K138*#REF!)</f>
        <v>#N/A</v>
      </c>
      <c r="I138" s="493" t="str">
        <f t="shared" ca="1" si="28"/>
        <v>압력교정기</v>
      </c>
      <c r="J138" s="462" t="e">
        <f ca="1">압력교정기!N154</f>
        <v>#N/A</v>
      </c>
      <c r="K138" s="462" t="e">
        <f ca="1">분동식압력계!AJ153</f>
        <v>#DIV/0!</v>
      </c>
      <c r="L138" s="407"/>
      <c r="M138" s="483" t="str">
        <f ca="1">압력교정기!U154</f>
        <v/>
      </c>
      <c r="N138" s="484" t="str">
        <f ca="1">압력교정기!V154</f>
        <v/>
      </c>
      <c r="O138" s="464" t="e">
        <f ca="1">압력교정기!X154</f>
        <v>#VALUE!</v>
      </c>
      <c r="P138" s="465">
        <f>압력교정기!Y154</f>
        <v>0</v>
      </c>
      <c r="Q138" s="483" t="e">
        <f ca="1">분동식압력계!H153</f>
        <v>#N/A</v>
      </c>
      <c r="R138" s="484" t="str">
        <f>분동식압력계!I153</f>
        <v>% of Reading</v>
      </c>
      <c r="S138" s="464" t="e">
        <f ca="1">분동식압력계!K153</f>
        <v>#N/A</v>
      </c>
      <c r="T138" s="465">
        <f>분동식압력계!L153</f>
        <v>0</v>
      </c>
      <c r="U138" s="414" t="str">
        <f t="shared" ca="1" si="29"/>
        <v/>
      </c>
      <c r="V138" s="411" t="str">
        <f t="shared" ca="1" si="30"/>
        <v/>
      </c>
      <c r="W138" s="458" t="e">
        <f t="shared" ca="1" si="31"/>
        <v>#VALUE!</v>
      </c>
      <c r="X138" s="459">
        <f t="shared" ca="1" si="26"/>
        <v>0</v>
      </c>
      <c r="Z138" s="458" t="e">
        <f ca="1">IF(TYPE(K138)=16,압력교정기!AT154,0)</f>
        <v>#VALUE!</v>
      </c>
      <c r="AA138" s="459">
        <f ca="1">압력교정기!AU154</f>
        <v>0</v>
      </c>
    </row>
    <row r="139" spans="2:27" ht="15" customHeight="1">
      <c r="B139" s="409">
        <f t="shared" si="32"/>
        <v>0</v>
      </c>
      <c r="C139" s="460">
        <f>Pressure_1_R2!B27</f>
        <v>0</v>
      </c>
      <c r="D139" s="461">
        <f>Pressure_1_R2!D27</f>
        <v>0</v>
      </c>
      <c r="E139" s="422" t="e">
        <f t="shared" ca="1" si="25"/>
        <v>#N/A</v>
      </c>
      <c r="F139" s="466" t="e">
        <f t="shared" ca="1" si="27"/>
        <v>#N/A</v>
      </c>
      <c r="G139" s="468">
        <f t="shared" ca="1" si="33"/>
        <v>0</v>
      </c>
      <c r="H139" s="457" t="e">
        <f ca="1">IF(TYPE(K139)=16,J139,K139*#REF!)</f>
        <v>#N/A</v>
      </c>
      <c r="I139" s="493" t="str">
        <f t="shared" ca="1" si="28"/>
        <v>압력교정기</v>
      </c>
      <c r="J139" s="462" t="e">
        <f ca="1">압력교정기!N155</f>
        <v>#N/A</v>
      </c>
      <c r="K139" s="462" t="e">
        <f ca="1">분동식압력계!AJ154</f>
        <v>#DIV/0!</v>
      </c>
      <c r="L139" s="407"/>
      <c r="M139" s="483" t="str">
        <f ca="1">압력교정기!U155</f>
        <v/>
      </c>
      <c r="N139" s="484" t="str">
        <f ca="1">압력교정기!V155</f>
        <v/>
      </c>
      <c r="O139" s="464" t="e">
        <f ca="1">압력교정기!X155</f>
        <v>#VALUE!</v>
      </c>
      <c r="P139" s="465">
        <f>압력교정기!Y155</f>
        <v>0</v>
      </c>
      <c r="Q139" s="483" t="e">
        <f ca="1">분동식압력계!H154</f>
        <v>#N/A</v>
      </c>
      <c r="R139" s="484" t="str">
        <f>분동식압력계!I154</f>
        <v>% of Reading</v>
      </c>
      <c r="S139" s="464" t="e">
        <f ca="1">분동식압력계!K154</f>
        <v>#N/A</v>
      </c>
      <c r="T139" s="465">
        <f>분동식압력계!L154</f>
        <v>0</v>
      </c>
      <c r="U139" s="414" t="str">
        <f t="shared" ca="1" si="29"/>
        <v/>
      </c>
      <c r="V139" s="411" t="str">
        <f t="shared" ca="1" si="30"/>
        <v/>
      </c>
      <c r="W139" s="458" t="e">
        <f t="shared" ca="1" si="31"/>
        <v>#VALUE!</v>
      </c>
      <c r="X139" s="459">
        <f t="shared" ca="1" si="26"/>
        <v>0</v>
      </c>
      <c r="Z139" s="458" t="e">
        <f ca="1">IF(TYPE(K139)=16,압력교정기!AT155,0)</f>
        <v>#VALUE!</v>
      </c>
      <c r="AA139" s="459">
        <f ca="1">압력교정기!AU155</f>
        <v>0</v>
      </c>
    </row>
    <row r="140" spans="2:27" ht="15" customHeight="1">
      <c r="B140" s="409">
        <f t="shared" si="32"/>
        <v>0</v>
      </c>
      <c r="C140" s="460">
        <f>Pressure_1_R2!B28</f>
        <v>0</v>
      </c>
      <c r="D140" s="461">
        <f>Pressure_1_R2!D28</f>
        <v>0</v>
      </c>
      <c r="E140" s="422" t="e">
        <f t="shared" ca="1" si="25"/>
        <v>#N/A</v>
      </c>
      <c r="F140" s="466" t="e">
        <f t="shared" ca="1" si="27"/>
        <v>#N/A</v>
      </c>
      <c r="G140" s="468">
        <f t="shared" ca="1" si="33"/>
        <v>0</v>
      </c>
      <c r="H140" s="457" t="e">
        <f ca="1">IF(TYPE(K140)=16,J140,K140*#REF!)</f>
        <v>#N/A</v>
      </c>
      <c r="I140" s="493" t="str">
        <f t="shared" ca="1" si="28"/>
        <v>압력교정기</v>
      </c>
      <c r="J140" s="462" t="e">
        <f ca="1">압력교정기!N156</f>
        <v>#N/A</v>
      </c>
      <c r="K140" s="462" t="e">
        <f ca="1">분동식압력계!AJ155</f>
        <v>#DIV/0!</v>
      </c>
      <c r="L140" s="407"/>
      <c r="M140" s="483" t="str">
        <f ca="1">압력교정기!U156</f>
        <v/>
      </c>
      <c r="N140" s="484" t="str">
        <f ca="1">압력교정기!V156</f>
        <v/>
      </c>
      <c r="O140" s="464" t="e">
        <f ca="1">압력교정기!X156</f>
        <v>#VALUE!</v>
      </c>
      <c r="P140" s="465">
        <f>압력교정기!Y156</f>
        <v>0</v>
      </c>
      <c r="Q140" s="483" t="e">
        <f ca="1">분동식압력계!H155</f>
        <v>#N/A</v>
      </c>
      <c r="R140" s="484" t="str">
        <f>분동식압력계!I155</f>
        <v>% of Reading</v>
      </c>
      <c r="S140" s="464" t="e">
        <f ca="1">분동식압력계!K155</f>
        <v>#N/A</v>
      </c>
      <c r="T140" s="465">
        <f>분동식압력계!L155</f>
        <v>0</v>
      </c>
      <c r="U140" s="414" t="str">
        <f t="shared" ca="1" si="29"/>
        <v/>
      </c>
      <c r="V140" s="411" t="str">
        <f t="shared" ca="1" si="30"/>
        <v/>
      </c>
      <c r="W140" s="458" t="e">
        <f t="shared" ca="1" si="31"/>
        <v>#VALUE!</v>
      </c>
      <c r="X140" s="459">
        <f t="shared" ca="1" si="26"/>
        <v>0</v>
      </c>
      <c r="Z140" s="458" t="e">
        <f ca="1">IF(TYPE(K140)=16,압력교정기!AT156,0)</f>
        <v>#VALUE!</v>
      </c>
      <c r="AA140" s="459">
        <f ca="1">압력교정기!AU156</f>
        <v>0</v>
      </c>
    </row>
    <row r="141" spans="2:27" ht="15" customHeight="1">
      <c r="B141" s="409">
        <f t="shared" si="32"/>
        <v>0</v>
      </c>
      <c r="C141" s="460">
        <f>Pressure_1_R2!B29</f>
        <v>0</v>
      </c>
      <c r="D141" s="461">
        <f>Pressure_1_R2!D29</f>
        <v>0</v>
      </c>
      <c r="E141" s="422" t="e">
        <f t="shared" ca="1" si="25"/>
        <v>#N/A</v>
      </c>
      <c r="F141" s="466" t="e">
        <f t="shared" ca="1" si="27"/>
        <v>#N/A</v>
      </c>
      <c r="G141" s="468">
        <f t="shared" ca="1" si="33"/>
        <v>0</v>
      </c>
      <c r="H141" s="457" t="e">
        <f ca="1">IF(TYPE(K141)=16,J141,K141*#REF!)</f>
        <v>#N/A</v>
      </c>
      <c r="I141" s="493" t="str">
        <f t="shared" ca="1" si="28"/>
        <v>압력교정기</v>
      </c>
      <c r="J141" s="462" t="e">
        <f ca="1">압력교정기!N157</f>
        <v>#N/A</v>
      </c>
      <c r="K141" s="462" t="e">
        <f ca="1">분동식압력계!AJ156</f>
        <v>#DIV/0!</v>
      </c>
      <c r="L141" s="407"/>
      <c r="M141" s="483" t="str">
        <f ca="1">압력교정기!U157</f>
        <v/>
      </c>
      <c r="N141" s="484" t="str">
        <f ca="1">압력교정기!V157</f>
        <v/>
      </c>
      <c r="O141" s="464" t="e">
        <f ca="1">압력교정기!X157</f>
        <v>#VALUE!</v>
      </c>
      <c r="P141" s="465">
        <f>압력교정기!Y157</f>
        <v>0</v>
      </c>
      <c r="Q141" s="483" t="e">
        <f ca="1">분동식압력계!H156</f>
        <v>#N/A</v>
      </c>
      <c r="R141" s="484" t="str">
        <f>분동식압력계!I156</f>
        <v>% of Reading</v>
      </c>
      <c r="S141" s="464" t="e">
        <f ca="1">분동식압력계!K156</f>
        <v>#N/A</v>
      </c>
      <c r="T141" s="465">
        <f>분동식압력계!L156</f>
        <v>0</v>
      </c>
      <c r="U141" s="414" t="str">
        <f t="shared" ca="1" si="29"/>
        <v/>
      </c>
      <c r="V141" s="411" t="str">
        <f t="shared" ca="1" si="30"/>
        <v/>
      </c>
      <c r="W141" s="458" t="e">
        <f t="shared" ca="1" si="31"/>
        <v>#VALUE!</v>
      </c>
      <c r="X141" s="459">
        <f t="shared" ca="1" si="26"/>
        <v>0</v>
      </c>
      <c r="Z141" s="458" t="e">
        <f ca="1">IF(TYPE(K141)=16,압력교정기!AT157,0)</f>
        <v>#VALUE!</v>
      </c>
      <c r="AA141" s="459">
        <f ca="1">압력교정기!AU157</f>
        <v>0</v>
      </c>
    </row>
    <row r="142" spans="2:27" ht="15" customHeight="1">
      <c r="B142" s="409">
        <f t="shared" si="32"/>
        <v>0</v>
      </c>
      <c r="C142" s="460">
        <f>Pressure_1_R2!B30</f>
        <v>0</v>
      </c>
      <c r="D142" s="461">
        <f>Pressure_1_R2!D30</f>
        <v>0</v>
      </c>
      <c r="E142" s="422" t="e">
        <f t="shared" ca="1" si="25"/>
        <v>#N/A</v>
      </c>
      <c r="F142" s="466" t="e">
        <f t="shared" ca="1" si="27"/>
        <v>#N/A</v>
      </c>
      <c r="G142" s="468">
        <f t="shared" ca="1" si="33"/>
        <v>0</v>
      </c>
      <c r="H142" s="457" t="e">
        <f ca="1">IF(TYPE(K142)=16,J142,K142*#REF!)</f>
        <v>#N/A</v>
      </c>
      <c r="I142" s="493" t="str">
        <f t="shared" ca="1" si="28"/>
        <v>압력교정기</v>
      </c>
      <c r="J142" s="462" t="e">
        <f ca="1">압력교정기!N158</f>
        <v>#N/A</v>
      </c>
      <c r="K142" s="462" t="e">
        <f ca="1">분동식압력계!AJ157</f>
        <v>#DIV/0!</v>
      </c>
      <c r="L142" s="407"/>
      <c r="M142" s="483" t="str">
        <f ca="1">압력교정기!U158</f>
        <v/>
      </c>
      <c r="N142" s="484" t="str">
        <f ca="1">압력교정기!V158</f>
        <v/>
      </c>
      <c r="O142" s="464" t="e">
        <f ca="1">압력교정기!X158</f>
        <v>#VALUE!</v>
      </c>
      <c r="P142" s="465">
        <f>압력교정기!Y158</f>
        <v>0</v>
      </c>
      <c r="Q142" s="483" t="e">
        <f ca="1">분동식압력계!H157</f>
        <v>#N/A</v>
      </c>
      <c r="R142" s="484" t="str">
        <f>분동식압력계!I157</f>
        <v>% of Reading</v>
      </c>
      <c r="S142" s="464" t="e">
        <f ca="1">분동식압력계!K157</f>
        <v>#N/A</v>
      </c>
      <c r="T142" s="465">
        <f>분동식압력계!L157</f>
        <v>0</v>
      </c>
      <c r="U142" s="414" t="str">
        <f t="shared" ca="1" si="29"/>
        <v/>
      </c>
      <c r="V142" s="411" t="str">
        <f t="shared" ca="1" si="30"/>
        <v/>
      </c>
      <c r="W142" s="458" t="e">
        <f t="shared" ca="1" si="31"/>
        <v>#VALUE!</v>
      </c>
      <c r="X142" s="459">
        <f t="shared" ca="1" si="26"/>
        <v>0</v>
      </c>
      <c r="Z142" s="458" t="e">
        <f ca="1">IF(TYPE(K142)=16,압력교정기!AT158,0)</f>
        <v>#VALUE!</v>
      </c>
      <c r="AA142" s="459">
        <f ca="1">압력교정기!AU158</f>
        <v>0</v>
      </c>
    </row>
    <row r="143" spans="2:27" ht="15" customHeight="1">
      <c r="B143" s="409">
        <f t="shared" si="32"/>
        <v>0</v>
      </c>
      <c r="C143" s="460">
        <f>Pressure_1_R2!B31</f>
        <v>0</v>
      </c>
      <c r="D143" s="461">
        <f>Pressure_1_R2!D31</f>
        <v>0</v>
      </c>
      <c r="E143" s="422" t="e">
        <f t="shared" ca="1" si="25"/>
        <v>#N/A</v>
      </c>
      <c r="F143" s="466" t="e">
        <f t="shared" ca="1" si="27"/>
        <v>#N/A</v>
      </c>
      <c r="G143" s="468">
        <f t="shared" ca="1" si="33"/>
        <v>0</v>
      </c>
      <c r="H143" s="457" t="e">
        <f ca="1">IF(TYPE(K143)=16,J143,K143*#REF!)</f>
        <v>#N/A</v>
      </c>
      <c r="I143" s="493" t="str">
        <f t="shared" ca="1" si="28"/>
        <v>압력교정기</v>
      </c>
      <c r="J143" s="462" t="e">
        <f ca="1">압력교정기!N159</f>
        <v>#N/A</v>
      </c>
      <c r="K143" s="462" t="e">
        <f ca="1">분동식압력계!AJ158</f>
        <v>#DIV/0!</v>
      </c>
      <c r="L143" s="407"/>
      <c r="M143" s="483" t="str">
        <f ca="1">압력교정기!U159</f>
        <v/>
      </c>
      <c r="N143" s="484" t="str">
        <f ca="1">압력교정기!V159</f>
        <v/>
      </c>
      <c r="O143" s="464" t="e">
        <f ca="1">압력교정기!X159</f>
        <v>#VALUE!</v>
      </c>
      <c r="P143" s="465">
        <f>압력교정기!Y159</f>
        <v>0</v>
      </c>
      <c r="Q143" s="483" t="e">
        <f ca="1">분동식압력계!H158</f>
        <v>#N/A</v>
      </c>
      <c r="R143" s="484" t="str">
        <f>분동식압력계!I158</f>
        <v>% of Reading</v>
      </c>
      <c r="S143" s="464" t="e">
        <f ca="1">분동식압력계!K158</f>
        <v>#N/A</v>
      </c>
      <c r="T143" s="465">
        <f>분동식압력계!L158</f>
        <v>0</v>
      </c>
      <c r="U143" s="414" t="str">
        <f t="shared" ca="1" si="29"/>
        <v/>
      </c>
      <c r="V143" s="411" t="str">
        <f t="shared" ca="1" si="30"/>
        <v/>
      </c>
      <c r="W143" s="458" t="e">
        <f t="shared" ca="1" si="31"/>
        <v>#VALUE!</v>
      </c>
      <c r="X143" s="459">
        <f t="shared" ca="1" si="26"/>
        <v>0</v>
      </c>
      <c r="Z143" s="458" t="e">
        <f ca="1">IF(TYPE(K143)=16,압력교정기!AT159,0)</f>
        <v>#VALUE!</v>
      </c>
      <c r="AA143" s="459">
        <f ca="1">압력교정기!AU159</f>
        <v>0</v>
      </c>
    </row>
    <row r="144" spans="2:27" ht="15" customHeight="1">
      <c r="B144" s="409">
        <f t="shared" si="32"/>
        <v>0</v>
      </c>
      <c r="C144" s="460">
        <f>Pressure_1_R2!B32</f>
        <v>0</v>
      </c>
      <c r="D144" s="461">
        <f>Pressure_1_R2!D32</f>
        <v>0</v>
      </c>
      <c r="E144" s="422" t="e">
        <f t="shared" ca="1" si="25"/>
        <v>#N/A</v>
      </c>
      <c r="F144" s="466" t="e">
        <f t="shared" ca="1" si="27"/>
        <v>#N/A</v>
      </c>
      <c r="G144" s="468">
        <f t="shared" ca="1" si="33"/>
        <v>0</v>
      </c>
      <c r="H144" s="457" t="e">
        <f ca="1">IF(TYPE(K144)=16,J144,K144*#REF!)</f>
        <v>#N/A</v>
      </c>
      <c r="I144" s="493" t="str">
        <f t="shared" ca="1" si="28"/>
        <v>압력교정기</v>
      </c>
      <c r="J144" s="462" t="e">
        <f ca="1">압력교정기!N160</f>
        <v>#N/A</v>
      </c>
      <c r="K144" s="462" t="e">
        <f ca="1">분동식압력계!AJ159</f>
        <v>#DIV/0!</v>
      </c>
      <c r="L144" s="407"/>
      <c r="M144" s="483" t="str">
        <f ca="1">압력교정기!U160</f>
        <v/>
      </c>
      <c r="N144" s="484" t="str">
        <f ca="1">압력교정기!V160</f>
        <v/>
      </c>
      <c r="O144" s="464" t="e">
        <f ca="1">압력교정기!X160</f>
        <v>#VALUE!</v>
      </c>
      <c r="P144" s="465">
        <f>압력교정기!Y160</f>
        <v>0</v>
      </c>
      <c r="Q144" s="483" t="e">
        <f ca="1">분동식압력계!H159</f>
        <v>#N/A</v>
      </c>
      <c r="R144" s="484" t="str">
        <f>분동식압력계!I159</f>
        <v>% of Reading</v>
      </c>
      <c r="S144" s="464" t="e">
        <f ca="1">분동식압력계!K159</f>
        <v>#N/A</v>
      </c>
      <c r="T144" s="465">
        <f>분동식압력계!L159</f>
        <v>0</v>
      </c>
      <c r="U144" s="414" t="str">
        <f t="shared" ca="1" si="29"/>
        <v/>
      </c>
      <c r="V144" s="411" t="str">
        <f t="shared" ca="1" si="30"/>
        <v/>
      </c>
      <c r="W144" s="458" t="e">
        <f t="shared" ca="1" si="31"/>
        <v>#VALUE!</v>
      </c>
      <c r="X144" s="459">
        <f t="shared" ca="1" si="26"/>
        <v>0</v>
      </c>
      <c r="Z144" s="458" t="e">
        <f ca="1">IF(TYPE(K144)=16,압력교정기!AT160,0)</f>
        <v>#VALUE!</v>
      </c>
      <c r="AA144" s="459">
        <f ca="1">압력교정기!AU160</f>
        <v>0</v>
      </c>
    </row>
    <row r="145" spans="2:27" ht="15" customHeight="1">
      <c r="B145" s="409">
        <f t="shared" si="32"/>
        <v>0</v>
      </c>
      <c r="C145" s="460">
        <f>Pressure_1_R2!B33</f>
        <v>0</v>
      </c>
      <c r="D145" s="461">
        <f>Pressure_1_R2!D33</f>
        <v>0</v>
      </c>
      <c r="E145" s="422" t="e">
        <f t="shared" ref="E145:E175" ca="1" si="34">INDEX($AD$4:$AK$11,MATCH(D145,$AD$3:$AK$3,0),MATCH(G145,$AC$4:$AC$11,0))</f>
        <v>#N/A</v>
      </c>
      <c r="F145" s="466" t="e">
        <f t="shared" ref="F145:F175" ca="1" si="35">C145*E145</f>
        <v>#N/A</v>
      </c>
      <c r="G145" s="468">
        <f t="shared" ca="1" si="33"/>
        <v>0</v>
      </c>
      <c r="H145" s="457" t="e">
        <f ca="1">IF(TYPE(K145)=16,J145,K145*#REF!)</f>
        <v>#N/A</v>
      </c>
      <c r="I145" s="493" t="str">
        <f t="shared" ref="I145:I175" ca="1" si="36">IF(TYPE(K145)=16,"압력교정기","분동식압력계")</f>
        <v>압력교정기</v>
      </c>
      <c r="J145" s="462" t="e">
        <f ca="1">압력교정기!N161</f>
        <v>#N/A</v>
      </c>
      <c r="K145" s="462" t="e">
        <f ca="1">분동식압력계!AJ160</f>
        <v>#DIV/0!</v>
      </c>
      <c r="L145" s="407"/>
      <c r="M145" s="483" t="str">
        <f ca="1">압력교정기!U161</f>
        <v/>
      </c>
      <c r="N145" s="484" t="str">
        <f ca="1">압력교정기!V161</f>
        <v/>
      </c>
      <c r="O145" s="464" t="e">
        <f ca="1">압력교정기!X161</f>
        <v>#VALUE!</v>
      </c>
      <c r="P145" s="465">
        <f>압력교정기!Y161</f>
        <v>0</v>
      </c>
      <c r="Q145" s="483" t="e">
        <f ca="1">분동식압력계!H160</f>
        <v>#N/A</v>
      </c>
      <c r="R145" s="484" t="str">
        <f>분동식압력계!I160</f>
        <v>% of Reading</v>
      </c>
      <c r="S145" s="464" t="e">
        <f ca="1">분동식압력계!K160</f>
        <v>#N/A</v>
      </c>
      <c r="T145" s="465">
        <f>분동식압력계!L160</f>
        <v>0</v>
      </c>
      <c r="U145" s="414" t="str">
        <f t="shared" ref="U145:U175" ca="1" si="37">IF(TYPE(K145)=16,M145,Q145)</f>
        <v/>
      </c>
      <c r="V145" s="411" t="str">
        <f t="shared" ref="V145:V175" ca="1" si="38">IF(TYPE(K145)=16,N145,R145)</f>
        <v/>
      </c>
      <c r="W145" s="458" t="e">
        <f t="shared" ref="W145:W175" ca="1" si="39">IF(TYPE(K145)=16,O145,S145)</f>
        <v>#VALUE!</v>
      </c>
      <c r="X145" s="459">
        <f t="shared" ref="X145:X175" ca="1" si="40">G145</f>
        <v>0</v>
      </c>
      <c r="Z145" s="458" t="e">
        <f ca="1">IF(TYPE(K145)=16,압력교정기!AT161,0)</f>
        <v>#VALUE!</v>
      </c>
      <c r="AA145" s="459">
        <f ca="1">압력교정기!AU161</f>
        <v>0</v>
      </c>
    </row>
    <row r="146" spans="2:27" ht="15" customHeight="1">
      <c r="B146" s="409">
        <f t="shared" si="32"/>
        <v>0</v>
      </c>
      <c r="C146" s="460">
        <f>Pressure_1_R2!B34</f>
        <v>0</v>
      </c>
      <c r="D146" s="461">
        <f>Pressure_1_R2!D34</f>
        <v>0</v>
      </c>
      <c r="E146" s="422" t="e">
        <f t="shared" ca="1" si="34"/>
        <v>#N/A</v>
      </c>
      <c r="F146" s="466" t="e">
        <f t="shared" ca="1" si="35"/>
        <v>#N/A</v>
      </c>
      <c r="G146" s="468">
        <f t="shared" ca="1" si="33"/>
        <v>0</v>
      </c>
      <c r="H146" s="457" t="e">
        <f ca="1">IF(TYPE(K146)=16,J146,K146*#REF!)</f>
        <v>#N/A</v>
      </c>
      <c r="I146" s="493" t="str">
        <f t="shared" ca="1" si="36"/>
        <v>압력교정기</v>
      </c>
      <c r="J146" s="462" t="e">
        <f ca="1">압력교정기!N162</f>
        <v>#N/A</v>
      </c>
      <c r="K146" s="462" t="e">
        <f ca="1">분동식압력계!AJ161</f>
        <v>#DIV/0!</v>
      </c>
      <c r="L146" s="407"/>
      <c r="M146" s="483" t="str">
        <f ca="1">압력교정기!U162</f>
        <v/>
      </c>
      <c r="N146" s="484" t="str">
        <f ca="1">압력교정기!V162</f>
        <v/>
      </c>
      <c r="O146" s="464" t="e">
        <f ca="1">압력교정기!X162</f>
        <v>#VALUE!</v>
      </c>
      <c r="P146" s="465">
        <f>압력교정기!Y162</f>
        <v>0</v>
      </c>
      <c r="Q146" s="483" t="e">
        <f ca="1">분동식압력계!H161</f>
        <v>#N/A</v>
      </c>
      <c r="R146" s="484" t="str">
        <f>분동식압력계!I161</f>
        <v>% of Reading</v>
      </c>
      <c r="S146" s="464" t="e">
        <f ca="1">분동식압력계!K161</f>
        <v>#N/A</v>
      </c>
      <c r="T146" s="465">
        <f>분동식압력계!L161</f>
        <v>0</v>
      </c>
      <c r="U146" s="414" t="str">
        <f t="shared" ca="1" si="37"/>
        <v/>
      </c>
      <c r="V146" s="411" t="str">
        <f t="shared" ca="1" si="38"/>
        <v/>
      </c>
      <c r="W146" s="458" t="e">
        <f t="shared" ca="1" si="39"/>
        <v>#VALUE!</v>
      </c>
      <c r="X146" s="459">
        <f t="shared" ca="1" si="40"/>
        <v>0</v>
      </c>
      <c r="Z146" s="458" t="e">
        <f ca="1">IF(TYPE(K146)=16,압력교정기!AT162,0)</f>
        <v>#VALUE!</v>
      </c>
      <c r="AA146" s="459">
        <f ca="1">압력교정기!AU162</f>
        <v>0</v>
      </c>
    </row>
    <row r="147" spans="2:27" ht="15" customHeight="1">
      <c r="B147" s="409">
        <f t="shared" si="32"/>
        <v>0</v>
      </c>
      <c r="C147" s="460">
        <f>Pressure_1_R2!B35</f>
        <v>0</v>
      </c>
      <c r="D147" s="461">
        <f>Pressure_1_R2!D35</f>
        <v>0</v>
      </c>
      <c r="E147" s="422" t="e">
        <f t="shared" ca="1" si="34"/>
        <v>#N/A</v>
      </c>
      <c r="F147" s="466" t="e">
        <f t="shared" ca="1" si="35"/>
        <v>#N/A</v>
      </c>
      <c r="G147" s="468">
        <f t="shared" ca="1" si="33"/>
        <v>0</v>
      </c>
      <c r="H147" s="457" t="e">
        <f ca="1">IF(TYPE(K147)=16,J147,K147*#REF!)</f>
        <v>#N/A</v>
      </c>
      <c r="I147" s="493" t="str">
        <f t="shared" ca="1" si="36"/>
        <v>압력교정기</v>
      </c>
      <c r="J147" s="462" t="e">
        <f ca="1">압력교정기!N163</f>
        <v>#N/A</v>
      </c>
      <c r="K147" s="462" t="e">
        <f ca="1">분동식압력계!AJ162</f>
        <v>#DIV/0!</v>
      </c>
      <c r="L147" s="407"/>
      <c r="M147" s="483" t="str">
        <f ca="1">압력교정기!U163</f>
        <v/>
      </c>
      <c r="N147" s="484" t="str">
        <f ca="1">압력교정기!V163</f>
        <v/>
      </c>
      <c r="O147" s="464" t="e">
        <f ca="1">압력교정기!X163</f>
        <v>#VALUE!</v>
      </c>
      <c r="P147" s="465">
        <f>압력교정기!Y163</f>
        <v>0</v>
      </c>
      <c r="Q147" s="483" t="e">
        <f ca="1">분동식압력계!H162</f>
        <v>#N/A</v>
      </c>
      <c r="R147" s="484" t="str">
        <f>분동식압력계!I162</f>
        <v>% of Reading</v>
      </c>
      <c r="S147" s="464" t="e">
        <f ca="1">분동식압력계!K162</f>
        <v>#N/A</v>
      </c>
      <c r="T147" s="465">
        <f>분동식압력계!L162</f>
        <v>0</v>
      </c>
      <c r="U147" s="414" t="str">
        <f t="shared" ca="1" si="37"/>
        <v/>
      </c>
      <c r="V147" s="411" t="str">
        <f t="shared" ca="1" si="38"/>
        <v/>
      </c>
      <c r="W147" s="458" t="e">
        <f t="shared" ca="1" si="39"/>
        <v>#VALUE!</v>
      </c>
      <c r="X147" s="459">
        <f t="shared" ca="1" si="40"/>
        <v>0</v>
      </c>
      <c r="Z147" s="458" t="e">
        <f ca="1">IF(TYPE(K147)=16,압력교정기!AT163,0)</f>
        <v>#VALUE!</v>
      </c>
      <c r="AA147" s="459">
        <f ca="1">압력교정기!AU163</f>
        <v>0</v>
      </c>
    </row>
    <row r="148" spans="2:27" ht="15" customHeight="1">
      <c r="B148" s="409">
        <f t="shared" si="32"/>
        <v>0</v>
      </c>
      <c r="C148" s="460">
        <f>Pressure_1_R2!B36</f>
        <v>0</v>
      </c>
      <c r="D148" s="461">
        <f>Pressure_1_R2!D36</f>
        <v>0</v>
      </c>
      <c r="E148" s="422" t="e">
        <f t="shared" ca="1" si="34"/>
        <v>#N/A</v>
      </c>
      <c r="F148" s="466" t="e">
        <f t="shared" ca="1" si="35"/>
        <v>#N/A</v>
      </c>
      <c r="G148" s="468">
        <f t="shared" ca="1" si="33"/>
        <v>0</v>
      </c>
      <c r="H148" s="457" t="e">
        <f ca="1">IF(TYPE(K148)=16,J148,K148*#REF!)</f>
        <v>#N/A</v>
      </c>
      <c r="I148" s="493" t="str">
        <f t="shared" ca="1" si="36"/>
        <v>압력교정기</v>
      </c>
      <c r="J148" s="462" t="e">
        <f ca="1">압력교정기!N164</f>
        <v>#N/A</v>
      </c>
      <c r="K148" s="462" t="e">
        <f ca="1">분동식압력계!AJ163</f>
        <v>#DIV/0!</v>
      </c>
      <c r="L148" s="407"/>
      <c r="M148" s="483" t="str">
        <f ca="1">압력교정기!U164</f>
        <v/>
      </c>
      <c r="N148" s="484" t="str">
        <f ca="1">압력교정기!V164</f>
        <v/>
      </c>
      <c r="O148" s="464" t="e">
        <f ca="1">압력교정기!X164</f>
        <v>#VALUE!</v>
      </c>
      <c r="P148" s="465">
        <f>압력교정기!Y164</f>
        <v>0</v>
      </c>
      <c r="Q148" s="483" t="e">
        <f ca="1">분동식압력계!H163</f>
        <v>#N/A</v>
      </c>
      <c r="R148" s="484" t="str">
        <f>분동식압력계!I163</f>
        <v>% of Reading</v>
      </c>
      <c r="S148" s="464" t="e">
        <f ca="1">분동식압력계!K163</f>
        <v>#N/A</v>
      </c>
      <c r="T148" s="465">
        <f>분동식압력계!L163</f>
        <v>0</v>
      </c>
      <c r="U148" s="414" t="str">
        <f t="shared" ca="1" si="37"/>
        <v/>
      </c>
      <c r="V148" s="411" t="str">
        <f t="shared" ca="1" si="38"/>
        <v/>
      </c>
      <c r="W148" s="458" t="e">
        <f t="shared" ca="1" si="39"/>
        <v>#VALUE!</v>
      </c>
      <c r="X148" s="459">
        <f t="shared" ca="1" si="40"/>
        <v>0</v>
      </c>
      <c r="Z148" s="458" t="e">
        <f ca="1">IF(TYPE(K148)=16,압력교정기!AT164,0)</f>
        <v>#VALUE!</v>
      </c>
      <c r="AA148" s="459">
        <f ca="1">압력교정기!AU164</f>
        <v>0</v>
      </c>
    </row>
    <row r="149" spans="2:27" ht="15" customHeight="1">
      <c r="B149" s="409">
        <f t="shared" si="32"/>
        <v>0</v>
      </c>
      <c r="C149" s="460">
        <f>Pressure_1_R2!B37</f>
        <v>0</v>
      </c>
      <c r="D149" s="461">
        <f>Pressure_1_R2!D37</f>
        <v>0</v>
      </c>
      <c r="E149" s="422" t="e">
        <f t="shared" ca="1" si="34"/>
        <v>#N/A</v>
      </c>
      <c r="F149" s="466" t="e">
        <f t="shared" ca="1" si="35"/>
        <v>#N/A</v>
      </c>
      <c r="G149" s="468">
        <f t="shared" ca="1" si="33"/>
        <v>0</v>
      </c>
      <c r="H149" s="457" t="e">
        <f ca="1">IF(TYPE(K149)=16,J149,K149*#REF!)</f>
        <v>#N/A</v>
      </c>
      <c r="I149" s="493" t="str">
        <f t="shared" ca="1" si="36"/>
        <v>압력교정기</v>
      </c>
      <c r="J149" s="462" t="e">
        <f ca="1">압력교정기!N165</f>
        <v>#N/A</v>
      </c>
      <c r="K149" s="462" t="e">
        <f ca="1">분동식압력계!AJ164</f>
        <v>#DIV/0!</v>
      </c>
      <c r="L149" s="407"/>
      <c r="M149" s="483" t="str">
        <f ca="1">압력교정기!U165</f>
        <v/>
      </c>
      <c r="N149" s="484" t="str">
        <f ca="1">압력교정기!V165</f>
        <v/>
      </c>
      <c r="O149" s="464" t="e">
        <f ca="1">압력교정기!X165</f>
        <v>#VALUE!</v>
      </c>
      <c r="P149" s="465">
        <f>압력교정기!Y165</f>
        <v>0</v>
      </c>
      <c r="Q149" s="483" t="e">
        <f ca="1">분동식압력계!H164</f>
        <v>#N/A</v>
      </c>
      <c r="R149" s="484" t="str">
        <f>분동식압력계!I164</f>
        <v>% of Reading</v>
      </c>
      <c r="S149" s="464" t="e">
        <f ca="1">분동식압력계!K164</f>
        <v>#N/A</v>
      </c>
      <c r="T149" s="465">
        <f>분동식압력계!L164</f>
        <v>0</v>
      </c>
      <c r="U149" s="414" t="str">
        <f t="shared" ca="1" si="37"/>
        <v/>
      </c>
      <c r="V149" s="411" t="str">
        <f t="shared" ca="1" si="38"/>
        <v/>
      </c>
      <c r="W149" s="458" t="e">
        <f t="shared" ca="1" si="39"/>
        <v>#VALUE!</v>
      </c>
      <c r="X149" s="459">
        <f t="shared" ca="1" si="40"/>
        <v>0</v>
      </c>
      <c r="Z149" s="458" t="e">
        <f ca="1">IF(TYPE(K149)=16,압력교정기!AT165,0)</f>
        <v>#VALUE!</v>
      </c>
      <c r="AA149" s="459">
        <f ca="1">압력교정기!AU165</f>
        <v>0</v>
      </c>
    </row>
    <row r="150" spans="2:27" ht="15" customHeight="1">
      <c r="B150" s="409">
        <f t="shared" si="32"/>
        <v>0</v>
      </c>
      <c r="C150" s="460">
        <f>Pressure_1_R2!B38</f>
        <v>0</v>
      </c>
      <c r="D150" s="461">
        <f>Pressure_1_R2!D38</f>
        <v>0</v>
      </c>
      <c r="E150" s="422" t="e">
        <f t="shared" ca="1" si="34"/>
        <v>#N/A</v>
      </c>
      <c r="F150" s="466" t="e">
        <f t="shared" ca="1" si="35"/>
        <v>#N/A</v>
      </c>
      <c r="G150" s="468">
        <f t="shared" ca="1" si="33"/>
        <v>0</v>
      </c>
      <c r="H150" s="457" t="e">
        <f ca="1">IF(TYPE(K150)=16,J150,K150*#REF!)</f>
        <v>#N/A</v>
      </c>
      <c r="I150" s="493" t="str">
        <f t="shared" ca="1" si="36"/>
        <v>압력교정기</v>
      </c>
      <c r="J150" s="462" t="e">
        <f ca="1">압력교정기!N166</f>
        <v>#N/A</v>
      </c>
      <c r="K150" s="462" t="e">
        <f ca="1">분동식압력계!AJ165</f>
        <v>#DIV/0!</v>
      </c>
      <c r="L150" s="407"/>
      <c r="M150" s="483" t="str">
        <f ca="1">압력교정기!U166</f>
        <v/>
      </c>
      <c r="N150" s="484" t="str">
        <f ca="1">압력교정기!V166</f>
        <v/>
      </c>
      <c r="O150" s="464" t="e">
        <f ca="1">압력교정기!X166</f>
        <v>#VALUE!</v>
      </c>
      <c r="P150" s="465">
        <f>압력교정기!Y166</f>
        <v>0</v>
      </c>
      <c r="Q150" s="483" t="e">
        <f ca="1">분동식압력계!H165</f>
        <v>#N/A</v>
      </c>
      <c r="R150" s="484" t="str">
        <f>분동식압력계!I165</f>
        <v>% of Reading</v>
      </c>
      <c r="S150" s="464" t="e">
        <f ca="1">분동식압력계!K165</f>
        <v>#N/A</v>
      </c>
      <c r="T150" s="465">
        <f>분동식압력계!L165</f>
        <v>0</v>
      </c>
      <c r="U150" s="414" t="str">
        <f t="shared" ca="1" si="37"/>
        <v/>
      </c>
      <c r="V150" s="411" t="str">
        <f t="shared" ca="1" si="38"/>
        <v/>
      </c>
      <c r="W150" s="458" t="e">
        <f t="shared" ca="1" si="39"/>
        <v>#VALUE!</v>
      </c>
      <c r="X150" s="459">
        <f t="shared" ca="1" si="40"/>
        <v>0</v>
      </c>
      <c r="Z150" s="458" t="e">
        <f ca="1">IF(TYPE(K150)=16,압력교정기!AT166,0)</f>
        <v>#VALUE!</v>
      </c>
      <c r="AA150" s="459">
        <f ca="1">압력교정기!AU166</f>
        <v>0</v>
      </c>
    </row>
    <row r="151" spans="2:27" ht="15" customHeight="1">
      <c r="B151" s="409">
        <f t="shared" si="32"/>
        <v>0</v>
      </c>
      <c r="C151" s="460">
        <f>Pressure_1_R2!B39</f>
        <v>0</v>
      </c>
      <c r="D151" s="461">
        <f>Pressure_1_R2!D39</f>
        <v>0</v>
      </c>
      <c r="E151" s="422" t="e">
        <f t="shared" ca="1" si="34"/>
        <v>#N/A</v>
      </c>
      <c r="F151" s="466" t="e">
        <f t="shared" ca="1" si="35"/>
        <v>#N/A</v>
      </c>
      <c r="G151" s="468">
        <f t="shared" ca="1" si="33"/>
        <v>0</v>
      </c>
      <c r="H151" s="457" t="e">
        <f ca="1">IF(TYPE(K151)=16,J151,K151*#REF!)</f>
        <v>#N/A</v>
      </c>
      <c r="I151" s="493" t="str">
        <f t="shared" ca="1" si="36"/>
        <v>압력교정기</v>
      </c>
      <c r="J151" s="462" t="e">
        <f ca="1">압력교정기!N167</f>
        <v>#N/A</v>
      </c>
      <c r="K151" s="462" t="e">
        <f ca="1">분동식압력계!AJ166</f>
        <v>#DIV/0!</v>
      </c>
      <c r="L151" s="407"/>
      <c r="M151" s="483" t="str">
        <f ca="1">압력교정기!U167</f>
        <v/>
      </c>
      <c r="N151" s="484" t="str">
        <f ca="1">압력교정기!V167</f>
        <v/>
      </c>
      <c r="O151" s="464" t="e">
        <f ca="1">압력교정기!X167</f>
        <v>#VALUE!</v>
      </c>
      <c r="P151" s="465">
        <f>압력교정기!Y167</f>
        <v>0</v>
      </c>
      <c r="Q151" s="483" t="e">
        <f ca="1">분동식압력계!H166</f>
        <v>#N/A</v>
      </c>
      <c r="R151" s="484" t="str">
        <f>분동식압력계!I166</f>
        <v>% of Reading</v>
      </c>
      <c r="S151" s="464" t="e">
        <f ca="1">분동식압력계!K166</f>
        <v>#N/A</v>
      </c>
      <c r="T151" s="465">
        <f>분동식압력계!L166</f>
        <v>0</v>
      </c>
      <c r="U151" s="414" t="str">
        <f t="shared" ca="1" si="37"/>
        <v/>
      </c>
      <c r="V151" s="411" t="str">
        <f t="shared" ca="1" si="38"/>
        <v/>
      </c>
      <c r="W151" s="458" t="e">
        <f t="shared" ca="1" si="39"/>
        <v>#VALUE!</v>
      </c>
      <c r="X151" s="459">
        <f t="shared" ca="1" si="40"/>
        <v>0</v>
      </c>
      <c r="Z151" s="458" t="e">
        <f ca="1">IF(TYPE(K151)=16,압력교정기!AT167,0)</f>
        <v>#VALUE!</v>
      </c>
      <c r="AA151" s="459">
        <f ca="1">압력교정기!AU167</f>
        <v>0</v>
      </c>
    </row>
    <row r="152" spans="2:27" ht="15" customHeight="1">
      <c r="B152" s="409">
        <f t="shared" si="32"/>
        <v>0</v>
      </c>
      <c r="C152" s="460">
        <f>Pressure_1_R2!B40</f>
        <v>0</v>
      </c>
      <c r="D152" s="461">
        <f>Pressure_1_R2!D40</f>
        <v>0</v>
      </c>
      <c r="E152" s="422" t="e">
        <f t="shared" ca="1" si="34"/>
        <v>#N/A</v>
      </c>
      <c r="F152" s="466" t="e">
        <f t="shared" ca="1" si="35"/>
        <v>#N/A</v>
      </c>
      <c r="G152" s="468">
        <f t="shared" ca="1" si="33"/>
        <v>0</v>
      </c>
      <c r="H152" s="457" t="e">
        <f ca="1">IF(TYPE(K152)=16,J152,K152*#REF!)</f>
        <v>#N/A</v>
      </c>
      <c r="I152" s="493" t="str">
        <f t="shared" ca="1" si="36"/>
        <v>압력교정기</v>
      </c>
      <c r="J152" s="462" t="e">
        <f ca="1">압력교정기!N168</f>
        <v>#N/A</v>
      </c>
      <c r="K152" s="462" t="e">
        <f ca="1">분동식압력계!AJ167</f>
        <v>#DIV/0!</v>
      </c>
      <c r="L152" s="407"/>
      <c r="M152" s="483" t="str">
        <f ca="1">압력교정기!U168</f>
        <v/>
      </c>
      <c r="N152" s="484" t="str">
        <f ca="1">압력교정기!V168</f>
        <v/>
      </c>
      <c r="O152" s="464" t="e">
        <f ca="1">압력교정기!X168</f>
        <v>#VALUE!</v>
      </c>
      <c r="P152" s="465">
        <f>압력교정기!Y168</f>
        <v>0</v>
      </c>
      <c r="Q152" s="483" t="e">
        <f ca="1">분동식압력계!H167</f>
        <v>#N/A</v>
      </c>
      <c r="R152" s="484" t="str">
        <f>분동식압력계!I167</f>
        <v>% of Reading</v>
      </c>
      <c r="S152" s="464" t="e">
        <f ca="1">분동식압력계!K167</f>
        <v>#N/A</v>
      </c>
      <c r="T152" s="465">
        <f>분동식압력계!L167</f>
        <v>0</v>
      </c>
      <c r="U152" s="414" t="str">
        <f t="shared" ca="1" si="37"/>
        <v/>
      </c>
      <c r="V152" s="411" t="str">
        <f t="shared" ca="1" si="38"/>
        <v/>
      </c>
      <c r="W152" s="458" t="e">
        <f t="shared" ca="1" si="39"/>
        <v>#VALUE!</v>
      </c>
      <c r="X152" s="459">
        <f t="shared" ca="1" si="40"/>
        <v>0</v>
      </c>
      <c r="Z152" s="458" t="e">
        <f ca="1">IF(TYPE(K152)=16,압력교정기!AT168,0)</f>
        <v>#VALUE!</v>
      </c>
      <c r="AA152" s="459">
        <f ca="1">압력교정기!AU168</f>
        <v>0</v>
      </c>
    </row>
    <row r="153" spans="2:27" ht="15" customHeight="1">
      <c r="B153" s="409">
        <f t="shared" si="32"/>
        <v>0</v>
      </c>
      <c r="C153" s="460">
        <f>Pressure_1_R2!B41</f>
        <v>0</v>
      </c>
      <c r="D153" s="461">
        <f>Pressure_1_R2!D41</f>
        <v>0</v>
      </c>
      <c r="E153" s="422" t="e">
        <f t="shared" ca="1" si="34"/>
        <v>#N/A</v>
      </c>
      <c r="F153" s="466" t="e">
        <f t="shared" ca="1" si="35"/>
        <v>#N/A</v>
      </c>
      <c r="G153" s="468">
        <f t="shared" ca="1" si="33"/>
        <v>0</v>
      </c>
      <c r="H153" s="457" t="e">
        <f ca="1">IF(TYPE(K153)=16,J153,K153*#REF!)</f>
        <v>#N/A</v>
      </c>
      <c r="I153" s="493" t="str">
        <f t="shared" ca="1" si="36"/>
        <v>압력교정기</v>
      </c>
      <c r="J153" s="462" t="e">
        <f ca="1">압력교정기!N169</f>
        <v>#N/A</v>
      </c>
      <c r="K153" s="462" t="e">
        <f ca="1">분동식압력계!AJ168</f>
        <v>#DIV/0!</v>
      </c>
      <c r="L153" s="407"/>
      <c r="M153" s="483" t="str">
        <f ca="1">압력교정기!U169</f>
        <v/>
      </c>
      <c r="N153" s="484" t="str">
        <f ca="1">압력교정기!V169</f>
        <v/>
      </c>
      <c r="O153" s="464" t="e">
        <f ca="1">압력교정기!X169</f>
        <v>#VALUE!</v>
      </c>
      <c r="P153" s="465">
        <f>압력교정기!Y169</f>
        <v>0</v>
      </c>
      <c r="Q153" s="483" t="e">
        <f ca="1">분동식압력계!H168</f>
        <v>#N/A</v>
      </c>
      <c r="R153" s="484" t="str">
        <f>분동식압력계!I168</f>
        <v>% of Reading</v>
      </c>
      <c r="S153" s="464" t="e">
        <f ca="1">분동식압력계!K168</f>
        <v>#N/A</v>
      </c>
      <c r="T153" s="465">
        <f>분동식압력계!L168</f>
        <v>0</v>
      </c>
      <c r="U153" s="414" t="str">
        <f t="shared" ca="1" si="37"/>
        <v/>
      </c>
      <c r="V153" s="411" t="str">
        <f t="shared" ca="1" si="38"/>
        <v/>
      </c>
      <c r="W153" s="458" t="e">
        <f t="shared" ca="1" si="39"/>
        <v>#VALUE!</v>
      </c>
      <c r="X153" s="459">
        <f t="shared" ca="1" si="40"/>
        <v>0</v>
      </c>
      <c r="Z153" s="458" t="e">
        <f ca="1">IF(TYPE(K153)=16,압력교정기!AT169,0)</f>
        <v>#VALUE!</v>
      </c>
      <c r="AA153" s="459">
        <f ca="1">압력교정기!AU169</f>
        <v>0</v>
      </c>
    </row>
    <row r="154" spans="2:27" ht="15" customHeight="1">
      <c r="B154" s="409">
        <f t="shared" si="32"/>
        <v>0</v>
      </c>
      <c r="C154" s="460">
        <f>Pressure_1_R2!B42</f>
        <v>0</v>
      </c>
      <c r="D154" s="461">
        <f>Pressure_1_R2!D42</f>
        <v>0</v>
      </c>
      <c r="E154" s="422" t="e">
        <f t="shared" ca="1" si="34"/>
        <v>#N/A</v>
      </c>
      <c r="F154" s="466" t="e">
        <f t="shared" ca="1" si="35"/>
        <v>#N/A</v>
      </c>
      <c r="G154" s="468">
        <f t="shared" ca="1" si="33"/>
        <v>0</v>
      </c>
      <c r="H154" s="457" t="e">
        <f ca="1">IF(TYPE(K154)=16,J154,K154*#REF!)</f>
        <v>#N/A</v>
      </c>
      <c r="I154" s="493" t="str">
        <f t="shared" ca="1" si="36"/>
        <v>압력교정기</v>
      </c>
      <c r="J154" s="462" t="e">
        <f ca="1">압력교정기!N170</f>
        <v>#N/A</v>
      </c>
      <c r="K154" s="462" t="e">
        <f ca="1">분동식압력계!AJ169</f>
        <v>#DIV/0!</v>
      </c>
      <c r="L154" s="407"/>
      <c r="M154" s="483" t="str">
        <f ca="1">압력교정기!U170</f>
        <v/>
      </c>
      <c r="N154" s="484" t="str">
        <f ca="1">압력교정기!V170</f>
        <v/>
      </c>
      <c r="O154" s="464" t="e">
        <f ca="1">압력교정기!X170</f>
        <v>#VALUE!</v>
      </c>
      <c r="P154" s="465">
        <f>압력교정기!Y170</f>
        <v>0</v>
      </c>
      <c r="Q154" s="483" t="e">
        <f ca="1">분동식압력계!H169</f>
        <v>#N/A</v>
      </c>
      <c r="R154" s="484" t="str">
        <f>분동식압력계!I169</f>
        <v>% of Reading</v>
      </c>
      <c r="S154" s="464" t="e">
        <f ca="1">분동식압력계!K169</f>
        <v>#N/A</v>
      </c>
      <c r="T154" s="465">
        <f>분동식압력계!L169</f>
        <v>0</v>
      </c>
      <c r="U154" s="414" t="str">
        <f t="shared" ca="1" si="37"/>
        <v/>
      </c>
      <c r="V154" s="411" t="str">
        <f t="shared" ca="1" si="38"/>
        <v/>
      </c>
      <c r="W154" s="458" t="e">
        <f t="shared" ca="1" si="39"/>
        <v>#VALUE!</v>
      </c>
      <c r="X154" s="459">
        <f t="shared" ca="1" si="40"/>
        <v>0</v>
      </c>
      <c r="Z154" s="458" t="e">
        <f ca="1">IF(TYPE(K154)=16,압력교정기!AT170,0)</f>
        <v>#VALUE!</v>
      </c>
      <c r="AA154" s="459">
        <f ca="1">압력교정기!AU170</f>
        <v>0</v>
      </c>
    </row>
    <row r="155" spans="2:27" ht="15" customHeight="1">
      <c r="B155" s="409">
        <f t="shared" si="32"/>
        <v>0</v>
      </c>
      <c r="C155" s="460">
        <f>Pressure_1_R2!B43</f>
        <v>0</v>
      </c>
      <c r="D155" s="461">
        <f>Pressure_1_R2!D43</f>
        <v>0</v>
      </c>
      <c r="E155" s="422" t="e">
        <f t="shared" ca="1" si="34"/>
        <v>#N/A</v>
      </c>
      <c r="F155" s="466" t="e">
        <f t="shared" ca="1" si="35"/>
        <v>#N/A</v>
      </c>
      <c r="G155" s="468">
        <f t="shared" ca="1" si="33"/>
        <v>0</v>
      </c>
      <c r="H155" s="457" t="e">
        <f ca="1">IF(TYPE(K155)=16,J155,K155*#REF!)</f>
        <v>#N/A</v>
      </c>
      <c r="I155" s="493" t="str">
        <f t="shared" ca="1" si="36"/>
        <v>압력교정기</v>
      </c>
      <c r="J155" s="462" t="e">
        <f ca="1">압력교정기!N171</f>
        <v>#N/A</v>
      </c>
      <c r="K155" s="462" t="e">
        <f ca="1">분동식압력계!AJ170</f>
        <v>#DIV/0!</v>
      </c>
      <c r="L155" s="407"/>
      <c r="M155" s="483" t="str">
        <f ca="1">압력교정기!U171</f>
        <v/>
      </c>
      <c r="N155" s="484" t="str">
        <f ca="1">압력교정기!V171</f>
        <v/>
      </c>
      <c r="O155" s="464" t="e">
        <f ca="1">압력교정기!X171</f>
        <v>#VALUE!</v>
      </c>
      <c r="P155" s="465">
        <f>압력교정기!Y171</f>
        <v>0</v>
      </c>
      <c r="Q155" s="483" t="e">
        <f ca="1">분동식압력계!H170</f>
        <v>#N/A</v>
      </c>
      <c r="R155" s="484" t="str">
        <f>분동식압력계!I170</f>
        <v>% of Reading</v>
      </c>
      <c r="S155" s="464" t="e">
        <f ca="1">분동식압력계!K170</f>
        <v>#N/A</v>
      </c>
      <c r="T155" s="465">
        <f>분동식압력계!L170</f>
        <v>0</v>
      </c>
      <c r="U155" s="414" t="str">
        <f t="shared" ca="1" si="37"/>
        <v/>
      </c>
      <c r="V155" s="411" t="str">
        <f t="shared" ca="1" si="38"/>
        <v/>
      </c>
      <c r="W155" s="458" t="e">
        <f t="shared" ca="1" si="39"/>
        <v>#VALUE!</v>
      </c>
      <c r="X155" s="459">
        <f t="shared" ca="1" si="40"/>
        <v>0</v>
      </c>
      <c r="Z155" s="458" t="e">
        <f ca="1">IF(TYPE(K155)=16,압력교정기!AT171,0)</f>
        <v>#VALUE!</v>
      </c>
      <c r="AA155" s="459">
        <f ca="1">압력교정기!AU171</f>
        <v>0</v>
      </c>
    </row>
    <row r="156" spans="2:27" ht="15" customHeight="1">
      <c r="B156" s="409">
        <f t="shared" si="32"/>
        <v>0</v>
      </c>
      <c r="C156" s="460">
        <f>Pressure_1_R2!B44</f>
        <v>0</v>
      </c>
      <c r="D156" s="461">
        <f>Pressure_1_R2!D44</f>
        <v>0</v>
      </c>
      <c r="E156" s="422" t="e">
        <f t="shared" ca="1" si="34"/>
        <v>#N/A</v>
      </c>
      <c r="F156" s="466" t="e">
        <f t="shared" ca="1" si="35"/>
        <v>#N/A</v>
      </c>
      <c r="G156" s="468">
        <f t="shared" ca="1" si="33"/>
        <v>0</v>
      </c>
      <c r="H156" s="457" t="e">
        <f ca="1">IF(TYPE(K156)=16,J156,K156*#REF!)</f>
        <v>#N/A</v>
      </c>
      <c r="I156" s="493" t="str">
        <f t="shared" ca="1" si="36"/>
        <v>압력교정기</v>
      </c>
      <c r="J156" s="462" t="e">
        <f ca="1">압력교정기!N172</f>
        <v>#N/A</v>
      </c>
      <c r="K156" s="462" t="e">
        <f ca="1">분동식압력계!AJ171</f>
        <v>#DIV/0!</v>
      </c>
      <c r="L156" s="407"/>
      <c r="M156" s="483" t="str">
        <f ca="1">압력교정기!U172</f>
        <v/>
      </c>
      <c r="N156" s="484" t="str">
        <f ca="1">압력교정기!V172</f>
        <v/>
      </c>
      <c r="O156" s="464" t="e">
        <f ca="1">압력교정기!X172</f>
        <v>#VALUE!</v>
      </c>
      <c r="P156" s="465">
        <f>압력교정기!Y172</f>
        <v>0</v>
      </c>
      <c r="Q156" s="483" t="e">
        <f ca="1">분동식압력계!H171</f>
        <v>#N/A</v>
      </c>
      <c r="R156" s="484" t="str">
        <f>분동식압력계!I171</f>
        <v>% of Reading</v>
      </c>
      <c r="S156" s="464" t="e">
        <f ca="1">분동식압력계!K171</f>
        <v>#N/A</v>
      </c>
      <c r="T156" s="465">
        <f>분동식압력계!L171</f>
        <v>0</v>
      </c>
      <c r="U156" s="414" t="str">
        <f t="shared" ca="1" si="37"/>
        <v/>
      </c>
      <c r="V156" s="411" t="str">
        <f t="shared" ca="1" si="38"/>
        <v/>
      </c>
      <c r="W156" s="458" t="e">
        <f t="shared" ca="1" si="39"/>
        <v>#VALUE!</v>
      </c>
      <c r="X156" s="459">
        <f t="shared" ca="1" si="40"/>
        <v>0</v>
      </c>
      <c r="Z156" s="458" t="e">
        <f ca="1">IF(TYPE(K156)=16,압력교정기!AT172,0)</f>
        <v>#VALUE!</v>
      </c>
      <c r="AA156" s="459">
        <f ca="1">압력교정기!AU172</f>
        <v>0</v>
      </c>
    </row>
    <row r="157" spans="2:27" ht="15" customHeight="1">
      <c r="B157" s="409">
        <f t="shared" si="32"/>
        <v>0</v>
      </c>
      <c r="C157" s="460">
        <f>Pressure_1_R2!B45</f>
        <v>0</v>
      </c>
      <c r="D157" s="461">
        <f>Pressure_1_R2!D45</f>
        <v>0</v>
      </c>
      <c r="E157" s="422" t="e">
        <f t="shared" ca="1" si="34"/>
        <v>#N/A</v>
      </c>
      <c r="F157" s="466" t="e">
        <f t="shared" ca="1" si="35"/>
        <v>#N/A</v>
      </c>
      <c r="G157" s="468">
        <f t="shared" ca="1" si="33"/>
        <v>0</v>
      </c>
      <c r="H157" s="457" t="e">
        <f ca="1">IF(TYPE(K157)=16,J157,K157*#REF!)</f>
        <v>#N/A</v>
      </c>
      <c r="I157" s="493" t="str">
        <f t="shared" ca="1" si="36"/>
        <v>압력교정기</v>
      </c>
      <c r="J157" s="462" t="e">
        <f ca="1">압력교정기!N173</f>
        <v>#N/A</v>
      </c>
      <c r="K157" s="462" t="e">
        <f ca="1">분동식압력계!AJ172</f>
        <v>#DIV/0!</v>
      </c>
      <c r="L157" s="407"/>
      <c r="M157" s="483" t="str">
        <f ca="1">압력교정기!U173</f>
        <v/>
      </c>
      <c r="N157" s="484" t="str">
        <f ca="1">압력교정기!V173</f>
        <v/>
      </c>
      <c r="O157" s="464" t="e">
        <f ca="1">압력교정기!X173</f>
        <v>#VALUE!</v>
      </c>
      <c r="P157" s="465">
        <f>압력교정기!Y173</f>
        <v>0</v>
      </c>
      <c r="Q157" s="483" t="e">
        <f ca="1">분동식압력계!H172</f>
        <v>#N/A</v>
      </c>
      <c r="R157" s="484" t="str">
        <f>분동식압력계!I172</f>
        <v>% of Reading</v>
      </c>
      <c r="S157" s="464" t="e">
        <f ca="1">분동식압력계!K172</f>
        <v>#N/A</v>
      </c>
      <c r="T157" s="465">
        <f>분동식압력계!L172</f>
        <v>0</v>
      </c>
      <c r="U157" s="414" t="str">
        <f t="shared" ca="1" si="37"/>
        <v/>
      </c>
      <c r="V157" s="411" t="str">
        <f t="shared" ca="1" si="38"/>
        <v/>
      </c>
      <c r="W157" s="458" t="e">
        <f t="shared" ca="1" si="39"/>
        <v>#VALUE!</v>
      </c>
      <c r="X157" s="459">
        <f t="shared" ca="1" si="40"/>
        <v>0</v>
      </c>
      <c r="Z157" s="458" t="e">
        <f ca="1">IF(TYPE(K157)=16,압력교정기!AT173,0)</f>
        <v>#VALUE!</v>
      </c>
      <c r="AA157" s="459">
        <f ca="1">압력교정기!AU173</f>
        <v>0</v>
      </c>
    </row>
    <row r="158" spans="2:27" ht="15" customHeight="1">
      <c r="B158" s="409">
        <f t="shared" si="32"/>
        <v>0</v>
      </c>
      <c r="C158" s="460">
        <f>Pressure_1_R2!B46</f>
        <v>0</v>
      </c>
      <c r="D158" s="461">
        <f>Pressure_1_R2!D46</f>
        <v>0</v>
      </c>
      <c r="E158" s="422" t="e">
        <f t="shared" ca="1" si="34"/>
        <v>#N/A</v>
      </c>
      <c r="F158" s="466" t="e">
        <f t="shared" ca="1" si="35"/>
        <v>#N/A</v>
      </c>
      <c r="G158" s="468">
        <f t="shared" ca="1" si="33"/>
        <v>0</v>
      </c>
      <c r="H158" s="457" t="e">
        <f ca="1">IF(TYPE(K158)=16,J158,K158*#REF!)</f>
        <v>#N/A</v>
      </c>
      <c r="I158" s="493" t="str">
        <f t="shared" ca="1" si="36"/>
        <v>압력교정기</v>
      </c>
      <c r="J158" s="462" t="e">
        <f ca="1">압력교정기!N174</f>
        <v>#N/A</v>
      </c>
      <c r="K158" s="462" t="e">
        <f ca="1">분동식압력계!AJ173</f>
        <v>#DIV/0!</v>
      </c>
      <c r="L158" s="407"/>
      <c r="M158" s="483" t="str">
        <f ca="1">압력교정기!U174</f>
        <v/>
      </c>
      <c r="N158" s="484" t="str">
        <f ca="1">압력교정기!V174</f>
        <v/>
      </c>
      <c r="O158" s="464" t="e">
        <f ca="1">압력교정기!X174</f>
        <v>#VALUE!</v>
      </c>
      <c r="P158" s="465">
        <f>압력교정기!Y174</f>
        <v>0</v>
      </c>
      <c r="Q158" s="483" t="e">
        <f ca="1">분동식압력계!H173</f>
        <v>#N/A</v>
      </c>
      <c r="R158" s="484" t="str">
        <f>분동식압력계!I173</f>
        <v>% of Reading</v>
      </c>
      <c r="S158" s="464" t="e">
        <f ca="1">분동식압력계!K173</f>
        <v>#N/A</v>
      </c>
      <c r="T158" s="465">
        <f>분동식압력계!L173</f>
        <v>0</v>
      </c>
      <c r="U158" s="414" t="str">
        <f t="shared" ca="1" si="37"/>
        <v/>
      </c>
      <c r="V158" s="411" t="str">
        <f t="shared" ca="1" si="38"/>
        <v/>
      </c>
      <c r="W158" s="458" t="e">
        <f t="shared" ca="1" si="39"/>
        <v>#VALUE!</v>
      </c>
      <c r="X158" s="459">
        <f t="shared" ca="1" si="40"/>
        <v>0</v>
      </c>
      <c r="Z158" s="458" t="e">
        <f ca="1">IF(TYPE(K158)=16,압력교정기!AT174,0)</f>
        <v>#VALUE!</v>
      </c>
      <c r="AA158" s="459">
        <f ca="1">압력교정기!AU174</f>
        <v>0</v>
      </c>
    </row>
    <row r="159" spans="2:27" ht="15" customHeight="1">
      <c r="B159" s="409">
        <f t="shared" si="32"/>
        <v>0</v>
      </c>
      <c r="C159" s="460">
        <f>Pressure_1_R2!B47</f>
        <v>0</v>
      </c>
      <c r="D159" s="461">
        <f>Pressure_1_R2!D47</f>
        <v>0</v>
      </c>
      <c r="E159" s="422" t="e">
        <f t="shared" ca="1" si="34"/>
        <v>#N/A</v>
      </c>
      <c r="F159" s="466" t="e">
        <f t="shared" ca="1" si="35"/>
        <v>#N/A</v>
      </c>
      <c r="G159" s="468">
        <f t="shared" ca="1" si="33"/>
        <v>0</v>
      </c>
      <c r="H159" s="457" t="e">
        <f ca="1">IF(TYPE(K159)=16,J159,K159*#REF!)</f>
        <v>#N/A</v>
      </c>
      <c r="I159" s="493" t="str">
        <f t="shared" ca="1" si="36"/>
        <v>압력교정기</v>
      </c>
      <c r="J159" s="462" t="e">
        <f ca="1">압력교정기!N175</f>
        <v>#N/A</v>
      </c>
      <c r="K159" s="462" t="e">
        <f ca="1">분동식압력계!AJ174</f>
        <v>#DIV/0!</v>
      </c>
      <c r="L159" s="407"/>
      <c r="M159" s="483" t="str">
        <f ca="1">압력교정기!U175</f>
        <v/>
      </c>
      <c r="N159" s="484" t="str">
        <f ca="1">압력교정기!V175</f>
        <v/>
      </c>
      <c r="O159" s="464" t="e">
        <f ca="1">압력교정기!X175</f>
        <v>#VALUE!</v>
      </c>
      <c r="P159" s="465">
        <f>압력교정기!Y175</f>
        <v>0</v>
      </c>
      <c r="Q159" s="483" t="e">
        <f ca="1">분동식압력계!H174</f>
        <v>#N/A</v>
      </c>
      <c r="R159" s="484" t="str">
        <f>분동식압력계!I174</f>
        <v>% of Reading</v>
      </c>
      <c r="S159" s="464" t="e">
        <f ca="1">분동식압력계!K174</f>
        <v>#N/A</v>
      </c>
      <c r="T159" s="465">
        <f>분동식압력계!L174</f>
        <v>0</v>
      </c>
      <c r="U159" s="414" t="str">
        <f t="shared" ca="1" si="37"/>
        <v/>
      </c>
      <c r="V159" s="411" t="str">
        <f t="shared" ca="1" si="38"/>
        <v/>
      </c>
      <c r="W159" s="458" t="e">
        <f t="shared" ca="1" si="39"/>
        <v>#VALUE!</v>
      </c>
      <c r="X159" s="459">
        <f t="shared" ca="1" si="40"/>
        <v>0</v>
      </c>
      <c r="Z159" s="458" t="e">
        <f ca="1">IF(TYPE(K159)=16,압력교정기!AT175,0)</f>
        <v>#VALUE!</v>
      </c>
      <c r="AA159" s="459">
        <f ca="1">압력교정기!AU175</f>
        <v>0</v>
      </c>
    </row>
    <row r="160" spans="2:27" ht="15" customHeight="1">
      <c r="B160" s="409">
        <f t="shared" si="32"/>
        <v>0</v>
      </c>
      <c r="C160" s="460">
        <f>Pressure_1_R2!B48</f>
        <v>0</v>
      </c>
      <c r="D160" s="461">
        <f>Pressure_1_R2!D48</f>
        <v>0</v>
      </c>
      <c r="E160" s="422" t="e">
        <f t="shared" ca="1" si="34"/>
        <v>#N/A</v>
      </c>
      <c r="F160" s="466" t="e">
        <f t="shared" ca="1" si="35"/>
        <v>#N/A</v>
      </c>
      <c r="G160" s="468">
        <f t="shared" ca="1" si="33"/>
        <v>0</v>
      </c>
      <c r="H160" s="457" t="e">
        <f ca="1">IF(TYPE(K160)=16,J160,K160*#REF!)</f>
        <v>#N/A</v>
      </c>
      <c r="I160" s="493" t="str">
        <f t="shared" ca="1" si="36"/>
        <v>압력교정기</v>
      </c>
      <c r="J160" s="462" t="e">
        <f ca="1">압력교정기!N176</f>
        <v>#N/A</v>
      </c>
      <c r="K160" s="462" t="e">
        <f ca="1">분동식압력계!AJ175</f>
        <v>#DIV/0!</v>
      </c>
      <c r="L160" s="407"/>
      <c r="M160" s="483" t="str">
        <f ca="1">압력교정기!U176</f>
        <v/>
      </c>
      <c r="N160" s="484" t="str">
        <f ca="1">압력교정기!V176</f>
        <v/>
      </c>
      <c r="O160" s="464" t="e">
        <f ca="1">압력교정기!X176</f>
        <v>#VALUE!</v>
      </c>
      <c r="P160" s="465">
        <f>압력교정기!Y176</f>
        <v>0</v>
      </c>
      <c r="Q160" s="483" t="e">
        <f ca="1">분동식압력계!H175</f>
        <v>#N/A</v>
      </c>
      <c r="R160" s="484" t="str">
        <f>분동식압력계!I175</f>
        <v>% of Reading</v>
      </c>
      <c r="S160" s="464" t="e">
        <f ca="1">분동식압력계!K175</f>
        <v>#N/A</v>
      </c>
      <c r="T160" s="465">
        <f>분동식압력계!L175</f>
        <v>0</v>
      </c>
      <c r="U160" s="414" t="str">
        <f t="shared" ca="1" si="37"/>
        <v/>
      </c>
      <c r="V160" s="411" t="str">
        <f t="shared" ca="1" si="38"/>
        <v/>
      </c>
      <c r="W160" s="458" t="e">
        <f t="shared" ca="1" si="39"/>
        <v>#VALUE!</v>
      </c>
      <c r="X160" s="459">
        <f t="shared" ca="1" si="40"/>
        <v>0</v>
      </c>
      <c r="Z160" s="458" t="e">
        <f ca="1">IF(TYPE(K160)=16,압력교정기!AT176,0)</f>
        <v>#VALUE!</v>
      </c>
      <c r="AA160" s="459">
        <f ca="1">압력교정기!AU176</f>
        <v>0</v>
      </c>
    </row>
    <row r="161" spans="1:29" ht="15" customHeight="1">
      <c r="B161" s="409">
        <f t="shared" si="32"/>
        <v>0</v>
      </c>
      <c r="C161" s="460">
        <f>Pressure_1_R2!B49</f>
        <v>0</v>
      </c>
      <c r="D161" s="461">
        <f>Pressure_1_R2!D49</f>
        <v>0</v>
      </c>
      <c r="E161" s="422" t="e">
        <f t="shared" ca="1" si="34"/>
        <v>#N/A</v>
      </c>
      <c r="F161" s="466" t="e">
        <f t="shared" ca="1" si="35"/>
        <v>#N/A</v>
      </c>
      <c r="G161" s="468">
        <f t="shared" ca="1" si="33"/>
        <v>0</v>
      </c>
      <c r="H161" s="457" t="e">
        <f ca="1">IF(TYPE(K161)=16,J161,K161*#REF!)</f>
        <v>#N/A</v>
      </c>
      <c r="I161" s="493" t="str">
        <f t="shared" ca="1" si="36"/>
        <v>압력교정기</v>
      </c>
      <c r="J161" s="462" t="e">
        <f ca="1">압력교정기!N177</f>
        <v>#N/A</v>
      </c>
      <c r="K161" s="462" t="e">
        <f ca="1">분동식압력계!AJ176</f>
        <v>#DIV/0!</v>
      </c>
      <c r="L161" s="407"/>
      <c r="M161" s="483" t="str">
        <f ca="1">압력교정기!U177</f>
        <v/>
      </c>
      <c r="N161" s="484" t="str">
        <f ca="1">압력교정기!V177</f>
        <v/>
      </c>
      <c r="O161" s="464" t="e">
        <f ca="1">압력교정기!X177</f>
        <v>#VALUE!</v>
      </c>
      <c r="P161" s="465">
        <f>압력교정기!Y177</f>
        <v>0</v>
      </c>
      <c r="Q161" s="483" t="e">
        <f ca="1">분동식압력계!H176</f>
        <v>#N/A</v>
      </c>
      <c r="R161" s="484" t="str">
        <f>분동식압력계!I176</f>
        <v>% of Reading</v>
      </c>
      <c r="S161" s="464" t="e">
        <f ca="1">분동식압력계!K176</f>
        <v>#N/A</v>
      </c>
      <c r="T161" s="465">
        <f>분동식압력계!L176</f>
        <v>0</v>
      </c>
      <c r="U161" s="414" t="str">
        <f t="shared" ca="1" si="37"/>
        <v/>
      </c>
      <c r="V161" s="411" t="str">
        <f t="shared" ca="1" si="38"/>
        <v/>
      </c>
      <c r="W161" s="458" t="e">
        <f t="shared" ca="1" si="39"/>
        <v>#VALUE!</v>
      </c>
      <c r="X161" s="459">
        <f t="shared" ca="1" si="40"/>
        <v>0</v>
      </c>
      <c r="Z161" s="458" t="e">
        <f ca="1">IF(TYPE(K161)=16,압력교정기!AT177,0)</f>
        <v>#VALUE!</v>
      </c>
      <c r="AA161" s="459">
        <f ca="1">압력교정기!AU177</f>
        <v>0</v>
      </c>
    </row>
    <row r="162" spans="1:29" ht="15" customHeight="1">
      <c r="B162" s="409">
        <f t="shared" si="32"/>
        <v>0</v>
      </c>
      <c r="C162" s="460">
        <f>Pressure_1_R2!B50</f>
        <v>0</v>
      </c>
      <c r="D162" s="461">
        <f>Pressure_1_R2!D50</f>
        <v>0</v>
      </c>
      <c r="E162" s="422" t="e">
        <f t="shared" ca="1" si="34"/>
        <v>#N/A</v>
      </c>
      <c r="F162" s="466" t="e">
        <f t="shared" ca="1" si="35"/>
        <v>#N/A</v>
      </c>
      <c r="G162" s="468">
        <f t="shared" ca="1" si="33"/>
        <v>0</v>
      </c>
      <c r="H162" s="457" t="e">
        <f ca="1">IF(TYPE(K162)=16,J162,K162*#REF!)</f>
        <v>#N/A</v>
      </c>
      <c r="I162" s="493" t="str">
        <f t="shared" ca="1" si="36"/>
        <v>압력교정기</v>
      </c>
      <c r="J162" s="462" t="e">
        <f ca="1">압력교정기!N178</f>
        <v>#N/A</v>
      </c>
      <c r="K162" s="462" t="e">
        <f ca="1">분동식압력계!AJ177</f>
        <v>#DIV/0!</v>
      </c>
      <c r="L162" s="407"/>
      <c r="M162" s="483" t="str">
        <f ca="1">압력교정기!U178</f>
        <v/>
      </c>
      <c r="N162" s="484" t="str">
        <f ca="1">압력교정기!V178</f>
        <v/>
      </c>
      <c r="O162" s="464" t="e">
        <f ca="1">압력교정기!X178</f>
        <v>#VALUE!</v>
      </c>
      <c r="P162" s="465">
        <f>압력교정기!Y178</f>
        <v>0</v>
      </c>
      <c r="Q162" s="483" t="e">
        <f ca="1">분동식압력계!H177</f>
        <v>#N/A</v>
      </c>
      <c r="R162" s="484" t="str">
        <f>분동식압력계!I177</f>
        <v>% of Reading</v>
      </c>
      <c r="S162" s="464" t="e">
        <f ca="1">분동식압력계!K177</f>
        <v>#N/A</v>
      </c>
      <c r="T162" s="465">
        <f>분동식압력계!L177</f>
        <v>0</v>
      </c>
      <c r="U162" s="414" t="str">
        <f t="shared" ca="1" si="37"/>
        <v/>
      </c>
      <c r="V162" s="411" t="str">
        <f t="shared" ca="1" si="38"/>
        <v/>
      </c>
      <c r="W162" s="458" t="e">
        <f t="shared" ca="1" si="39"/>
        <v>#VALUE!</v>
      </c>
      <c r="X162" s="459">
        <f t="shared" ca="1" si="40"/>
        <v>0</v>
      </c>
      <c r="Z162" s="458" t="e">
        <f ca="1">IF(TYPE(K162)=16,압력교정기!AT178,0)</f>
        <v>#VALUE!</v>
      </c>
      <c r="AA162" s="459">
        <f ca="1">압력교정기!AU178</f>
        <v>0</v>
      </c>
    </row>
    <row r="163" spans="1:29" ht="15" customHeight="1">
      <c r="B163" s="409">
        <f t="shared" si="32"/>
        <v>0</v>
      </c>
      <c r="C163" s="460">
        <f>Pressure_1_R2!B51</f>
        <v>0</v>
      </c>
      <c r="D163" s="461">
        <f>Pressure_1_R2!D51</f>
        <v>0</v>
      </c>
      <c r="E163" s="422" t="e">
        <f t="shared" ca="1" si="34"/>
        <v>#N/A</v>
      </c>
      <c r="F163" s="466" t="e">
        <f t="shared" ca="1" si="35"/>
        <v>#N/A</v>
      </c>
      <c r="G163" s="468">
        <f t="shared" ca="1" si="33"/>
        <v>0</v>
      </c>
      <c r="H163" s="457" t="e">
        <f ca="1">IF(TYPE(K163)=16,J163,K163*#REF!)</f>
        <v>#N/A</v>
      </c>
      <c r="I163" s="493" t="str">
        <f t="shared" ca="1" si="36"/>
        <v>압력교정기</v>
      </c>
      <c r="J163" s="462" t="e">
        <f ca="1">압력교정기!N179</f>
        <v>#N/A</v>
      </c>
      <c r="K163" s="462" t="e">
        <f ca="1">분동식압력계!AJ178</f>
        <v>#DIV/0!</v>
      </c>
      <c r="L163" s="407"/>
      <c r="M163" s="483" t="str">
        <f ca="1">압력교정기!U179</f>
        <v/>
      </c>
      <c r="N163" s="484" t="str">
        <f ca="1">압력교정기!V179</f>
        <v/>
      </c>
      <c r="O163" s="464" t="e">
        <f ca="1">압력교정기!X179</f>
        <v>#VALUE!</v>
      </c>
      <c r="P163" s="465">
        <f>압력교정기!Y179</f>
        <v>0</v>
      </c>
      <c r="Q163" s="483" t="e">
        <f ca="1">분동식압력계!H178</f>
        <v>#N/A</v>
      </c>
      <c r="R163" s="484" t="str">
        <f>분동식압력계!I178</f>
        <v>% of Reading</v>
      </c>
      <c r="S163" s="464" t="e">
        <f ca="1">분동식압력계!K178</f>
        <v>#N/A</v>
      </c>
      <c r="T163" s="465">
        <f>분동식압력계!L178</f>
        <v>0</v>
      </c>
      <c r="U163" s="414" t="str">
        <f t="shared" ca="1" si="37"/>
        <v/>
      </c>
      <c r="V163" s="411" t="str">
        <f t="shared" ca="1" si="38"/>
        <v/>
      </c>
      <c r="W163" s="458" t="e">
        <f t="shared" ca="1" si="39"/>
        <v>#VALUE!</v>
      </c>
      <c r="X163" s="459">
        <f t="shared" ca="1" si="40"/>
        <v>0</v>
      </c>
      <c r="Z163" s="458" t="e">
        <f ca="1">IF(TYPE(K163)=16,압력교정기!AT179,0)</f>
        <v>#VALUE!</v>
      </c>
      <c r="AA163" s="459">
        <f ca="1">압력교정기!AU179</f>
        <v>0</v>
      </c>
    </row>
    <row r="164" spans="1:29" ht="15" customHeight="1">
      <c r="B164" s="409">
        <f t="shared" si="32"/>
        <v>0</v>
      </c>
      <c r="C164" s="460">
        <f>Pressure_1_R2!B52</f>
        <v>0</v>
      </c>
      <c r="D164" s="461">
        <f>Pressure_1_R2!D52</f>
        <v>0</v>
      </c>
      <c r="E164" s="422" t="e">
        <f t="shared" ca="1" si="34"/>
        <v>#N/A</v>
      </c>
      <c r="F164" s="466" t="e">
        <f t="shared" ca="1" si="35"/>
        <v>#N/A</v>
      </c>
      <c r="G164" s="468">
        <f t="shared" ca="1" si="33"/>
        <v>0</v>
      </c>
      <c r="H164" s="457" t="e">
        <f ca="1">IF(TYPE(K164)=16,J164,K164*#REF!)</f>
        <v>#N/A</v>
      </c>
      <c r="I164" s="493" t="str">
        <f t="shared" ca="1" si="36"/>
        <v>압력교정기</v>
      </c>
      <c r="J164" s="462" t="e">
        <f ca="1">압력교정기!N180</f>
        <v>#N/A</v>
      </c>
      <c r="K164" s="462" t="e">
        <f ca="1">분동식압력계!AJ179</f>
        <v>#DIV/0!</v>
      </c>
      <c r="L164" s="407"/>
      <c r="M164" s="483" t="str">
        <f ca="1">압력교정기!U180</f>
        <v/>
      </c>
      <c r="N164" s="484" t="str">
        <f ca="1">압력교정기!V180</f>
        <v/>
      </c>
      <c r="O164" s="464" t="e">
        <f ca="1">압력교정기!X180</f>
        <v>#VALUE!</v>
      </c>
      <c r="P164" s="465">
        <f>압력교정기!Y180</f>
        <v>0</v>
      </c>
      <c r="Q164" s="483" t="e">
        <f ca="1">분동식압력계!H179</f>
        <v>#N/A</v>
      </c>
      <c r="R164" s="484" t="str">
        <f>분동식압력계!I179</f>
        <v>% of Reading</v>
      </c>
      <c r="S164" s="464" t="e">
        <f ca="1">분동식압력계!K179</f>
        <v>#N/A</v>
      </c>
      <c r="T164" s="465">
        <f>분동식압력계!L179</f>
        <v>0</v>
      </c>
      <c r="U164" s="414" t="str">
        <f t="shared" ca="1" si="37"/>
        <v/>
      </c>
      <c r="V164" s="411" t="str">
        <f t="shared" ca="1" si="38"/>
        <v/>
      </c>
      <c r="W164" s="458" t="e">
        <f t="shared" ca="1" si="39"/>
        <v>#VALUE!</v>
      </c>
      <c r="X164" s="459">
        <f t="shared" ca="1" si="40"/>
        <v>0</v>
      </c>
      <c r="Z164" s="458" t="e">
        <f ca="1">IF(TYPE(K164)=16,압력교정기!AT180,0)</f>
        <v>#VALUE!</v>
      </c>
      <c r="AA164" s="459">
        <f ca="1">압력교정기!AU180</f>
        <v>0</v>
      </c>
    </row>
    <row r="165" spans="1:29" ht="15" customHeight="1">
      <c r="B165" s="409">
        <f t="shared" si="32"/>
        <v>0</v>
      </c>
      <c r="C165" s="460">
        <f>Pressure_1_R2!B53</f>
        <v>0</v>
      </c>
      <c r="D165" s="461">
        <f>Pressure_1_R2!D53</f>
        <v>0</v>
      </c>
      <c r="E165" s="422" t="e">
        <f t="shared" ca="1" si="34"/>
        <v>#N/A</v>
      </c>
      <c r="F165" s="466" t="e">
        <f t="shared" ca="1" si="35"/>
        <v>#N/A</v>
      </c>
      <c r="G165" s="468">
        <f t="shared" ca="1" si="33"/>
        <v>0</v>
      </c>
      <c r="H165" s="457" t="e">
        <f ca="1">IF(TYPE(K165)=16,J165,K165*#REF!)</f>
        <v>#N/A</v>
      </c>
      <c r="I165" s="493" t="str">
        <f t="shared" ca="1" si="36"/>
        <v>압력교정기</v>
      </c>
      <c r="J165" s="462" t="e">
        <f ca="1">압력교정기!N181</f>
        <v>#N/A</v>
      </c>
      <c r="K165" s="462" t="e">
        <f ca="1">분동식압력계!AJ180</f>
        <v>#DIV/0!</v>
      </c>
      <c r="L165" s="407"/>
      <c r="M165" s="483" t="str">
        <f ca="1">압력교정기!U181</f>
        <v/>
      </c>
      <c r="N165" s="484" t="str">
        <f ca="1">압력교정기!V181</f>
        <v/>
      </c>
      <c r="O165" s="464" t="e">
        <f ca="1">압력교정기!X181</f>
        <v>#VALUE!</v>
      </c>
      <c r="P165" s="465">
        <f>압력교정기!Y181</f>
        <v>0</v>
      </c>
      <c r="Q165" s="483" t="e">
        <f ca="1">분동식압력계!H180</f>
        <v>#N/A</v>
      </c>
      <c r="R165" s="484" t="str">
        <f>분동식압력계!I180</f>
        <v>% of Reading</v>
      </c>
      <c r="S165" s="464" t="e">
        <f ca="1">분동식압력계!K180</f>
        <v>#N/A</v>
      </c>
      <c r="T165" s="465">
        <f>분동식압력계!L180</f>
        <v>0</v>
      </c>
      <c r="U165" s="414" t="str">
        <f t="shared" ca="1" si="37"/>
        <v/>
      </c>
      <c r="V165" s="411" t="str">
        <f t="shared" ca="1" si="38"/>
        <v/>
      </c>
      <c r="W165" s="458" t="e">
        <f t="shared" ca="1" si="39"/>
        <v>#VALUE!</v>
      </c>
      <c r="X165" s="459">
        <f t="shared" ca="1" si="40"/>
        <v>0</v>
      </c>
      <c r="Z165" s="458" t="e">
        <f ca="1">IF(TYPE(K165)=16,압력교정기!AT181,0)</f>
        <v>#VALUE!</v>
      </c>
      <c r="AA165" s="459">
        <f ca="1">압력교정기!AU181</f>
        <v>0</v>
      </c>
    </row>
    <row r="166" spans="1:29" ht="15" customHeight="1">
      <c r="B166" s="409">
        <f t="shared" si="32"/>
        <v>0</v>
      </c>
      <c r="C166" s="460">
        <f>Pressure_1_R2!B54</f>
        <v>0</v>
      </c>
      <c r="D166" s="461">
        <f>Pressure_1_R2!D54</f>
        <v>0</v>
      </c>
      <c r="E166" s="422" t="e">
        <f t="shared" ca="1" si="34"/>
        <v>#N/A</v>
      </c>
      <c r="F166" s="466" t="e">
        <f t="shared" ca="1" si="35"/>
        <v>#N/A</v>
      </c>
      <c r="G166" s="468">
        <f t="shared" ca="1" si="33"/>
        <v>0</v>
      </c>
      <c r="H166" s="457" t="e">
        <f ca="1">IF(TYPE(K166)=16,J166,K166*#REF!)</f>
        <v>#N/A</v>
      </c>
      <c r="I166" s="493" t="str">
        <f t="shared" ca="1" si="36"/>
        <v>압력교정기</v>
      </c>
      <c r="J166" s="462" t="e">
        <f ca="1">압력교정기!N182</f>
        <v>#N/A</v>
      </c>
      <c r="K166" s="462" t="e">
        <f ca="1">분동식압력계!AJ181</f>
        <v>#DIV/0!</v>
      </c>
      <c r="L166" s="407"/>
      <c r="M166" s="483" t="str">
        <f ca="1">압력교정기!U182</f>
        <v/>
      </c>
      <c r="N166" s="484" t="str">
        <f ca="1">압력교정기!V182</f>
        <v/>
      </c>
      <c r="O166" s="464" t="e">
        <f ca="1">압력교정기!X182</f>
        <v>#VALUE!</v>
      </c>
      <c r="P166" s="465">
        <f>압력교정기!Y182</f>
        <v>0</v>
      </c>
      <c r="Q166" s="483" t="e">
        <f ca="1">분동식압력계!H181</f>
        <v>#N/A</v>
      </c>
      <c r="R166" s="484" t="str">
        <f>분동식압력계!I181</f>
        <v>% of Reading</v>
      </c>
      <c r="S166" s="464" t="e">
        <f ca="1">분동식압력계!K181</f>
        <v>#N/A</v>
      </c>
      <c r="T166" s="465">
        <f>분동식압력계!L181</f>
        <v>0</v>
      </c>
      <c r="U166" s="414" t="str">
        <f t="shared" ca="1" si="37"/>
        <v/>
      </c>
      <c r="V166" s="411" t="str">
        <f t="shared" ca="1" si="38"/>
        <v/>
      </c>
      <c r="W166" s="458" t="e">
        <f t="shared" ca="1" si="39"/>
        <v>#VALUE!</v>
      </c>
      <c r="X166" s="459">
        <f t="shared" ca="1" si="40"/>
        <v>0</v>
      </c>
      <c r="Z166" s="458" t="e">
        <f ca="1">IF(TYPE(K166)=16,압력교정기!AT182,0)</f>
        <v>#VALUE!</v>
      </c>
      <c r="AA166" s="459">
        <f ca="1">압력교정기!AU182</f>
        <v>0</v>
      </c>
    </row>
    <row r="167" spans="1:29" ht="15" customHeight="1">
      <c r="B167" s="409">
        <f t="shared" si="32"/>
        <v>0</v>
      </c>
      <c r="C167" s="460">
        <f>Pressure_1_R2!B55</f>
        <v>0</v>
      </c>
      <c r="D167" s="461">
        <f>Pressure_1_R2!D55</f>
        <v>0</v>
      </c>
      <c r="E167" s="422" t="e">
        <f t="shared" ca="1" si="34"/>
        <v>#N/A</v>
      </c>
      <c r="F167" s="466" t="e">
        <f t="shared" ca="1" si="35"/>
        <v>#N/A</v>
      </c>
      <c r="G167" s="468">
        <f t="shared" ca="1" si="33"/>
        <v>0</v>
      </c>
      <c r="H167" s="457" t="e">
        <f ca="1">IF(TYPE(K167)=16,J167,K167*#REF!)</f>
        <v>#N/A</v>
      </c>
      <c r="I167" s="493" t="str">
        <f t="shared" ca="1" si="36"/>
        <v>압력교정기</v>
      </c>
      <c r="J167" s="462" t="e">
        <f ca="1">압력교정기!N183</f>
        <v>#N/A</v>
      </c>
      <c r="K167" s="462" t="e">
        <f ca="1">분동식압력계!AJ182</f>
        <v>#DIV/0!</v>
      </c>
      <c r="L167" s="407"/>
      <c r="M167" s="483" t="str">
        <f ca="1">압력교정기!U183</f>
        <v/>
      </c>
      <c r="N167" s="484" t="str">
        <f ca="1">압력교정기!V183</f>
        <v/>
      </c>
      <c r="O167" s="464" t="e">
        <f ca="1">압력교정기!X183</f>
        <v>#VALUE!</v>
      </c>
      <c r="P167" s="465">
        <f>압력교정기!Y183</f>
        <v>0</v>
      </c>
      <c r="Q167" s="483" t="e">
        <f ca="1">분동식압력계!H182</f>
        <v>#N/A</v>
      </c>
      <c r="R167" s="484" t="str">
        <f>분동식압력계!I182</f>
        <v>% of Reading</v>
      </c>
      <c r="S167" s="464" t="e">
        <f ca="1">분동식압력계!K182</f>
        <v>#N/A</v>
      </c>
      <c r="T167" s="465">
        <f>분동식압력계!L182</f>
        <v>0</v>
      </c>
      <c r="U167" s="414" t="str">
        <f t="shared" ca="1" si="37"/>
        <v/>
      </c>
      <c r="V167" s="411" t="str">
        <f t="shared" ca="1" si="38"/>
        <v/>
      </c>
      <c r="W167" s="458" t="e">
        <f t="shared" ca="1" si="39"/>
        <v>#VALUE!</v>
      </c>
      <c r="X167" s="459">
        <f t="shared" ca="1" si="40"/>
        <v>0</v>
      </c>
      <c r="Z167" s="458" t="e">
        <f ca="1">IF(TYPE(K167)=16,압력교정기!AT183,0)</f>
        <v>#VALUE!</v>
      </c>
      <c r="AA167" s="459">
        <f ca="1">압력교정기!AU183</f>
        <v>0</v>
      </c>
    </row>
    <row r="168" spans="1:29" ht="15" customHeight="1">
      <c r="B168" s="409">
        <f t="shared" si="32"/>
        <v>0</v>
      </c>
      <c r="C168" s="460">
        <f>Pressure_1_R2!B56</f>
        <v>0</v>
      </c>
      <c r="D168" s="461">
        <f>Pressure_1_R2!D56</f>
        <v>0</v>
      </c>
      <c r="E168" s="422" t="e">
        <f t="shared" ca="1" si="34"/>
        <v>#N/A</v>
      </c>
      <c r="F168" s="466" t="e">
        <f t="shared" ca="1" si="35"/>
        <v>#N/A</v>
      </c>
      <c r="G168" s="468">
        <f t="shared" ca="1" si="33"/>
        <v>0</v>
      </c>
      <c r="H168" s="457" t="e">
        <f ca="1">IF(TYPE(K168)=16,J168,K168*#REF!)</f>
        <v>#N/A</v>
      </c>
      <c r="I168" s="493" t="str">
        <f t="shared" ca="1" si="36"/>
        <v>압력교정기</v>
      </c>
      <c r="J168" s="462" t="e">
        <f ca="1">압력교정기!N184</f>
        <v>#N/A</v>
      </c>
      <c r="K168" s="462" t="e">
        <f ca="1">분동식압력계!AJ183</f>
        <v>#DIV/0!</v>
      </c>
      <c r="L168" s="407"/>
      <c r="M168" s="483" t="str">
        <f ca="1">압력교정기!U184</f>
        <v/>
      </c>
      <c r="N168" s="484" t="str">
        <f ca="1">압력교정기!V184</f>
        <v/>
      </c>
      <c r="O168" s="464" t="e">
        <f ca="1">압력교정기!X184</f>
        <v>#VALUE!</v>
      </c>
      <c r="P168" s="465">
        <f>압력교정기!Y184</f>
        <v>0</v>
      </c>
      <c r="Q168" s="483" t="e">
        <f ca="1">분동식압력계!H183</f>
        <v>#N/A</v>
      </c>
      <c r="R168" s="484" t="str">
        <f>분동식압력계!I183</f>
        <v>% of Reading</v>
      </c>
      <c r="S168" s="464" t="e">
        <f ca="1">분동식압력계!K183</f>
        <v>#N/A</v>
      </c>
      <c r="T168" s="465">
        <f>분동식압력계!L183</f>
        <v>0</v>
      </c>
      <c r="U168" s="414" t="str">
        <f t="shared" ca="1" si="37"/>
        <v/>
      </c>
      <c r="V168" s="411" t="str">
        <f t="shared" ca="1" si="38"/>
        <v/>
      </c>
      <c r="W168" s="458" t="e">
        <f t="shared" ca="1" si="39"/>
        <v>#VALUE!</v>
      </c>
      <c r="X168" s="459">
        <f t="shared" ca="1" si="40"/>
        <v>0</v>
      </c>
      <c r="Z168" s="458" t="e">
        <f ca="1">IF(TYPE(K168)=16,압력교정기!AT184,0)</f>
        <v>#VALUE!</v>
      </c>
      <c r="AA168" s="459">
        <f ca="1">압력교정기!AU184</f>
        <v>0</v>
      </c>
    </row>
    <row r="169" spans="1:29" ht="15" customHeight="1">
      <c r="B169" s="409">
        <f t="shared" si="32"/>
        <v>0</v>
      </c>
      <c r="C169" s="460">
        <f>Pressure_1_R2!B57</f>
        <v>0</v>
      </c>
      <c r="D169" s="461">
        <f>Pressure_1_R2!D57</f>
        <v>0</v>
      </c>
      <c r="E169" s="422" t="e">
        <f t="shared" ca="1" si="34"/>
        <v>#N/A</v>
      </c>
      <c r="F169" s="466" t="e">
        <f t="shared" ca="1" si="35"/>
        <v>#N/A</v>
      </c>
      <c r="G169" s="468">
        <f t="shared" ca="1" si="33"/>
        <v>0</v>
      </c>
      <c r="H169" s="457" t="e">
        <f ca="1">IF(TYPE(K169)=16,J169,K169*#REF!)</f>
        <v>#N/A</v>
      </c>
      <c r="I169" s="493" t="str">
        <f t="shared" ca="1" si="36"/>
        <v>압력교정기</v>
      </c>
      <c r="J169" s="462" t="e">
        <f ca="1">압력교정기!N185</f>
        <v>#N/A</v>
      </c>
      <c r="K169" s="462" t="e">
        <f ca="1">분동식압력계!AJ184</f>
        <v>#DIV/0!</v>
      </c>
      <c r="L169" s="407"/>
      <c r="M169" s="483" t="str">
        <f ca="1">압력교정기!U185</f>
        <v/>
      </c>
      <c r="N169" s="484" t="str">
        <f ca="1">압력교정기!V185</f>
        <v/>
      </c>
      <c r="O169" s="464" t="e">
        <f ca="1">압력교정기!X185</f>
        <v>#VALUE!</v>
      </c>
      <c r="P169" s="465">
        <f>압력교정기!Y185</f>
        <v>0</v>
      </c>
      <c r="Q169" s="483" t="e">
        <f ca="1">분동식압력계!H184</f>
        <v>#N/A</v>
      </c>
      <c r="R169" s="484" t="str">
        <f>분동식압력계!I184</f>
        <v>% of Reading</v>
      </c>
      <c r="S169" s="464" t="e">
        <f ca="1">분동식압력계!K184</f>
        <v>#N/A</v>
      </c>
      <c r="T169" s="465">
        <f>분동식압력계!L184</f>
        <v>0</v>
      </c>
      <c r="U169" s="414" t="str">
        <f t="shared" ca="1" si="37"/>
        <v/>
      </c>
      <c r="V169" s="411" t="str">
        <f t="shared" ca="1" si="38"/>
        <v/>
      </c>
      <c r="W169" s="458" t="e">
        <f t="shared" ca="1" si="39"/>
        <v>#VALUE!</v>
      </c>
      <c r="X169" s="459">
        <f t="shared" ca="1" si="40"/>
        <v>0</v>
      </c>
      <c r="Z169" s="458" t="e">
        <f ca="1">IF(TYPE(K169)=16,압력교정기!AT185,0)</f>
        <v>#VALUE!</v>
      </c>
      <c r="AA169" s="459">
        <f ca="1">압력교정기!AU185</f>
        <v>0</v>
      </c>
    </row>
    <row r="170" spans="1:29" ht="15" customHeight="1">
      <c r="B170" s="409">
        <f t="shared" si="32"/>
        <v>0</v>
      </c>
      <c r="C170" s="460">
        <f>Pressure_1_R2!B58</f>
        <v>0</v>
      </c>
      <c r="D170" s="461">
        <f>Pressure_1_R2!D58</f>
        <v>0</v>
      </c>
      <c r="E170" s="422" t="e">
        <f t="shared" ca="1" si="34"/>
        <v>#N/A</v>
      </c>
      <c r="F170" s="466" t="e">
        <f t="shared" ca="1" si="35"/>
        <v>#N/A</v>
      </c>
      <c r="G170" s="468">
        <f t="shared" ca="1" si="33"/>
        <v>0</v>
      </c>
      <c r="H170" s="457" t="e">
        <f ca="1">IF(TYPE(K170)=16,J170,K170*#REF!)</f>
        <v>#N/A</v>
      </c>
      <c r="I170" s="493" t="str">
        <f t="shared" ca="1" si="36"/>
        <v>압력교정기</v>
      </c>
      <c r="J170" s="462" t="e">
        <f ca="1">압력교정기!N186</f>
        <v>#N/A</v>
      </c>
      <c r="K170" s="462" t="e">
        <f ca="1">분동식압력계!AJ185</f>
        <v>#DIV/0!</v>
      </c>
      <c r="L170" s="407"/>
      <c r="M170" s="483" t="str">
        <f ca="1">압력교정기!U186</f>
        <v/>
      </c>
      <c r="N170" s="484" t="str">
        <f ca="1">압력교정기!V186</f>
        <v/>
      </c>
      <c r="O170" s="464" t="e">
        <f ca="1">압력교정기!X186</f>
        <v>#VALUE!</v>
      </c>
      <c r="P170" s="465">
        <f>압력교정기!Y186</f>
        <v>0</v>
      </c>
      <c r="Q170" s="483" t="e">
        <f ca="1">분동식압력계!H185</f>
        <v>#N/A</v>
      </c>
      <c r="R170" s="484" t="str">
        <f>분동식압력계!I185</f>
        <v>% of Reading</v>
      </c>
      <c r="S170" s="464" t="e">
        <f ca="1">분동식압력계!K185</f>
        <v>#N/A</v>
      </c>
      <c r="T170" s="465">
        <f>분동식압력계!L185</f>
        <v>0</v>
      </c>
      <c r="U170" s="414" t="str">
        <f t="shared" ca="1" si="37"/>
        <v/>
      </c>
      <c r="V170" s="411" t="str">
        <f t="shared" ca="1" si="38"/>
        <v/>
      </c>
      <c r="W170" s="458" t="e">
        <f t="shared" ca="1" si="39"/>
        <v>#VALUE!</v>
      </c>
      <c r="X170" s="459">
        <f t="shared" ca="1" si="40"/>
        <v>0</v>
      </c>
      <c r="Z170" s="458" t="e">
        <f ca="1">IF(TYPE(K170)=16,압력교정기!AT186,0)</f>
        <v>#VALUE!</v>
      </c>
      <c r="AA170" s="459">
        <f ca="1">압력교정기!AU186</f>
        <v>0</v>
      </c>
    </row>
    <row r="171" spans="1:29" ht="15" customHeight="1">
      <c r="B171" s="409">
        <f t="shared" si="32"/>
        <v>0</v>
      </c>
      <c r="C171" s="460">
        <f>Pressure_1_R2!B59</f>
        <v>0</v>
      </c>
      <c r="D171" s="461">
        <f>Pressure_1_R2!D59</f>
        <v>0</v>
      </c>
      <c r="E171" s="422" t="e">
        <f t="shared" ca="1" si="34"/>
        <v>#N/A</v>
      </c>
      <c r="F171" s="466" t="e">
        <f t="shared" ca="1" si="35"/>
        <v>#N/A</v>
      </c>
      <c r="G171" s="468">
        <f t="shared" ca="1" si="33"/>
        <v>0</v>
      </c>
      <c r="H171" s="457" t="e">
        <f ca="1">IF(TYPE(K171)=16,J171,K171*#REF!)</f>
        <v>#N/A</v>
      </c>
      <c r="I171" s="493" t="str">
        <f t="shared" ca="1" si="36"/>
        <v>압력교정기</v>
      </c>
      <c r="J171" s="462" t="e">
        <f ca="1">압력교정기!N187</f>
        <v>#N/A</v>
      </c>
      <c r="K171" s="462" t="e">
        <f ca="1">분동식압력계!AJ186</f>
        <v>#DIV/0!</v>
      </c>
      <c r="L171" s="407"/>
      <c r="M171" s="483" t="str">
        <f ca="1">압력교정기!U187</f>
        <v/>
      </c>
      <c r="N171" s="484" t="str">
        <f ca="1">압력교정기!V187</f>
        <v/>
      </c>
      <c r="O171" s="464" t="e">
        <f ca="1">압력교정기!X187</f>
        <v>#VALUE!</v>
      </c>
      <c r="P171" s="465">
        <f>압력교정기!Y187</f>
        <v>0</v>
      </c>
      <c r="Q171" s="483" t="e">
        <f ca="1">분동식압력계!H186</f>
        <v>#N/A</v>
      </c>
      <c r="R171" s="484" t="str">
        <f>분동식압력계!I186</f>
        <v>% of Reading</v>
      </c>
      <c r="S171" s="464" t="e">
        <f ca="1">분동식압력계!K186</f>
        <v>#N/A</v>
      </c>
      <c r="T171" s="465">
        <f>분동식압력계!L186</f>
        <v>0</v>
      </c>
      <c r="U171" s="414" t="str">
        <f t="shared" ca="1" si="37"/>
        <v/>
      </c>
      <c r="V171" s="411" t="str">
        <f t="shared" ca="1" si="38"/>
        <v/>
      </c>
      <c r="W171" s="458" t="e">
        <f t="shared" ca="1" si="39"/>
        <v>#VALUE!</v>
      </c>
      <c r="X171" s="459">
        <f t="shared" ca="1" si="40"/>
        <v>0</v>
      </c>
      <c r="Z171" s="458" t="e">
        <f ca="1">IF(TYPE(K171)=16,압력교정기!AT187,0)</f>
        <v>#VALUE!</v>
      </c>
      <c r="AA171" s="459">
        <f ca="1">압력교정기!AU187</f>
        <v>0</v>
      </c>
    </row>
    <row r="172" spans="1:29" ht="15" customHeight="1">
      <c r="B172" s="409">
        <f t="shared" si="32"/>
        <v>0</v>
      </c>
      <c r="C172" s="460">
        <f>Pressure_1_R2!B60</f>
        <v>0</v>
      </c>
      <c r="D172" s="461">
        <f>Pressure_1_R2!D60</f>
        <v>0</v>
      </c>
      <c r="E172" s="422" t="e">
        <f t="shared" ca="1" si="34"/>
        <v>#N/A</v>
      </c>
      <c r="F172" s="466" t="e">
        <f t="shared" ca="1" si="35"/>
        <v>#N/A</v>
      </c>
      <c r="G172" s="468">
        <f t="shared" ca="1" si="33"/>
        <v>0</v>
      </c>
      <c r="H172" s="457" t="e">
        <f ca="1">IF(TYPE(K172)=16,J172,K172*#REF!)</f>
        <v>#N/A</v>
      </c>
      <c r="I172" s="493" t="str">
        <f t="shared" ca="1" si="36"/>
        <v>압력교정기</v>
      </c>
      <c r="J172" s="462" t="e">
        <f ca="1">압력교정기!N188</f>
        <v>#N/A</v>
      </c>
      <c r="K172" s="462" t="e">
        <f ca="1">분동식압력계!AJ187</f>
        <v>#DIV/0!</v>
      </c>
      <c r="L172" s="407"/>
      <c r="M172" s="483" t="str">
        <f ca="1">압력교정기!U188</f>
        <v/>
      </c>
      <c r="N172" s="484" t="str">
        <f ca="1">압력교정기!V188</f>
        <v/>
      </c>
      <c r="O172" s="464" t="e">
        <f ca="1">압력교정기!X188</f>
        <v>#VALUE!</v>
      </c>
      <c r="P172" s="465">
        <f>압력교정기!Y188</f>
        <v>0</v>
      </c>
      <c r="Q172" s="483" t="e">
        <f ca="1">분동식압력계!H187</f>
        <v>#N/A</v>
      </c>
      <c r="R172" s="484" t="str">
        <f>분동식압력계!I187</f>
        <v>% of Reading</v>
      </c>
      <c r="S172" s="464" t="e">
        <f ca="1">분동식압력계!K187</f>
        <v>#N/A</v>
      </c>
      <c r="T172" s="465">
        <f>분동식압력계!L187</f>
        <v>0</v>
      </c>
      <c r="U172" s="414" t="str">
        <f t="shared" ca="1" si="37"/>
        <v/>
      </c>
      <c r="V172" s="411" t="str">
        <f t="shared" ca="1" si="38"/>
        <v/>
      </c>
      <c r="W172" s="458" t="e">
        <f t="shared" ca="1" si="39"/>
        <v>#VALUE!</v>
      </c>
      <c r="X172" s="459">
        <f t="shared" ca="1" si="40"/>
        <v>0</v>
      </c>
      <c r="Z172" s="458" t="e">
        <f ca="1">IF(TYPE(K172)=16,압력교정기!AT188,0)</f>
        <v>#VALUE!</v>
      </c>
      <c r="AA172" s="459">
        <f ca="1">압력교정기!AU188</f>
        <v>0</v>
      </c>
    </row>
    <row r="173" spans="1:29" ht="15" customHeight="1">
      <c r="B173" s="409">
        <f t="shared" si="32"/>
        <v>0</v>
      </c>
      <c r="C173" s="460">
        <f>Pressure_1_R2!B61</f>
        <v>0</v>
      </c>
      <c r="D173" s="461">
        <f>Pressure_1_R2!D61</f>
        <v>0</v>
      </c>
      <c r="E173" s="422" t="e">
        <f t="shared" ca="1" si="34"/>
        <v>#N/A</v>
      </c>
      <c r="F173" s="466" t="e">
        <f t="shared" ca="1" si="35"/>
        <v>#N/A</v>
      </c>
      <c r="G173" s="468">
        <f t="shared" ca="1" si="33"/>
        <v>0</v>
      </c>
      <c r="H173" s="457" t="e">
        <f ca="1">IF(TYPE(K173)=16,J173,K173*#REF!)</f>
        <v>#N/A</v>
      </c>
      <c r="I173" s="493" t="str">
        <f t="shared" ca="1" si="36"/>
        <v>압력교정기</v>
      </c>
      <c r="J173" s="462" t="e">
        <f ca="1">압력교정기!N189</f>
        <v>#N/A</v>
      </c>
      <c r="K173" s="462" t="e">
        <f ca="1">분동식압력계!AJ188</f>
        <v>#DIV/0!</v>
      </c>
      <c r="L173" s="407"/>
      <c r="M173" s="483" t="str">
        <f ca="1">압력교정기!U189</f>
        <v/>
      </c>
      <c r="N173" s="484" t="str">
        <f ca="1">압력교정기!V189</f>
        <v/>
      </c>
      <c r="O173" s="464" t="e">
        <f ca="1">압력교정기!X189</f>
        <v>#VALUE!</v>
      </c>
      <c r="P173" s="465">
        <f>압력교정기!Y189</f>
        <v>0</v>
      </c>
      <c r="Q173" s="483" t="e">
        <f ca="1">분동식압력계!H188</f>
        <v>#N/A</v>
      </c>
      <c r="R173" s="484" t="str">
        <f>분동식압력계!I188</f>
        <v>% of Reading</v>
      </c>
      <c r="S173" s="464" t="e">
        <f ca="1">분동식압력계!K188</f>
        <v>#N/A</v>
      </c>
      <c r="T173" s="465">
        <f>분동식압력계!L188</f>
        <v>0</v>
      </c>
      <c r="U173" s="414" t="str">
        <f t="shared" ca="1" si="37"/>
        <v/>
      </c>
      <c r="V173" s="411" t="str">
        <f t="shared" ca="1" si="38"/>
        <v/>
      </c>
      <c r="W173" s="458" t="e">
        <f t="shared" ca="1" si="39"/>
        <v>#VALUE!</v>
      </c>
      <c r="X173" s="459">
        <f t="shared" ca="1" si="40"/>
        <v>0</v>
      </c>
      <c r="Z173" s="458" t="e">
        <f ca="1">IF(TYPE(K173)=16,압력교정기!AT189,0)</f>
        <v>#VALUE!</v>
      </c>
      <c r="AA173" s="459">
        <f ca="1">압력교정기!AU189</f>
        <v>0</v>
      </c>
    </row>
    <row r="174" spans="1:29" ht="15" customHeight="1">
      <c r="B174" s="409">
        <f t="shared" si="32"/>
        <v>0</v>
      </c>
      <c r="C174" s="460">
        <f>Pressure_1_R2!B62</f>
        <v>0</v>
      </c>
      <c r="D174" s="461">
        <f>Pressure_1_R2!D62</f>
        <v>0</v>
      </c>
      <c r="E174" s="422" t="e">
        <f t="shared" ca="1" si="34"/>
        <v>#N/A</v>
      </c>
      <c r="F174" s="466" t="e">
        <f t="shared" ca="1" si="35"/>
        <v>#N/A</v>
      </c>
      <c r="G174" s="468">
        <f t="shared" ca="1" si="33"/>
        <v>0</v>
      </c>
      <c r="H174" s="457" t="e">
        <f ca="1">IF(TYPE(K174)=16,J174,K174*#REF!)</f>
        <v>#N/A</v>
      </c>
      <c r="I174" s="493" t="str">
        <f t="shared" ca="1" si="36"/>
        <v>압력교정기</v>
      </c>
      <c r="J174" s="462" t="e">
        <f ca="1">압력교정기!N190</f>
        <v>#N/A</v>
      </c>
      <c r="K174" s="462" t="e">
        <f ca="1">분동식압력계!AJ189</f>
        <v>#DIV/0!</v>
      </c>
      <c r="L174" s="407"/>
      <c r="M174" s="483" t="str">
        <f ca="1">압력교정기!U190</f>
        <v/>
      </c>
      <c r="N174" s="484" t="str">
        <f ca="1">압력교정기!V190</f>
        <v/>
      </c>
      <c r="O174" s="464" t="e">
        <f ca="1">압력교정기!X190</f>
        <v>#VALUE!</v>
      </c>
      <c r="P174" s="465">
        <f>압력교정기!Y190</f>
        <v>0</v>
      </c>
      <c r="Q174" s="483" t="e">
        <f ca="1">분동식압력계!H189</f>
        <v>#N/A</v>
      </c>
      <c r="R174" s="484" t="str">
        <f>분동식압력계!I189</f>
        <v>% of Reading</v>
      </c>
      <c r="S174" s="464" t="e">
        <f ca="1">분동식압력계!K189</f>
        <v>#N/A</v>
      </c>
      <c r="T174" s="465">
        <f>분동식압력계!L189</f>
        <v>0</v>
      </c>
      <c r="U174" s="414" t="str">
        <f t="shared" ca="1" si="37"/>
        <v/>
      </c>
      <c r="V174" s="411" t="str">
        <f t="shared" ca="1" si="38"/>
        <v/>
      </c>
      <c r="W174" s="458" t="e">
        <f t="shared" ca="1" si="39"/>
        <v>#VALUE!</v>
      </c>
      <c r="X174" s="459">
        <f t="shared" ca="1" si="40"/>
        <v>0</v>
      </c>
      <c r="Z174" s="458" t="e">
        <f ca="1">IF(TYPE(K174)=16,압력교정기!AT190,0)</f>
        <v>#VALUE!</v>
      </c>
      <c r="AA174" s="459">
        <f ca="1">압력교정기!AU190</f>
        <v>0</v>
      </c>
    </row>
    <row r="175" spans="1:29" ht="15" customHeight="1">
      <c r="B175" s="409">
        <f t="shared" si="32"/>
        <v>0</v>
      </c>
      <c r="C175" s="460">
        <f>Pressure_1_R2!B63</f>
        <v>0</v>
      </c>
      <c r="D175" s="461">
        <f>Pressure_1_R2!D63</f>
        <v>0</v>
      </c>
      <c r="E175" s="422" t="e">
        <f t="shared" ca="1" si="34"/>
        <v>#N/A</v>
      </c>
      <c r="F175" s="466" t="e">
        <f t="shared" ca="1" si="35"/>
        <v>#N/A</v>
      </c>
      <c r="G175" s="468">
        <f t="shared" ca="1" si="33"/>
        <v>0</v>
      </c>
      <c r="H175" s="457" t="e">
        <f ca="1">IF(TYPE(K175)=16,J175,K175*#REF!)</f>
        <v>#N/A</v>
      </c>
      <c r="I175" s="493" t="str">
        <f t="shared" ca="1" si="36"/>
        <v>압력교정기</v>
      </c>
      <c r="J175" s="462" t="e">
        <f ca="1">압력교정기!N191</f>
        <v>#N/A</v>
      </c>
      <c r="K175" s="462" t="e">
        <f ca="1">분동식압력계!AJ190</f>
        <v>#DIV/0!</v>
      </c>
      <c r="L175" s="407"/>
      <c r="M175" s="483" t="str">
        <f ca="1">압력교정기!U191</f>
        <v/>
      </c>
      <c r="N175" s="484" t="str">
        <f ca="1">압력교정기!V191</f>
        <v/>
      </c>
      <c r="O175" s="464" t="e">
        <f ca="1">압력교정기!X191</f>
        <v>#VALUE!</v>
      </c>
      <c r="P175" s="465">
        <f>압력교정기!Y191</f>
        <v>0</v>
      </c>
      <c r="Q175" s="483" t="e">
        <f ca="1">분동식압력계!H190</f>
        <v>#N/A</v>
      </c>
      <c r="R175" s="484" t="str">
        <f>분동식압력계!I190</f>
        <v>% of Reading</v>
      </c>
      <c r="S175" s="464" t="e">
        <f ca="1">분동식압력계!K190</f>
        <v>#N/A</v>
      </c>
      <c r="T175" s="465">
        <f>분동식압력계!L190</f>
        <v>0</v>
      </c>
      <c r="U175" s="414" t="str">
        <f t="shared" ca="1" si="37"/>
        <v/>
      </c>
      <c r="V175" s="411" t="str">
        <f t="shared" ca="1" si="38"/>
        <v/>
      </c>
      <c r="W175" s="458" t="e">
        <f t="shared" ca="1" si="39"/>
        <v>#VALUE!</v>
      </c>
      <c r="X175" s="459">
        <f t="shared" ca="1" si="40"/>
        <v>0</v>
      </c>
      <c r="Z175" s="458" t="e">
        <f ca="1">IF(TYPE(K175)=16,압력교정기!AT191,0)</f>
        <v>#VALUE!</v>
      </c>
      <c r="AA175" s="459">
        <f ca="1">압력교정기!AU191</f>
        <v>0</v>
      </c>
    </row>
    <row r="176" spans="1:29" s="67" customFormat="1" ht="15" customHeight="1">
      <c r="A176" s="58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AC176" s="82"/>
    </row>
    <row r="177" spans="1:29" s="67" customFormat="1" ht="15" customHeight="1">
      <c r="A177" s="58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AC177" s="82"/>
    </row>
    <row r="178" spans="1:29" s="67" customFormat="1" ht="15" customHeight="1">
      <c r="A178" s="58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AC178" s="82"/>
    </row>
    <row r="179" spans="1:29" s="67" customFormat="1" ht="15" customHeight="1">
      <c r="A179" s="58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AC179" s="82"/>
    </row>
    <row r="180" spans="1:29" s="67" customFormat="1" ht="15" customHeight="1">
      <c r="A180" s="58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AC180" s="82"/>
    </row>
    <row r="181" spans="1:29" s="67" customFormat="1" ht="15" customHeight="1">
      <c r="A181" s="58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AC181" s="82"/>
    </row>
    <row r="182" spans="1:29" s="67" customFormat="1" ht="15" customHeight="1">
      <c r="A182" s="58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AC182" s="82"/>
    </row>
    <row r="183" spans="1:29" s="67" customFormat="1" ht="15" customHeight="1">
      <c r="A183" s="58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AC183" s="82"/>
    </row>
    <row r="184" spans="1:29" s="67" customFormat="1" ht="15" customHeight="1">
      <c r="A184" s="58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AC184" s="82"/>
    </row>
    <row r="185" spans="1:29" s="67" customFormat="1" ht="15" customHeight="1">
      <c r="A185" s="58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AC185" s="82"/>
    </row>
    <row r="186" spans="1:29" s="67" customFormat="1" ht="15" customHeight="1">
      <c r="A186" s="58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AC186" s="82"/>
    </row>
    <row r="187" spans="1:29" s="67" customFormat="1" ht="15" customHeight="1">
      <c r="A187" s="58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AC187" s="82"/>
    </row>
    <row r="188" spans="1:29" s="67" customFormat="1" ht="15" customHeight="1">
      <c r="A188" s="58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AC188" s="82"/>
    </row>
    <row r="189" spans="1:29" s="67" customFormat="1" ht="15" customHeight="1">
      <c r="A189" s="58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AC189" s="82"/>
    </row>
    <row r="190" spans="1:29" s="67" customFormat="1" ht="15" customHeight="1">
      <c r="A190" s="58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AC190" s="82"/>
    </row>
    <row r="191" spans="1:29" s="67" customFormat="1" ht="15" customHeight="1">
      <c r="A191" s="58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AC191" s="82"/>
    </row>
    <row r="192" spans="1:29" s="67" customFormat="1" ht="15" customHeight="1">
      <c r="A192" s="58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AC192" s="82"/>
    </row>
    <row r="193" spans="1:29" s="67" customFormat="1" ht="15" customHeight="1">
      <c r="A193" s="58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AC193" s="82"/>
    </row>
    <row r="194" spans="1:29" s="67" customFormat="1" ht="15" customHeight="1">
      <c r="A194" s="58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AC194" s="82"/>
    </row>
    <row r="195" spans="1:29" s="67" customFormat="1" ht="15" customHeight="1">
      <c r="A195" s="58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AC195" s="82"/>
    </row>
    <row r="196" spans="1:29" s="67" customFormat="1" ht="15" customHeight="1">
      <c r="A196" s="58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AC196" s="82"/>
    </row>
    <row r="197" spans="1:29" s="67" customFormat="1" ht="15" customHeight="1">
      <c r="A197" s="58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AC197" s="82"/>
    </row>
    <row r="198" spans="1:29" s="67" customFormat="1" ht="15" customHeight="1">
      <c r="A198" s="58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AC198" s="82"/>
    </row>
    <row r="199" spans="1:29" s="67" customFormat="1" ht="15" customHeight="1">
      <c r="A199" s="58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AC199" s="82"/>
    </row>
    <row r="200" spans="1:29" s="67" customFormat="1" ht="15" customHeight="1">
      <c r="A200" s="58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AC200" s="82"/>
    </row>
    <row r="201" spans="1:29" s="67" customFormat="1" ht="15" customHeight="1">
      <c r="A201" s="58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AC201" s="82"/>
    </row>
    <row r="202" spans="1:29" s="67" customFormat="1" ht="15" customHeight="1">
      <c r="A202" s="58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AC202" s="82"/>
    </row>
    <row r="203" spans="1:29" s="67" customFormat="1" ht="15" customHeight="1">
      <c r="A203" s="58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AC203" s="82"/>
    </row>
    <row r="204" spans="1:29" s="67" customFormat="1" ht="15" customHeight="1">
      <c r="A204" s="58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AC204" s="82"/>
    </row>
    <row r="205" spans="1:29" s="67" customFormat="1" ht="15" customHeight="1">
      <c r="A205" s="58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AC205" s="82"/>
    </row>
    <row r="206" spans="1:29" s="67" customFormat="1" ht="15" customHeight="1">
      <c r="A206" s="58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AC206" s="82"/>
    </row>
    <row r="207" spans="1:29" s="67" customFormat="1" ht="15" customHeight="1">
      <c r="A207" s="58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AC207" s="82"/>
    </row>
    <row r="208" spans="1:29" s="67" customFormat="1" ht="15" customHeight="1">
      <c r="A208" s="58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AC208" s="82"/>
    </row>
    <row r="209" spans="1:29" s="67" customFormat="1" ht="15" customHeight="1">
      <c r="A209" s="58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AC209" s="82"/>
    </row>
    <row r="210" spans="1:29" s="67" customFormat="1" ht="15" customHeight="1">
      <c r="A210" s="58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AC210" s="82"/>
    </row>
    <row r="211" spans="1:29" s="67" customFormat="1" ht="15" customHeight="1">
      <c r="A211" s="58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AC211" s="82"/>
    </row>
    <row r="212" spans="1:29" s="67" customFormat="1" ht="15" customHeight="1">
      <c r="A212" s="58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AC212" s="82"/>
    </row>
    <row r="213" spans="1:29" s="67" customFormat="1" ht="15" customHeight="1">
      <c r="A213" s="58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AC213" s="82"/>
    </row>
    <row r="214" spans="1:29" s="67" customFormat="1" ht="15" customHeight="1">
      <c r="A214" s="58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AC214" s="82"/>
    </row>
    <row r="215" spans="1:29" s="67" customFormat="1" ht="15" customHeight="1">
      <c r="A215" s="58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AC215" s="82"/>
    </row>
    <row r="216" spans="1:29" s="67" customFormat="1" ht="15" customHeight="1">
      <c r="A216" s="58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AC216" s="82"/>
    </row>
    <row r="217" spans="1:29" s="67" customFormat="1" ht="15" customHeight="1">
      <c r="A217" s="58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AC217" s="82"/>
    </row>
    <row r="218" spans="1:29" s="67" customFormat="1" ht="15" customHeight="1">
      <c r="A218" s="58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AC218" s="82"/>
    </row>
    <row r="219" spans="1:29" s="67" customFormat="1" ht="15" customHeight="1">
      <c r="A219" s="58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AC219" s="82"/>
    </row>
    <row r="220" spans="1:29" s="67" customFormat="1" ht="15" customHeight="1">
      <c r="A220" s="58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AC220" s="82"/>
    </row>
    <row r="221" spans="1:29" s="67" customFormat="1" ht="15" customHeight="1">
      <c r="A221" s="58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AC221" s="82"/>
    </row>
    <row r="222" spans="1:29" s="67" customFormat="1" ht="15" customHeight="1">
      <c r="A222" s="58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AC222" s="82"/>
    </row>
    <row r="223" spans="1:29" s="67" customFormat="1" ht="15" customHeight="1">
      <c r="A223" s="58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AC223" s="82"/>
    </row>
    <row r="224" spans="1:29" s="67" customFormat="1" ht="15" customHeight="1">
      <c r="A224" s="58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AC224" s="82"/>
    </row>
    <row r="225" spans="1:30" ht="16.5" customHeight="1">
      <c r="A225" s="298" t="s">
        <v>484</v>
      </c>
    </row>
    <row r="226" spans="1:30" ht="15" customHeight="1">
      <c r="B226" s="301" t="s">
        <v>486</v>
      </c>
      <c r="D226" s="66"/>
      <c r="E226" s="66"/>
      <c r="F226" s="301"/>
      <c r="G226" s="66"/>
      <c r="H226" s="66"/>
      <c r="I226" s="66"/>
      <c r="J226" s="66"/>
      <c r="K226" s="66"/>
      <c r="L226" s="66"/>
      <c r="M226" s="301" t="s">
        <v>945</v>
      </c>
      <c r="N226" s="301"/>
      <c r="Y226" s="66"/>
      <c r="Z226" s="301" t="s">
        <v>977</v>
      </c>
      <c r="AA226" s="66"/>
      <c r="AB226" s="66"/>
      <c r="AC226" s="66"/>
      <c r="AD226" s="66"/>
    </row>
    <row r="227" spans="1:30" ht="15" customHeight="1">
      <c r="B227" s="405" t="s">
        <v>940</v>
      </c>
      <c r="C227" s="778" t="s">
        <v>938</v>
      </c>
      <c r="D227" s="779"/>
      <c r="E227" s="446" t="s">
        <v>970</v>
      </c>
      <c r="F227" s="778" t="s">
        <v>938</v>
      </c>
      <c r="G227" s="779"/>
      <c r="H227" s="450" t="s">
        <v>939</v>
      </c>
      <c r="I227" s="486" t="s">
        <v>992</v>
      </c>
      <c r="J227" s="442" t="s">
        <v>965</v>
      </c>
      <c r="K227" s="445" t="s">
        <v>966</v>
      </c>
      <c r="L227" s="66"/>
      <c r="M227" s="778" t="s">
        <v>498</v>
      </c>
      <c r="N227" s="779"/>
      <c r="O227" s="778" t="s">
        <v>986</v>
      </c>
      <c r="P227" s="779"/>
      <c r="Q227" s="778" t="s">
        <v>967</v>
      </c>
      <c r="R227" s="779"/>
      <c r="S227" s="778" t="s">
        <v>986</v>
      </c>
      <c r="T227" s="779"/>
      <c r="U227" s="778" t="s">
        <v>987</v>
      </c>
      <c r="V227" s="779"/>
      <c r="W227" s="778" t="s">
        <v>971</v>
      </c>
      <c r="X227" s="779"/>
      <c r="Z227" s="778" t="s">
        <v>976</v>
      </c>
      <c r="AA227" s="779"/>
    </row>
    <row r="228" spans="1:30" ht="15" customHeight="1">
      <c r="B228" s="463">
        <f>Calcu!I$568</f>
        <v>0</v>
      </c>
      <c r="C228" s="460">
        <f>Pressure_1_R3!B4</f>
        <v>0</v>
      </c>
      <c r="D228" s="461">
        <f>Pressure_1_R3!D4</f>
        <v>0</v>
      </c>
      <c r="E228" s="422" t="e">
        <f t="shared" ref="E228:E256" ca="1" si="41">INDEX($AD$4:$AK$11,MATCH(D228,$AD$3:$AK$3,0),MATCH(G228,$AC$4:$AC$11,0))</f>
        <v>#N/A</v>
      </c>
      <c r="F228" s="466" t="e">
        <f ca="1">C228*E228</f>
        <v>#N/A</v>
      </c>
      <c r="G228" s="467">
        <f ca="1">IFERROR(OFFSET(AC$3,MATCH(Pressure_1_R3!M4,AC$4:AC$11,0),0),D228)</f>
        <v>0</v>
      </c>
      <c r="H228" s="457" t="e">
        <f ca="1">IF(TYPE(K228)=16,J228,K228*#REF!)</f>
        <v>#N/A</v>
      </c>
      <c r="I228" s="493" t="str">
        <f ca="1">IF(TYPE(K228)=16,"압력교정기","분동식압력계")</f>
        <v>압력교정기</v>
      </c>
      <c r="J228" s="462" t="e">
        <f ca="1">압력교정기!N244</f>
        <v>#N/A</v>
      </c>
      <c r="K228" s="462" t="e">
        <f ca="1">분동식압력계!AJ243</f>
        <v>#DIV/0!</v>
      </c>
      <c r="L228" s="66"/>
      <c r="M228" s="483" t="str">
        <f ca="1">압력교정기!U244</f>
        <v/>
      </c>
      <c r="N228" s="484" t="str">
        <f ca="1">압력교정기!V244</f>
        <v/>
      </c>
      <c r="O228" s="464" t="e">
        <f ca="1">압력교정기!X244</f>
        <v>#VALUE!</v>
      </c>
      <c r="P228" s="465">
        <f>압력교정기!Y244</f>
        <v>0</v>
      </c>
      <c r="Q228" s="483" t="e">
        <f ca="1">분동식압력계!H243</f>
        <v>#N/A</v>
      </c>
      <c r="R228" s="484" t="str">
        <f>분동식압력계!I243</f>
        <v>% of Reading</v>
      </c>
      <c r="S228" s="464" t="e">
        <f ca="1">분동식압력계!K243</f>
        <v>#N/A</v>
      </c>
      <c r="T228" s="465">
        <f>분동식압력계!L243</f>
        <v>0</v>
      </c>
      <c r="U228" s="414" t="str">
        <f ca="1">IF(TYPE(K228)=16,M228,Q228)</f>
        <v/>
      </c>
      <c r="V228" s="411" t="str">
        <f ca="1">IF(TYPE(K228)=16,N228,R228)</f>
        <v/>
      </c>
      <c r="W228" s="458" t="e">
        <f ca="1">IF(TYPE(K228)=16,O228,S228)</f>
        <v>#VALUE!</v>
      </c>
      <c r="X228" s="459">
        <f t="shared" ref="X228:X256" ca="1" si="42">G228</f>
        <v>0</v>
      </c>
      <c r="Z228" s="458" t="e">
        <f ca="1">IF(TYPE(K228)=16,압력교정기!AT244,0)</f>
        <v>#VALUE!</v>
      </c>
      <c r="AA228" s="459">
        <f ca="1">압력교정기!AU244</f>
        <v>0</v>
      </c>
    </row>
    <row r="229" spans="1:30" ht="15" customHeight="1">
      <c r="B229" s="409">
        <f>B228</f>
        <v>0</v>
      </c>
      <c r="C229" s="460">
        <f>Pressure_1_R3!B5</f>
        <v>0</v>
      </c>
      <c r="D229" s="461">
        <f>Pressure_1_R3!D5</f>
        <v>0</v>
      </c>
      <c r="E229" s="422" t="e">
        <f t="shared" ca="1" si="41"/>
        <v>#N/A</v>
      </c>
      <c r="F229" s="466" t="e">
        <f t="shared" ref="F229:F256" ca="1" si="43">C229*E229</f>
        <v>#N/A</v>
      </c>
      <c r="G229" s="468">
        <f ca="1">G228</f>
        <v>0</v>
      </c>
      <c r="H229" s="457" t="e">
        <f ca="1">IF(TYPE(K229)=16,J229,K229*#REF!)</f>
        <v>#N/A</v>
      </c>
      <c r="I229" s="493" t="str">
        <f t="shared" ref="I229:I256" ca="1" si="44">IF(TYPE(K229)=16,"압력교정기","분동식압력계")</f>
        <v>압력교정기</v>
      </c>
      <c r="J229" s="462" t="e">
        <f ca="1">압력교정기!N245</f>
        <v>#N/A</v>
      </c>
      <c r="K229" s="462" t="e">
        <f ca="1">분동식압력계!AJ244</f>
        <v>#DIV/0!</v>
      </c>
      <c r="L229" s="407"/>
      <c r="M229" s="483" t="str">
        <f ca="1">압력교정기!U245</f>
        <v/>
      </c>
      <c r="N229" s="484" t="str">
        <f ca="1">압력교정기!V245</f>
        <v/>
      </c>
      <c r="O229" s="464" t="e">
        <f ca="1">압력교정기!X245</f>
        <v>#VALUE!</v>
      </c>
      <c r="P229" s="465">
        <f>압력교정기!Y245</f>
        <v>0</v>
      </c>
      <c r="Q229" s="483" t="e">
        <f ca="1">분동식압력계!H244</f>
        <v>#N/A</v>
      </c>
      <c r="R229" s="484" t="str">
        <f>분동식압력계!I244</f>
        <v>% of Reading</v>
      </c>
      <c r="S229" s="464" t="e">
        <f ca="1">분동식압력계!K244</f>
        <v>#N/A</v>
      </c>
      <c r="T229" s="465">
        <f>분동식압력계!L244</f>
        <v>0</v>
      </c>
      <c r="U229" s="414" t="str">
        <f t="shared" ref="U229:U256" ca="1" si="45">IF(TYPE(K229)=16,M229,Q229)</f>
        <v/>
      </c>
      <c r="V229" s="411" t="str">
        <f t="shared" ref="V229:V256" ca="1" si="46">IF(TYPE(K229)=16,N229,R229)</f>
        <v/>
      </c>
      <c r="W229" s="458" t="e">
        <f t="shared" ref="W229:W256" ca="1" si="47">IF(TYPE(K229)=16,O229,S229)</f>
        <v>#VALUE!</v>
      </c>
      <c r="X229" s="459">
        <f t="shared" ca="1" si="42"/>
        <v>0</v>
      </c>
      <c r="Z229" s="458" t="e">
        <f ca="1">IF(TYPE(K229)=16,압력교정기!AT245,0)</f>
        <v>#VALUE!</v>
      </c>
      <c r="AA229" s="459">
        <f ca="1">압력교정기!AU245</f>
        <v>0</v>
      </c>
    </row>
    <row r="230" spans="1:30" ht="15" customHeight="1">
      <c r="B230" s="409">
        <f t="shared" ref="B230:B287" si="48">B229</f>
        <v>0</v>
      </c>
      <c r="C230" s="460">
        <f>Pressure_1_R3!B6</f>
        <v>0</v>
      </c>
      <c r="D230" s="461">
        <f>Pressure_1_R3!D6</f>
        <v>0</v>
      </c>
      <c r="E230" s="422" t="e">
        <f t="shared" ca="1" si="41"/>
        <v>#N/A</v>
      </c>
      <c r="F230" s="466" t="e">
        <f t="shared" ca="1" si="43"/>
        <v>#N/A</v>
      </c>
      <c r="G230" s="468">
        <f t="shared" ref="G230:G287" ca="1" si="49">G229</f>
        <v>0</v>
      </c>
      <c r="H230" s="457" t="e">
        <f ca="1">IF(TYPE(K230)=16,J230,K230*#REF!)</f>
        <v>#N/A</v>
      </c>
      <c r="I230" s="493" t="str">
        <f t="shared" ca="1" si="44"/>
        <v>압력교정기</v>
      </c>
      <c r="J230" s="462" t="e">
        <f ca="1">압력교정기!N246</f>
        <v>#N/A</v>
      </c>
      <c r="K230" s="462" t="e">
        <f ca="1">분동식압력계!AJ245</f>
        <v>#DIV/0!</v>
      </c>
      <c r="L230" s="407"/>
      <c r="M230" s="483" t="str">
        <f ca="1">압력교정기!U246</f>
        <v/>
      </c>
      <c r="N230" s="484" t="str">
        <f ca="1">압력교정기!V246</f>
        <v/>
      </c>
      <c r="O230" s="464" t="e">
        <f ca="1">압력교정기!X246</f>
        <v>#VALUE!</v>
      </c>
      <c r="P230" s="465">
        <f>압력교정기!Y246</f>
        <v>0</v>
      </c>
      <c r="Q230" s="483" t="e">
        <f ca="1">분동식압력계!H245</f>
        <v>#N/A</v>
      </c>
      <c r="R230" s="484" t="str">
        <f>분동식압력계!I245</f>
        <v>% of Reading</v>
      </c>
      <c r="S230" s="464" t="e">
        <f ca="1">분동식압력계!K245</f>
        <v>#N/A</v>
      </c>
      <c r="T230" s="465">
        <f>분동식압력계!L245</f>
        <v>0</v>
      </c>
      <c r="U230" s="414" t="str">
        <f t="shared" ca="1" si="45"/>
        <v/>
      </c>
      <c r="V230" s="411" t="str">
        <f t="shared" ca="1" si="46"/>
        <v/>
      </c>
      <c r="W230" s="458" t="e">
        <f t="shared" ca="1" si="47"/>
        <v>#VALUE!</v>
      </c>
      <c r="X230" s="459">
        <f t="shared" ca="1" si="42"/>
        <v>0</v>
      </c>
      <c r="Z230" s="458" t="e">
        <f ca="1">IF(TYPE(K230)=16,압력교정기!AT246,0)</f>
        <v>#VALUE!</v>
      </c>
      <c r="AA230" s="459">
        <f ca="1">압력교정기!AU246</f>
        <v>0</v>
      </c>
    </row>
    <row r="231" spans="1:30" ht="15" customHeight="1">
      <c r="B231" s="409">
        <f t="shared" si="48"/>
        <v>0</v>
      </c>
      <c r="C231" s="460">
        <f>Pressure_1_R3!B7</f>
        <v>0</v>
      </c>
      <c r="D231" s="461">
        <f>Pressure_1_R3!D7</f>
        <v>0</v>
      </c>
      <c r="E231" s="422" t="e">
        <f t="shared" ca="1" si="41"/>
        <v>#N/A</v>
      </c>
      <c r="F231" s="466" t="e">
        <f t="shared" ca="1" si="43"/>
        <v>#N/A</v>
      </c>
      <c r="G231" s="468">
        <f t="shared" ca="1" si="49"/>
        <v>0</v>
      </c>
      <c r="H231" s="457" t="e">
        <f ca="1">IF(TYPE(K231)=16,J231,K231*#REF!)</f>
        <v>#N/A</v>
      </c>
      <c r="I231" s="493" t="str">
        <f t="shared" ca="1" si="44"/>
        <v>압력교정기</v>
      </c>
      <c r="J231" s="462" t="e">
        <f ca="1">압력교정기!N247</f>
        <v>#N/A</v>
      </c>
      <c r="K231" s="462" t="e">
        <f ca="1">분동식압력계!AJ246</f>
        <v>#DIV/0!</v>
      </c>
      <c r="L231" s="407"/>
      <c r="M231" s="483" t="str">
        <f ca="1">압력교정기!U247</f>
        <v/>
      </c>
      <c r="N231" s="484" t="str">
        <f ca="1">압력교정기!V247</f>
        <v/>
      </c>
      <c r="O231" s="464" t="e">
        <f ca="1">압력교정기!X247</f>
        <v>#VALUE!</v>
      </c>
      <c r="P231" s="465">
        <f>압력교정기!Y247</f>
        <v>0</v>
      </c>
      <c r="Q231" s="483" t="e">
        <f ca="1">분동식압력계!H246</f>
        <v>#N/A</v>
      </c>
      <c r="R231" s="484" t="str">
        <f>분동식압력계!I246</f>
        <v>% of Reading</v>
      </c>
      <c r="S231" s="464" t="e">
        <f ca="1">분동식압력계!K246</f>
        <v>#N/A</v>
      </c>
      <c r="T231" s="465">
        <f>분동식압력계!L246</f>
        <v>0</v>
      </c>
      <c r="U231" s="414" t="str">
        <f t="shared" ca="1" si="45"/>
        <v/>
      </c>
      <c r="V231" s="411" t="str">
        <f t="shared" ca="1" si="46"/>
        <v/>
      </c>
      <c r="W231" s="458" t="e">
        <f t="shared" ca="1" si="47"/>
        <v>#VALUE!</v>
      </c>
      <c r="X231" s="459">
        <f t="shared" ca="1" si="42"/>
        <v>0</v>
      </c>
      <c r="Z231" s="458" t="e">
        <f ca="1">IF(TYPE(K231)=16,압력교정기!AT247,0)</f>
        <v>#VALUE!</v>
      </c>
      <c r="AA231" s="459">
        <f ca="1">압력교정기!AU247</f>
        <v>0</v>
      </c>
    </row>
    <row r="232" spans="1:30" ht="15" customHeight="1">
      <c r="B232" s="409">
        <f t="shared" si="48"/>
        <v>0</v>
      </c>
      <c r="C232" s="460">
        <f>Pressure_1_R3!B8</f>
        <v>0</v>
      </c>
      <c r="D232" s="461">
        <f>Pressure_1_R3!D8</f>
        <v>0</v>
      </c>
      <c r="E232" s="422" t="e">
        <f t="shared" ca="1" si="41"/>
        <v>#N/A</v>
      </c>
      <c r="F232" s="466" t="e">
        <f t="shared" ca="1" si="43"/>
        <v>#N/A</v>
      </c>
      <c r="G232" s="468">
        <f t="shared" ca="1" si="49"/>
        <v>0</v>
      </c>
      <c r="H232" s="457" t="e">
        <f ca="1">IF(TYPE(K232)=16,J232,K232*#REF!)</f>
        <v>#N/A</v>
      </c>
      <c r="I232" s="493" t="str">
        <f t="shared" ca="1" si="44"/>
        <v>압력교정기</v>
      </c>
      <c r="J232" s="462" t="e">
        <f ca="1">압력교정기!N248</f>
        <v>#N/A</v>
      </c>
      <c r="K232" s="462" t="e">
        <f ca="1">분동식압력계!AJ247</f>
        <v>#DIV/0!</v>
      </c>
      <c r="L232" s="407"/>
      <c r="M232" s="483" t="str">
        <f ca="1">압력교정기!U248</f>
        <v/>
      </c>
      <c r="N232" s="484" t="str">
        <f ca="1">압력교정기!V248</f>
        <v/>
      </c>
      <c r="O232" s="464" t="e">
        <f ca="1">압력교정기!X248</f>
        <v>#VALUE!</v>
      </c>
      <c r="P232" s="465">
        <f>압력교정기!Y248</f>
        <v>0</v>
      </c>
      <c r="Q232" s="483" t="e">
        <f ca="1">분동식압력계!H247</f>
        <v>#N/A</v>
      </c>
      <c r="R232" s="484" t="str">
        <f>분동식압력계!I247</f>
        <v>% of Reading</v>
      </c>
      <c r="S232" s="464" t="e">
        <f ca="1">분동식압력계!K247</f>
        <v>#N/A</v>
      </c>
      <c r="T232" s="465">
        <f>분동식압력계!L247</f>
        <v>0</v>
      </c>
      <c r="U232" s="414" t="str">
        <f t="shared" ca="1" si="45"/>
        <v/>
      </c>
      <c r="V232" s="411" t="str">
        <f t="shared" ca="1" si="46"/>
        <v/>
      </c>
      <c r="W232" s="458" t="e">
        <f t="shared" ca="1" si="47"/>
        <v>#VALUE!</v>
      </c>
      <c r="X232" s="459">
        <f t="shared" ca="1" si="42"/>
        <v>0</v>
      </c>
      <c r="Z232" s="458" t="e">
        <f ca="1">IF(TYPE(K232)=16,압력교정기!AT248,0)</f>
        <v>#VALUE!</v>
      </c>
      <c r="AA232" s="459">
        <f ca="1">압력교정기!AU248</f>
        <v>0</v>
      </c>
    </row>
    <row r="233" spans="1:30" ht="15" customHeight="1">
      <c r="B233" s="409">
        <f t="shared" si="48"/>
        <v>0</v>
      </c>
      <c r="C233" s="460">
        <f>Pressure_1_R3!B9</f>
        <v>0</v>
      </c>
      <c r="D233" s="461">
        <f>Pressure_1_R3!D9</f>
        <v>0</v>
      </c>
      <c r="E233" s="422" t="e">
        <f t="shared" ca="1" si="41"/>
        <v>#N/A</v>
      </c>
      <c r="F233" s="466" t="e">
        <f t="shared" ca="1" si="43"/>
        <v>#N/A</v>
      </c>
      <c r="G233" s="468">
        <f t="shared" ca="1" si="49"/>
        <v>0</v>
      </c>
      <c r="H233" s="457" t="e">
        <f ca="1">IF(TYPE(K233)=16,J233,K233*#REF!)</f>
        <v>#N/A</v>
      </c>
      <c r="I233" s="493" t="str">
        <f t="shared" ca="1" si="44"/>
        <v>압력교정기</v>
      </c>
      <c r="J233" s="462" t="e">
        <f ca="1">압력교정기!N249</f>
        <v>#N/A</v>
      </c>
      <c r="K233" s="462" t="e">
        <f ca="1">분동식압력계!AJ248</f>
        <v>#DIV/0!</v>
      </c>
      <c r="L233" s="407"/>
      <c r="M233" s="483" t="str">
        <f ca="1">압력교정기!U249</f>
        <v/>
      </c>
      <c r="N233" s="484" t="str">
        <f ca="1">압력교정기!V249</f>
        <v/>
      </c>
      <c r="O233" s="464" t="e">
        <f ca="1">압력교정기!X249</f>
        <v>#VALUE!</v>
      </c>
      <c r="P233" s="465">
        <f>압력교정기!Y249</f>
        <v>0</v>
      </c>
      <c r="Q233" s="483" t="e">
        <f ca="1">분동식압력계!H248</f>
        <v>#N/A</v>
      </c>
      <c r="R233" s="484" t="str">
        <f>분동식압력계!I248</f>
        <v>% of Reading</v>
      </c>
      <c r="S233" s="464" t="e">
        <f ca="1">분동식압력계!K248</f>
        <v>#N/A</v>
      </c>
      <c r="T233" s="465">
        <f>분동식압력계!L248</f>
        <v>0</v>
      </c>
      <c r="U233" s="414" t="str">
        <f t="shared" ca="1" si="45"/>
        <v/>
      </c>
      <c r="V233" s="411" t="str">
        <f t="shared" ca="1" si="46"/>
        <v/>
      </c>
      <c r="W233" s="458" t="e">
        <f t="shared" ca="1" si="47"/>
        <v>#VALUE!</v>
      </c>
      <c r="X233" s="459">
        <f t="shared" ca="1" si="42"/>
        <v>0</v>
      </c>
      <c r="Z233" s="458" t="e">
        <f ca="1">IF(TYPE(K233)=16,압력교정기!AT249,0)</f>
        <v>#VALUE!</v>
      </c>
      <c r="AA233" s="459">
        <f ca="1">압력교정기!AU249</f>
        <v>0</v>
      </c>
    </row>
    <row r="234" spans="1:30" ht="15" customHeight="1">
      <c r="B234" s="409">
        <f t="shared" si="48"/>
        <v>0</v>
      </c>
      <c r="C234" s="460">
        <f>Pressure_1_R3!B10</f>
        <v>0</v>
      </c>
      <c r="D234" s="461">
        <f>Pressure_1_R3!D10</f>
        <v>0</v>
      </c>
      <c r="E234" s="422" t="e">
        <f t="shared" ca="1" si="41"/>
        <v>#N/A</v>
      </c>
      <c r="F234" s="466" t="e">
        <f t="shared" ca="1" si="43"/>
        <v>#N/A</v>
      </c>
      <c r="G234" s="468">
        <f t="shared" ca="1" si="49"/>
        <v>0</v>
      </c>
      <c r="H234" s="457" t="e">
        <f ca="1">IF(TYPE(K234)=16,J234,K234*#REF!)</f>
        <v>#N/A</v>
      </c>
      <c r="I234" s="493" t="str">
        <f t="shared" ca="1" si="44"/>
        <v>압력교정기</v>
      </c>
      <c r="J234" s="462" t="e">
        <f ca="1">압력교정기!N250</f>
        <v>#N/A</v>
      </c>
      <c r="K234" s="462" t="e">
        <f ca="1">분동식압력계!AJ249</f>
        <v>#DIV/0!</v>
      </c>
      <c r="L234" s="407"/>
      <c r="M234" s="483" t="str">
        <f ca="1">압력교정기!U250</f>
        <v/>
      </c>
      <c r="N234" s="484" t="str">
        <f ca="1">압력교정기!V250</f>
        <v/>
      </c>
      <c r="O234" s="464" t="e">
        <f ca="1">압력교정기!X250</f>
        <v>#VALUE!</v>
      </c>
      <c r="P234" s="465">
        <f>압력교정기!Y250</f>
        <v>0</v>
      </c>
      <c r="Q234" s="483" t="e">
        <f ca="1">분동식압력계!H249</f>
        <v>#N/A</v>
      </c>
      <c r="R234" s="484" t="str">
        <f>분동식압력계!I249</f>
        <v>% of Reading</v>
      </c>
      <c r="S234" s="464" t="e">
        <f ca="1">분동식압력계!K249</f>
        <v>#N/A</v>
      </c>
      <c r="T234" s="465">
        <f>분동식압력계!L249</f>
        <v>0</v>
      </c>
      <c r="U234" s="414" t="str">
        <f t="shared" ca="1" si="45"/>
        <v/>
      </c>
      <c r="V234" s="411" t="str">
        <f t="shared" ca="1" si="46"/>
        <v/>
      </c>
      <c r="W234" s="458" t="e">
        <f t="shared" ca="1" si="47"/>
        <v>#VALUE!</v>
      </c>
      <c r="X234" s="459">
        <f t="shared" ca="1" si="42"/>
        <v>0</v>
      </c>
      <c r="Z234" s="458" t="e">
        <f ca="1">IF(TYPE(K234)=16,압력교정기!AT250,0)</f>
        <v>#VALUE!</v>
      </c>
      <c r="AA234" s="459">
        <f ca="1">압력교정기!AU250</f>
        <v>0</v>
      </c>
    </row>
    <row r="235" spans="1:30" ht="15" customHeight="1">
      <c r="B235" s="409">
        <f t="shared" si="48"/>
        <v>0</v>
      </c>
      <c r="C235" s="460">
        <f>Pressure_1_R3!B11</f>
        <v>0</v>
      </c>
      <c r="D235" s="461">
        <f>Pressure_1_R3!D11</f>
        <v>0</v>
      </c>
      <c r="E235" s="422" t="e">
        <f t="shared" ca="1" si="41"/>
        <v>#N/A</v>
      </c>
      <c r="F235" s="466" t="e">
        <f t="shared" ca="1" si="43"/>
        <v>#N/A</v>
      </c>
      <c r="G235" s="468">
        <f t="shared" ca="1" si="49"/>
        <v>0</v>
      </c>
      <c r="H235" s="457" t="e">
        <f ca="1">IF(TYPE(K235)=16,J235,K235*#REF!)</f>
        <v>#N/A</v>
      </c>
      <c r="I235" s="493" t="str">
        <f t="shared" ca="1" si="44"/>
        <v>압력교정기</v>
      </c>
      <c r="J235" s="462" t="e">
        <f ca="1">압력교정기!N251</f>
        <v>#N/A</v>
      </c>
      <c r="K235" s="462" t="e">
        <f ca="1">분동식압력계!AJ250</f>
        <v>#DIV/0!</v>
      </c>
      <c r="L235" s="407"/>
      <c r="M235" s="483" t="str">
        <f ca="1">압력교정기!U251</f>
        <v/>
      </c>
      <c r="N235" s="484" t="str">
        <f ca="1">압력교정기!V251</f>
        <v/>
      </c>
      <c r="O235" s="464" t="e">
        <f ca="1">압력교정기!X251</f>
        <v>#VALUE!</v>
      </c>
      <c r="P235" s="465">
        <f>압력교정기!Y251</f>
        <v>0</v>
      </c>
      <c r="Q235" s="483" t="e">
        <f ca="1">분동식압력계!H250</f>
        <v>#N/A</v>
      </c>
      <c r="R235" s="484" t="str">
        <f>분동식압력계!I250</f>
        <v>% of Reading</v>
      </c>
      <c r="S235" s="464" t="e">
        <f ca="1">분동식압력계!K250</f>
        <v>#N/A</v>
      </c>
      <c r="T235" s="465">
        <f>분동식압력계!L250</f>
        <v>0</v>
      </c>
      <c r="U235" s="414" t="str">
        <f t="shared" ca="1" si="45"/>
        <v/>
      </c>
      <c r="V235" s="411" t="str">
        <f t="shared" ca="1" si="46"/>
        <v/>
      </c>
      <c r="W235" s="458" t="e">
        <f t="shared" ca="1" si="47"/>
        <v>#VALUE!</v>
      </c>
      <c r="X235" s="459">
        <f t="shared" ca="1" si="42"/>
        <v>0</v>
      </c>
      <c r="Z235" s="458" t="e">
        <f ca="1">IF(TYPE(K235)=16,압력교정기!AT251,0)</f>
        <v>#VALUE!</v>
      </c>
      <c r="AA235" s="459">
        <f ca="1">압력교정기!AU251</f>
        <v>0</v>
      </c>
    </row>
    <row r="236" spans="1:30" ht="15" customHeight="1">
      <c r="B236" s="409">
        <f t="shared" si="48"/>
        <v>0</v>
      </c>
      <c r="C236" s="460">
        <f>Pressure_1_R3!B12</f>
        <v>0</v>
      </c>
      <c r="D236" s="461">
        <f>Pressure_1_R3!D12</f>
        <v>0</v>
      </c>
      <c r="E236" s="422" t="e">
        <f t="shared" ca="1" si="41"/>
        <v>#N/A</v>
      </c>
      <c r="F236" s="466" t="e">
        <f t="shared" ca="1" si="43"/>
        <v>#N/A</v>
      </c>
      <c r="G236" s="468">
        <f t="shared" ca="1" si="49"/>
        <v>0</v>
      </c>
      <c r="H236" s="457" t="e">
        <f ca="1">IF(TYPE(K236)=16,J236,K236*#REF!)</f>
        <v>#N/A</v>
      </c>
      <c r="I236" s="493" t="str">
        <f t="shared" ca="1" si="44"/>
        <v>압력교정기</v>
      </c>
      <c r="J236" s="462" t="e">
        <f ca="1">압력교정기!N252</f>
        <v>#N/A</v>
      </c>
      <c r="K236" s="462" t="e">
        <f ca="1">분동식압력계!AJ251</f>
        <v>#DIV/0!</v>
      </c>
      <c r="L236" s="407"/>
      <c r="M236" s="483" t="str">
        <f ca="1">압력교정기!U252</f>
        <v/>
      </c>
      <c r="N236" s="484" t="str">
        <f ca="1">압력교정기!V252</f>
        <v/>
      </c>
      <c r="O236" s="464" t="e">
        <f ca="1">압력교정기!X252</f>
        <v>#VALUE!</v>
      </c>
      <c r="P236" s="465">
        <f>압력교정기!Y252</f>
        <v>0</v>
      </c>
      <c r="Q236" s="483" t="e">
        <f ca="1">분동식압력계!H251</f>
        <v>#N/A</v>
      </c>
      <c r="R236" s="484" t="str">
        <f>분동식압력계!I251</f>
        <v>% of Reading</v>
      </c>
      <c r="S236" s="464" t="e">
        <f ca="1">분동식압력계!K251</f>
        <v>#N/A</v>
      </c>
      <c r="T236" s="465">
        <f>분동식압력계!L251</f>
        <v>0</v>
      </c>
      <c r="U236" s="414" t="str">
        <f t="shared" ca="1" si="45"/>
        <v/>
      </c>
      <c r="V236" s="411" t="str">
        <f t="shared" ca="1" si="46"/>
        <v/>
      </c>
      <c r="W236" s="458" t="e">
        <f t="shared" ca="1" si="47"/>
        <v>#VALUE!</v>
      </c>
      <c r="X236" s="459">
        <f t="shared" ca="1" si="42"/>
        <v>0</v>
      </c>
      <c r="Z236" s="458" t="e">
        <f ca="1">IF(TYPE(K236)=16,압력교정기!AT252,0)</f>
        <v>#VALUE!</v>
      </c>
      <c r="AA236" s="459">
        <f ca="1">압력교정기!AU252</f>
        <v>0</v>
      </c>
    </row>
    <row r="237" spans="1:30" ht="15" customHeight="1">
      <c r="B237" s="409">
        <f t="shared" si="48"/>
        <v>0</v>
      </c>
      <c r="C237" s="460">
        <f>Pressure_1_R3!B13</f>
        <v>0</v>
      </c>
      <c r="D237" s="461">
        <f>Pressure_1_R3!D13</f>
        <v>0</v>
      </c>
      <c r="E237" s="422" t="e">
        <f t="shared" ca="1" si="41"/>
        <v>#N/A</v>
      </c>
      <c r="F237" s="466" t="e">
        <f t="shared" ca="1" si="43"/>
        <v>#N/A</v>
      </c>
      <c r="G237" s="468">
        <f t="shared" ca="1" si="49"/>
        <v>0</v>
      </c>
      <c r="H237" s="457" t="e">
        <f ca="1">IF(TYPE(K237)=16,J237,K237*#REF!)</f>
        <v>#N/A</v>
      </c>
      <c r="I237" s="493" t="str">
        <f t="shared" ca="1" si="44"/>
        <v>압력교정기</v>
      </c>
      <c r="J237" s="462" t="e">
        <f ca="1">압력교정기!N253</f>
        <v>#N/A</v>
      </c>
      <c r="K237" s="462" t="e">
        <f ca="1">분동식압력계!AJ252</f>
        <v>#DIV/0!</v>
      </c>
      <c r="L237" s="407"/>
      <c r="M237" s="483" t="str">
        <f ca="1">압력교정기!U253</f>
        <v/>
      </c>
      <c r="N237" s="484" t="str">
        <f ca="1">압력교정기!V253</f>
        <v/>
      </c>
      <c r="O237" s="464" t="e">
        <f ca="1">압력교정기!X253</f>
        <v>#VALUE!</v>
      </c>
      <c r="P237" s="465">
        <f>압력교정기!Y253</f>
        <v>0</v>
      </c>
      <c r="Q237" s="483" t="e">
        <f ca="1">분동식압력계!H252</f>
        <v>#N/A</v>
      </c>
      <c r="R237" s="484" t="str">
        <f>분동식압력계!I252</f>
        <v>% of Reading</v>
      </c>
      <c r="S237" s="464" t="e">
        <f ca="1">분동식압력계!K252</f>
        <v>#N/A</v>
      </c>
      <c r="T237" s="465">
        <f>분동식압력계!L252</f>
        <v>0</v>
      </c>
      <c r="U237" s="414" t="str">
        <f t="shared" ca="1" si="45"/>
        <v/>
      </c>
      <c r="V237" s="411" t="str">
        <f t="shared" ca="1" si="46"/>
        <v/>
      </c>
      <c r="W237" s="458" t="e">
        <f t="shared" ca="1" si="47"/>
        <v>#VALUE!</v>
      </c>
      <c r="X237" s="459">
        <f t="shared" ca="1" si="42"/>
        <v>0</v>
      </c>
      <c r="Z237" s="458" t="e">
        <f ca="1">IF(TYPE(K237)=16,압력교정기!AT253,0)</f>
        <v>#VALUE!</v>
      </c>
      <c r="AA237" s="459">
        <f ca="1">압력교정기!AU253</f>
        <v>0</v>
      </c>
    </row>
    <row r="238" spans="1:30" ht="15" customHeight="1">
      <c r="B238" s="409">
        <f t="shared" si="48"/>
        <v>0</v>
      </c>
      <c r="C238" s="460">
        <f>Pressure_1_R3!B14</f>
        <v>0</v>
      </c>
      <c r="D238" s="461">
        <f>Pressure_1_R3!D14</f>
        <v>0</v>
      </c>
      <c r="E238" s="422" t="e">
        <f t="shared" ca="1" si="41"/>
        <v>#N/A</v>
      </c>
      <c r="F238" s="466" t="e">
        <f t="shared" ca="1" si="43"/>
        <v>#N/A</v>
      </c>
      <c r="G238" s="468">
        <f t="shared" ca="1" si="49"/>
        <v>0</v>
      </c>
      <c r="H238" s="457" t="e">
        <f ca="1">IF(TYPE(K238)=16,J238,K238*#REF!)</f>
        <v>#N/A</v>
      </c>
      <c r="I238" s="493" t="str">
        <f t="shared" ca="1" si="44"/>
        <v>압력교정기</v>
      </c>
      <c r="J238" s="462" t="e">
        <f ca="1">압력교정기!N254</f>
        <v>#N/A</v>
      </c>
      <c r="K238" s="462" t="e">
        <f ca="1">분동식압력계!AJ253</f>
        <v>#DIV/0!</v>
      </c>
      <c r="L238" s="407"/>
      <c r="M238" s="483" t="str">
        <f ca="1">압력교정기!U254</f>
        <v/>
      </c>
      <c r="N238" s="484" t="str">
        <f ca="1">압력교정기!V254</f>
        <v/>
      </c>
      <c r="O238" s="464" t="e">
        <f ca="1">압력교정기!X254</f>
        <v>#VALUE!</v>
      </c>
      <c r="P238" s="465">
        <f>압력교정기!Y254</f>
        <v>0</v>
      </c>
      <c r="Q238" s="483" t="e">
        <f ca="1">분동식압력계!H253</f>
        <v>#N/A</v>
      </c>
      <c r="R238" s="484" t="str">
        <f>분동식압력계!I253</f>
        <v>% of Reading</v>
      </c>
      <c r="S238" s="464" t="e">
        <f ca="1">분동식압력계!K253</f>
        <v>#N/A</v>
      </c>
      <c r="T238" s="465">
        <f>분동식압력계!L253</f>
        <v>0</v>
      </c>
      <c r="U238" s="414" t="str">
        <f t="shared" ca="1" si="45"/>
        <v/>
      </c>
      <c r="V238" s="411" t="str">
        <f t="shared" ca="1" si="46"/>
        <v/>
      </c>
      <c r="W238" s="458" t="e">
        <f t="shared" ca="1" si="47"/>
        <v>#VALUE!</v>
      </c>
      <c r="X238" s="459">
        <f t="shared" ca="1" si="42"/>
        <v>0</v>
      </c>
      <c r="Z238" s="458" t="e">
        <f ca="1">IF(TYPE(K238)=16,압력교정기!AT254,0)</f>
        <v>#VALUE!</v>
      </c>
      <c r="AA238" s="459">
        <f ca="1">압력교정기!AU254</f>
        <v>0</v>
      </c>
    </row>
    <row r="239" spans="1:30" ht="15" customHeight="1">
      <c r="B239" s="409">
        <f t="shared" si="48"/>
        <v>0</v>
      </c>
      <c r="C239" s="460">
        <f>Pressure_1_R3!B15</f>
        <v>0</v>
      </c>
      <c r="D239" s="461">
        <f>Pressure_1_R3!D15</f>
        <v>0</v>
      </c>
      <c r="E239" s="422" t="e">
        <f t="shared" ca="1" si="41"/>
        <v>#N/A</v>
      </c>
      <c r="F239" s="466" t="e">
        <f t="shared" ca="1" si="43"/>
        <v>#N/A</v>
      </c>
      <c r="G239" s="468">
        <f t="shared" ca="1" si="49"/>
        <v>0</v>
      </c>
      <c r="H239" s="457" t="e">
        <f ca="1">IF(TYPE(K239)=16,J239,K239*#REF!)</f>
        <v>#N/A</v>
      </c>
      <c r="I239" s="493" t="str">
        <f t="shared" ca="1" si="44"/>
        <v>압력교정기</v>
      </c>
      <c r="J239" s="462" t="e">
        <f ca="1">압력교정기!N255</f>
        <v>#N/A</v>
      </c>
      <c r="K239" s="462" t="e">
        <f ca="1">분동식압력계!AJ254</f>
        <v>#DIV/0!</v>
      </c>
      <c r="L239" s="407"/>
      <c r="M239" s="483" t="str">
        <f ca="1">압력교정기!U255</f>
        <v/>
      </c>
      <c r="N239" s="484" t="str">
        <f ca="1">압력교정기!V255</f>
        <v/>
      </c>
      <c r="O239" s="464" t="e">
        <f ca="1">압력교정기!X255</f>
        <v>#VALUE!</v>
      </c>
      <c r="P239" s="465">
        <f>압력교정기!Y255</f>
        <v>0</v>
      </c>
      <c r="Q239" s="483" t="e">
        <f ca="1">분동식압력계!H254</f>
        <v>#N/A</v>
      </c>
      <c r="R239" s="484" t="str">
        <f>분동식압력계!I254</f>
        <v>% of Reading</v>
      </c>
      <c r="S239" s="464" t="e">
        <f ca="1">분동식압력계!K254</f>
        <v>#N/A</v>
      </c>
      <c r="T239" s="465">
        <f>분동식압력계!L254</f>
        <v>0</v>
      </c>
      <c r="U239" s="414" t="str">
        <f t="shared" ca="1" si="45"/>
        <v/>
      </c>
      <c r="V239" s="411" t="str">
        <f t="shared" ca="1" si="46"/>
        <v/>
      </c>
      <c r="W239" s="458" t="e">
        <f t="shared" ca="1" si="47"/>
        <v>#VALUE!</v>
      </c>
      <c r="X239" s="459">
        <f t="shared" ca="1" si="42"/>
        <v>0</v>
      </c>
      <c r="Z239" s="458" t="e">
        <f ca="1">IF(TYPE(K239)=16,압력교정기!AT255,0)</f>
        <v>#VALUE!</v>
      </c>
      <c r="AA239" s="459">
        <f ca="1">압력교정기!AU255</f>
        <v>0</v>
      </c>
    </row>
    <row r="240" spans="1:30" ht="15" customHeight="1">
      <c r="B240" s="409">
        <f t="shared" si="48"/>
        <v>0</v>
      </c>
      <c r="C240" s="460">
        <f>Pressure_1_R3!B16</f>
        <v>0</v>
      </c>
      <c r="D240" s="461">
        <f>Pressure_1_R3!D16</f>
        <v>0</v>
      </c>
      <c r="E240" s="422" t="e">
        <f t="shared" ca="1" si="41"/>
        <v>#N/A</v>
      </c>
      <c r="F240" s="466" t="e">
        <f t="shared" ca="1" si="43"/>
        <v>#N/A</v>
      </c>
      <c r="G240" s="468">
        <f t="shared" ca="1" si="49"/>
        <v>0</v>
      </c>
      <c r="H240" s="457" t="e">
        <f ca="1">IF(TYPE(K240)=16,J240,K240*#REF!)</f>
        <v>#N/A</v>
      </c>
      <c r="I240" s="493" t="str">
        <f t="shared" ca="1" si="44"/>
        <v>압력교정기</v>
      </c>
      <c r="J240" s="462" t="e">
        <f ca="1">압력교정기!N256</f>
        <v>#N/A</v>
      </c>
      <c r="K240" s="462" t="e">
        <f ca="1">분동식압력계!AJ255</f>
        <v>#DIV/0!</v>
      </c>
      <c r="L240" s="407"/>
      <c r="M240" s="483" t="str">
        <f ca="1">압력교정기!U256</f>
        <v/>
      </c>
      <c r="N240" s="484" t="str">
        <f ca="1">압력교정기!V256</f>
        <v/>
      </c>
      <c r="O240" s="464" t="e">
        <f ca="1">압력교정기!X256</f>
        <v>#VALUE!</v>
      </c>
      <c r="P240" s="465">
        <f>압력교정기!Y256</f>
        <v>0</v>
      </c>
      <c r="Q240" s="483" t="e">
        <f ca="1">분동식압력계!H255</f>
        <v>#N/A</v>
      </c>
      <c r="R240" s="484" t="str">
        <f>분동식압력계!I255</f>
        <v>% of Reading</v>
      </c>
      <c r="S240" s="464" t="e">
        <f ca="1">분동식압력계!K255</f>
        <v>#N/A</v>
      </c>
      <c r="T240" s="465">
        <f>분동식압력계!L255</f>
        <v>0</v>
      </c>
      <c r="U240" s="414" t="str">
        <f t="shared" ca="1" si="45"/>
        <v/>
      </c>
      <c r="V240" s="411" t="str">
        <f t="shared" ca="1" si="46"/>
        <v/>
      </c>
      <c r="W240" s="458" t="e">
        <f t="shared" ca="1" si="47"/>
        <v>#VALUE!</v>
      </c>
      <c r="X240" s="459">
        <f t="shared" ca="1" si="42"/>
        <v>0</v>
      </c>
      <c r="Z240" s="458" t="e">
        <f ca="1">IF(TYPE(K240)=16,압력교정기!AT256,0)</f>
        <v>#VALUE!</v>
      </c>
      <c r="AA240" s="459">
        <f ca="1">압력교정기!AU256</f>
        <v>0</v>
      </c>
    </row>
    <row r="241" spans="2:27" ht="15" customHeight="1">
      <c r="B241" s="409">
        <f t="shared" si="48"/>
        <v>0</v>
      </c>
      <c r="C241" s="460">
        <f>Pressure_1_R3!B17</f>
        <v>0</v>
      </c>
      <c r="D241" s="461">
        <f>Pressure_1_R3!D17</f>
        <v>0</v>
      </c>
      <c r="E241" s="422" t="e">
        <f t="shared" ca="1" si="41"/>
        <v>#N/A</v>
      </c>
      <c r="F241" s="466" t="e">
        <f t="shared" ca="1" si="43"/>
        <v>#N/A</v>
      </c>
      <c r="G241" s="468">
        <f t="shared" ca="1" si="49"/>
        <v>0</v>
      </c>
      <c r="H241" s="457" t="e">
        <f ca="1">IF(TYPE(K241)=16,J241,K241*#REF!)</f>
        <v>#N/A</v>
      </c>
      <c r="I241" s="493" t="str">
        <f t="shared" ca="1" si="44"/>
        <v>압력교정기</v>
      </c>
      <c r="J241" s="462" t="e">
        <f ca="1">압력교정기!N257</f>
        <v>#N/A</v>
      </c>
      <c r="K241" s="462" t="e">
        <f ca="1">분동식압력계!AJ256</f>
        <v>#DIV/0!</v>
      </c>
      <c r="L241" s="407"/>
      <c r="M241" s="483" t="str">
        <f ca="1">압력교정기!U257</f>
        <v/>
      </c>
      <c r="N241" s="484" t="str">
        <f ca="1">압력교정기!V257</f>
        <v/>
      </c>
      <c r="O241" s="464" t="e">
        <f ca="1">압력교정기!X257</f>
        <v>#VALUE!</v>
      </c>
      <c r="P241" s="465">
        <f>압력교정기!Y257</f>
        <v>0</v>
      </c>
      <c r="Q241" s="483" t="e">
        <f ca="1">분동식압력계!H256</f>
        <v>#N/A</v>
      </c>
      <c r="R241" s="484" t="str">
        <f>분동식압력계!I256</f>
        <v>% of Reading</v>
      </c>
      <c r="S241" s="464" t="e">
        <f ca="1">분동식압력계!K256</f>
        <v>#N/A</v>
      </c>
      <c r="T241" s="465">
        <f>분동식압력계!L256</f>
        <v>0</v>
      </c>
      <c r="U241" s="414" t="str">
        <f t="shared" ca="1" si="45"/>
        <v/>
      </c>
      <c r="V241" s="411" t="str">
        <f t="shared" ca="1" si="46"/>
        <v/>
      </c>
      <c r="W241" s="458" t="e">
        <f t="shared" ca="1" si="47"/>
        <v>#VALUE!</v>
      </c>
      <c r="X241" s="459">
        <f t="shared" ca="1" si="42"/>
        <v>0</v>
      </c>
      <c r="Z241" s="458" t="e">
        <f ca="1">IF(TYPE(K241)=16,압력교정기!AT257,0)</f>
        <v>#VALUE!</v>
      </c>
      <c r="AA241" s="459">
        <f ca="1">압력교정기!AU257</f>
        <v>0</v>
      </c>
    </row>
    <row r="242" spans="2:27" ht="15" customHeight="1">
      <c r="B242" s="409">
        <f t="shared" si="48"/>
        <v>0</v>
      </c>
      <c r="C242" s="460">
        <f>Pressure_1_R3!B18</f>
        <v>0</v>
      </c>
      <c r="D242" s="461">
        <f>Pressure_1_R3!D18</f>
        <v>0</v>
      </c>
      <c r="E242" s="422" t="e">
        <f t="shared" ca="1" si="41"/>
        <v>#N/A</v>
      </c>
      <c r="F242" s="466" t="e">
        <f t="shared" ca="1" si="43"/>
        <v>#N/A</v>
      </c>
      <c r="G242" s="468">
        <f t="shared" ca="1" si="49"/>
        <v>0</v>
      </c>
      <c r="H242" s="457" t="e">
        <f ca="1">IF(TYPE(K242)=16,J242,K242*#REF!)</f>
        <v>#N/A</v>
      </c>
      <c r="I242" s="493" t="str">
        <f t="shared" ca="1" si="44"/>
        <v>압력교정기</v>
      </c>
      <c r="J242" s="462" t="e">
        <f ca="1">압력교정기!N258</f>
        <v>#N/A</v>
      </c>
      <c r="K242" s="462" t="e">
        <f ca="1">분동식압력계!AJ257</f>
        <v>#DIV/0!</v>
      </c>
      <c r="L242" s="407"/>
      <c r="M242" s="483" t="str">
        <f ca="1">압력교정기!U258</f>
        <v/>
      </c>
      <c r="N242" s="484" t="str">
        <f ca="1">압력교정기!V258</f>
        <v/>
      </c>
      <c r="O242" s="464" t="e">
        <f ca="1">압력교정기!X258</f>
        <v>#VALUE!</v>
      </c>
      <c r="P242" s="465">
        <f>압력교정기!Y258</f>
        <v>0</v>
      </c>
      <c r="Q242" s="483" t="e">
        <f ca="1">분동식압력계!H257</f>
        <v>#N/A</v>
      </c>
      <c r="R242" s="484" t="str">
        <f>분동식압력계!I257</f>
        <v>% of Reading</v>
      </c>
      <c r="S242" s="464" t="e">
        <f ca="1">분동식압력계!K257</f>
        <v>#N/A</v>
      </c>
      <c r="T242" s="465">
        <f>분동식압력계!L257</f>
        <v>0</v>
      </c>
      <c r="U242" s="414" t="str">
        <f t="shared" ca="1" si="45"/>
        <v/>
      </c>
      <c r="V242" s="411" t="str">
        <f t="shared" ca="1" si="46"/>
        <v/>
      </c>
      <c r="W242" s="458" t="e">
        <f t="shared" ca="1" si="47"/>
        <v>#VALUE!</v>
      </c>
      <c r="X242" s="459">
        <f t="shared" ca="1" si="42"/>
        <v>0</v>
      </c>
      <c r="Z242" s="458" t="e">
        <f ca="1">IF(TYPE(K242)=16,압력교정기!AT258,0)</f>
        <v>#VALUE!</v>
      </c>
      <c r="AA242" s="459">
        <f ca="1">압력교정기!AU258</f>
        <v>0</v>
      </c>
    </row>
    <row r="243" spans="2:27" ht="15" customHeight="1">
      <c r="B243" s="409">
        <f t="shared" si="48"/>
        <v>0</v>
      </c>
      <c r="C243" s="460">
        <f>Pressure_1_R3!B19</f>
        <v>0</v>
      </c>
      <c r="D243" s="461">
        <f>Pressure_1_R3!D19</f>
        <v>0</v>
      </c>
      <c r="E243" s="422" t="e">
        <f t="shared" ca="1" si="41"/>
        <v>#N/A</v>
      </c>
      <c r="F243" s="466" t="e">
        <f t="shared" ca="1" si="43"/>
        <v>#N/A</v>
      </c>
      <c r="G243" s="468">
        <f t="shared" ca="1" si="49"/>
        <v>0</v>
      </c>
      <c r="H243" s="457" t="e">
        <f ca="1">IF(TYPE(K243)=16,J243,K243*#REF!)</f>
        <v>#N/A</v>
      </c>
      <c r="I243" s="493" t="str">
        <f t="shared" ca="1" si="44"/>
        <v>압력교정기</v>
      </c>
      <c r="J243" s="462" t="e">
        <f ca="1">압력교정기!N259</f>
        <v>#N/A</v>
      </c>
      <c r="K243" s="462" t="e">
        <f ca="1">분동식압력계!AJ258</f>
        <v>#DIV/0!</v>
      </c>
      <c r="L243" s="407"/>
      <c r="M243" s="483" t="str">
        <f ca="1">압력교정기!U259</f>
        <v/>
      </c>
      <c r="N243" s="484" t="str">
        <f ca="1">압력교정기!V259</f>
        <v/>
      </c>
      <c r="O243" s="464" t="e">
        <f ca="1">압력교정기!X259</f>
        <v>#VALUE!</v>
      </c>
      <c r="P243" s="465">
        <f>압력교정기!Y259</f>
        <v>0</v>
      </c>
      <c r="Q243" s="483" t="e">
        <f ca="1">분동식압력계!H258</f>
        <v>#N/A</v>
      </c>
      <c r="R243" s="484" t="str">
        <f>분동식압력계!I258</f>
        <v>% of Reading</v>
      </c>
      <c r="S243" s="464" t="e">
        <f ca="1">분동식압력계!K258</f>
        <v>#N/A</v>
      </c>
      <c r="T243" s="465">
        <f>분동식압력계!L258</f>
        <v>0</v>
      </c>
      <c r="U243" s="414" t="str">
        <f t="shared" ca="1" si="45"/>
        <v/>
      </c>
      <c r="V243" s="411" t="str">
        <f t="shared" ca="1" si="46"/>
        <v/>
      </c>
      <c r="W243" s="458" t="e">
        <f t="shared" ca="1" si="47"/>
        <v>#VALUE!</v>
      </c>
      <c r="X243" s="459">
        <f t="shared" ca="1" si="42"/>
        <v>0</v>
      </c>
      <c r="Z243" s="458" t="e">
        <f ca="1">IF(TYPE(K243)=16,압력교정기!AT259,0)</f>
        <v>#VALUE!</v>
      </c>
      <c r="AA243" s="459">
        <f ca="1">압력교정기!AU259</f>
        <v>0</v>
      </c>
    </row>
    <row r="244" spans="2:27" ht="15" customHeight="1">
      <c r="B244" s="409">
        <f t="shared" si="48"/>
        <v>0</v>
      </c>
      <c r="C244" s="460">
        <f>Pressure_1_R3!B20</f>
        <v>0</v>
      </c>
      <c r="D244" s="461">
        <f>Pressure_1_R3!D20</f>
        <v>0</v>
      </c>
      <c r="E244" s="422" t="e">
        <f t="shared" ca="1" si="41"/>
        <v>#N/A</v>
      </c>
      <c r="F244" s="466" t="e">
        <f t="shared" ca="1" si="43"/>
        <v>#N/A</v>
      </c>
      <c r="G244" s="468">
        <f t="shared" ca="1" si="49"/>
        <v>0</v>
      </c>
      <c r="H244" s="457" t="e">
        <f ca="1">IF(TYPE(K244)=16,J244,K244*#REF!)</f>
        <v>#N/A</v>
      </c>
      <c r="I244" s="493" t="str">
        <f t="shared" ca="1" si="44"/>
        <v>압력교정기</v>
      </c>
      <c r="J244" s="462" t="e">
        <f ca="1">압력교정기!N260</f>
        <v>#N/A</v>
      </c>
      <c r="K244" s="462" t="e">
        <f ca="1">분동식압력계!AJ259</f>
        <v>#DIV/0!</v>
      </c>
      <c r="L244" s="407"/>
      <c r="M244" s="483" t="str">
        <f ca="1">압력교정기!U260</f>
        <v/>
      </c>
      <c r="N244" s="484" t="str">
        <f ca="1">압력교정기!V260</f>
        <v/>
      </c>
      <c r="O244" s="464" t="e">
        <f ca="1">압력교정기!X260</f>
        <v>#VALUE!</v>
      </c>
      <c r="P244" s="465">
        <f>압력교정기!Y260</f>
        <v>0</v>
      </c>
      <c r="Q244" s="483" t="e">
        <f ca="1">분동식압력계!H259</f>
        <v>#N/A</v>
      </c>
      <c r="R244" s="484" t="str">
        <f>분동식압력계!I259</f>
        <v>% of Reading</v>
      </c>
      <c r="S244" s="464" t="e">
        <f ca="1">분동식압력계!K259</f>
        <v>#N/A</v>
      </c>
      <c r="T244" s="465">
        <f>분동식압력계!L259</f>
        <v>0</v>
      </c>
      <c r="U244" s="414" t="str">
        <f t="shared" ca="1" si="45"/>
        <v/>
      </c>
      <c r="V244" s="411" t="str">
        <f t="shared" ca="1" si="46"/>
        <v/>
      </c>
      <c r="W244" s="458" t="e">
        <f t="shared" ca="1" si="47"/>
        <v>#VALUE!</v>
      </c>
      <c r="X244" s="459">
        <f t="shared" ca="1" si="42"/>
        <v>0</v>
      </c>
      <c r="Z244" s="458" t="e">
        <f ca="1">IF(TYPE(K244)=16,압력교정기!AT260,0)</f>
        <v>#VALUE!</v>
      </c>
      <c r="AA244" s="459">
        <f ca="1">압력교정기!AU260</f>
        <v>0</v>
      </c>
    </row>
    <row r="245" spans="2:27" ht="15" customHeight="1">
      <c r="B245" s="409">
        <f t="shared" si="48"/>
        <v>0</v>
      </c>
      <c r="C245" s="460">
        <f>Pressure_1_R3!B21</f>
        <v>0</v>
      </c>
      <c r="D245" s="461">
        <f>Pressure_1_R3!D21</f>
        <v>0</v>
      </c>
      <c r="E245" s="422" t="e">
        <f t="shared" ca="1" si="41"/>
        <v>#N/A</v>
      </c>
      <c r="F245" s="466" t="e">
        <f t="shared" ca="1" si="43"/>
        <v>#N/A</v>
      </c>
      <c r="G245" s="468">
        <f t="shared" ca="1" si="49"/>
        <v>0</v>
      </c>
      <c r="H245" s="457" t="e">
        <f ca="1">IF(TYPE(K245)=16,J245,K245*#REF!)</f>
        <v>#N/A</v>
      </c>
      <c r="I245" s="493" t="str">
        <f t="shared" ca="1" si="44"/>
        <v>압력교정기</v>
      </c>
      <c r="J245" s="462" t="e">
        <f ca="1">압력교정기!N261</f>
        <v>#N/A</v>
      </c>
      <c r="K245" s="462" t="e">
        <f ca="1">분동식압력계!AJ260</f>
        <v>#DIV/0!</v>
      </c>
      <c r="L245" s="407"/>
      <c r="M245" s="483" t="str">
        <f ca="1">압력교정기!U261</f>
        <v/>
      </c>
      <c r="N245" s="484" t="str">
        <f ca="1">압력교정기!V261</f>
        <v/>
      </c>
      <c r="O245" s="464" t="e">
        <f ca="1">압력교정기!X261</f>
        <v>#VALUE!</v>
      </c>
      <c r="P245" s="465">
        <f>압력교정기!Y261</f>
        <v>0</v>
      </c>
      <c r="Q245" s="483" t="e">
        <f ca="1">분동식압력계!H260</f>
        <v>#N/A</v>
      </c>
      <c r="R245" s="484" t="str">
        <f>분동식압력계!I260</f>
        <v>% of Reading</v>
      </c>
      <c r="S245" s="464" t="e">
        <f ca="1">분동식압력계!K260</f>
        <v>#N/A</v>
      </c>
      <c r="T245" s="465">
        <f>분동식압력계!L260</f>
        <v>0</v>
      </c>
      <c r="U245" s="414" t="str">
        <f t="shared" ca="1" si="45"/>
        <v/>
      </c>
      <c r="V245" s="411" t="str">
        <f t="shared" ca="1" si="46"/>
        <v/>
      </c>
      <c r="W245" s="458" t="e">
        <f t="shared" ca="1" si="47"/>
        <v>#VALUE!</v>
      </c>
      <c r="X245" s="459">
        <f t="shared" ca="1" si="42"/>
        <v>0</v>
      </c>
      <c r="Z245" s="458" t="e">
        <f ca="1">IF(TYPE(K245)=16,압력교정기!AT261,0)</f>
        <v>#VALUE!</v>
      </c>
      <c r="AA245" s="459">
        <f ca="1">압력교정기!AU261</f>
        <v>0</v>
      </c>
    </row>
    <row r="246" spans="2:27" ht="15" customHeight="1">
      <c r="B246" s="409">
        <f t="shared" si="48"/>
        <v>0</v>
      </c>
      <c r="C246" s="460">
        <f>Pressure_1_R3!B22</f>
        <v>0</v>
      </c>
      <c r="D246" s="461">
        <f>Pressure_1_R3!D22</f>
        <v>0</v>
      </c>
      <c r="E246" s="422" t="e">
        <f t="shared" ca="1" si="41"/>
        <v>#N/A</v>
      </c>
      <c r="F246" s="466" t="e">
        <f t="shared" ca="1" si="43"/>
        <v>#N/A</v>
      </c>
      <c r="G246" s="468">
        <f t="shared" ca="1" si="49"/>
        <v>0</v>
      </c>
      <c r="H246" s="457" t="e">
        <f ca="1">IF(TYPE(K246)=16,J246,K246*#REF!)</f>
        <v>#N/A</v>
      </c>
      <c r="I246" s="493" t="str">
        <f t="shared" ca="1" si="44"/>
        <v>압력교정기</v>
      </c>
      <c r="J246" s="462" t="e">
        <f ca="1">압력교정기!N262</f>
        <v>#N/A</v>
      </c>
      <c r="K246" s="462" t="e">
        <f ca="1">분동식압력계!AJ261</f>
        <v>#DIV/0!</v>
      </c>
      <c r="L246" s="407"/>
      <c r="M246" s="483" t="str">
        <f ca="1">압력교정기!U262</f>
        <v/>
      </c>
      <c r="N246" s="484" t="str">
        <f ca="1">압력교정기!V262</f>
        <v/>
      </c>
      <c r="O246" s="464" t="e">
        <f ca="1">압력교정기!X262</f>
        <v>#VALUE!</v>
      </c>
      <c r="P246" s="465">
        <f>압력교정기!Y262</f>
        <v>0</v>
      </c>
      <c r="Q246" s="483" t="e">
        <f ca="1">분동식압력계!H261</f>
        <v>#N/A</v>
      </c>
      <c r="R246" s="484" t="str">
        <f>분동식압력계!I261</f>
        <v>% of Reading</v>
      </c>
      <c r="S246" s="464" t="e">
        <f ca="1">분동식압력계!K261</f>
        <v>#N/A</v>
      </c>
      <c r="T246" s="465">
        <f>분동식압력계!L261</f>
        <v>0</v>
      </c>
      <c r="U246" s="414" t="str">
        <f t="shared" ca="1" si="45"/>
        <v/>
      </c>
      <c r="V246" s="411" t="str">
        <f t="shared" ca="1" si="46"/>
        <v/>
      </c>
      <c r="W246" s="458" t="e">
        <f t="shared" ca="1" si="47"/>
        <v>#VALUE!</v>
      </c>
      <c r="X246" s="459">
        <f t="shared" ca="1" si="42"/>
        <v>0</v>
      </c>
      <c r="Z246" s="458" t="e">
        <f ca="1">IF(TYPE(K246)=16,압력교정기!AT262,0)</f>
        <v>#VALUE!</v>
      </c>
      <c r="AA246" s="459">
        <f ca="1">압력교정기!AU262</f>
        <v>0</v>
      </c>
    </row>
    <row r="247" spans="2:27" ht="15" customHeight="1">
      <c r="B247" s="409">
        <f t="shared" si="48"/>
        <v>0</v>
      </c>
      <c r="C247" s="460">
        <f>Pressure_1_R3!B23</f>
        <v>0</v>
      </c>
      <c r="D247" s="461">
        <f>Pressure_1_R3!D23</f>
        <v>0</v>
      </c>
      <c r="E247" s="422" t="e">
        <f t="shared" ca="1" si="41"/>
        <v>#N/A</v>
      </c>
      <c r="F247" s="466" t="e">
        <f t="shared" ca="1" si="43"/>
        <v>#N/A</v>
      </c>
      <c r="G247" s="468">
        <f t="shared" ca="1" si="49"/>
        <v>0</v>
      </c>
      <c r="H247" s="457" t="e">
        <f ca="1">IF(TYPE(K247)=16,J247,K247*#REF!)</f>
        <v>#N/A</v>
      </c>
      <c r="I247" s="493" t="str">
        <f t="shared" ca="1" si="44"/>
        <v>압력교정기</v>
      </c>
      <c r="J247" s="462" t="e">
        <f ca="1">압력교정기!N263</f>
        <v>#N/A</v>
      </c>
      <c r="K247" s="462" t="e">
        <f ca="1">분동식압력계!AJ262</f>
        <v>#DIV/0!</v>
      </c>
      <c r="L247" s="407"/>
      <c r="M247" s="483" t="str">
        <f ca="1">압력교정기!U263</f>
        <v/>
      </c>
      <c r="N247" s="484" t="str">
        <f ca="1">압력교정기!V263</f>
        <v/>
      </c>
      <c r="O247" s="464" t="e">
        <f ca="1">압력교정기!X263</f>
        <v>#VALUE!</v>
      </c>
      <c r="P247" s="465">
        <f>압력교정기!Y263</f>
        <v>0</v>
      </c>
      <c r="Q247" s="483" t="e">
        <f ca="1">분동식압력계!H262</f>
        <v>#N/A</v>
      </c>
      <c r="R247" s="484" t="str">
        <f>분동식압력계!I262</f>
        <v>% of Reading</v>
      </c>
      <c r="S247" s="464" t="e">
        <f ca="1">분동식압력계!K262</f>
        <v>#N/A</v>
      </c>
      <c r="T247" s="465">
        <f>분동식압력계!L262</f>
        <v>0</v>
      </c>
      <c r="U247" s="414" t="str">
        <f t="shared" ca="1" si="45"/>
        <v/>
      </c>
      <c r="V247" s="411" t="str">
        <f t="shared" ca="1" si="46"/>
        <v/>
      </c>
      <c r="W247" s="458" t="e">
        <f t="shared" ca="1" si="47"/>
        <v>#VALUE!</v>
      </c>
      <c r="X247" s="459">
        <f t="shared" ca="1" si="42"/>
        <v>0</v>
      </c>
      <c r="Z247" s="458" t="e">
        <f ca="1">IF(TYPE(K247)=16,압력교정기!AT263,0)</f>
        <v>#VALUE!</v>
      </c>
      <c r="AA247" s="459">
        <f ca="1">압력교정기!AU263</f>
        <v>0</v>
      </c>
    </row>
    <row r="248" spans="2:27" ht="15" customHeight="1">
      <c r="B248" s="409">
        <f t="shared" si="48"/>
        <v>0</v>
      </c>
      <c r="C248" s="460">
        <f>Pressure_1_R3!B24</f>
        <v>0</v>
      </c>
      <c r="D248" s="461">
        <f>Pressure_1_R3!D24</f>
        <v>0</v>
      </c>
      <c r="E248" s="422" t="e">
        <f t="shared" ca="1" si="41"/>
        <v>#N/A</v>
      </c>
      <c r="F248" s="466" t="e">
        <f t="shared" ca="1" si="43"/>
        <v>#N/A</v>
      </c>
      <c r="G248" s="468">
        <f t="shared" ca="1" si="49"/>
        <v>0</v>
      </c>
      <c r="H248" s="457" t="e">
        <f ca="1">IF(TYPE(K248)=16,J248,K248*#REF!)</f>
        <v>#N/A</v>
      </c>
      <c r="I248" s="493" t="str">
        <f t="shared" ca="1" si="44"/>
        <v>압력교정기</v>
      </c>
      <c r="J248" s="462" t="e">
        <f ca="1">압력교정기!N264</f>
        <v>#N/A</v>
      </c>
      <c r="K248" s="462" t="e">
        <f ca="1">분동식압력계!AJ263</f>
        <v>#DIV/0!</v>
      </c>
      <c r="L248" s="407"/>
      <c r="M248" s="483" t="str">
        <f ca="1">압력교정기!U264</f>
        <v/>
      </c>
      <c r="N248" s="484" t="str">
        <f ca="1">압력교정기!V264</f>
        <v/>
      </c>
      <c r="O248" s="464" t="e">
        <f ca="1">압력교정기!X264</f>
        <v>#VALUE!</v>
      </c>
      <c r="P248" s="465">
        <f>압력교정기!Y264</f>
        <v>0</v>
      </c>
      <c r="Q248" s="483" t="e">
        <f ca="1">분동식압력계!H263</f>
        <v>#N/A</v>
      </c>
      <c r="R248" s="484" t="str">
        <f>분동식압력계!I263</f>
        <v>% of Reading</v>
      </c>
      <c r="S248" s="464" t="e">
        <f ca="1">분동식압력계!K263</f>
        <v>#N/A</v>
      </c>
      <c r="T248" s="465">
        <f>분동식압력계!L263</f>
        <v>0</v>
      </c>
      <c r="U248" s="414" t="str">
        <f t="shared" ca="1" si="45"/>
        <v/>
      </c>
      <c r="V248" s="411" t="str">
        <f t="shared" ca="1" si="46"/>
        <v/>
      </c>
      <c r="W248" s="458" t="e">
        <f t="shared" ca="1" si="47"/>
        <v>#VALUE!</v>
      </c>
      <c r="X248" s="459">
        <f t="shared" ca="1" si="42"/>
        <v>0</v>
      </c>
      <c r="Z248" s="458" t="e">
        <f ca="1">IF(TYPE(K248)=16,압력교정기!AT264,0)</f>
        <v>#VALUE!</v>
      </c>
      <c r="AA248" s="459">
        <f ca="1">압력교정기!AU264</f>
        <v>0</v>
      </c>
    </row>
    <row r="249" spans="2:27" ht="15" customHeight="1">
      <c r="B249" s="409">
        <f t="shared" si="48"/>
        <v>0</v>
      </c>
      <c r="C249" s="460">
        <f>Pressure_1_R3!B25</f>
        <v>0</v>
      </c>
      <c r="D249" s="461">
        <f>Pressure_1_R3!D25</f>
        <v>0</v>
      </c>
      <c r="E249" s="422" t="e">
        <f t="shared" ca="1" si="41"/>
        <v>#N/A</v>
      </c>
      <c r="F249" s="466" t="e">
        <f t="shared" ca="1" si="43"/>
        <v>#N/A</v>
      </c>
      <c r="G249" s="468">
        <f t="shared" ca="1" si="49"/>
        <v>0</v>
      </c>
      <c r="H249" s="457" t="e">
        <f ca="1">IF(TYPE(K249)=16,J249,K249*#REF!)</f>
        <v>#N/A</v>
      </c>
      <c r="I249" s="493" t="str">
        <f t="shared" ca="1" si="44"/>
        <v>압력교정기</v>
      </c>
      <c r="J249" s="462" t="e">
        <f ca="1">압력교정기!N265</f>
        <v>#N/A</v>
      </c>
      <c r="K249" s="462" t="e">
        <f ca="1">분동식압력계!AJ264</f>
        <v>#DIV/0!</v>
      </c>
      <c r="L249" s="407"/>
      <c r="M249" s="483" t="str">
        <f ca="1">압력교정기!U265</f>
        <v/>
      </c>
      <c r="N249" s="484" t="str">
        <f ca="1">압력교정기!V265</f>
        <v/>
      </c>
      <c r="O249" s="464" t="e">
        <f ca="1">압력교정기!X265</f>
        <v>#VALUE!</v>
      </c>
      <c r="P249" s="465">
        <f>압력교정기!Y265</f>
        <v>0</v>
      </c>
      <c r="Q249" s="483" t="e">
        <f ca="1">분동식압력계!H264</f>
        <v>#N/A</v>
      </c>
      <c r="R249" s="484" t="str">
        <f>분동식압력계!I264</f>
        <v>% of Reading</v>
      </c>
      <c r="S249" s="464" t="e">
        <f ca="1">분동식압력계!K264</f>
        <v>#N/A</v>
      </c>
      <c r="T249" s="465">
        <f>분동식압력계!L264</f>
        <v>0</v>
      </c>
      <c r="U249" s="414" t="str">
        <f t="shared" ca="1" si="45"/>
        <v/>
      </c>
      <c r="V249" s="411" t="str">
        <f t="shared" ca="1" si="46"/>
        <v/>
      </c>
      <c r="W249" s="458" t="e">
        <f t="shared" ca="1" si="47"/>
        <v>#VALUE!</v>
      </c>
      <c r="X249" s="459">
        <f t="shared" ca="1" si="42"/>
        <v>0</v>
      </c>
      <c r="Z249" s="458" t="e">
        <f ca="1">IF(TYPE(K249)=16,압력교정기!AT265,0)</f>
        <v>#VALUE!</v>
      </c>
      <c r="AA249" s="459">
        <f ca="1">압력교정기!AU265</f>
        <v>0</v>
      </c>
    </row>
    <row r="250" spans="2:27" ht="15" customHeight="1">
      <c r="B250" s="409">
        <f t="shared" si="48"/>
        <v>0</v>
      </c>
      <c r="C250" s="460">
        <f>Pressure_1_R3!B26</f>
        <v>0</v>
      </c>
      <c r="D250" s="461">
        <f>Pressure_1_R3!D26</f>
        <v>0</v>
      </c>
      <c r="E250" s="422" t="e">
        <f t="shared" ca="1" si="41"/>
        <v>#N/A</v>
      </c>
      <c r="F250" s="466" t="e">
        <f t="shared" ca="1" si="43"/>
        <v>#N/A</v>
      </c>
      <c r="G250" s="468">
        <f t="shared" ca="1" si="49"/>
        <v>0</v>
      </c>
      <c r="H250" s="457" t="e">
        <f ca="1">IF(TYPE(K250)=16,J250,K250*#REF!)</f>
        <v>#N/A</v>
      </c>
      <c r="I250" s="493" t="str">
        <f t="shared" ca="1" si="44"/>
        <v>압력교정기</v>
      </c>
      <c r="J250" s="462" t="e">
        <f ca="1">압력교정기!N266</f>
        <v>#N/A</v>
      </c>
      <c r="K250" s="462" t="e">
        <f ca="1">분동식압력계!AJ265</f>
        <v>#DIV/0!</v>
      </c>
      <c r="L250" s="407"/>
      <c r="M250" s="483" t="str">
        <f ca="1">압력교정기!U266</f>
        <v/>
      </c>
      <c r="N250" s="484" t="str">
        <f ca="1">압력교정기!V266</f>
        <v/>
      </c>
      <c r="O250" s="464" t="e">
        <f ca="1">압력교정기!X266</f>
        <v>#VALUE!</v>
      </c>
      <c r="P250" s="465">
        <f>압력교정기!Y266</f>
        <v>0</v>
      </c>
      <c r="Q250" s="483" t="e">
        <f ca="1">분동식압력계!H265</f>
        <v>#N/A</v>
      </c>
      <c r="R250" s="484" t="str">
        <f>분동식압력계!I265</f>
        <v>% of Reading</v>
      </c>
      <c r="S250" s="464" t="e">
        <f ca="1">분동식압력계!K265</f>
        <v>#N/A</v>
      </c>
      <c r="T250" s="465">
        <f>분동식압력계!L265</f>
        <v>0</v>
      </c>
      <c r="U250" s="414" t="str">
        <f t="shared" ca="1" si="45"/>
        <v/>
      </c>
      <c r="V250" s="411" t="str">
        <f t="shared" ca="1" si="46"/>
        <v/>
      </c>
      <c r="W250" s="458" t="e">
        <f t="shared" ca="1" si="47"/>
        <v>#VALUE!</v>
      </c>
      <c r="X250" s="459">
        <f t="shared" ca="1" si="42"/>
        <v>0</v>
      </c>
      <c r="Z250" s="458" t="e">
        <f ca="1">IF(TYPE(K250)=16,압력교정기!AT266,0)</f>
        <v>#VALUE!</v>
      </c>
      <c r="AA250" s="459">
        <f ca="1">압력교정기!AU266</f>
        <v>0</v>
      </c>
    </row>
    <row r="251" spans="2:27" ht="15" customHeight="1">
      <c r="B251" s="409">
        <f t="shared" si="48"/>
        <v>0</v>
      </c>
      <c r="C251" s="460">
        <f>Pressure_1_R3!B27</f>
        <v>0</v>
      </c>
      <c r="D251" s="461">
        <f>Pressure_1_R3!D27</f>
        <v>0</v>
      </c>
      <c r="E251" s="422" t="e">
        <f t="shared" ca="1" si="41"/>
        <v>#N/A</v>
      </c>
      <c r="F251" s="466" t="e">
        <f t="shared" ca="1" si="43"/>
        <v>#N/A</v>
      </c>
      <c r="G251" s="468">
        <f t="shared" ca="1" si="49"/>
        <v>0</v>
      </c>
      <c r="H251" s="457" t="e">
        <f ca="1">IF(TYPE(K251)=16,J251,K251*#REF!)</f>
        <v>#N/A</v>
      </c>
      <c r="I251" s="493" t="str">
        <f t="shared" ca="1" si="44"/>
        <v>압력교정기</v>
      </c>
      <c r="J251" s="462" t="e">
        <f ca="1">압력교정기!N267</f>
        <v>#N/A</v>
      </c>
      <c r="K251" s="462" t="e">
        <f ca="1">분동식압력계!AJ266</f>
        <v>#DIV/0!</v>
      </c>
      <c r="L251" s="407"/>
      <c r="M251" s="483" t="str">
        <f ca="1">압력교정기!U267</f>
        <v/>
      </c>
      <c r="N251" s="484" t="str">
        <f ca="1">압력교정기!V267</f>
        <v/>
      </c>
      <c r="O251" s="464" t="e">
        <f ca="1">압력교정기!X267</f>
        <v>#VALUE!</v>
      </c>
      <c r="P251" s="465">
        <f>압력교정기!Y267</f>
        <v>0</v>
      </c>
      <c r="Q251" s="483" t="e">
        <f ca="1">분동식압력계!H266</f>
        <v>#N/A</v>
      </c>
      <c r="R251" s="484" t="str">
        <f>분동식압력계!I266</f>
        <v>% of Reading</v>
      </c>
      <c r="S251" s="464" t="e">
        <f ca="1">분동식압력계!K266</f>
        <v>#N/A</v>
      </c>
      <c r="T251" s="465">
        <f>분동식압력계!L266</f>
        <v>0</v>
      </c>
      <c r="U251" s="414" t="str">
        <f t="shared" ca="1" si="45"/>
        <v/>
      </c>
      <c r="V251" s="411" t="str">
        <f t="shared" ca="1" si="46"/>
        <v/>
      </c>
      <c r="W251" s="458" t="e">
        <f t="shared" ca="1" si="47"/>
        <v>#VALUE!</v>
      </c>
      <c r="X251" s="459">
        <f t="shared" ca="1" si="42"/>
        <v>0</v>
      </c>
      <c r="Z251" s="458" t="e">
        <f ca="1">IF(TYPE(K251)=16,압력교정기!AT267,0)</f>
        <v>#VALUE!</v>
      </c>
      <c r="AA251" s="459">
        <f ca="1">압력교정기!AU267</f>
        <v>0</v>
      </c>
    </row>
    <row r="252" spans="2:27" ht="15" customHeight="1">
      <c r="B252" s="409">
        <f t="shared" si="48"/>
        <v>0</v>
      </c>
      <c r="C252" s="460">
        <f>Pressure_1_R3!B28</f>
        <v>0</v>
      </c>
      <c r="D252" s="461">
        <f>Pressure_1_R3!D28</f>
        <v>0</v>
      </c>
      <c r="E252" s="422" t="e">
        <f t="shared" ca="1" si="41"/>
        <v>#N/A</v>
      </c>
      <c r="F252" s="466" t="e">
        <f t="shared" ca="1" si="43"/>
        <v>#N/A</v>
      </c>
      <c r="G252" s="468">
        <f t="shared" ca="1" si="49"/>
        <v>0</v>
      </c>
      <c r="H252" s="457" t="e">
        <f ca="1">IF(TYPE(K252)=16,J252,K252*#REF!)</f>
        <v>#N/A</v>
      </c>
      <c r="I252" s="493" t="str">
        <f t="shared" ca="1" si="44"/>
        <v>압력교정기</v>
      </c>
      <c r="J252" s="462" t="e">
        <f ca="1">압력교정기!N268</f>
        <v>#N/A</v>
      </c>
      <c r="K252" s="462" t="e">
        <f ca="1">분동식압력계!AJ267</f>
        <v>#DIV/0!</v>
      </c>
      <c r="L252" s="407"/>
      <c r="M252" s="483" t="str">
        <f ca="1">압력교정기!U268</f>
        <v/>
      </c>
      <c r="N252" s="484" t="str">
        <f ca="1">압력교정기!V268</f>
        <v/>
      </c>
      <c r="O252" s="464" t="e">
        <f ca="1">압력교정기!X268</f>
        <v>#VALUE!</v>
      </c>
      <c r="P252" s="465">
        <f>압력교정기!Y268</f>
        <v>0</v>
      </c>
      <c r="Q252" s="483" t="e">
        <f ca="1">분동식압력계!H267</f>
        <v>#N/A</v>
      </c>
      <c r="R252" s="484" t="str">
        <f>분동식압력계!I267</f>
        <v>% of Reading</v>
      </c>
      <c r="S252" s="464" t="e">
        <f ca="1">분동식압력계!K267</f>
        <v>#N/A</v>
      </c>
      <c r="T252" s="465">
        <f>분동식압력계!L267</f>
        <v>0</v>
      </c>
      <c r="U252" s="414" t="str">
        <f t="shared" ca="1" si="45"/>
        <v/>
      </c>
      <c r="V252" s="411" t="str">
        <f t="shared" ca="1" si="46"/>
        <v/>
      </c>
      <c r="W252" s="458" t="e">
        <f t="shared" ca="1" si="47"/>
        <v>#VALUE!</v>
      </c>
      <c r="X252" s="459">
        <f t="shared" ca="1" si="42"/>
        <v>0</v>
      </c>
      <c r="Z252" s="458" t="e">
        <f ca="1">IF(TYPE(K252)=16,압력교정기!AT268,0)</f>
        <v>#VALUE!</v>
      </c>
      <c r="AA252" s="459">
        <f ca="1">압력교정기!AU268</f>
        <v>0</v>
      </c>
    </row>
    <row r="253" spans="2:27" ht="15" customHeight="1">
      <c r="B253" s="409">
        <f t="shared" si="48"/>
        <v>0</v>
      </c>
      <c r="C253" s="460">
        <f>Pressure_1_R3!B29</f>
        <v>0</v>
      </c>
      <c r="D253" s="461">
        <f>Pressure_1_R3!D29</f>
        <v>0</v>
      </c>
      <c r="E253" s="422" t="e">
        <f t="shared" ca="1" si="41"/>
        <v>#N/A</v>
      </c>
      <c r="F253" s="466" t="e">
        <f t="shared" ca="1" si="43"/>
        <v>#N/A</v>
      </c>
      <c r="G253" s="468">
        <f t="shared" ca="1" si="49"/>
        <v>0</v>
      </c>
      <c r="H253" s="457" t="e">
        <f ca="1">IF(TYPE(K253)=16,J253,K253*#REF!)</f>
        <v>#N/A</v>
      </c>
      <c r="I253" s="493" t="str">
        <f t="shared" ca="1" si="44"/>
        <v>압력교정기</v>
      </c>
      <c r="J253" s="462" t="e">
        <f ca="1">압력교정기!N269</f>
        <v>#N/A</v>
      </c>
      <c r="K253" s="462" t="e">
        <f ca="1">분동식압력계!AJ268</f>
        <v>#DIV/0!</v>
      </c>
      <c r="L253" s="407"/>
      <c r="M253" s="483" t="str">
        <f ca="1">압력교정기!U269</f>
        <v/>
      </c>
      <c r="N253" s="484" t="str">
        <f ca="1">압력교정기!V269</f>
        <v/>
      </c>
      <c r="O253" s="464" t="e">
        <f ca="1">압력교정기!X269</f>
        <v>#VALUE!</v>
      </c>
      <c r="P253" s="465">
        <f>압력교정기!Y269</f>
        <v>0</v>
      </c>
      <c r="Q253" s="483" t="e">
        <f ca="1">분동식압력계!H268</f>
        <v>#N/A</v>
      </c>
      <c r="R253" s="484" t="str">
        <f>분동식압력계!I268</f>
        <v>% of Reading</v>
      </c>
      <c r="S253" s="464" t="e">
        <f ca="1">분동식압력계!K268</f>
        <v>#N/A</v>
      </c>
      <c r="T253" s="465">
        <f>분동식압력계!L268</f>
        <v>0</v>
      </c>
      <c r="U253" s="414" t="str">
        <f t="shared" ca="1" si="45"/>
        <v/>
      </c>
      <c r="V253" s="411" t="str">
        <f t="shared" ca="1" si="46"/>
        <v/>
      </c>
      <c r="W253" s="458" t="e">
        <f t="shared" ca="1" si="47"/>
        <v>#VALUE!</v>
      </c>
      <c r="X253" s="459">
        <f t="shared" ca="1" si="42"/>
        <v>0</v>
      </c>
      <c r="Z253" s="458" t="e">
        <f ca="1">IF(TYPE(K253)=16,압력교정기!AT269,0)</f>
        <v>#VALUE!</v>
      </c>
      <c r="AA253" s="459">
        <f ca="1">압력교정기!AU269</f>
        <v>0</v>
      </c>
    </row>
    <row r="254" spans="2:27" ht="15" customHeight="1">
      <c r="B254" s="409">
        <f t="shared" si="48"/>
        <v>0</v>
      </c>
      <c r="C254" s="460">
        <f>Pressure_1_R3!B30</f>
        <v>0</v>
      </c>
      <c r="D254" s="461">
        <f>Pressure_1_R3!D30</f>
        <v>0</v>
      </c>
      <c r="E254" s="422" t="e">
        <f t="shared" ca="1" si="41"/>
        <v>#N/A</v>
      </c>
      <c r="F254" s="466" t="e">
        <f t="shared" ca="1" si="43"/>
        <v>#N/A</v>
      </c>
      <c r="G254" s="468">
        <f t="shared" ca="1" si="49"/>
        <v>0</v>
      </c>
      <c r="H254" s="457" t="e">
        <f ca="1">IF(TYPE(K254)=16,J254,K254*#REF!)</f>
        <v>#N/A</v>
      </c>
      <c r="I254" s="493" t="str">
        <f t="shared" ca="1" si="44"/>
        <v>압력교정기</v>
      </c>
      <c r="J254" s="462" t="e">
        <f ca="1">압력교정기!N270</f>
        <v>#N/A</v>
      </c>
      <c r="K254" s="462" t="e">
        <f ca="1">분동식압력계!AJ269</f>
        <v>#DIV/0!</v>
      </c>
      <c r="L254" s="407"/>
      <c r="M254" s="483" t="str">
        <f ca="1">압력교정기!U270</f>
        <v/>
      </c>
      <c r="N254" s="484" t="str">
        <f ca="1">압력교정기!V270</f>
        <v/>
      </c>
      <c r="O254" s="464" t="e">
        <f ca="1">압력교정기!X270</f>
        <v>#VALUE!</v>
      </c>
      <c r="P254" s="465">
        <f>압력교정기!Y270</f>
        <v>0</v>
      </c>
      <c r="Q254" s="483" t="e">
        <f ca="1">분동식압력계!H269</f>
        <v>#N/A</v>
      </c>
      <c r="R254" s="484" t="str">
        <f>분동식압력계!I269</f>
        <v>% of Reading</v>
      </c>
      <c r="S254" s="464" t="e">
        <f ca="1">분동식압력계!K269</f>
        <v>#N/A</v>
      </c>
      <c r="T254" s="465">
        <f>분동식압력계!L269</f>
        <v>0</v>
      </c>
      <c r="U254" s="414" t="str">
        <f t="shared" ca="1" si="45"/>
        <v/>
      </c>
      <c r="V254" s="411" t="str">
        <f t="shared" ca="1" si="46"/>
        <v/>
      </c>
      <c r="W254" s="458" t="e">
        <f t="shared" ca="1" si="47"/>
        <v>#VALUE!</v>
      </c>
      <c r="X254" s="459">
        <f t="shared" ca="1" si="42"/>
        <v>0</v>
      </c>
      <c r="Z254" s="458" t="e">
        <f ca="1">IF(TYPE(K254)=16,압력교정기!AT270,0)</f>
        <v>#VALUE!</v>
      </c>
      <c r="AA254" s="459">
        <f ca="1">압력교정기!AU270</f>
        <v>0</v>
      </c>
    </row>
    <row r="255" spans="2:27" ht="15" customHeight="1">
      <c r="B255" s="409">
        <f t="shared" si="48"/>
        <v>0</v>
      </c>
      <c r="C255" s="460">
        <f>Pressure_1_R3!B31</f>
        <v>0</v>
      </c>
      <c r="D255" s="461">
        <f>Pressure_1_R3!D31</f>
        <v>0</v>
      </c>
      <c r="E255" s="422" t="e">
        <f t="shared" ca="1" si="41"/>
        <v>#N/A</v>
      </c>
      <c r="F255" s="466" t="e">
        <f t="shared" ca="1" si="43"/>
        <v>#N/A</v>
      </c>
      <c r="G255" s="468">
        <f t="shared" ca="1" si="49"/>
        <v>0</v>
      </c>
      <c r="H255" s="457" t="e">
        <f ca="1">IF(TYPE(K255)=16,J255,K255*#REF!)</f>
        <v>#N/A</v>
      </c>
      <c r="I255" s="493" t="str">
        <f t="shared" ca="1" si="44"/>
        <v>압력교정기</v>
      </c>
      <c r="J255" s="462" t="e">
        <f ca="1">압력교정기!N271</f>
        <v>#N/A</v>
      </c>
      <c r="K255" s="462" t="e">
        <f ca="1">분동식압력계!AJ270</f>
        <v>#DIV/0!</v>
      </c>
      <c r="L255" s="407"/>
      <c r="M255" s="483" t="str">
        <f ca="1">압력교정기!U271</f>
        <v/>
      </c>
      <c r="N255" s="484" t="str">
        <f ca="1">압력교정기!V271</f>
        <v/>
      </c>
      <c r="O255" s="464" t="e">
        <f ca="1">압력교정기!X271</f>
        <v>#VALUE!</v>
      </c>
      <c r="P255" s="465">
        <f>압력교정기!Y271</f>
        <v>0</v>
      </c>
      <c r="Q255" s="483" t="e">
        <f ca="1">분동식압력계!H270</f>
        <v>#N/A</v>
      </c>
      <c r="R255" s="484" t="str">
        <f>분동식압력계!I270</f>
        <v>% of Reading</v>
      </c>
      <c r="S255" s="464" t="e">
        <f ca="1">분동식압력계!K270</f>
        <v>#N/A</v>
      </c>
      <c r="T255" s="465">
        <f>분동식압력계!L270</f>
        <v>0</v>
      </c>
      <c r="U255" s="414" t="str">
        <f t="shared" ca="1" si="45"/>
        <v/>
      </c>
      <c r="V255" s="411" t="str">
        <f t="shared" ca="1" si="46"/>
        <v/>
      </c>
      <c r="W255" s="458" t="e">
        <f t="shared" ca="1" si="47"/>
        <v>#VALUE!</v>
      </c>
      <c r="X255" s="459">
        <f t="shared" ca="1" si="42"/>
        <v>0</v>
      </c>
      <c r="Z255" s="458" t="e">
        <f ca="1">IF(TYPE(K255)=16,압력교정기!AT271,0)</f>
        <v>#VALUE!</v>
      </c>
      <c r="AA255" s="459">
        <f ca="1">압력교정기!AU271</f>
        <v>0</v>
      </c>
    </row>
    <row r="256" spans="2:27" ht="15" customHeight="1">
      <c r="B256" s="409">
        <f t="shared" si="48"/>
        <v>0</v>
      </c>
      <c r="C256" s="460">
        <f>Pressure_1_R3!B32</f>
        <v>0</v>
      </c>
      <c r="D256" s="461">
        <f>Pressure_1_R3!D32</f>
        <v>0</v>
      </c>
      <c r="E256" s="422" t="e">
        <f t="shared" ca="1" si="41"/>
        <v>#N/A</v>
      </c>
      <c r="F256" s="466" t="e">
        <f t="shared" ca="1" si="43"/>
        <v>#N/A</v>
      </c>
      <c r="G256" s="468">
        <f t="shared" ca="1" si="49"/>
        <v>0</v>
      </c>
      <c r="H256" s="457" t="e">
        <f ca="1">IF(TYPE(K256)=16,J256,K256*#REF!)</f>
        <v>#N/A</v>
      </c>
      <c r="I256" s="493" t="str">
        <f t="shared" ca="1" si="44"/>
        <v>압력교정기</v>
      </c>
      <c r="J256" s="462" t="e">
        <f ca="1">압력교정기!N272</f>
        <v>#N/A</v>
      </c>
      <c r="K256" s="462" t="e">
        <f ca="1">분동식압력계!AJ271</f>
        <v>#DIV/0!</v>
      </c>
      <c r="L256" s="407"/>
      <c r="M256" s="483" t="str">
        <f ca="1">압력교정기!U272</f>
        <v/>
      </c>
      <c r="N256" s="484" t="str">
        <f ca="1">압력교정기!V272</f>
        <v/>
      </c>
      <c r="O256" s="464" t="e">
        <f ca="1">압력교정기!X272</f>
        <v>#VALUE!</v>
      </c>
      <c r="P256" s="465">
        <f>압력교정기!Y272</f>
        <v>0</v>
      </c>
      <c r="Q256" s="483" t="e">
        <f ca="1">분동식압력계!H271</f>
        <v>#N/A</v>
      </c>
      <c r="R256" s="484" t="str">
        <f>분동식압력계!I271</f>
        <v>% of Reading</v>
      </c>
      <c r="S256" s="464" t="e">
        <f ca="1">분동식압력계!K271</f>
        <v>#N/A</v>
      </c>
      <c r="T256" s="465">
        <f>분동식압력계!L271</f>
        <v>0</v>
      </c>
      <c r="U256" s="414" t="str">
        <f t="shared" ca="1" si="45"/>
        <v/>
      </c>
      <c r="V256" s="411" t="str">
        <f t="shared" ca="1" si="46"/>
        <v/>
      </c>
      <c r="W256" s="458" t="e">
        <f t="shared" ca="1" si="47"/>
        <v>#VALUE!</v>
      </c>
      <c r="X256" s="459">
        <f t="shared" ca="1" si="42"/>
        <v>0</v>
      </c>
      <c r="Z256" s="458" t="e">
        <f ca="1">IF(TYPE(K256)=16,압력교정기!AT272,0)</f>
        <v>#VALUE!</v>
      </c>
      <c r="AA256" s="459">
        <f ca="1">압력교정기!AU272</f>
        <v>0</v>
      </c>
    </row>
    <row r="257" spans="2:27" ht="15" customHeight="1">
      <c r="B257" s="409">
        <f t="shared" si="48"/>
        <v>0</v>
      </c>
      <c r="C257" s="460">
        <f>Pressure_1_R3!B33</f>
        <v>0</v>
      </c>
      <c r="D257" s="461">
        <f>Pressure_1_R3!D33</f>
        <v>0</v>
      </c>
      <c r="E257" s="422" t="e">
        <f t="shared" ref="E257:E287" ca="1" si="50">INDEX($AD$4:$AK$11,MATCH(D257,$AD$3:$AK$3,0),MATCH(G257,$AC$4:$AC$11,0))</f>
        <v>#N/A</v>
      </c>
      <c r="F257" s="466" t="e">
        <f t="shared" ref="F257:F287" ca="1" si="51">C257*E257</f>
        <v>#N/A</v>
      </c>
      <c r="G257" s="468">
        <f t="shared" ca="1" si="49"/>
        <v>0</v>
      </c>
      <c r="H257" s="457" t="e">
        <f ca="1">IF(TYPE(K257)=16,J257,K257*#REF!)</f>
        <v>#N/A</v>
      </c>
      <c r="I257" s="493" t="str">
        <f t="shared" ref="I257:I287" ca="1" si="52">IF(TYPE(K257)=16,"압력교정기","분동식압력계")</f>
        <v>압력교정기</v>
      </c>
      <c r="J257" s="462" t="e">
        <f ca="1">압력교정기!N273</f>
        <v>#N/A</v>
      </c>
      <c r="K257" s="462" t="e">
        <f ca="1">분동식압력계!AJ272</f>
        <v>#DIV/0!</v>
      </c>
      <c r="L257" s="407"/>
      <c r="M257" s="483" t="str">
        <f ca="1">압력교정기!U273</f>
        <v/>
      </c>
      <c r="N257" s="484" t="str">
        <f ca="1">압력교정기!V273</f>
        <v/>
      </c>
      <c r="O257" s="464" t="e">
        <f ca="1">압력교정기!X273</f>
        <v>#VALUE!</v>
      </c>
      <c r="P257" s="465">
        <f>압력교정기!Y273</f>
        <v>0</v>
      </c>
      <c r="Q257" s="483" t="e">
        <f ca="1">분동식압력계!H272</f>
        <v>#N/A</v>
      </c>
      <c r="R257" s="484" t="str">
        <f>분동식압력계!I272</f>
        <v>% of Reading</v>
      </c>
      <c r="S257" s="464" t="e">
        <f ca="1">분동식압력계!K272</f>
        <v>#N/A</v>
      </c>
      <c r="T257" s="465">
        <f>분동식압력계!L272</f>
        <v>0</v>
      </c>
      <c r="U257" s="414" t="str">
        <f t="shared" ref="U257:U287" ca="1" si="53">IF(TYPE(K257)=16,M257,Q257)</f>
        <v/>
      </c>
      <c r="V257" s="411" t="str">
        <f t="shared" ref="V257:V287" ca="1" si="54">IF(TYPE(K257)=16,N257,R257)</f>
        <v/>
      </c>
      <c r="W257" s="458" t="e">
        <f t="shared" ref="W257:W287" ca="1" si="55">IF(TYPE(K257)=16,O257,S257)</f>
        <v>#VALUE!</v>
      </c>
      <c r="X257" s="459">
        <f t="shared" ref="X257:X287" ca="1" si="56">G257</f>
        <v>0</v>
      </c>
      <c r="Z257" s="458" t="e">
        <f ca="1">IF(TYPE(K257)=16,압력교정기!AT273,0)</f>
        <v>#VALUE!</v>
      </c>
      <c r="AA257" s="459">
        <f ca="1">압력교정기!AU273</f>
        <v>0</v>
      </c>
    </row>
    <row r="258" spans="2:27" ht="15" customHeight="1">
      <c r="B258" s="409">
        <f t="shared" si="48"/>
        <v>0</v>
      </c>
      <c r="C258" s="460">
        <f>Pressure_1_R3!B34</f>
        <v>0</v>
      </c>
      <c r="D258" s="461">
        <f>Pressure_1_R3!D34</f>
        <v>0</v>
      </c>
      <c r="E258" s="422" t="e">
        <f t="shared" ca="1" si="50"/>
        <v>#N/A</v>
      </c>
      <c r="F258" s="466" t="e">
        <f t="shared" ca="1" si="51"/>
        <v>#N/A</v>
      </c>
      <c r="G258" s="468">
        <f t="shared" ca="1" si="49"/>
        <v>0</v>
      </c>
      <c r="H258" s="457" t="e">
        <f ca="1">IF(TYPE(K258)=16,J258,K258*#REF!)</f>
        <v>#N/A</v>
      </c>
      <c r="I258" s="493" t="str">
        <f t="shared" ca="1" si="52"/>
        <v>압력교정기</v>
      </c>
      <c r="J258" s="462" t="e">
        <f ca="1">압력교정기!N274</f>
        <v>#N/A</v>
      </c>
      <c r="K258" s="462" t="e">
        <f ca="1">분동식압력계!AJ273</f>
        <v>#DIV/0!</v>
      </c>
      <c r="L258" s="407"/>
      <c r="M258" s="483" t="str">
        <f ca="1">압력교정기!U274</f>
        <v/>
      </c>
      <c r="N258" s="484" t="str">
        <f ca="1">압력교정기!V274</f>
        <v/>
      </c>
      <c r="O258" s="464" t="e">
        <f ca="1">압력교정기!X274</f>
        <v>#VALUE!</v>
      </c>
      <c r="P258" s="465">
        <f>압력교정기!Y274</f>
        <v>0</v>
      </c>
      <c r="Q258" s="483" t="e">
        <f ca="1">분동식압력계!H273</f>
        <v>#N/A</v>
      </c>
      <c r="R258" s="484" t="str">
        <f>분동식압력계!I273</f>
        <v>% of Reading</v>
      </c>
      <c r="S258" s="464" t="e">
        <f ca="1">분동식압력계!K273</f>
        <v>#N/A</v>
      </c>
      <c r="T258" s="465">
        <f>분동식압력계!L273</f>
        <v>0</v>
      </c>
      <c r="U258" s="414" t="str">
        <f t="shared" ca="1" si="53"/>
        <v/>
      </c>
      <c r="V258" s="411" t="str">
        <f t="shared" ca="1" si="54"/>
        <v/>
      </c>
      <c r="W258" s="458" t="e">
        <f t="shared" ca="1" si="55"/>
        <v>#VALUE!</v>
      </c>
      <c r="X258" s="459">
        <f t="shared" ca="1" si="56"/>
        <v>0</v>
      </c>
      <c r="Z258" s="458" t="e">
        <f ca="1">IF(TYPE(K258)=16,압력교정기!AT274,0)</f>
        <v>#VALUE!</v>
      </c>
      <c r="AA258" s="459">
        <f ca="1">압력교정기!AU274</f>
        <v>0</v>
      </c>
    </row>
    <row r="259" spans="2:27" ht="15" customHeight="1">
      <c r="B259" s="409">
        <f t="shared" si="48"/>
        <v>0</v>
      </c>
      <c r="C259" s="460">
        <f>Pressure_1_R3!B35</f>
        <v>0</v>
      </c>
      <c r="D259" s="461">
        <f>Pressure_1_R3!D35</f>
        <v>0</v>
      </c>
      <c r="E259" s="422" t="e">
        <f t="shared" ca="1" si="50"/>
        <v>#N/A</v>
      </c>
      <c r="F259" s="466" t="e">
        <f t="shared" ca="1" si="51"/>
        <v>#N/A</v>
      </c>
      <c r="G259" s="468">
        <f t="shared" ca="1" si="49"/>
        <v>0</v>
      </c>
      <c r="H259" s="457" t="e">
        <f ca="1">IF(TYPE(K259)=16,J259,K259*#REF!)</f>
        <v>#N/A</v>
      </c>
      <c r="I259" s="493" t="str">
        <f t="shared" ca="1" si="52"/>
        <v>압력교정기</v>
      </c>
      <c r="J259" s="462" t="e">
        <f ca="1">압력교정기!N275</f>
        <v>#N/A</v>
      </c>
      <c r="K259" s="462" t="e">
        <f ca="1">분동식압력계!AJ274</f>
        <v>#DIV/0!</v>
      </c>
      <c r="L259" s="407"/>
      <c r="M259" s="483" t="str">
        <f ca="1">압력교정기!U275</f>
        <v/>
      </c>
      <c r="N259" s="484" t="str">
        <f ca="1">압력교정기!V275</f>
        <v/>
      </c>
      <c r="O259" s="464" t="e">
        <f ca="1">압력교정기!X275</f>
        <v>#VALUE!</v>
      </c>
      <c r="P259" s="465">
        <f>압력교정기!Y275</f>
        <v>0</v>
      </c>
      <c r="Q259" s="483" t="e">
        <f ca="1">분동식압력계!H274</f>
        <v>#N/A</v>
      </c>
      <c r="R259" s="484" t="str">
        <f>분동식압력계!I274</f>
        <v>% of Reading</v>
      </c>
      <c r="S259" s="464" t="e">
        <f ca="1">분동식압력계!K274</f>
        <v>#N/A</v>
      </c>
      <c r="T259" s="465">
        <f>분동식압력계!L274</f>
        <v>0</v>
      </c>
      <c r="U259" s="414" t="str">
        <f t="shared" ca="1" si="53"/>
        <v/>
      </c>
      <c r="V259" s="411" t="str">
        <f t="shared" ca="1" si="54"/>
        <v/>
      </c>
      <c r="W259" s="458" t="e">
        <f t="shared" ca="1" si="55"/>
        <v>#VALUE!</v>
      </c>
      <c r="X259" s="459">
        <f t="shared" ca="1" si="56"/>
        <v>0</v>
      </c>
      <c r="Z259" s="458" t="e">
        <f ca="1">IF(TYPE(K259)=16,압력교정기!AT275,0)</f>
        <v>#VALUE!</v>
      </c>
      <c r="AA259" s="459">
        <f ca="1">압력교정기!AU275</f>
        <v>0</v>
      </c>
    </row>
    <row r="260" spans="2:27" ht="15" customHeight="1">
      <c r="B260" s="409">
        <f t="shared" si="48"/>
        <v>0</v>
      </c>
      <c r="C260" s="460">
        <f>Pressure_1_R3!B36</f>
        <v>0</v>
      </c>
      <c r="D260" s="461">
        <f>Pressure_1_R3!D36</f>
        <v>0</v>
      </c>
      <c r="E260" s="422" t="e">
        <f t="shared" ca="1" si="50"/>
        <v>#N/A</v>
      </c>
      <c r="F260" s="466" t="e">
        <f t="shared" ca="1" si="51"/>
        <v>#N/A</v>
      </c>
      <c r="G260" s="468">
        <f t="shared" ca="1" si="49"/>
        <v>0</v>
      </c>
      <c r="H260" s="457" t="e">
        <f ca="1">IF(TYPE(K260)=16,J260,K260*#REF!)</f>
        <v>#N/A</v>
      </c>
      <c r="I260" s="493" t="str">
        <f t="shared" ca="1" si="52"/>
        <v>압력교정기</v>
      </c>
      <c r="J260" s="462" t="e">
        <f ca="1">압력교정기!N276</f>
        <v>#N/A</v>
      </c>
      <c r="K260" s="462" t="e">
        <f ca="1">분동식압력계!AJ275</f>
        <v>#DIV/0!</v>
      </c>
      <c r="L260" s="407"/>
      <c r="M260" s="483" t="str">
        <f ca="1">압력교정기!U276</f>
        <v/>
      </c>
      <c r="N260" s="484" t="str">
        <f ca="1">압력교정기!V276</f>
        <v/>
      </c>
      <c r="O260" s="464" t="e">
        <f ca="1">압력교정기!X276</f>
        <v>#VALUE!</v>
      </c>
      <c r="P260" s="465">
        <f>압력교정기!Y276</f>
        <v>0</v>
      </c>
      <c r="Q260" s="483" t="e">
        <f ca="1">분동식압력계!H275</f>
        <v>#N/A</v>
      </c>
      <c r="R260" s="484" t="str">
        <f>분동식압력계!I275</f>
        <v>% of Reading</v>
      </c>
      <c r="S260" s="464" t="e">
        <f ca="1">분동식압력계!K275</f>
        <v>#N/A</v>
      </c>
      <c r="T260" s="465">
        <f>분동식압력계!L275</f>
        <v>0</v>
      </c>
      <c r="U260" s="414" t="str">
        <f t="shared" ca="1" si="53"/>
        <v/>
      </c>
      <c r="V260" s="411" t="str">
        <f t="shared" ca="1" si="54"/>
        <v/>
      </c>
      <c r="W260" s="458" t="e">
        <f t="shared" ca="1" si="55"/>
        <v>#VALUE!</v>
      </c>
      <c r="X260" s="459">
        <f t="shared" ca="1" si="56"/>
        <v>0</v>
      </c>
      <c r="Z260" s="458" t="e">
        <f ca="1">IF(TYPE(K260)=16,압력교정기!AT276,0)</f>
        <v>#VALUE!</v>
      </c>
      <c r="AA260" s="459">
        <f ca="1">압력교정기!AU276</f>
        <v>0</v>
      </c>
    </row>
    <row r="261" spans="2:27" ht="15" customHeight="1">
      <c r="B261" s="409">
        <f t="shared" si="48"/>
        <v>0</v>
      </c>
      <c r="C261" s="460">
        <f>Pressure_1_R3!B37</f>
        <v>0</v>
      </c>
      <c r="D261" s="461">
        <f>Pressure_1_R3!D37</f>
        <v>0</v>
      </c>
      <c r="E261" s="422" t="e">
        <f t="shared" ca="1" si="50"/>
        <v>#N/A</v>
      </c>
      <c r="F261" s="466" t="e">
        <f t="shared" ca="1" si="51"/>
        <v>#N/A</v>
      </c>
      <c r="G261" s="468">
        <f t="shared" ca="1" si="49"/>
        <v>0</v>
      </c>
      <c r="H261" s="457" t="e">
        <f ca="1">IF(TYPE(K261)=16,J261,K261*#REF!)</f>
        <v>#N/A</v>
      </c>
      <c r="I261" s="493" t="str">
        <f t="shared" ca="1" si="52"/>
        <v>압력교정기</v>
      </c>
      <c r="J261" s="462" t="e">
        <f ca="1">압력교정기!N277</f>
        <v>#N/A</v>
      </c>
      <c r="K261" s="462" t="e">
        <f ca="1">분동식압력계!AJ276</f>
        <v>#DIV/0!</v>
      </c>
      <c r="L261" s="407"/>
      <c r="M261" s="483" t="str">
        <f ca="1">압력교정기!U277</f>
        <v/>
      </c>
      <c r="N261" s="484" t="str">
        <f ca="1">압력교정기!V277</f>
        <v/>
      </c>
      <c r="O261" s="464" t="e">
        <f ca="1">압력교정기!X277</f>
        <v>#VALUE!</v>
      </c>
      <c r="P261" s="465">
        <f>압력교정기!Y277</f>
        <v>0</v>
      </c>
      <c r="Q261" s="483" t="e">
        <f ca="1">분동식압력계!H276</f>
        <v>#N/A</v>
      </c>
      <c r="R261" s="484" t="str">
        <f>분동식압력계!I276</f>
        <v>% of Reading</v>
      </c>
      <c r="S261" s="464" t="e">
        <f ca="1">분동식압력계!K276</f>
        <v>#N/A</v>
      </c>
      <c r="T261" s="465">
        <f>분동식압력계!L276</f>
        <v>0</v>
      </c>
      <c r="U261" s="414" t="str">
        <f t="shared" ca="1" si="53"/>
        <v/>
      </c>
      <c r="V261" s="411" t="str">
        <f t="shared" ca="1" si="54"/>
        <v/>
      </c>
      <c r="W261" s="458" t="e">
        <f t="shared" ca="1" si="55"/>
        <v>#VALUE!</v>
      </c>
      <c r="X261" s="459">
        <f t="shared" ca="1" si="56"/>
        <v>0</v>
      </c>
      <c r="Z261" s="458" t="e">
        <f ca="1">IF(TYPE(K261)=16,압력교정기!AT277,0)</f>
        <v>#VALUE!</v>
      </c>
      <c r="AA261" s="459">
        <f ca="1">압력교정기!AU277</f>
        <v>0</v>
      </c>
    </row>
    <row r="262" spans="2:27" ht="15" customHeight="1">
      <c r="B262" s="409">
        <f t="shared" si="48"/>
        <v>0</v>
      </c>
      <c r="C262" s="460">
        <f>Pressure_1_R3!B38</f>
        <v>0</v>
      </c>
      <c r="D262" s="461">
        <f>Pressure_1_R3!D38</f>
        <v>0</v>
      </c>
      <c r="E262" s="422" t="e">
        <f t="shared" ca="1" si="50"/>
        <v>#N/A</v>
      </c>
      <c r="F262" s="466" t="e">
        <f t="shared" ca="1" si="51"/>
        <v>#N/A</v>
      </c>
      <c r="G262" s="468">
        <f t="shared" ca="1" si="49"/>
        <v>0</v>
      </c>
      <c r="H262" s="457" t="e">
        <f ca="1">IF(TYPE(K262)=16,J262,K262*#REF!)</f>
        <v>#N/A</v>
      </c>
      <c r="I262" s="493" t="str">
        <f t="shared" ca="1" si="52"/>
        <v>압력교정기</v>
      </c>
      <c r="J262" s="462" t="e">
        <f ca="1">압력교정기!N278</f>
        <v>#N/A</v>
      </c>
      <c r="K262" s="462" t="e">
        <f ca="1">분동식압력계!AJ277</f>
        <v>#DIV/0!</v>
      </c>
      <c r="L262" s="407"/>
      <c r="M262" s="483" t="str">
        <f ca="1">압력교정기!U278</f>
        <v/>
      </c>
      <c r="N262" s="484" t="str">
        <f ca="1">압력교정기!V278</f>
        <v/>
      </c>
      <c r="O262" s="464" t="e">
        <f ca="1">압력교정기!X278</f>
        <v>#VALUE!</v>
      </c>
      <c r="P262" s="465">
        <f>압력교정기!Y278</f>
        <v>0</v>
      </c>
      <c r="Q262" s="483" t="e">
        <f ca="1">분동식압력계!H277</f>
        <v>#N/A</v>
      </c>
      <c r="R262" s="484" t="str">
        <f>분동식압력계!I277</f>
        <v>% of Reading</v>
      </c>
      <c r="S262" s="464" t="e">
        <f ca="1">분동식압력계!K277</f>
        <v>#N/A</v>
      </c>
      <c r="T262" s="465">
        <f>분동식압력계!L277</f>
        <v>0</v>
      </c>
      <c r="U262" s="414" t="str">
        <f t="shared" ca="1" si="53"/>
        <v/>
      </c>
      <c r="V262" s="411" t="str">
        <f t="shared" ca="1" si="54"/>
        <v/>
      </c>
      <c r="W262" s="458" t="e">
        <f t="shared" ca="1" si="55"/>
        <v>#VALUE!</v>
      </c>
      <c r="X262" s="459">
        <f t="shared" ca="1" si="56"/>
        <v>0</v>
      </c>
      <c r="Z262" s="458" t="e">
        <f ca="1">IF(TYPE(K262)=16,압력교정기!AT278,0)</f>
        <v>#VALUE!</v>
      </c>
      <c r="AA262" s="459">
        <f ca="1">압력교정기!AU278</f>
        <v>0</v>
      </c>
    </row>
    <row r="263" spans="2:27" ht="15" customHeight="1">
      <c r="B263" s="409">
        <f t="shared" si="48"/>
        <v>0</v>
      </c>
      <c r="C263" s="460">
        <f>Pressure_1_R3!B39</f>
        <v>0</v>
      </c>
      <c r="D263" s="461">
        <f>Pressure_1_R3!D39</f>
        <v>0</v>
      </c>
      <c r="E263" s="422" t="e">
        <f t="shared" ca="1" si="50"/>
        <v>#N/A</v>
      </c>
      <c r="F263" s="466" t="e">
        <f t="shared" ca="1" si="51"/>
        <v>#N/A</v>
      </c>
      <c r="G263" s="468">
        <f t="shared" ca="1" si="49"/>
        <v>0</v>
      </c>
      <c r="H263" s="457" t="e">
        <f ca="1">IF(TYPE(K263)=16,J263,K263*#REF!)</f>
        <v>#N/A</v>
      </c>
      <c r="I263" s="493" t="str">
        <f t="shared" ca="1" si="52"/>
        <v>압력교정기</v>
      </c>
      <c r="J263" s="462" t="e">
        <f ca="1">압력교정기!N279</f>
        <v>#N/A</v>
      </c>
      <c r="K263" s="462" t="e">
        <f ca="1">분동식압력계!AJ278</f>
        <v>#DIV/0!</v>
      </c>
      <c r="L263" s="407"/>
      <c r="M263" s="483" t="str">
        <f ca="1">압력교정기!U279</f>
        <v/>
      </c>
      <c r="N263" s="484" t="str">
        <f ca="1">압력교정기!V279</f>
        <v/>
      </c>
      <c r="O263" s="464" t="e">
        <f ca="1">압력교정기!X279</f>
        <v>#VALUE!</v>
      </c>
      <c r="P263" s="465">
        <f>압력교정기!Y279</f>
        <v>0</v>
      </c>
      <c r="Q263" s="483" t="e">
        <f ca="1">분동식압력계!H278</f>
        <v>#N/A</v>
      </c>
      <c r="R263" s="484" t="str">
        <f>분동식압력계!I278</f>
        <v>% of Reading</v>
      </c>
      <c r="S263" s="464" t="e">
        <f ca="1">분동식압력계!K278</f>
        <v>#N/A</v>
      </c>
      <c r="T263" s="465">
        <f>분동식압력계!L278</f>
        <v>0</v>
      </c>
      <c r="U263" s="414" t="str">
        <f t="shared" ca="1" si="53"/>
        <v/>
      </c>
      <c r="V263" s="411" t="str">
        <f t="shared" ca="1" si="54"/>
        <v/>
      </c>
      <c r="W263" s="458" t="e">
        <f t="shared" ca="1" si="55"/>
        <v>#VALUE!</v>
      </c>
      <c r="X263" s="459">
        <f t="shared" ca="1" si="56"/>
        <v>0</v>
      </c>
      <c r="Z263" s="458" t="e">
        <f ca="1">IF(TYPE(K263)=16,압력교정기!AT279,0)</f>
        <v>#VALUE!</v>
      </c>
      <c r="AA263" s="459">
        <f ca="1">압력교정기!AU279</f>
        <v>0</v>
      </c>
    </row>
    <row r="264" spans="2:27" ht="15" customHeight="1">
      <c r="B264" s="409">
        <f t="shared" si="48"/>
        <v>0</v>
      </c>
      <c r="C264" s="460">
        <f>Pressure_1_R3!B40</f>
        <v>0</v>
      </c>
      <c r="D264" s="461">
        <f>Pressure_1_R3!D40</f>
        <v>0</v>
      </c>
      <c r="E264" s="422" t="e">
        <f t="shared" ca="1" si="50"/>
        <v>#N/A</v>
      </c>
      <c r="F264" s="466" t="e">
        <f t="shared" ca="1" si="51"/>
        <v>#N/A</v>
      </c>
      <c r="G264" s="468">
        <f t="shared" ca="1" si="49"/>
        <v>0</v>
      </c>
      <c r="H264" s="457" t="e">
        <f ca="1">IF(TYPE(K264)=16,J264,K264*#REF!)</f>
        <v>#N/A</v>
      </c>
      <c r="I264" s="493" t="str">
        <f t="shared" ca="1" si="52"/>
        <v>압력교정기</v>
      </c>
      <c r="J264" s="462" t="e">
        <f ca="1">압력교정기!N280</f>
        <v>#N/A</v>
      </c>
      <c r="K264" s="462" t="e">
        <f ca="1">분동식압력계!AJ279</f>
        <v>#DIV/0!</v>
      </c>
      <c r="L264" s="407"/>
      <c r="M264" s="483" t="str">
        <f ca="1">압력교정기!U280</f>
        <v/>
      </c>
      <c r="N264" s="484" t="str">
        <f ca="1">압력교정기!V280</f>
        <v/>
      </c>
      <c r="O264" s="464" t="e">
        <f ca="1">압력교정기!X280</f>
        <v>#VALUE!</v>
      </c>
      <c r="P264" s="465">
        <f>압력교정기!Y280</f>
        <v>0</v>
      </c>
      <c r="Q264" s="483" t="e">
        <f ca="1">분동식압력계!H279</f>
        <v>#N/A</v>
      </c>
      <c r="R264" s="484" t="str">
        <f>분동식압력계!I279</f>
        <v>% of Reading</v>
      </c>
      <c r="S264" s="464" t="e">
        <f ca="1">분동식압력계!K279</f>
        <v>#N/A</v>
      </c>
      <c r="T264" s="465">
        <f>분동식압력계!L279</f>
        <v>0</v>
      </c>
      <c r="U264" s="414" t="str">
        <f t="shared" ca="1" si="53"/>
        <v/>
      </c>
      <c r="V264" s="411" t="str">
        <f t="shared" ca="1" si="54"/>
        <v/>
      </c>
      <c r="W264" s="458" t="e">
        <f t="shared" ca="1" si="55"/>
        <v>#VALUE!</v>
      </c>
      <c r="X264" s="459">
        <f t="shared" ca="1" si="56"/>
        <v>0</v>
      </c>
      <c r="Z264" s="458" t="e">
        <f ca="1">IF(TYPE(K264)=16,압력교정기!AT280,0)</f>
        <v>#VALUE!</v>
      </c>
      <c r="AA264" s="459">
        <f ca="1">압력교정기!AU280</f>
        <v>0</v>
      </c>
    </row>
    <row r="265" spans="2:27" ht="15" customHeight="1">
      <c r="B265" s="409">
        <f t="shared" si="48"/>
        <v>0</v>
      </c>
      <c r="C265" s="460">
        <f>Pressure_1_R3!B41</f>
        <v>0</v>
      </c>
      <c r="D265" s="461">
        <f>Pressure_1_R3!D41</f>
        <v>0</v>
      </c>
      <c r="E265" s="422" t="e">
        <f t="shared" ca="1" si="50"/>
        <v>#N/A</v>
      </c>
      <c r="F265" s="466" t="e">
        <f t="shared" ca="1" si="51"/>
        <v>#N/A</v>
      </c>
      <c r="G265" s="468">
        <f t="shared" ca="1" si="49"/>
        <v>0</v>
      </c>
      <c r="H265" s="457" t="e">
        <f ca="1">IF(TYPE(K265)=16,J265,K265*#REF!)</f>
        <v>#N/A</v>
      </c>
      <c r="I265" s="493" t="str">
        <f t="shared" ca="1" si="52"/>
        <v>압력교정기</v>
      </c>
      <c r="J265" s="462" t="e">
        <f ca="1">압력교정기!N281</f>
        <v>#N/A</v>
      </c>
      <c r="K265" s="462" t="e">
        <f ca="1">분동식압력계!AJ280</f>
        <v>#DIV/0!</v>
      </c>
      <c r="L265" s="407"/>
      <c r="M265" s="483" t="str">
        <f ca="1">압력교정기!U281</f>
        <v/>
      </c>
      <c r="N265" s="484" t="str">
        <f ca="1">압력교정기!V281</f>
        <v/>
      </c>
      <c r="O265" s="464" t="e">
        <f ca="1">압력교정기!X281</f>
        <v>#VALUE!</v>
      </c>
      <c r="P265" s="465">
        <f>압력교정기!Y281</f>
        <v>0</v>
      </c>
      <c r="Q265" s="483" t="e">
        <f ca="1">분동식압력계!H280</f>
        <v>#N/A</v>
      </c>
      <c r="R265" s="484" t="str">
        <f>분동식압력계!I280</f>
        <v>% of Reading</v>
      </c>
      <c r="S265" s="464" t="e">
        <f ca="1">분동식압력계!K280</f>
        <v>#N/A</v>
      </c>
      <c r="T265" s="465">
        <f>분동식압력계!L280</f>
        <v>0</v>
      </c>
      <c r="U265" s="414" t="str">
        <f t="shared" ca="1" si="53"/>
        <v/>
      </c>
      <c r="V265" s="411" t="str">
        <f t="shared" ca="1" si="54"/>
        <v/>
      </c>
      <c r="W265" s="458" t="e">
        <f t="shared" ca="1" si="55"/>
        <v>#VALUE!</v>
      </c>
      <c r="X265" s="459">
        <f t="shared" ca="1" si="56"/>
        <v>0</v>
      </c>
      <c r="Z265" s="458" t="e">
        <f ca="1">IF(TYPE(K265)=16,압력교정기!AT281,0)</f>
        <v>#VALUE!</v>
      </c>
      <c r="AA265" s="459">
        <f ca="1">압력교정기!AU281</f>
        <v>0</v>
      </c>
    </row>
    <row r="266" spans="2:27" ht="15" customHeight="1">
      <c r="B266" s="409">
        <f t="shared" si="48"/>
        <v>0</v>
      </c>
      <c r="C266" s="460">
        <f>Pressure_1_R3!B42</f>
        <v>0</v>
      </c>
      <c r="D266" s="461">
        <f>Pressure_1_R3!D42</f>
        <v>0</v>
      </c>
      <c r="E266" s="422" t="e">
        <f t="shared" ca="1" si="50"/>
        <v>#N/A</v>
      </c>
      <c r="F266" s="466" t="e">
        <f t="shared" ca="1" si="51"/>
        <v>#N/A</v>
      </c>
      <c r="G266" s="468">
        <f t="shared" ca="1" si="49"/>
        <v>0</v>
      </c>
      <c r="H266" s="457" t="e">
        <f ca="1">IF(TYPE(K266)=16,J266,K266*#REF!)</f>
        <v>#N/A</v>
      </c>
      <c r="I266" s="493" t="str">
        <f t="shared" ca="1" si="52"/>
        <v>압력교정기</v>
      </c>
      <c r="J266" s="462" t="e">
        <f ca="1">압력교정기!N282</f>
        <v>#N/A</v>
      </c>
      <c r="K266" s="462" t="e">
        <f ca="1">분동식압력계!AJ281</f>
        <v>#DIV/0!</v>
      </c>
      <c r="L266" s="407"/>
      <c r="M266" s="483" t="str">
        <f ca="1">압력교정기!U282</f>
        <v/>
      </c>
      <c r="N266" s="484" t="str">
        <f ca="1">압력교정기!V282</f>
        <v/>
      </c>
      <c r="O266" s="464" t="e">
        <f ca="1">압력교정기!X282</f>
        <v>#VALUE!</v>
      </c>
      <c r="P266" s="465">
        <f>압력교정기!Y282</f>
        <v>0</v>
      </c>
      <c r="Q266" s="483" t="e">
        <f ca="1">분동식압력계!H281</f>
        <v>#N/A</v>
      </c>
      <c r="R266" s="484" t="str">
        <f>분동식압력계!I281</f>
        <v>% of Reading</v>
      </c>
      <c r="S266" s="464" t="e">
        <f ca="1">분동식압력계!K281</f>
        <v>#N/A</v>
      </c>
      <c r="T266" s="465">
        <f>분동식압력계!L281</f>
        <v>0</v>
      </c>
      <c r="U266" s="414" t="str">
        <f t="shared" ca="1" si="53"/>
        <v/>
      </c>
      <c r="V266" s="411" t="str">
        <f t="shared" ca="1" si="54"/>
        <v/>
      </c>
      <c r="W266" s="458" t="e">
        <f t="shared" ca="1" si="55"/>
        <v>#VALUE!</v>
      </c>
      <c r="X266" s="459">
        <f t="shared" ca="1" si="56"/>
        <v>0</v>
      </c>
      <c r="Z266" s="458" t="e">
        <f ca="1">IF(TYPE(K266)=16,압력교정기!AT282,0)</f>
        <v>#VALUE!</v>
      </c>
      <c r="AA266" s="459">
        <f ca="1">압력교정기!AU282</f>
        <v>0</v>
      </c>
    </row>
    <row r="267" spans="2:27" ht="15" customHeight="1">
      <c r="B267" s="409">
        <f t="shared" si="48"/>
        <v>0</v>
      </c>
      <c r="C267" s="460">
        <f>Pressure_1_R3!B43</f>
        <v>0</v>
      </c>
      <c r="D267" s="461">
        <f>Pressure_1_R3!D43</f>
        <v>0</v>
      </c>
      <c r="E267" s="422" t="e">
        <f t="shared" ca="1" si="50"/>
        <v>#N/A</v>
      </c>
      <c r="F267" s="466" t="e">
        <f t="shared" ca="1" si="51"/>
        <v>#N/A</v>
      </c>
      <c r="G267" s="468">
        <f t="shared" ca="1" si="49"/>
        <v>0</v>
      </c>
      <c r="H267" s="457" t="e">
        <f ca="1">IF(TYPE(K267)=16,J267,K267*#REF!)</f>
        <v>#N/A</v>
      </c>
      <c r="I267" s="493" t="str">
        <f t="shared" ca="1" si="52"/>
        <v>압력교정기</v>
      </c>
      <c r="J267" s="462" t="e">
        <f ca="1">압력교정기!N283</f>
        <v>#N/A</v>
      </c>
      <c r="K267" s="462" t="e">
        <f ca="1">분동식압력계!AJ282</f>
        <v>#DIV/0!</v>
      </c>
      <c r="L267" s="407"/>
      <c r="M267" s="483" t="str">
        <f ca="1">압력교정기!U283</f>
        <v/>
      </c>
      <c r="N267" s="484" t="str">
        <f ca="1">압력교정기!V283</f>
        <v/>
      </c>
      <c r="O267" s="464" t="e">
        <f ca="1">압력교정기!X283</f>
        <v>#VALUE!</v>
      </c>
      <c r="P267" s="465">
        <f>압력교정기!Y283</f>
        <v>0</v>
      </c>
      <c r="Q267" s="483" t="e">
        <f ca="1">분동식압력계!H282</f>
        <v>#N/A</v>
      </c>
      <c r="R267" s="484" t="str">
        <f>분동식압력계!I282</f>
        <v>% of Reading</v>
      </c>
      <c r="S267" s="464" t="e">
        <f ca="1">분동식압력계!K282</f>
        <v>#N/A</v>
      </c>
      <c r="T267" s="465">
        <f>분동식압력계!L282</f>
        <v>0</v>
      </c>
      <c r="U267" s="414" t="str">
        <f t="shared" ca="1" si="53"/>
        <v/>
      </c>
      <c r="V267" s="411" t="str">
        <f t="shared" ca="1" si="54"/>
        <v/>
      </c>
      <c r="W267" s="458" t="e">
        <f t="shared" ca="1" si="55"/>
        <v>#VALUE!</v>
      </c>
      <c r="X267" s="459">
        <f t="shared" ca="1" si="56"/>
        <v>0</v>
      </c>
      <c r="Z267" s="458" t="e">
        <f ca="1">IF(TYPE(K267)=16,압력교정기!AT283,0)</f>
        <v>#VALUE!</v>
      </c>
      <c r="AA267" s="459">
        <f ca="1">압력교정기!AU283</f>
        <v>0</v>
      </c>
    </row>
    <row r="268" spans="2:27" ht="15" customHeight="1">
      <c r="B268" s="409">
        <f t="shared" si="48"/>
        <v>0</v>
      </c>
      <c r="C268" s="460">
        <f>Pressure_1_R3!B44</f>
        <v>0</v>
      </c>
      <c r="D268" s="461">
        <f>Pressure_1_R3!D44</f>
        <v>0</v>
      </c>
      <c r="E268" s="422" t="e">
        <f t="shared" ca="1" si="50"/>
        <v>#N/A</v>
      </c>
      <c r="F268" s="466" t="e">
        <f t="shared" ca="1" si="51"/>
        <v>#N/A</v>
      </c>
      <c r="G268" s="468">
        <f t="shared" ca="1" si="49"/>
        <v>0</v>
      </c>
      <c r="H268" s="457" t="e">
        <f ca="1">IF(TYPE(K268)=16,J268,K268*#REF!)</f>
        <v>#N/A</v>
      </c>
      <c r="I268" s="493" t="str">
        <f t="shared" ca="1" si="52"/>
        <v>압력교정기</v>
      </c>
      <c r="J268" s="462" t="e">
        <f ca="1">압력교정기!N284</f>
        <v>#N/A</v>
      </c>
      <c r="K268" s="462" t="e">
        <f ca="1">분동식압력계!AJ283</f>
        <v>#DIV/0!</v>
      </c>
      <c r="L268" s="407"/>
      <c r="M268" s="483" t="str">
        <f ca="1">압력교정기!U284</f>
        <v/>
      </c>
      <c r="N268" s="484" t="str">
        <f ca="1">압력교정기!V284</f>
        <v/>
      </c>
      <c r="O268" s="464" t="e">
        <f ca="1">압력교정기!X284</f>
        <v>#VALUE!</v>
      </c>
      <c r="P268" s="465">
        <f>압력교정기!Y284</f>
        <v>0</v>
      </c>
      <c r="Q268" s="483" t="e">
        <f ca="1">분동식압력계!H283</f>
        <v>#N/A</v>
      </c>
      <c r="R268" s="484" t="str">
        <f>분동식압력계!I283</f>
        <v>% of Reading</v>
      </c>
      <c r="S268" s="464" t="e">
        <f ca="1">분동식압력계!K283</f>
        <v>#N/A</v>
      </c>
      <c r="T268" s="465">
        <f>분동식압력계!L283</f>
        <v>0</v>
      </c>
      <c r="U268" s="414" t="str">
        <f t="shared" ca="1" si="53"/>
        <v/>
      </c>
      <c r="V268" s="411" t="str">
        <f t="shared" ca="1" si="54"/>
        <v/>
      </c>
      <c r="W268" s="458" t="e">
        <f t="shared" ca="1" si="55"/>
        <v>#VALUE!</v>
      </c>
      <c r="X268" s="459">
        <f t="shared" ca="1" si="56"/>
        <v>0</v>
      </c>
      <c r="Z268" s="458" t="e">
        <f ca="1">IF(TYPE(K268)=16,압력교정기!AT284,0)</f>
        <v>#VALUE!</v>
      </c>
      <c r="AA268" s="459">
        <f ca="1">압력교정기!AU284</f>
        <v>0</v>
      </c>
    </row>
    <row r="269" spans="2:27" ht="15" customHeight="1">
      <c r="B269" s="409">
        <f t="shared" si="48"/>
        <v>0</v>
      </c>
      <c r="C269" s="460">
        <f>Pressure_1_R3!B45</f>
        <v>0</v>
      </c>
      <c r="D269" s="461">
        <f>Pressure_1_R3!D45</f>
        <v>0</v>
      </c>
      <c r="E269" s="422" t="e">
        <f t="shared" ca="1" si="50"/>
        <v>#N/A</v>
      </c>
      <c r="F269" s="466" t="e">
        <f t="shared" ca="1" si="51"/>
        <v>#N/A</v>
      </c>
      <c r="G269" s="468">
        <f t="shared" ca="1" si="49"/>
        <v>0</v>
      </c>
      <c r="H269" s="457" t="e">
        <f ca="1">IF(TYPE(K269)=16,J269,K269*#REF!)</f>
        <v>#N/A</v>
      </c>
      <c r="I269" s="493" t="str">
        <f t="shared" ca="1" si="52"/>
        <v>압력교정기</v>
      </c>
      <c r="J269" s="462" t="e">
        <f ca="1">압력교정기!N285</f>
        <v>#N/A</v>
      </c>
      <c r="K269" s="462" t="e">
        <f ca="1">분동식압력계!AJ284</f>
        <v>#DIV/0!</v>
      </c>
      <c r="L269" s="407"/>
      <c r="M269" s="483" t="str">
        <f ca="1">압력교정기!U285</f>
        <v/>
      </c>
      <c r="N269" s="484" t="str">
        <f ca="1">압력교정기!V285</f>
        <v/>
      </c>
      <c r="O269" s="464" t="e">
        <f ca="1">압력교정기!X285</f>
        <v>#VALUE!</v>
      </c>
      <c r="P269" s="465">
        <f>압력교정기!Y285</f>
        <v>0</v>
      </c>
      <c r="Q269" s="483" t="e">
        <f ca="1">분동식압력계!H284</f>
        <v>#N/A</v>
      </c>
      <c r="R269" s="484" t="str">
        <f>분동식압력계!I284</f>
        <v>% of Reading</v>
      </c>
      <c r="S269" s="464" t="e">
        <f ca="1">분동식압력계!K284</f>
        <v>#N/A</v>
      </c>
      <c r="T269" s="465">
        <f>분동식압력계!L284</f>
        <v>0</v>
      </c>
      <c r="U269" s="414" t="str">
        <f t="shared" ca="1" si="53"/>
        <v/>
      </c>
      <c r="V269" s="411" t="str">
        <f t="shared" ca="1" si="54"/>
        <v/>
      </c>
      <c r="W269" s="458" t="e">
        <f t="shared" ca="1" si="55"/>
        <v>#VALUE!</v>
      </c>
      <c r="X269" s="459">
        <f t="shared" ca="1" si="56"/>
        <v>0</v>
      </c>
      <c r="Z269" s="458" t="e">
        <f ca="1">IF(TYPE(K269)=16,압력교정기!AT285,0)</f>
        <v>#VALUE!</v>
      </c>
      <c r="AA269" s="459">
        <f ca="1">압력교정기!AU285</f>
        <v>0</v>
      </c>
    </row>
    <row r="270" spans="2:27" ht="15" customHeight="1">
      <c r="B270" s="409">
        <f t="shared" si="48"/>
        <v>0</v>
      </c>
      <c r="C270" s="460">
        <f>Pressure_1_R3!B46</f>
        <v>0</v>
      </c>
      <c r="D270" s="461">
        <f>Pressure_1_R3!D46</f>
        <v>0</v>
      </c>
      <c r="E270" s="422" t="e">
        <f t="shared" ca="1" si="50"/>
        <v>#N/A</v>
      </c>
      <c r="F270" s="466" t="e">
        <f t="shared" ca="1" si="51"/>
        <v>#N/A</v>
      </c>
      <c r="G270" s="468">
        <f t="shared" ca="1" si="49"/>
        <v>0</v>
      </c>
      <c r="H270" s="457" t="e">
        <f ca="1">IF(TYPE(K270)=16,J270,K270*#REF!)</f>
        <v>#N/A</v>
      </c>
      <c r="I270" s="493" t="str">
        <f t="shared" ca="1" si="52"/>
        <v>압력교정기</v>
      </c>
      <c r="J270" s="462" t="e">
        <f ca="1">압력교정기!N286</f>
        <v>#N/A</v>
      </c>
      <c r="K270" s="462" t="e">
        <f ca="1">분동식압력계!AJ285</f>
        <v>#DIV/0!</v>
      </c>
      <c r="L270" s="407"/>
      <c r="M270" s="483" t="str">
        <f ca="1">압력교정기!U286</f>
        <v/>
      </c>
      <c r="N270" s="484" t="str">
        <f ca="1">압력교정기!V286</f>
        <v/>
      </c>
      <c r="O270" s="464" t="e">
        <f ca="1">압력교정기!X286</f>
        <v>#VALUE!</v>
      </c>
      <c r="P270" s="465">
        <f>압력교정기!Y286</f>
        <v>0</v>
      </c>
      <c r="Q270" s="483" t="e">
        <f ca="1">분동식압력계!H285</f>
        <v>#N/A</v>
      </c>
      <c r="R270" s="484" t="str">
        <f>분동식압력계!I285</f>
        <v>% of Reading</v>
      </c>
      <c r="S270" s="464" t="e">
        <f ca="1">분동식압력계!K285</f>
        <v>#N/A</v>
      </c>
      <c r="T270" s="465">
        <f>분동식압력계!L285</f>
        <v>0</v>
      </c>
      <c r="U270" s="414" t="str">
        <f t="shared" ca="1" si="53"/>
        <v/>
      </c>
      <c r="V270" s="411" t="str">
        <f t="shared" ca="1" si="54"/>
        <v/>
      </c>
      <c r="W270" s="458" t="e">
        <f t="shared" ca="1" si="55"/>
        <v>#VALUE!</v>
      </c>
      <c r="X270" s="459">
        <f t="shared" ca="1" si="56"/>
        <v>0</v>
      </c>
      <c r="Z270" s="458" t="e">
        <f ca="1">IF(TYPE(K270)=16,압력교정기!AT286,0)</f>
        <v>#VALUE!</v>
      </c>
      <c r="AA270" s="459">
        <f ca="1">압력교정기!AU286</f>
        <v>0</v>
      </c>
    </row>
    <row r="271" spans="2:27" ht="15" customHeight="1">
      <c r="B271" s="409">
        <f t="shared" si="48"/>
        <v>0</v>
      </c>
      <c r="C271" s="460">
        <f>Pressure_1_R3!B47</f>
        <v>0</v>
      </c>
      <c r="D271" s="461">
        <f>Pressure_1_R3!D47</f>
        <v>0</v>
      </c>
      <c r="E271" s="422" t="e">
        <f t="shared" ca="1" si="50"/>
        <v>#N/A</v>
      </c>
      <c r="F271" s="466" t="e">
        <f t="shared" ca="1" si="51"/>
        <v>#N/A</v>
      </c>
      <c r="G271" s="468">
        <f t="shared" ca="1" si="49"/>
        <v>0</v>
      </c>
      <c r="H271" s="457" t="e">
        <f ca="1">IF(TYPE(K271)=16,J271,K271*#REF!)</f>
        <v>#N/A</v>
      </c>
      <c r="I271" s="493" t="str">
        <f t="shared" ca="1" si="52"/>
        <v>압력교정기</v>
      </c>
      <c r="J271" s="462" t="e">
        <f ca="1">압력교정기!N287</f>
        <v>#N/A</v>
      </c>
      <c r="K271" s="462" t="e">
        <f ca="1">분동식압력계!AJ286</f>
        <v>#DIV/0!</v>
      </c>
      <c r="L271" s="407"/>
      <c r="M271" s="483" t="str">
        <f ca="1">압력교정기!U287</f>
        <v/>
      </c>
      <c r="N271" s="484" t="str">
        <f ca="1">압력교정기!V287</f>
        <v/>
      </c>
      <c r="O271" s="464" t="e">
        <f ca="1">압력교정기!X287</f>
        <v>#VALUE!</v>
      </c>
      <c r="P271" s="465">
        <f>압력교정기!Y287</f>
        <v>0</v>
      </c>
      <c r="Q271" s="483" t="e">
        <f ca="1">분동식압력계!H286</f>
        <v>#N/A</v>
      </c>
      <c r="R271" s="484" t="str">
        <f>분동식압력계!I286</f>
        <v>% of Reading</v>
      </c>
      <c r="S271" s="464" t="e">
        <f ca="1">분동식압력계!K286</f>
        <v>#N/A</v>
      </c>
      <c r="T271" s="465">
        <f>분동식압력계!L286</f>
        <v>0</v>
      </c>
      <c r="U271" s="414" t="str">
        <f t="shared" ca="1" si="53"/>
        <v/>
      </c>
      <c r="V271" s="411" t="str">
        <f t="shared" ca="1" si="54"/>
        <v/>
      </c>
      <c r="W271" s="458" t="e">
        <f t="shared" ca="1" si="55"/>
        <v>#VALUE!</v>
      </c>
      <c r="X271" s="459">
        <f t="shared" ca="1" si="56"/>
        <v>0</v>
      </c>
      <c r="Z271" s="458" t="e">
        <f ca="1">IF(TYPE(K271)=16,압력교정기!AT287,0)</f>
        <v>#VALUE!</v>
      </c>
      <c r="AA271" s="459">
        <f ca="1">압력교정기!AU287</f>
        <v>0</v>
      </c>
    </row>
    <row r="272" spans="2:27" ht="15" customHeight="1">
      <c r="B272" s="409">
        <f t="shared" si="48"/>
        <v>0</v>
      </c>
      <c r="C272" s="460">
        <f>Pressure_1_R3!B48</f>
        <v>0</v>
      </c>
      <c r="D272" s="461">
        <f>Pressure_1_R3!D48</f>
        <v>0</v>
      </c>
      <c r="E272" s="422" t="e">
        <f t="shared" ca="1" si="50"/>
        <v>#N/A</v>
      </c>
      <c r="F272" s="466" t="e">
        <f t="shared" ca="1" si="51"/>
        <v>#N/A</v>
      </c>
      <c r="G272" s="468">
        <f t="shared" ca="1" si="49"/>
        <v>0</v>
      </c>
      <c r="H272" s="457" t="e">
        <f ca="1">IF(TYPE(K272)=16,J272,K272*#REF!)</f>
        <v>#N/A</v>
      </c>
      <c r="I272" s="493" t="str">
        <f t="shared" ca="1" si="52"/>
        <v>압력교정기</v>
      </c>
      <c r="J272" s="462" t="e">
        <f ca="1">압력교정기!N288</f>
        <v>#N/A</v>
      </c>
      <c r="K272" s="462" t="e">
        <f ca="1">분동식압력계!AJ287</f>
        <v>#DIV/0!</v>
      </c>
      <c r="L272" s="407"/>
      <c r="M272" s="483" t="str">
        <f ca="1">압력교정기!U288</f>
        <v/>
      </c>
      <c r="N272" s="484" t="str">
        <f ca="1">압력교정기!V288</f>
        <v/>
      </c>
      <c r="O272" s="464" t="e">
        <f ca="1">압력교정기!X288</f>
        <v>#VALUE!</v>
      </c>
      <c r="P272" s="465">
        <f>압력교정기!Y288</f>
        <v>0</v>
      </c>
      <c r="Q272" s="483" t="e">
        <f ca="1">분동식압력계!H287</f>
        <v>#N/A</v>
      </c>
      <c r="R272" s="484" t="str">
        <f>분동식압력계!I287</f>
        <v>% of Reading</v>
      </c>
      <c r="S272" s="464" t="e">
        <f ca="1">분동식압력계!K287</f>
        <v>#N/A</v>
      </c>
      <c r="T272" s="465">
        <f>분동식압력계!L287</f>
        <v>0</v>
      </c>
      <c r="U272" s="414" t="str">
        <f t="shared" ca="1" si="53"/>
        <v/>
      </c>
      <c r="V272" s="411" t="str">
        <f t="shared" ca="1" si="54"/>
        <v/>
      </c>
      <c r="W272" s="458" t="e">
        <f t="shared" ca="1" si="55"/>
        <v>#VALUE!</v>
      </c>
      <c r="X272" s="459">
        <f t="shared" ca="1" si="56"/>
        <v>0</v>
      </c>
      <c r="Z272" s="458" t="e">
        <f ca="1">IF(TYPE(K272)=16,압력교정기!AT288,0)</f>
        <v>#VALUE!</v>
      </c>
      <c r="AA272" s="459">
        <f ca="1">압력교정기!AU288</f>
        <v>0</v>
      </c>
    </row>
    <row r="273" spans="2:27" ht="15" customHeight="1">
      <c r="B273" s="409">
        <f t="shared" si="48"/>
        <v>0</v>
      </c>
      <c r="C273" s="460">
        <f>Pressure_1_R3!B49</f>
        <v>0</v>
      </c>
      <c r="D273" s="461">
        <f>Pressure_1_R3!D49</f>
        <v>0</v>
      </c>
      <c r="E273" s="422" t="e">
        <f t="shared" ca="1" si="50"/>
        <v>#N/A</v>
      </c>
      <c r="F273" s="466" t="e">
        <f t="shared" ca="1" si="51"/>
        <v>#N/A</v>
      </c>
      <c r="G273" s="468">
        <f t="shared" ca="1" si="49"/>
        <v>0</v>
      </c>
      <c r="H273" s="457" t="e">
        <f ca="1">IF(TYPE(K273)=16,J273,K273*#REF!)</f>
        <v>#N/A</v>
      </c>
      <c r="I273" s="493" t="str">
        <f t="shared" ca="1" si="52"/>
        <v>압력교정기</v>
      </c>
      <c r="J273" s="462" t="e">
        <f ca="1">압력교정기!N289</f>
        <v>#N/A</v>
      </c>
      <c r="K273" s="462" t="e">
        <f ca="1">분동식압력계!AJ288</f>
        <v>#DIV/0!</v>
      </c>
      <c r="L273" s="407"/>
      <c r="M273" s="483" t="str">
        <f ca="1">압력교정기!U289</f>
        <v/>
      </c>
      <c r="N273" s="484" t="str">
        <f ca="1">압력교정기!V289</f>
        <v/>
      </c>
      <c r="O273" s="464" t="e">
        <f ca="1">압력교정기!X289</f>
        <v>#VALUE!</v>
      </c>
      <c r="P273" s="465">
        <f>압력교정기!Y289</f>
        <v>0</v>
      </c>
      <c r="Q273" s="483" t="e">
        <f ca="1">분동식압력계!H288</f>
        <v>#N/A</v>
      </c>
      <c r="R273" s="484" t="str">
        <f>분동식압력계!I288</f>
        <v>% of Reading</v>
      </c>
      <c r="S273" s="464" t="e">
        <f ca="1">분동식압력계!K288</f>
        <v>#N/A</v>
      </c>
      <c r="T273" s="465">
        <f>분동식압력계!L288</f>
        <v>0</v>
      </c>
      <c r="U273" s="414" t="str">
        <f t="shared" ca="1" si="53"/>
        <v/>
      </c>
      <c r="V273" s="411" t="str">
        <f t="shared" ca="1" si="54"/>
        <v/>
      </c>
      <c r="W273" s="458" t="e">
        <f t="shared" ca="1" si="55"/>
        <v>#VALUE!</v>
      </c>
      <c r="X273" s="459">
        <f t="shared" ca="1" si="56"/>
        <v>0</v>
      </c>
      <c r="Z273" s="458" t="e">
        <f ca="1">IF(TYPE(K273)=16,압력교정기!AT289,0)</f>
        <v>#VALUE!</v>
      </c>
      <c r="AA273" s="459">
        <f ca="1">압력교정기!AU289</f>
        <v>0</v>
      </c>
    </row>
    <row r="274" spans="2:27" ht="15" customHeight="1">
      <c r="B274" s="409">
        <f t="shared" si="48"/>
        <v>0</v>
      </c>
      <c r="C274" s="460">
        <f>Pressure_1_R3!B50</f>
        <v>0</v>
      </c>
      <c r="D274" s="461">
        <f>Pressure_1_R3!D50</f>
        <v>0</v>
      </c>
      <c r="E274" s="422" t="e">
        <f t="shared" ca="1" si="50"/>
        <v>#N/A</v>
      </c>
      <c r="F274" s="466" t="e">
        <f t="shared" ca="1" si="51"/>
        <v>#N/A</v>
      </c>
      <c r="G274" s="468">
        <f t="shared" ca="1" si="49"/>
        <v>0</v>
      </c>
      <c r="H274" s="457" t="e">
        <f ca="1">IF(TYPE(K274)=16,J274,K274*#REF!)</f>
        <v>#N/A</v>
      </c>
      <c r="I274" s="493" t="str">
        <f t="shared" ca="1" si="52"/>
        <v>압력교정기</v>
      </c>
      <c r="J274" s="462" t="e">
        <f ca="1">압력교정기!N290</f>
        <v>#N/A</v>
      </c>
      <c r="K274" s="462" t="e">
        <f ca="1">분동식압력계!AJ289</f>
        <v>#DIV/0!</v>
      </c>
      <c r="L274" s="407"/>
      <c r="M274" s="483" t="str">
        <f ca="1">압력교정기!U290</f>
        <v/>
      </c>
      <c r="N274" s="484" t="str">
        <f ca="1">압력교정기!V290</f>
        <v/>
      </c>
      <c r="O274" s="464" t="e">
        <f ca="1">압력교정기!X290</f>
        <v>#VALUE!</v>
      </c>
      <c r="P274" s="465">
        <f>압력교정기!Y290</f>
        <v>0</v>
      </c>
      <c r="Q274" s="483" t="e">
        <f ca="1">분동식압력계!H289</f>
        <v>#N/A</v>
      </c>
      <c r="R274" s="484" t="str">
        <f>분동식압력계!I289</f>
        <v>% of Reading</v>
      </c>
      <c r="S274" s="464" t="e">
        <f ca="1">분동식압력계!K289</f>
        <v>#N/A</v>
      </c>
      <c r="T274" s="465">
        <f>분동식압력계!L289</f>
        <v>0</v>
      </c>
      <c r="U274" s="414" t="str">
        <f t="shared" ca="1" si="53"/>
        <v/>
      </c>
      <c r="V274" s="411" t="str">
        <f t="shared" ca="1" si="54"/>
        <v/>
      </c>
      <c r="W274" s="458" t="e">
        <f t="shared" ca="1" si="55"/>
        <v>#VALUE!</v>
      </c>
      <c r="X274" s="459">
        <f t="shared" ca="1" si="56"/>
        <v>0</v>
      </c>
      <c r="Z274" s="458" t="e">
        <f ca="1">IF(TYPE(K274)=16,압력교정기!AT290,0)</f>
        <v>#VALUE!</v>
      </c>
      <c r="AA274" s="459">
        <f ca="1">압력교정기!AU290</f>
        <v>0</v>
      </c>
    </row>
    <row r="275" spans="2:27" ht="15" customHeight="1">
      <c r="B275" s="409">
        <f t="shared" si="48"/>
        <v>0</v>
      </c>
      <c r="C275" s="460">
        <f>Pressure_1_R3!B51</f>
        <v>0</v>
      </c>
      <c r="D275" s="461">
        <f>Pressure_1_R3!D51</f>
        <v>0</v>
      </c>
      <c r="E275" s="422" t="e">
        <f t="shared" ca="1" si="50"/>
        <v>#N/A</v>
      </c>
      <c r="F275" s="466" t="e">
        <f t="shared" ca="1" si="51"/>
        <v>#N/A</v>
      </c>
      <c r="G275" s="468">
        <f t="shared" ca="1" si="49"/>
        <v>0</v>
      </c>
      <c r="H275" s="457" t="e">
        <f ca="1">IF(TYPE(K275)=16,J275,K275*#REF!)</f>
        <v>#N/A</v>
      </c>
      <c r="I275" s="493" t="str">
        <f t="shared" ca="1" si="52"/>
        <v>압력교정기</v>
      </c>
      <c r="J275" s="462" t="e">
        <f ca="1">압력교정기!N291</f>
        <v>#N/A</v>
      </c>
      <c r="K275" s="462" t="e">
        <f ca="1">분동식압력계!AJ290</f>
        <v>#DIV/0!</v>
      </c>
      <c r="L275" s="407"/>
      <c r="M275" s="483" t="str">
        <f ca="1">압력교정기!U291</f>
        <v/>
      </c>
      <c r="N275" s="484" t="str">
        <f ca="1">압력교정기!V291</f>
        <v/>
      </c>
      <c r="O275" s="464" t="e">
        <f ca="1">압력교정기!X291</f>
        <v>#VALUE!</v>
      </c>
      <c r="P275" s="465">
        <f>압력교정기!Y291</f>
        <v>0</v>
      </c>
      <c r="Q275" s="483" t="e">
        <f ca="1">분동식압력계!H290</f>
        <v>#N/A</v>
      </c>
      <c r="R275" s="484" t="str">
        <f>분동식압력계!I290</f>
        <v>% of Reading</v>
      </c>
      <c r="S275" s="464" t="e">
        <f ca="1">분동식압력계!K290</f>
        <v>#N/A</v>
      </c>
      <c r="T275" s="465">
        <f>분동식압력계!L290</f>
        <v>0</v>
      </c>
      <c r="U275" s="414" t="str">
        <f t="shared" ca="1" si="53"/>
        <v/>
      </c>
      <c r="V275" s="411" t="str">
        <f t="shared" ca="1" si="54"/>
        <v/>
      </c>
      <c r="W275" s="458" t="e">
        <f t="shared" ca="1" si="55"/>
        <v>#VALUE!</v>
      </c>
      <c r="X275" s="459">
        <f t="shared" ca="1" si="56"/>
        <v>0</v>
      </c>
      <c r="Z275" s="458" t="e">
        <f ca="1">IF(TYPE(K275)=16,압력교정기!AT291,0)</f>
        <v>#VALUE!</v>
      </c>
      <c r="AA275" s="459">
        <f ca="1">압력교정기!AU291</f>
        <v>0</v>
      </c>
    </row>
    <row r="276" spans="2:27" ht="15" customHeight="1">
      <c r="B276" s="409">
        <f t="shared" si="48"/>
        <v>0</v>
      </c>
      <c r="C276" s="460">
        <f>Pressure_1_R3!B52</f>
        <v>0</v>
      </c>
      <c r="D276" s="461">
        <f>Pressure_1_R3!D52</f>
        <v>0</v>
      </c>
      <c r="E276" s="422" t="e">
        <f t="shared" ca="1" si="50"/>
        <v>#N/A</v>
      </c>
      <c r="F276" s="466" t="e">
        <f t="shared" ca="1" si="51"/>
        <v>#N/A</v>
      </c>
      <c r="G276" s="468">
        <f t="shared" ca="1" si="49"/>
        <v>0</v>
      </c>
      <c r="H276" s="457" t="e">
        <f ca="1">IF(TYPE(K276)=16,J276,K276*#REF!)</f>
        <v>#N/A</v>
      </c>
      <c r="I276" s="493" t="str">
        <f t="shared" ca="1" si="52"/>
        <v>압력교정기</v>
      </c>
      <c r="J276" s="462" t="e">
        <f ca="1">압력교정기!N292</f>
        <v>#N/A</v>
      </c>
      <c r="K276" s="462" t="e">
        <f ca="1">분동식압력계!AJ291</f>
        <v>#DIV/0!</v>
      </c>
      <c r="L276" s="407"/>
      <c r="M276" s="483" t="str">
        <f ca="1">압력교정기!U292</f>
        <v/>
      </c>
      <c r="N276" s="484" t="str">
        <f ca="1">압력교정기!V292</f>
        <v/>
      </c>
      <c r="O276" s="464" t="e">
        <f ca="1">압력교정기!X292</f>
        <v>#VALUE!</v>
      </c>
      <c r="P276" s="465">
        <f>압력교정기!Y292</f>
        <v>0</v>
      </c>
      <c r="Q276" s="483" t="e">
        <f ca="1">분동식압력계!H291</f>
        <v>#N/A</v>
      </c>
      <c r="R276" s="484" t="str">
        <f>분동식압력계!I291</f>
        <v>% of Reading</v>
      </c>
      <c r="S276" s="464" t="e">
        <f ca="1">분동식압력계!K291</f>
        <v>#N/A</v>
      </c>
      <c r="T276" s="465">
        <f>분동식압력계!L291</f>
        <v>0</v>
      </c>
      <c r="U276" s="414" t="str">
        <f t="shared" ca="1" si="53"/>
        <v/>
      </c>
      <c r="V276" s="411" t="str">
        <f t="shared" ca="1" si="54"/>
        <v/>
      </c>
      <c r="W276" s="458" t="e">
        <f t="shared" ca="1" si="55"/>
        <v>#VALUE!</v>
      </c>
      <c r="X276" s="459">
        <f t="shared" ca="1" si="56"/>
        <v>0</v>
      </c>
      <c r="Z276" s="458" t="e">
        <f ca="1">IF(TYPE(K276)=16,압력교정기!AT292,0)</f>
        <v>#VALUE!</v>
      </c>
      <c r="AA276" s="459">
        <f ca="1">압력교정기!AU292</f>
        <v>0</v>
      </c>
    </row>
    <row r="277" spans="2:27" ht="15" customHeight="1">
      <c r="B277" s="409">
        <f t="shared" si="48"/>
        <v>0</v>
      </c>
      <c r="C277" s="460">
        <f>Pressure_1_R3!B53</f>
        <v>0</v>
      </c>
      <c r="D277" s="461">
        <f>Pressure_1_R3!D53</f>
        <v>0</v>
      </c>
      <c r="E277" s="422" t="e">
        <f t="shared" ca="1" si="50"/>
        <v>#N/A</v>
      </c>
      <c r="F277" s="466" t="e">
        <f t="shared" ca="1" si="51"/>
        <v>#N/A</v>
      </c>
      <c r="G277" s="468">
        <f t="shared" ca="1" si="49"/>
        <v>0</v>
      </c>
      <c r="H277" s="457" t="e">
        <f ca="1">IF(TYPE(K277)=16,J277,K277*#REF!)</f>
        <v>#N/A</v>
      </c>
      <c r="I277" s="493" t="str">
        <f t="shared" ca="1" si="52"/>
        <v>압력교정기</v>
      </c>
      <c r="J277" s="462" t="e">
        <f ca="1">압력교정기!N293</f>
        <v>#N/A</v>
      </c>
      <c r="K277" s="462" t="e">
        <f ca="1">분동식압력계!AJ292</f>
        <v>#DIV/0!</v>
      </c>
      <c r="L277" s="407"/>
      <c r="M277" s="483" t="str">
        <f ca="1">압력교정기!U293</f>
        <v/>
      </c>
      <c r="N277" s="484" t="str">
        <f ca="1">압력교정기!V293</f>
        <v/>
      </c>
      <c r="O277" s="464" t="e">
        <f ca="1">압력교정기!X293</f>
        <v>#VALUE!</v>
      </c>
      <c r="P277" s="465">
        <f>압력교정기!Y293</f>
        <v>0</v>
      </c>
      <c r="Q277" s="483" t="e">
        <f ca="1">분동식압력계!H292</f>
        <v>#N/A</v>
      </c>
      <c r="R277" s="484" t="str">
        <f>분동식압력계!I292</f>
        <v>% of Reading</v>
      </c>
      <c r="S277" s="464" t="e">
        <f ca="1">분동식압력계!K292</f>
        <v>#N/A</v>
      </c>
      <c r="T277" s="465">
        <f>분동식압력계!L292</f>
        <v>0</v>
      </c>
      <c r="U277" s="414" t="str">
        <f t="shared" ca="1" si="53"/>
        <v/>
      </c>
      <c r="V277" s="411" t="str">
        <f t="shared" ca="1" si="54"/>
        <v/>
      </c>
      <c r="W277" s="458" t="e">
        <f t="shared" ca="1" si="55"/>
        <v>#VALUE!</v>
      </c>
      <c r="X277" s="459">
        <f t="shared" ca="1" si="56"/>
        <v>0</v>
      </c>
      <c r="Z277" s="458" t="e">
        <f ca="1">IF(TYPE(K277)=16,압력교정기!AT293,0)</f>
        <v>#VALUE!</v>
      </c>
      <c r="AA277" s="459">
        <f ca="1">압력교정기!AU293</f>
        <v>0</v>
      </c>
    </row>
    <row r="278" spans="2:27" ht="15" customHeight="1">
      <c r="B278" s="409">
        <f t="shared" si="48"/>
        <v>0</v>
      </c>
      <c r="C278" s="460">
        <f>Pressure_1_R3!B54</f>
        <v>0</v>
      </c>
      <c r="D278" s="461">
        <f>Pressure_1_R3!D54</f>
        <v>0</v>
      </c>
      <c r="E278" s="422" t="e">
        <f t="shared" ca="1" si="50"/>
        <v>#N/A</v>
      </c>
      <c r="F278" s="466" t="e">
        <f t="shared" ca="1" si="51"/>
        <v>#N/A</v>
      </c>
      <c r="G278" s="468">
        <f t="shared" ca="1" si="49"/>
        <v>0</v>
      </c>
      <c r="H278" s="457" t="e">
        <f ca="1">IF(TYPE(K278)=16,J278,K278*#REF!)</f>
        <v>#N/A</v>
      </c>
      <c r="I278" s="493" t="str">
        <f t="shared" ca="1" si="52"/>
        <v>압력교정기</v>
      </c>
      <c r="J278" s="462" t="e">
        <f ca="1">압력교정기!N294</f>
        <v>#N/A</v>
      </c>
      <c r="K278" s="462" t="e">
        <f ca="1">분동식압력계!AJ293</f>
        <v>#DIV/0!</v>
      </c>
      <c r="L278" s="407"/>
      <c r="M278" s="483" t="str">
        <f ca="1">압력교정기!U294</f>
        <v/>
      </c>
      <c r="N278" s="484" t="str">
        <f ca="1">압력교정기!V294</f>
        <v/>
      </c>
      <c r="O278" s="464" t="e">
        <f ca="1">압력교정기!X294</f>
        <v>#VALUE!</v>
      </c>
      <c r="P278" s="465">
        <f>압력교정기!Y294</f>
        <v>0</v>
      </c>
      <c r="Q278" s="483" t="e">
        <f ca="1">분동식압력계!H293</f>
        <v>#N/A</v>
      </c>
      <c r="R278" s="484" t="str">
        <f>분동식압력계!I293</f>
        <v>% of Reading</v>
      </c>
      <c r="S278" s="464" t="e">
        <f ca="1">분동식압력계!K293</f>
        <v>#N/A</v>
      </c>
      <c r="T278" s="465">
        <f>분동식압력계!L293</f>
        <v>0</v>
      </c>
      <c r="U278" s="414" t="str">
        <f t="shared" ca="1" si="53"/>
        <v/>
      </c>
      <c r="V278" s="411" t="str">
        <f t="shared" ca="1" si="54"/>
        <v/>
      </c>
      <c r="W278" s="458" t="e">
        <f t="shared" ca="1" si="55"/>
        <v>#VALUE!</v>
      </c>
      <c r="X278" s="459">
        <f t="shared" ca="1" si="56"/>
        <v>0</v>
      </c>
      <c r="Z278" s="458" t="e">
        <f ca="1">IF(TYPE(K278)=16,압력교정기!AT294,0)</f>
        <v>#VALUE!</v>
      </c>
      <c r="AA278" s="459">
        <f ca="1">압력교정기!AU294</f>
        <v>0</v>
      </c>
    </row>
    <row r="279" spans="2:27" ht="15" customHeight="1">
      <c r="B279" s="409">
        <f t="shared" si="48"/>
        <v>0</v>
      </c>
      <c r="C279" s="460">
        <f>Pressure_1_R3!B55</f>
        <v>0</v>
      </c>
      <c r="D279" s="461">
        <f>Pressure_1_R3!D55</f>
        <v>0</v>
      </c>
      <c r="E279" s="422" t="e">
        <f t="shared" ca="1" si="50"/>
        <v>#N/A</v>
      </c>
      <c r="F279" s="466" t="e">
        <f t="shared" ca="1" si="51"/>
        <v>#N/A</v>
      </c>
      <c r="G279" s="468">
        <f t="shared" ca="1" si="49"/>
        <v>0</v>
      </c>
      <c r="H279" s="457" t="e">
        <f ca="1">IF(TYPE(K279)=16,J279,K279*#REF!)</f>
        <v>#N/A</v>
      </c>
      <c r="I279" s="493" t="str">
        <f t="shared" ca="1" si="52"/>
        <v>압력교정기</v>
      </c>
      <c r="J279" s="462" t="e">
        <f ca="1">압력교정기!N295</f>
        <v>#N/A</v>
      </c>
      <c r="K279" s="462" t="e">
        <f ca="1">분동식압력계!AJ294</f>
        <v>#DIV/0!</v>
      </c>
      <c r="L279" s="407"/>
      <c r="M279" s="483" t="str">
        <f ca="1">압력교정기!U295</f>
        <v/>
      </c>
      <c r="N279" s="484" t="str">
        <f ca="1">압력교정기!V295</f>
        <v/>
      </c>
      <c r="O279" s="464" t="e">
        <f ca="1">압력교정기!X295</f>
        <v>#VALUE!</v>
      </c>
      <c r="P279" s="465">
        <f>압력교정기!Y295</f>
        <v>0</v>
      </c>
      <c r="Q279" s="483" t="e">
        <f ca="1">분동식압력계!H294</f>
        <v>#N/A</v>
      </c>
      <c r="R279" s="484" t="str">
        <f>분동식압력계!I294</f>
        <v>% of Reading</v>
      </c>
      <c r="S279" s="464" t="e">
        <f ca="1">분동식압력계!K294</f>
        <v>#N/A</v>
      </c>
      <c r="T279" s="465">
        <f>분동식압력계!L294</f>
        <v>0</v>
      </c>
      <c r="U279" s="414" t="str">
        <f t="shared" ca="1" si="53"/>
        <v/>
      </c>
      <c r="V279" s="411" t="str">
        <f t="shared" ca="1" si="54"/>
        <v/>
      </c>
      <c r="W279" s="458" t="e">
        <f t="shared" ca="1" si="55"/>
        <v>#VALUE!</v>
      </c>
      <c r="X279" s="459">
        <f t="shared" ca="1" si="56"/>
        <v>0</v>
      </c>
      <c r="Z279" s="458" t="e">
        <f ca="1">IF(TYPE(K279)=16,압력교정기!AT295,0)</f>
        <v>#VALUE!</v>
      </c>
      <c r="AA279" s="459">
        <f ca="1">압력교정기!AU295</f>
        <v>0</v>
      </c>
    </row>
    <row r="280" spans="2:27" ht="15" customHeight="1">
      <c r="B280" s="409">
        <f t="shared" si="48"/>
        <v>0</v>
      </c>
      <c r="C280" s="460">
        <f>Pressure_1_R3!B56</f>
        <v>0</v>
      </c>
      <c r="D280" s="461">
        <f>Pressure_1_R3!D56</f>
        <v>0</v>
      </c>
      <c r="E280" s="422" t="e">
        <f t="shared" ca="1" si="50"/>
        <v>#N/A</v>
      </c>
      <c r="F280" s="466" t="e">
        <f t="shared" ca="1" si="51"/>
        <v>#N/A</v>
      </c>
      <c r="G280" s="468">
        <f t="shared" ca="1" si="49"/>
        <v>0</v>
      </c>
      <c r="H280" s="457" t="e">
        <f ca="1">IF(TYPE(K280)=16,J280,K280*#REF!)</f>
        <v>#N/A</v>
      </c>
      <c r="I280" s="493" t="str">
        <f t="shared" ca="1" si="52"/>
        <v>압력교정기</v>
      </c>
      <c r="J280" s="462" t="e">
        <f ca="1">압력교정기!N296</f>
        <v>#N/A</v>
      </c>
      <c r="K280" s="462" t="e">
        <f ca="1">분동식압력계!AJ295</f>
        <v>#DIV/0!</v>
      </c>
      <c r="L280" s="407"/>
      <c r="M280" s="483" t="str">
        <f ca="1">압력교정기!U296</f>
        <v/>
      </c>
      <c r="N280" s="484" t="str">
        <f ca="1">압력교정기!V296</f>
        <v/>
      </c>
      <c r="O280" s="464" t="e">
        <f ca="1">압력교정기!X296</f>
        <v>#VALUE!</v>
      </c>
      <c r="P280" s="465">
        <f>압력교정기!Y296</f>
        <v>0</v>
      </c>
      <c r="Q280" s="483" t="e">
        <f ca="1">분동식압력계!H295</f>
        <v>#N/A</v>
      </c>
      <c r="R280" s="484" t="str">
        <f>분동식압력계!I295</f>
        <v>% of Reading</v>
      </c>
      <c r="S280" s="464" t="e">
        <f ca="1">분동식압력계!K295</f>
        <v>#N/A</v>
      </c>
      <c r="T280" s="465">
        <f>분동식압력계!L295</f>
        <v>0</v>
      </c>
      <c r="U280" s="414" t="str">
        <f t="shared" ca="1" si="53"/>
        <v/>
      </c>
      <c r="V280" s="411" t="str">
        <f t="shared" ca="1" si="54"/>
        <v/>
      </c>
      <c r="W280" s="458" t="e">
        <f t="shared" ca="1" si="55"/>
        <v>#VALUE!</v>
      </c>
      <c r="X280" s="459">
        <f t="shared" ca="1" si="56"/>
        <v>0</v>
      </c>
      <c r="Z280" s="458" t="e">
        <f ca="1">IF(TYPE(K280)=16,압력교정기!AT296,0)</f>
        <v>#VALUE!</v>
      </c>
      <c r="AA280" s="459">
        <f ca="1">압력교정기!AU296</f>
        <v>0</v>
      </c>
    </row>
    <row r="281" spans="2:27" ht="15" customHeight="1">
      <c r="B281" s="409">
        <f t="shared" si="48"/>
        <v>0</v>
      </c>
      <c r="C281" s="460">
        <f>Pressure_1_R3!B57</f>
        <v>0</v>
      </c>
      <c r="D281" s="461">
        <f>Pressure_1_R3!D57</f>
        <v>0</v>
      </c>
      <c r="E281" s="422" t="e">
        <f t="shared" ca="1" si="50"/>
        <v>#N/A</v>
      </c>
      <c r="F281" s="466" t="e">
        <f t="shared" ca="1" si="51"/>
        <v>#N/A</v>
      </c>
      <c r="G281" s="468">
        <f t="shared" ca="1" si="49"/>
        <v>0</v>
      </c>
      <c r="H281" s="457" t="e">
        <f ca="1">IF(TYPE(K281)=16,J281,K281*#REF!)</f>
        <v>#N/A</v>
      </c>
      <c r="I281" s="493" t="str">
        <f t="shared" ca="1" si="52"/>
        <v>압력교정기</v>
      </c>
      <c r="J281" s="462" t="e">
        <f ca="1">압력교정기!N297</f>
        <v>#N/A</v>
      </c>
      <c r="K281" s="462" t="e">
        <f ca="1">분동식압력계!AJ296</f>
        <v>#DIV/0!</v>
      </c>
      <c r="L281" s="407"/>
      <c r="M281" s="483" t="str">
        <f ca="1">압력교정기!U297</f>
        <v/>
      </c>
      <c r="N281" s="484" t="str">
        <f ca="1">압력교정기!V297</f>
        <v/>
      </c>
      <c r="O281" s="464" t="e">
        <f ca="1">압력교정기!X297</f>
        <v>#VALUE!</v>
      </c>
      <c r="P281" s="465">
        <f>압력교정기!Y297</f>
        <v>0</v>
      </c>
      <c r="Q281" s="483" t="e">
        <f ca="1">분동식압력계!H296</f>
        <v>#N/A</v>
      </c>
      <c r="R281" s="484" t="str">
        <f>분동식압력계!I296</f>
        <v>% of Reading</v>
      </c>
      <c r="S281" s="464" t="e">
        <f ca="1">분동식압력계!K296</f>
        <v>#N/A</v>
      </c>
      <c r="T281" s="465">
        <f>분동식압력계!L296</f>
        <v>0</v>
      </c>
      <c r="U281" s="414" t="str">
        <f t="shared" ca="1" si="53"/>
        <v/>
      </c>
      <c r="V281" s="411" t="str">
        <f t="shared" ca="1" si="54"/>
        <v/>
      </c>
      <c r="W281" s="458" t="e">
        <f t="shared" ca="1" si="55"/>
        <v>#VALUE!</v>
      </c>
      <c r="X281" s="459">
        <f t="shared" ca="1" si="56"/>
        <v>0</v>
      </c>
      <c r="Z281" s="458" t="e">
        <f ca="1">IF(TYPE(K281)=16,압력교정기!AT297,0)</f>
        <v>#VALUE!</v>
      </c>
      <c r="AA281" s="459">
        <f ca="1">압력교정기!AU297</f>
        <v>0</v>
      </c>
    </row>
    <row r="282" spans="2:27" ht="15" customHeight="1">
      <c r="B282" s="409">
        <f t="shared" si="48"/>
        <v>0</v>
      </c>
      <c r="C282" s="460">
        <f>Pressure_1_R3!B58</f>
        <v>0</v>
      </c>
      <c r="D282" s="461">
        <f>Pressure_1_R3!D58</f>
        <v>0</v>
      </c>
      <c r="E282" s="422" t="e">
        <f t="shared" ca="1" si="50"/>
        <v>#N/A</v>
      </c>
      <c r="F282" s="466" t="e">
        <f t="shared" ca="1" si="51"/>
        <v>#N/A</v>
      </c>
      <c r="G282" s="468">
        <f t="shared" ca="1" si="49"/>
        <v>0</v>
      </c>
      <c r="H282" s="457" t="e">
        <f ca="1">IF(TYPE(K282)=16,J282,K282*#REF!)</f>
        <v>#N/A</v>
      </c>
      <c r="I282" s="493" t="str">
        <f t="shared" ca="1" si="52"/>
        <v>압력교정기</v>
      </c>
      <c r="J282" s="462" t="e">
        <f ca="1">압력교정기!N298</f>
        <v>#N/A</v>
      </c>
      <c r="K282" s="462" t="e">
        <f ca="1">분동식압력계!AJ297</f>
        <v>#DIV/0!</v>
      </c>
      <c r="L282" s="407"/>
      <c r="M282" s="483" t="str">
        <f ca="1">압력교정기!U298</f>
        <v/>
      </c>
      <c r="N282" s="484" t="str">
        <f ca="1">압력교정기!V298</f>
        <v/>
      </c>
      <c r="O282" s="464" t="e">
        <f ca="1">압력교정기!X298</f>
        <v>#VALUE!</v>
      </c>
      <c r="P282" s="465">
        <f>압력교정기!Y298</f>
        <v>0</v>
      </c>
      <c r="Q282" s="483" t="e">
        <f ca="1">분동식압력계!H297</f>
        <v>#N/A</v>
      </c>
      <c r="R282" s="484" t="str">
        <f>분동식압력계!I297</f>
        <v>% of Reading</v>
      </c>
      <c r="S282" s="464" t="e">
        <f ca="1">분동식압력계!K297</f>
        <v>#N/A</v>
      </c>
      <c r="T282" s="465">
        <f>분동식압력계!L297</f>
        <v>0</v>
      </c>
      <c r="U282" s="414" t="str">
        <f t="shared" ca="1" si="53"/>
        <v/>
      </c>
      <c r="V282" s="411" t="str">
        <f t="shared" ca="1" si="54"/>
        <v/>
      </c>
      <c r="W282" s="458" t="e">
        <f t="shared" ca="1" si="55"/>
        <v>#VALUE!</v>
      </c>
      <c r="X282" s="459">
        <f t="shared" ca="1" si="56"/>
        <v>0</v>
      </c>
      <c r="Z282" s="458" t="e">
        <f ca="1">IF(TYPE(K282)=16,압력교정기!AT298,0)</f>
        <v>#VALUE!</v>
      </c>
      <c r="AA282" s="459">
        <f ca="1">압력교정기!AU298</f>
        <v>0</v>
      </c>
    </row>
    <row r="283" spans="2:27" ht="15" customHeight="1">
      <c r="B283" s="409">
        <f t="shared" si="48"/>
        <v>0</v>
      </c>
      <c r="C283" s="460">
        <f>Pressure_1_R3!B59</f>
        <v>0</v>
      </c>
      <c r="D283" s="461">
        <f>Pressure_1_R3!D59</f>
        <v>0</v>
      </c>
      <c r="E283" s="422" t="e">
        <f t="shared" ca="1" si="50"/>
        <v>#N/A</v>
      </c>
      <c r="F283" s="466" t="e">
        <f t="shared" ca="1" si="51"/>
        <v>#N/A</v>
      </c>
      <c r="G283" s="468">
        <f t="shared" ca="1" si="49"/>
        <v>0</v>
      </c>
      <c r="H283" s="457" t="e">
        <f ca="1">IF(TYPE(K283)=16,J283,K283*#REF!)</f>
        <v>#N/A</v>
      </c>
      <c r="I283" s="493" t="str">
        <f t="shared" ca="1" si="52"/>
        <v>압력교정기</v>
      </c>
      <c r="J283" s="462" t="e">
        <f ca="1">압력교정기!N299</f>
        <v>#N/A</v>
      </c>
      <c r="K283" s="462" t="e">
        <f ca="1">분동식압력계!AJ298</f>
        <v>#DIV/0!</v>
      </c>
      <c r="L283" s="407"/>
      <c r="M283" s="483" t="str">
        <f ca="1">압력교정기!U299</f>
        <v/>
      </c>
      <c r="N283" s="484" t="str">
        <f ca="1">압력교정기!V299</f>
        <v/>
      </c>
      <c r="O283" s="464" t="e">
        <f ca="1">압력교정기!X299</f>
        <v>#VALUE!</v>
      </c>
      <c r="P283" s="465">
        <f>압력교정기!Y299</f>
        <v>0</v>
      </c>
      <c r="Q283" s="483" t="e">
        <f ca="1">분동식압력계!H298</f>
        <v>#N/A</v>
      </c>
      <c r="R283" s="484" t="str">
        <f>분동식압력계!I298</f>
        <v>% of Reading</v>
      </c>
      <c r="S283" s="464" t="e">
        <f ca="1">분동식압력계!K298</f>
        <v>#N/A</v>
      </c>
      <c r="T283" s="465">
        <f>분동식압력계!L298</f>
        <v>0</v>
      </c>
      <c r="U283" s="414" t="str">
        <f t="shared" ca="1" si="53"/>
        <v/>
      </c>
      <c r="V283" s="411" t="str">
        <f t="shared" ca="1" si="54"/>
        <v/>
      </c>
      <c r="W283" s="458" t="e">
        <f t="shared" ca="1" si="55"/>
        <v>#VALUE!</v>
      </c>
      <c r="X283" s="459">
        <f t="shared" ca="1" si="56"/>
        <v>0</v>
      </c>
      <c r="Z283" s="458" t="e">
        <f ca="1">IF(TYPE(K283)=16,압력교정기!AT299,0)</f>
        <v>#VALUE!</v>
      </c>
      <c r="AA283" s="459">
        <f ca="1">압력교정기!AU299</f>
        <v>0</v>
      </c>
    </row>
    <row r="284" spans="2:27" ht="15" customHeight="1">
      <c r="B284" s="409">
        <f t="shared" si="48"/>
        <v>0</v>
      </c>
      <c r="C284" s="460">
        <f>Pressure_1_R3!B60</f>
        <v>0</v>
      </c>
      <c r="D284" s="461">
        <f>Pressure_1_R3!D60</f>
        <v>0</v>
      </c>
      <c r="E284" s="422" t="e">
        <f t="shared" ca="1" si="50"/>
        <v>#N/A</v>
      </c>
      <c r="F284" s="466" t="e">
        <f t="shared" ca="1" si="51"/>
        <v>#N/A</v>
      </c>
      <c r="G284" s="468">
        <f t="shared" ca="1" si="49"/>
        <v>0</v>
      </c>
      <c r="H284" s="457" t="e">
        <f ca="1">IF(TYPE(K284)=16,J284,K284*#REF!)</f>
        <v>#N/A</v>
      </c>
      <c r="I284" s="493" t="str">
        <f t="shared" ca="1" si="52"/>
        <v>압력교정기</v>
      </c>
      <c r="J284" s="462" t="e">
        <f ca="1">압력교정기!N300</f>
        <v>#N/A</v>
      </c>
      <c r="K284" s="462" t="e">
        <f ca="1">분동식압력계!AJ299</f>
        <v>#DIV/0!</v>
      </c>
      <c r="L284" s="407"/>
      <c r="M284" s="483" t="str">
        <f ca="1">압력교정기!U300</f>
        <v/>
      </c>
      <c r="N284" s="484" t="str">
        <f ca="1">압력교정기!V300</f>
        <v/>
      </c>
      <c r="O284" s="464" t="e">
        <f ca="1">압력교정기!X300</f>
        <v>#VALUE!</v>
      </c>
      <c r="P284" s="465">
        <f>압력교정기!Y300</f>
        <v>0</v>
      </c>
      <c r="Q284" s="483" t="e">
        <f ca="1">분동식압력계!H299</f>
        <v>#N/A</v>
      </c>
      <c r="R284" s="484" t="str">
        <f>분동식압력계!I299</f>
        <v>% of Reading</v>
      </c>
      <c r="S284" s="464" t="e">
        <f ca="1">분동식압력계!K299</f>
        <v>#N/A</v>
      </c>
      <c r="T284" s="465">
        <f>분동식압력계!L299</f>
        <v>0</v>
      </c>
      <c r="U284" s="414" t="str">
        <f t="shared" ca="1" si="53"/>
        <v/>
      </c>
      <c r="V284" s="411" t="str">
        <f t="shared" ca="1" si="54"/>
        <v/>
      </c>
      <c r="W284" s="458" t="e">
        <f t="shared" ca="1" si="55"/>
        <v>#VALUE!</v>
      </c>
      <c r="X284" s="459">
        <f t="shared" ca="1" si="56"/>
        <v>0</v>
      </c>
      <c r="Z284" s="458" t="e">
        <f ca="1">IF(TYPE(K284)=16,압력교정기!AT300,0)</f>
        <v>#VALUE!</v>
      </c>
      <c r="AA284" s="459">
        <f ca="1">압력교정기!AU300</f>
        <v>0</v>
      </c>
    </row>
    <row r="285" spans="2:27" ht="15" customHeight="1">
      <c r="B285" s="409">
        <f t="shared" si="48"/>
        <v>0</v>
      </c>
      <c r="C285" s="460">
        <f>Pressure_1_R3!B61</f>
        <v>0</v>
      </c>
      <c r="D285" s="461">
        <f>Pressure_1_R3!D61</f>
        <v>0</v>
      </c>
      <c r="E285" s="422" t="e">
        <f t="shared" ca="1" si="50"/>
        <v>#N/A</v>
      </c>
      <c r="F285" s="466" t="e">
        <f t="shared" ca="1" si="51"/>
        <v>#N/A</v>
      </c>
      <c r="G285" s="468">
        <f t="shared" ca="1" si="49"/>
        <v>0</v>
      </c>
      <c r="H285" s="457" t="e">
        <f ca="1">IF(TYPE(K285)=16,J285,K285*#REF!)</f>
        <v>#N/A</v>
      </c>
      <c r="I285" s="493" t="str">
        <f t="shared" ca="1" si="52"/>
        <v>압력교정기</v>
      </c>
      <c r="J285" s="462" t="e">
        <f ca="1">압력교정기!N301</f>
        <v>#N/A</v>
      </c>
      <c r="K285" s="462" t="e">
        <f ca="1">분동식압력계!AJ300</f>
        <v>#DIV/0!</v>
      </c>
      <c r="L285" s="407"/>
      <c r="M285" s="483" t="str">
        <f ca="1">압력교정기!U301</f>
        <v/>
      </c>
      <c r="N285" s="484" t="str">
        <f ca="1">압력교정기!V301</f>
        <v/>
      </c>
      <c r="O285" s="464" t="e">
        <f ca="1">압력교정기!X301</f>
        <v>#VALUE!</v>
      </c>
      <c r="P285" s="465">
        <f>압력교정기!Y301</f>
        <v>0</v>
      </c>
      <c r="Q285" s="483" t="e">
        <f ca="1">분동식압력계!H300</f>
        <v>#N/A</v>
      </c>
      <c r="R285" s="484" t="str">
        <f>분동식압력계!I300</f>
        <v>% of Reading</v>
      </c>
      <c r="S285" s="464" t="e">
        <f ca="1">분동식압력계!K300</f>
        <v>#N/A</v>
      </c>
      <c r="T285" s="465">
        <f>분동식압력계!L300</f>
        <v>0</v>
      </c>
      <c r="U285" s="414" t="str">
        <f t="shared" ca="1" si="53"/>
        <v/>
      </c>
      <c r="V285" s="411" t="str">
        <f t="shared" ca="1" si="54"/>
        <v/>
      </c>
      <c r="W285" s="458" t="e">
        <f t="shared" ca="1" si="55"/>
        <v>#VALUE!</v>
      </c>
      <c r="X285" s="459">
        <f t="shared" ca="1" si="56"/>
        <v>0</v>
      </c>
      <c r="Z285" s="458" t="e">
        <f ca="1">IF(TYPE(K285)=16,압력교정기!AT301,0)</f>
        <v>#VALUE!</v>
      </c>
      <c r="AA285" s="459">
        <f ca="1">압력교정기!AU301</f>
        <v>0</v>
      </c>
    </row>
    <row r="286" spans="2:27" ht="15" customHeight="1">
      <c r="B286" s="409">
        <f t="shared" si="48"/>
        <v>0</v>
      </c>
      <c r="C286" s="460">
        <f>Pressure_1_R3!B62</f>
        <v>0</v>
      </c>
      <c r="D286" s="461">
        <f>Pressure_1_R3!D62</f>
        <v>0</v>
      </c>
      <c r="E286" s="422" t="e">
        <f t="shared" ca="1" si="50"/>
        <v>#N/A</v>
      </c>
      <c r="F286" s="466" t="e">
        <f t="shared" ca="1" si="51"/>
        <v>#N/A</v>
      </c>
      <c r="G286" s="468">
        <f t="shared" ca="1" si="49"/>
        <v>0</v>
      </c>
      <c r="H286" s="457" t="e">
        <f ca="1">IF(TYPE(K286)=16,J286,K286*#REF!)</f>
        <v>#N/A</v>
      </c>
      <c r="I286" s="493" t="str">
        <f t="shared" ca="1" si="52"/>
        <v>압력교정기</v>
      </c>
      <c r="J286" s="462" t="e">
        <f ca="1">압력교정기!N302</f>
        <v>#N/A</v>
      </c>
      <c r="K286" s="462" t="e">
        <f ca="1">분동식압력계!AJ301</f>
        <v>#DIV/0!</v>
      </c>
      <c r="L286" s="407"/>
      <c r="M286" s="483" t="str">
        <f ca="1">압력교정기!U302</f>
        <v/>
      </c>
      <c r="N286" s="484" t="str">
        <f ca="1">압력교정기!V302</f>
        <v/>
      </c>
      <c r="O286" s="464" t="e">
        <f ca="1">압력교정기!X302</f>
        <v>#VALUE!</v>
      </c>
      <c r="P286" s="465">
        <f>압력교정기!Y302</f>
        <v>0</v>
      </c>
      <c r="Q286" s="483" t="e">
        <f ca="1">분동식압력계!H301</f>
        <v>#N/A</v>
      </c>
      <c r="R286" s="484" t="str">
        <f>분동식압력계!I301</f>
        <v>% of Reading</v>
      </c>
      <c r="S286" s="464" t="e">
        <f ca="1">분동식압력계!K301</f>
        <v>#N/A</v>
      </c>
      <c r="T286" s="465">
        <f>분동식압력계!L301</f>
        <v>0</v>
      </c>
      <c r="U286" s="414" t="str">
        <f t="shared" ca="1" si="53"/>
        <v/>
      </c>
      <c r="V286" s="411" t="str">
        <f t="shared" ca="1" si="54"/>
        <v/>
      </c>
      <c r="W286" s="458" t="e">
        <f t="shared" ca="1" si="55"/>
        <v>#VALUE!</v>
      </c>
      <c r="X286" s="459">
        <f t="shared" ca="1" si="56"/>
        <v>0</v>
      </c>
      <c r="Z286" s="458" t="e">
        <f ca="1">IF(TYPE(K286)=16,압력교정기!AT302,0)</f>
        <v>#VALUE!</v>
      </c>
      <c r="AA286" s="459">
        <f ca="1">압력교정기!AU302</f>
        <v>0</v>
      </c>
    </row>
    <row r="287" spans="2:27" ht="15" customHeight="1">
      <c r="B287" s="409">
        <f t="shared" si="48"/>
        <v>0</v>
      </c>
      <c r="C287" s="460">
        <f>Pressure_1_R3!B63</f>
        <v>0</v>
      </c>
      <c r="D287" s="461">
        <f>Pressure_1_R3!D63</f>
        <v>0</v>
      </c>
      <c r="E287" s="422" t="e">
        <f t="shared" ca="1" si="50"/>
        <v>#N/A</v>
      </c>
      <c r="F287" s="466" t="e">
        <f t="shared" ca="1" si="51"/>
        <v>#N/A</v>
      </c>
      <c r="G287" s="468">
        <f t="shared" ca="1" si="49"/>
        <v>0</v>
      </c>
      <c r="H287" s="457" t="e">
        <f ca="1">IF(TYPE(K287)=16,J287,K287*#REF!)</f>
        <v>#N/A</v>
      </c>
      <c r="I287" s="493" t="str">
        <f t="shared" ca="1" si="52"/>
        <v>압력교정기</v>
      </c>
      <c r="J287" s="462" t="e">
        <f ca="1">압력교정기!N303</f>
        <v>#N/A</v>
      </c>
      <c r="K287" s="462" t="e">
        <f ca="1">분동식압력계!AJ302</f>
        <v>#DIV/0!</v>
      </c>
      <c r="L287" s="407"/>
      <c r="M287" s="483" t="str">
        <f ca="1">압력교정기!U303</f>
        <v/>
      </c>
      <c r="N287" s="484" t="str">
        <f ca="1">압력교정기!V303</f>
        <v/>
      </c>
      <c r="O287" s="464" t="e">
        <f ca="1">압력교정기!X303</f>
        <v>#VALUE!</v>
      </c>
      <c r="P287" s="465">
        <f>압력교정기!Y303</f>
        <v>0</v>
      </c>
      <c r="Q287" s="483" t="e">
        <f ca="1">분동식압력계!H302</f>
        <v>#N/A</v>
      </c>
      <c r="R287" s="484" t="str">
        <f>분동식압력계!I302</f>
        <v>% of Reading</v>
      </c>
      <c r="S287" s="464" t="e">
        <f ca="1">분동식압력계!K302</f>
        <v>#N/A</v>
      </c>
      <c r="T287" s="465">
        <f>분동식압력계!L302</f>
        <v>0</v>
      </c>
      <c r="U287" s="414" t="str">
        <f t="shared" ca="1" si="53"/>
        <v/>
      </c>
      <c r="V287" s="411" t="str">
        <f t="shared" ca="1" si="54"/>
        <v/>
      </c>
      <c r="W287" s="458" t="e">
        <f t="shared" ca="1" si="55"/>
        <v>#VALUE!</v>
      </c>
      <c r="X287" s="459">
        <f t="shared" ca="1" si="56"/>
        <v>0</v>
      </c>
      <c r="Z287" s="458" t="e">
        <f ca="1">IF(TYPE(K287)=16,압력교정기!AT303,0)</f>
        <v>#VALUE!</v>
      </c>
      <c r="AA287" s="459">
        <f ca="1">압력교정기!AU303</f>
        <v>0</v>
      </c>
    </row>
    <row r="288" spans="2:27" s="67" customFormat="1" ht="15" customHeight="1"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</row>
    <row r="289" spans="2:23" s="67" customFormat="1" ht="15" customHeight="1"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</row>
    <row r="290" spans="2:23" s="67" customFormat="1" ht="15" customHeight="1"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</row>
    <row r="291" spans="2:23" s="67" customFormat="1" ht="15" customHeight="1"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</row>
    <row r="292" spans="2:23" s="67" customFormat="1" ht="15" customHeight="1"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</row>
    <row r="293" spans="2:23" s="67" customFormat="1" ht="15" customHeight="1"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</row>
    <row r="294" spans="2:23" s="67" customFormat="1" ht="15" customHeight="1"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</row>
    <row r="295" spans="2:23" s="67" customFormat="1" ht="15" customHeight="1"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</row>
    <row r="296" spans="2:23" s="67" customFormat="1" ht="15" customHeight="1"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</row>
    <row r="297" spans="2:23" s="67" customFormat="1" ht="15" customHeight="1"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</row>
    <row r="298" spans="2:23" s="67" customFormat="1" ht="15" customHeight="1"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</row>
    <row r="299" spans="2:23" s="67" customFormat="1" ht="15" customHeight="1"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</row>
    <row r="300" spans="2:23" s="67" customFormat="1" ht="15" customHeight="1"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</row>
    <row r="301" spans="2:23" s="67" customFormat="1" ht="15" customHeight="1"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</row>
    <row r="302" spans="2:23" s="67" customFormat="1" ht="15" customHeight="1"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</row>
    <row r="303" spans="2:23" s="67" customFormat="1" ht="15" customHeight="1"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</row>
    <row r="304" spans="2:23" s="67" customFormat="1" ht="15" customHeight="1"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</row>
    <row r="305" spans="2:23" s="67" customFormat="1" ht="15" customHeight="1"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</row>
    <row r="306" spans="2:23" s="67" customFormat="1" ht="15" customHeight="1"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</row>
    <row r="307" spans="2:23" s="67" customFormat="1" ht="15" customHeight="1"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</row>
    <row r="308" spans="2:23" s="67" customFormat="1" ht="15" customHeight="1"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</row>
    <row r="309" spans="2:23" s="67" customFormat="1" ht="15" customHeight="1"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</row>
    <row r="310" spans="2:23" s="67" customFormat="1" ht="15" customHeight="1"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</row>
    <row r="311" spans="2:23" s="67" customFormat="1" ht="15" customHeight="1"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</row>
    <row r="312" spans="2:23" s="67" customFormat="1" ht="15" customHeight="1"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</row>
    <row r="313" spans="2:23" s="67" customFormat="1" ht="15" customHeight="1"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</row>
    <row r="314" spans="2:23" s="67" customFormat="1" ht="15" customHeight="1"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</row>
    <row r="315" spans="2:23" s="67" customFormat="1" ht="15" customHeight="1"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</row>
    <row r="316" spans="2:23" s="67" customFormat="1" ht="15" customHeight="1"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</row>
    <row r="317" spans="2:23" s="67" customFormat="1" ht="15" customHeight="1"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</row>
    <row r="318" spans="2:23" s="67" customFormat="1" ht="15" customHeight="1"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</row>
    <row r="319" spans="2:23" s="67" customFormat="1" ht="15" customHeight="1"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</row>
    <row r="320" spans="2:23" s="67" customFormat="1" ht="15" customHeight="1"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</row>
    <row r="321" spans="2:23" s="67" customFormat="1" ht="15" customHeight="1"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</row>
    <row r="322" spans="2:23" s="67" customFormat="1" ht="15" customHeight="1"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</row>
    <row r="323" spans="2:23" s="67" customFormat="1" ht="15" customHeight="1"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</row>
    <row r="324" spans="2:23" s="67" customFormat="1" ht="15" customHeight="1"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</row>
    <row r="325" spans="2:23" s="67" customFormat="1" ht="15" customHeight="1"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</row>
    <row r="326" spans="2:23" s="67" customFormat="1" ht="15" customHeight="1"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</row>
    <row r="327" spans="2:23" s="67" customFormat="1" ht="15" customHeight="1"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</row>
    <row r="328" spans="2:23" s="67" customFormat="1" ht="15" customHeight="1"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</row>
    <row r="329" spans="2:23" s="67" customFormat="1" ht="15" customHeight="1"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</row>
    <row r="330" spans="2:23" s="67" customFormat="1" ht="15" customHeight="1"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</row>
    <row r="331" spans="2:23" s="67" customFormat="1" ht="15" customHeight="1"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</row>
    <row r="332" spans="2:23" s="67" customFormat="1" ht="15" customHeight="1"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</row>
    <row r="333" spans="2:23" s="67" customFormat="1" ht="15" customHeight="1"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</row>
    <row r="334" spans="2:23" s="67" customFormat="1" ht="15" customHeight="1"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</row>
    <row r="335" spans="2:23" s="67" customFormat="1" ht="15" customHeight="1"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</row>
    <row r="336" spans="2:23" s="67" customFormat="1" ht="15" customHeight="1"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</row>
    <row r="337" spans="1:30" ht="16.5" customHeight="1">
      <c r="A337" s="298" t="s">
        <v>485</v>
      </c>
    </row>
    <row r="338" spans="1:30" ht="15" customHeight="1">
      <c r="B338" s="301" t="s">
        <v>486</v>
      </c>
      <c r="D338" s="66"/>
      <c r="E338" s="66"/>
      <c r="F338" s="301"/>
      <c r="G338" s="66"/>
      <c r="H338" s="66"/>
      <c r="I338" s="66"/>
      <c r="J338" s="66"/>
      <c r="K338" s="66"/>
      <c r="L338" s="66"/>
      <c r="M338" s="301" t="s">
        <v>945</v>
      </c>
      <c r="N338" s="301"/>
      <c r="Y338" s="66"/>
      <c r="Z338" s="301" t="s">
        <v>977</v>
      </c>
      <c r="AA338" s="66"/>
      <c r="AB338" s="66"/>
      <c r="AC338" s="66"/>
      <c r="AD338" s="66"/>
    </row>
    <row r="339" spans="1:30" ht="15" customHeight="1">
      <c r="B339" s="405" t="s">
        <v>940</v>
      </c>
      <c r="C339" s="778" t="s">
        <v>938</v>
      </c>
      <c r="D339" s="779"/>
      <c r="E339" s="446" t="s">
        <v>970</v>
      </c>
      <c r="F339" s="778" t="s">
        <v>938</v>
      </c>
      <c r="G339" s="779"/>
      <c r="H339" s="450" t="s">
        <v>939</v>
      </c>
      <c r="I339" s="486" t="s">
        <v>992</v>
      </c>
      <c r="J339" s="442" t="s">
        <v>965</v>
      </c>
      <c r="K339" s="445" t="s">
        <v>966</v>
      </c>
      <c r="L339" s="66"/>
      <c r="M339" s="778" t="s">
        <v>498</v>
      </c>
      <c r="N339" s="779"/>
      <c r="O339" s="778" t="s">
        <v>986</v>
      </c>
      <c r="P339" s="779"/>
      <c r="Q339" s="778" t="s">
        <v>967</v>
      </c>
      <c r="R339" s="779"/>
      <c r="S339" s="778" t="s">
        <v>986</v>
      </c>
      <c r="T339" s="779"/>
      <c r="U339" s="778" t="s">
        <v>987</v>
      </c>
      <c r="V339" s="779"/>
      <c r="W339" s="778" t="s">
        <v>971</v>
      </c>
      <c r="X339" s="779"/>
      <c r="Z339" s="778" t="s">
        <v>976</v>
      </c>
      <c r="AA339" s="779"/>
    </row>
    <row r="340" spans="1:30" ht="15" customHeight="1">
      <c r="B340" s="463">
        <f>Calcu!I$568</f>
        <v>0</v>
      </c>
      <c r="C340" s="460">
        <f>Pressure_1_R4!B4</f>
        <v>0</v>
      </c>
      <c r="D340" s="461">
        <f>Pressure_1_R4!D4</f>
        <v>0</v>
      </c>
      <c r="E340" s="422" t="e">
        <f t="shared" ref="E340:E368" ca="1" si="57">INDEX($AD$4:$AK$11,MATCH(D340,$AD$3:$AK$3,0),MATCH(G340,$AC$4:$AC$11,0))</f>
        <v>#N/A</v>
      </c>
      <c r="F340" s="466" t="e">
        <f ca="1">C340*E340</f>
        <v>#N/A</v>
      </c>
      <c r="G340" s="467">
        <f ca="1">IFERROR(OFFSET(AC$3,MATCH(Pressure_1_R4!M4,AC$4:AC$11,0),0),D340)</f>
        <v>0</v>
      </c>
      <c r="H340" s="457" t="e">
        <f ca="1">IF(TYPE(K340)=16,J340,K340*#REF!)</f>
        <v>#N/A</v>
      </c>
      <c r="I340" s="493" t="str">
        <f ca="1">IF(TYPE(K340)=16,"압력교정기","분동식압력계")</f>
        <v>압력교정기</v>
      </c>
      <c r="J340" s="462" t="e">
        <f ca="1">압력교정기!N356</f>
        <v>#N/A</v>
      </c>
      <c r="K340" s="462" t="e">
        <f ca="1">분동식압력계!AJ355</f>
        <v>#DIV/0!</v>
      </c>
      <c r="L340" s="66"/>
      <c r="M340" s="483" t="str">
        <f ca="1">압력교정기!U356</f>
        <v/>
      </c>
      <c r="N340" s="484" t="str">
        <f ca="1">압력교정기!V356</f>
        <v/>
      </c>
      <c r="O340" s="464" t="e">
        <f ca="1">압력교정기!X356</f>
        <v>#VALUE!</v>
      </c>
      <c r="P340" s="465">
        <f>압력교정기!Y356</f>
        <v>0</v>
      </c>
      <c r="Q340" s="483" t="e">
        <f ca="1">분동식압력계!H355</f>
        <v>#N/A</v>
      </c>
      <c r="R340" s="484" t="str">
        <f>분동식압력계!I355</f>
        <v>% of Reading</v>
      </c>
      <c r="S340" s="464" t="e">
        <f ca="1">분동식압력계!K355</f>
        <v>#N/A</v>
      </c>
      <c r="T340" s="465">
        <f>분동식압력계!L355</f>
        <v>0</v>
      </c>
      <c r="U340" s="414" t="str">
        <f ca="1">IF(TYPE(K340)=16,M340,Q340)</f>
        <v/>
      </c>
      <c r="V340" s="411" t="str">
        <f ca="1">IF(TYPE(K340)=16,N340,R340)</f>
        <v/>
      </c>
      <c r="W340" s="458" t="e">
        <f ca="1">IF(TYPE(K340)=16,O340,S340)</f>
        <v>#VALUE!</v>
      </c>
      <c r="X340" s="459">
        <f t="shared" ref="X340:X368" ca="1" si="58">G340</f>
        <v>0</v>
      </c>
      <c r="Z340" s="458" t="e">
        <f ca="1">IF(TYPE(K340)=16,압력교정기!AT356,0)</f>
        <v>#VALUE!</v>
      </c>
      <c r="AA340" s="459">
        <f ca="1">압력교정기!AU356</f>
        <v>0</v>
      </c>
    </row>
    <row r="341" spans="1:30" ht="15" customHeight="1">
      <c r="B341" s="409">
        <f>B340</f>
        <v>0</v>
      </c>
      <c r="C341" s="460">
        <f>Pressure_1_R4!B5</f>
        <v>0</v>
      </c>
      <c r="D341" s="461">
        <f>Pressure_1_R4!D5</f>
        <v>0</v>
      </c>
      <c r="E341" s="422" t="e">
        <f t="shared" ca="1" si="57"/>
        <v>#N/A</v>
      </c>
      <c r="F341" s="466" t="e">
        <f t="shared" ref="F341:F368" ca="1" si="59">C341*E341</f>
        <v>#N/A</v>
      </c>
      <c r="G341" s="468">
        <f ca="1">G340</f>
        <v>0</v>
      </c>
      <c r="H341" s="457" t="e">
        <f ca="1">IF(TYPE(K341)=16,J341,K341*#REF!)</f>
        <v>#N/A</v>
      </c>
      <c r="I341" s="493" t="str">
        <f t="shared" ref="I341:I368" ca="1" si="60">IF(TYPE(K341)=16,"압력교정기","분동식압력계")</f>
        <v>압력교정기</v>
      </c>
      <c r="J341" s="462" t="e">
        <f ca="1">압력교정기!N357</f>
        <v>#N/A</v>
      </c>
      <c r="K341" s="462" t="e">
        <f ca="1">분동식압력계!AJ356</f>
        <v>#DIV/0!</v>
      </c>
      <c r="L341" s="407"/>
      <c r="M341" s="483" t="str">
        <f ca="1">압력교정기!U357</f>
        <v/>
      </c>
      <c r="N341" s="484" t="str">
        <f ca="1">압력교정기!V357</f>
        <v/>
      </c>
      <c r="O341" s="464" t="e">
        <f ca="1">압력교정기!X357</f>
        <v>#VALUE!</v>
      </c>
      <c r="P341" s="465">
        <f>압력교정기!Y357</f>
        <v>0</v>
      </c>
      <c r="Q341" s="483" t="e">
        <f ca="1">분동식압력계!H356</f>
        <v>#N/A</v>
      </c>
      <c r="R341" s="484" t="str">
        <f>분동식압력계!I356</f>
        <v>% of Reading</v>
      </c>
      <c r="S341" s="464" t="e">
        <f ca="1">분동식압력계!K356</f>
        <v>#N/A</v>
      </c>
      <c r="T341" s="465">
        <f>분동식압력계!L356</f>
        <v>0</v>
      </c>
      <c r="U341" s="414" t="str">
        <f t="shared" ref="U341:U368" ca="1" si="61">IF(TYPE(K341)=16,M341,Q341)</f>
        <v/>
      </c>
      <c r="V341" s="411" t="str">
        <f t="shared" ref="V341:V368" ca="1" si="62">IF(TYPE(K341)=16,N341,R341)</f>
        <v/>
      </c>
      <c r="W341" s="458" t="e">
        <f t="shared" ref="W341:W368" ca="1" si="63">IF(TYPE(K341)=16,O341,S341)</f>
        <v>#VALUE!</v>
      </c>
      <c r="X341" s="459">
        <f t="shared" ca="1" si="58"/>
        <v>0</v>
      </c>
      <c r="Z341" s="458" t="e">
        <f ca="1">IF(TYPE(K341)=16,압력교정기!AT357,0)</f>
        <v>#VALUE!</v>
      </c>
      <c r="AA341" s="459">
        <f ca="1">압력교정기!AU357</f>
        <v>0</v>
      </c>
    </row>
    <row r="342" spans="1:30" ht="15" customHeight="1">
      <c r="B342" s="409">
        <f t="shared" ref="B342:B399" si="64">B341</f>
        <v>0</v>
      </c>
      <c r="C342" s="460">
        <f>Pressure_1_R4!B6</f>
        <v>0</v>
      </c>
      <c r="D342" s="461">
        <f>Pressure_1_R4!D6</f>
        <v>0</v>
      </c>
      <c r="E342" s="422" t="e">
        <f t="shared" ca="1" si="57"/>
        <v>#N/A</v>
      </c>
      <c r="F342" s="466" t="e">
        <f t="shared" ca="1" si="59"/>
        <v>#N/A</v>
      </c>
      <c r="G342" s="468">
        <f t="shared" ref="G342:G399" ca="1" si="65">G341</f>
        <v>0</v>
      </c>
      <c r="H342" s="457" t="e">
        <f ca="1">IF(TYPE(K342)=16,J342,K342*#REF!)</f>
        <v>#N/A</v>
      </c>
      <c r="I342" s="493" t="str">
        <f t="shared" ca="1" si="60"/>
        <v>압력교정기</v>
      </c>
      <c r="J342" s="462" t="e">
        <f ca="1">압력교정기!N358</f>
        <v>#N/A</v>
      </c>
      <c r="K342" s="462" t="e">
        <f ca="1">분동식압력계!AJ357</f>
        <v>#DIV/0!</v>
      </c>
      <c r="L342" s="407"/>
      <c r="M342" s="483" t="str">
        <f ca="1">압력교정기!U358</f>
        <v/>
      </c>
      <c r="N342" s="484" t="str">
        <f ca="1">압력교정기!V358</f>
        <v/>
      </c>
      <c r="O342" s="464" t="e">
        <f ca="1">압력교정기!X358</f>
        <v>#VALUE!</v>
      </c>
      <c r="P342" s="465">
        <f>압력교정기!Y358</f>
        <v>0</v>
      </c>
      <c r="Q342" s="483" t="e">
        <f ca="1">분동식압력계!H357</f>
        <v>#N/A</v>
      </c>
      <c r="R342" s="484" t="str">
        <f>분동식압력계!I357</f>
        <v>% of Reading</v>
      </c>
      <c r="S342" s="464" t="e">
        <f ca="1">분동식압력계!K357</f>
        <v>#N/A</v>
      </c>
      <c r="T342" s="465">
        <f>분동식압력계!L357</f>
        <v>0</v>
      </c>
      <c r="U342" s="414" t="str">
        <f t="shared" ca="1" si="61"/>
        <v/>
      </c>
      <c r="V342" s="411" t="str">
        <f t="shared" ca="1" si="62"/>
        <v/>
      </c>
      <c r="W342" s="458" t="e">
        <f t="shared" ca="1" si="63"/>
        <v>#VALUE!</v>
      </c>
      <c r="X342" s="459">
        <f t="shared" ca="1" si="58"/>
        <v>0</v>
      </c>
      <c r="Z342" s="458" t="e">
        <f ca="1">IF(TYPE(K342)=16,압력교정기!AT358,0)</f>
        <v>#VALUE!</v>
      </c>
      <c r="AA342" s="459">
        <f ca="1">압력교정기!AU358</f>
        <v>0</v>
      </c>
    </row>
    <row r="343" spans="1:30" ht="15" customHeight="1">
      <c r="B343" s="409">
        <f t="shared" si="64"/>
        <v>0</v>
      </c>
      <c r="C343" s="460">
        <f>Pressure_1_R4!B7</f>
        <v>0</v>
      </c>
      <c r="D343" s="461">
        <f>Pressure_1_R4!D7</f>
        <v>0</v>
      </c>
      <c r="E343" s="422" t="e">
        <f t="shared" ca="1" si="57"/>
        <v>#N/A</v>
      </c>
      <c r="F343" s="466" t="e">
        <f t="shared" ca="1" si="59"/>
        <v>#N/A</v>
      </c>
      <c r="G343" s="468">
        <f t="shared" ca="1" si="65"/>
        <v>0</v>
      </c>
      <c r="H343" s="457" t="e">
        <f ca="1">IF(TYPE(K343)=16,J343,K343*#REF!)</f>
        <v>#N/A</v>
      </c>
      <c r="I343" s="493" t="str">
        <f t="shared" ca="1" si="60"/>
        <v>압력교정기</v>
      </c>
      <c r="J343" s="462" t="e">
        <f ca="1">압력교정기!N359</f>
        <v>#N/A</v>
      </c>
      <c r="K343" s="462" t="e">
        <f ca="1">분동식압력계!AJ358</f>
        <v>#DIV/0!</v>
      </c>
      <c r="L343" s="407"/>
      <c r="M343" s="483" t="str">
        <f ca="1">압력교정기!U359</f>
        <v/>
      </c>
      <c r="N343" s="484" t="str">
        <f ca="1">압력교정기!V359</f>
        <v/>
      </c>
      <c r="O343" s="464" t="e">
        <f ca="1">압력교정기!X359</f>
        <v>#VALUE!</v>
      </c>
      <c r="P343" s="465">
        <f>압력교정기!Y359</f>
        <v>0</v>
      </c>
      <c r="Q343" s="483" t="e">
        <f ca="1">분동식압력계!H358</f>
        <v>#N/A</v>
      </c>
      <c r="R343" s="484" t="str">
        <f>분동식압력계!I358</f>
        <v>% of Reading</v>
      </c>
      <c r="S343" s="464" t="e">
        <f ca="1">분동식압력계!K358</f>
        <v>#N/A</v>
      </c>
      <c r="T343" s="465">
        <f>분동식압력계!L358</f>
        <v>0</v>
      </c>
      <c r="U343" s="414" t="str">
        <f t="shared" ca="1" si="61"/>
        <v/>
      </c>
      <c r="V343" s="411" t="str">
        <f t="shared" ca="1" si="62"/>
        <v/>
      </c>
      <c r="W343" s="458" t="e">
        <f t="shared" ca="1" si="63"/>
        <v>#VALUE!</v>
      </c>
      <c r="X343" s="459">
        <f t="shared" ca="1" si="58"/>
        <v>0</v>
      </c>
      <c r="Z343" s="458" t="e">
        <f ca="1">IF(TYPE(K343)=16,압력교정기!AT359,0)</f>
        <v>#VALUE!</v>
      </c>
      <c r="AA343" s="459">
        <f ca="1">압력교정기!AU359</f>
        <v>0</v>
      </c>
    </row>
    <row r="344" spans="1:30" ht="15" customHeight="1">
      <c r="B344" s="409">
        <f t="shared" si="64"/>
        <v>0</v>
      </c>
      <c r="C344" s="460">
        <f>Pressure_1_R4!B8</f>
        <v>0</v>
      </c>
      <c r="D344" s="461">
        <f>Pressure_1_R4!D8</f>
        <v>0</v>
      </c>
      <c r="E344" s="422" t="e">
        <f t="shared" ca="1" si="57"/>
        <v>#N/A</v>
      </c>
      <c r="F344" s="466" t="e">
        <f t="shared" ca="1" si="59"/>
        <v>#N/A</v>
      </c>
      <c r="G344" s="468">
        <f t="shared" ca="1" si="65"/>
        <v>0</v>
      </c>
      <c r="H344" s="457" t="e">
        <f ca="1">IF(TYPE(K344)=16,J344,K344*#REF!)</f>
        <v>#N/A</v>
      </c>
      <c r="I344" s="493" t="str">
        <f t="shared" ca="1" si="60"/>
        <v>압력교정기</v>
      </c>
      <c r="J344" s="462" t="e">
        <f ca="1">압력교정기!N360</f>
        <v>#N/A</v>
      </c>
      <c r="K344" s="462" t="e">
        <f ca="1">분동식압력계!AJ359</f>
        <v>#DIV/0!</v>
      </c>
      <c r="L344" s="407"/>
      <c r="M344" s="483" t="str">
        <f ca="1">압력교정기!U360</f>
        <v/>
      </c>
      <c r="N344" s="484" t="str">
        <f ca="1">압력교정기!V360</f>
        <v/>
      </c>
      <c r="O344" s="464" t="e">
        <f ca="1">압력교정기!X360</f>
        <v>#VALUE!</v>
      </c>
      <c r="P344" s="465">
        <f>압력교정기!Y360</f>
        <v>0</v>
      </c>
      <c r="Q344" s="483" t="e">
        <f ca="1">분동식압력계!H359</f>
        <v>#N/A</v>
      </c>
      <c r="R344" s="484" t="str">
        <f>분동식압력계!I359</f>
        <v>% of Reading</v>
      </c>
      <c r="S344" s="464" t="e">
        <f ca="1">분동식압력계!K359</f>
        <v>#N/A</v>
      </c>
      <c r="T344" s="465">
        <f>분동식압력계!L359</f>
        <v>0</v>
      </c>
      <c r="U344" s="414" t="str">
        <f t="shared" ca="1" si="61"/>
        <v/>
      </c>
      <c r="V344" s="411" t="str">
        <f t="shared" ca="1" si="62"/>
        <v/>
      </c>
      <c r="W344" s="458" t="e">
        <f t="shared" ca="1" si="63"/>
        <v>#VALUE!</v>
      </c>
      <c r="X344" s="459">
        <f t="shared" ca="1" si="58"/>
        <v>0</v>
      </c>
      <c r="Z344" s="458" t="e">
        <f ca="1">IF(TYPE(K344)=16,압력교정기!AT360,0)</f>
        <v>#VALUE!</v>
      </c>
      <c r="AA344" s="459">
        <f ca="1">압력교정기!AU360</f>
        <v>0</v>
      </c>
    </row>
    <row r="345" spans="1:30" ht="15" customHeight="1">
      <c r="B345" s="409">
        <f t="shared" si="64"/>
        <v>0</v>
      </c>
      <c r="C345" s="460">
        <f>Pressure_1_R4!B9</f>
        <v>0</v>
      </c>
      <c r="D345" s="461">
        <f>Pressure_1_R4!D9</f>
        <v>0</v>
      </c>
      <c r="E345" s="422" t="e">
        <f t="shared" ca="1" si="57"/>
        <v>#N/A</v>
      </c>
      <c r="F345" s="466" t="e">
        <f t="shared" ca="1" si="59"/>
        <v>#N/A</v>
      </c>
      <c r="G345" s="468">
        <f t="shared" ca="1" si="65"/>
        <v>0</v>
      </c>
      <c r="H345" s="457" t="e">
        <f ca="1">IF(TYPE(K345)=16,J345,K345*#REF!)</f>
        <v>#N/A</v>
      </c>
      <c r="I345" s="493" t="str">
        <f t="shared" ca="1" si="60"/>
        <v>압력교정기</v>
      </c>
      <c r="J345" s="462" t="e">
        <f ca="1">압력교정기!N361</f>
        <v>#N/A</v>
      </c>
      <c r="K345" s="462" t="e">
        <f ca="1">분동식압력계!AJ360</f>
        <v>#DIV/0!</v>
      </c>
      <c r="L345" s="407"/>
      <c r="M345" s="483" t="str">
        <f ca="1">압력교정기!U361</f>
        <v/>
      </c>
      <c r="N345" s="484" t="str">
        <f ca="1">압력교정기!V361</f>
        <v/>
      </c>
      <c r="O345" s="464" t="e">
        <f ca="1">압력교정기!X361</f>
        <v>#VALUE!</v>
      </c>
      <c r="P345" s="465">
        <f>압력교정기!Y361</f>
        <v>0</v>
      </c>
      <c r="Q345" s="483" t="e">
        <f ca="1">분동식압력계!H360</f>
        <v>#N/A</v>
      </c>
      <c r="R345" s="484" t="str">
        <f>분동식압력계!I360</f>
        <v>% of Reading</v>
      </c>
      <c r="S345" s="464" t="e">
        <f ca="1">분동식압력계!K360</f>
        <v>#N/A</v>
      </c>
      <c r="T345" s="465">
        <f>분동식압력계!L360</f>
        <v>0</v>
      </c>
      <c r="U345" s="414" t="str">
        <f t="shared" ca="1" si="61"/>
        <v/>
      </c>
      <c r="V345" s="411" t="str">
        <f t="shared" ca="1" si="62"/>
        <v/>
      </c>
      <c r="W345" s="458" t="e">
        <f t="shared" ca="1" si="63"/>
        <v>#VALUE!</v>
      </c>
      <c r="X345" s="459">
        <f t="shared" ca="1" si="58"/>
        <v>0</v>
      </c>
      <c r="Z345" s="458" t="e">
        <f ca="1">IF(TYPE(K345)=16,압력교정기!AT361,0)</f>
        <v>#VALUE!</v>
      </c>
      <c r="AA345" s="459">
        <f ca="1">압력교정기!AU361</f>
        <v>0</v>
      </c>
    </row>
    <row r="346" spans="1:30" ht="15" customHeight="1">
      <c r="B346" s="409">
        <f t="shared" si="64"/>
        <v>0</v>
      </c>
      <c r="C346" s="460">
        <f>Pressure_1_R4!B10</f>
        <v>0</v>
      </c>
      <c r="D346" s="461">
        <f>Pressure_1_R4!D10</f>
        <v>0</v>
      </c>
      <c r="E346" s="422" t="e">
        <f t="shared" ca="1" si="57"/>
        <v>#N/A</v>
      </c>
      <c r="F346" s="466" t="e">
        <f t="shared" ca="1" si="59"/>
        <v>#N/A</v>
      </c>
      <c r="G346" s="468">
        <f t="shared" ca="1" si="65"/>
        <v>0</v>
      </c>
      <c r="H346" s="457" t="e">
        <f ca="1">IF(TYPE(K346)=16,J346,K346*#REF!)</f>
        <v>#N/A</v>
      </c>
      <c r="I346" s="493" t="str">
        <f t="shared" ca="1" si="60"/>
        <v>압력교정기</v>
      </c>
      <c r="J346" s="462" t="e">
        <f ca="1">압력교정기!N362</f>
        <v>#N/A</v>
      </c>
      <c r="K346" s="462" t="e">
        <f ca="1">분동식압력계!AJ361</f>
        <v>#DIV/0!</v>
      </c>
      <c r="L346" s="407"/>
      <c r="M346" s="483" t="str">
        <f ca="1">압력교정기!U362</f>
        <v/>
      </c>
      <c r="N346" s="484" t="str">
        <f ca="1">압력교정기!V362</f>
        <v/>
      </c>
      <c r="O346" s="464" t="e">
        <f ca="1">압력교정기!X362</f>
        <v>#VALUE!</v>
      </c>
      <c r="P346" s="465">
        <f>압력교정기!Y362</f>
        <v>0</v>
      </c>
      <c r="Q346" s="483" t="e">
        <f ca="1">분동식압력계!H361</f>
        <v>#N/A</v>
      </c>
      <c r="R346" s="484" t="str">
        <f>분동식압력계!I361</f>
        <v>% of Reading</v>
      </c>
      <c r="S346" s="464" t="e">
        <f ca="1">분동식압력계!K361</f>
        <v>#N/A</v>
      </c>
      <c r="T346" s="465">
        <f>분동식압력계!L361</f>
        <v>0</v>
      </c>
      <c r="U346" s="414" t="str">
        <f t="shared" ca="1" si="61"/>
        <v/>
      </c>
      <c r="V346" s="411" t="str">
        <f t="shared" ca="1" si="62"/>
        <v/>
      </c>
      <c r="W346" s="458" t="e">
        <f t="shared" ca="1" si="63"/>
        <v>#VALUE!</v>
      </c>
      <c r="X346" s="459">
        <f t="shared" ca="1" si="58"/>
        <v>0</v>
      </c>
      <c r="Z346" s="458" t="e">
        <f ca="1">IF(TYPE(K346)=16,압력교정기!AT362,0)</f>
        <v>#VALUE!</v>
      </c>
      <c r="AA346" s="459">
        <f ca="1">압력교정기!AU362</f>
        <v>0</v>
      </c>
    </row>
    <row r="347" spans="1:30" ht="15" customHeight="1">
      <c r="B347" s="409">
        <f t="shared" si="64"/>
        <v>0</v>
      </c>
      <c r="C347" s="460">
        <f>Pressure_1_R4!B11</f>
        <v>0</v>
      </c>
      <c r="D347" s="461">
        <f>Pressure_1_R4!D11</f>
        <v>0</v>
      </c>
      <c r="E347" s="422" t="e">
        <f t="shared" ca="1" si="57"/>
        <v>#N/A</v>
      </c>
      <c r="F347" s="466" t="e">
        <f t="shared" ca="1" si="59"/>
        <v>#N/A</v>
      </c>
      <c r="G347" s="468">
        <f t="shared" ca="1" si="65"/>
        <v>0</v>
      </c>
      <c r="H347" s="457" t="e">
        <f ca="1">IF(TYPE(K347)=16,J347,K347*#REF!)</f>
        <v>#N/A</v>
      </c>
      <c r="I347" s="493" t="str">
        <f t="shared" ca="1" si="60"/>
        <v>압력교정기</v>
      </c>
      <c r="J347" s="462" t="e">
        <f ca="1">압력교정기!N363</f>
        <v>#N/A</v>
      </c>
      <c r="K347" s="462" t="e">
        <f ca="1">분동식압력계!AJ362</f>
        <v>#DIV/0!</v>
      </c>
      <c r="L347" s="407"/>
      <c r="M347" s="483" t="str">
        <f ca="1">압력교정기!U363</f>
        <v/>
      </c>
      <c r="N347" s="484" t="str">
        <f ca="1">압력교정기!V363</f>
        <v/>
      </c>
      <c r="O347" s="464" t="e">
        <f ca="1">압력교정기!X363</f>
        <v>#VALUE!</v>
      </c>
      <c r="P347" s="465">
        <f>압력교정기!Y363</f>
        <v>0</v>
      </c>
      <c r="Q347" s="483" t="e">
        <f ca="1">분동식압력계!H362</f>
        <v>#N/A</v>
      </c>
      <c r="R347" s="484" t="str">
        <f>분동식압력계!I362</f>
        <v>% of Reading</v>
      </c>
      <c r="S347" s="464" t="e">
        <f ca="1">분동식압력계!K362</f>
        <v>#N/A</v>
      </c>
      <c r="T347" s="465">
        <f>분동식압력계!L362</f>
        <v>0</v>
      </c>
      <c r="U347" s="414" t="str">
        <f t="shared" ca="1" si="61"/>
        <v/>
      </c>
      <c r="V347" s="411" t="str">
        <f t="shared" ca="1" si="62"/>
        <v/>
      </c>
      <c r="W347" s="458" t="e">
        <f t="shared" ca="1" si="63"/>
        <v>#VALUE!</v>
      </c>
      <c r="X347" s="459">
        <f t="shared" ca="1" si="58"/>
        <v>0</v>
      </c>
      <c r="Z347" s="458" t="e">
        <f ca="1">IF(TYPE(K347)=16,압력교정기!AT363,0)</f>
        <v>#VALUE!</v>
      </c>
      <c r="AA347" s="459">
        <f ca="1">압력교정기!AU363</f>
        <v>0</v>
      </c>
    </row>
    <row r="348" spans="1:30" ht="15" customHeight="1">
      <c r="B348" s="409">
        <f t="shared" si="64"/>
        <v>0</v>
      </c>
      <c r="C348" s="460">
        <f>Pressure_1_R4!B12</f>
        <v>0</v>
      </c>
      <c r="D348" s="461">
        <f>Pressure_1_R4!D12</f>
        <v>0</v>
      </c>
      <c r="E348" s="422" t="e">
        <f t="shared" ca="1" si="57"/>
        <v>#N/A</v>
      </c>
      <c r="F348" s="466" t="e">
        <f t="shared" ca="1" si="59"/>
        <v>#N/A</v>
      </c>
      <c r="G348" s="468">
        <f t="shared" ca="1" si="65"/>
        <v>0</v>
      </c>
      <c r="H348" s="457" t="e">
        <f ca="1">IF(TYPE(K348)=16,J348,K348*#REF!)</f>
        <v>#N/A</v>
      </c>
      <c r="I348" s="493" t="str">
        <f t="shared" ca="1" si="60"/>
        <v>압력교정기</v>
      </c>
      <c r="J348" s="462" t="e">
        <f ca="1">압력교정기!N364</f>
        <v>#N/A</v>
      </c>
      <c r="K348" s="462" t="e">
        <f ca="1">분동식압력계!AJ363</f>
        <v>#DIV/0!</v>
      </c>
      <c r="L348" s="407"/>
      <c r="M348" s="483" t="str">
        <f ca="1">압력교정기!U364</f>
        <v/>
      </c>
      <c r="N348" s="484" t="str">
        <f ca="1">압력교정기!V364</f>
        <v/>
      </c>
      <c r="O348" s="464" t="e">
        <f ca="1">압력교정기!X364</f>
        <v>#VALUE!</v>
      </c>
      <c r="P348" s="465">
        <f>압력교정기!Y364</f>
        <v>0</v>
      </c>
      <c r="Q348" s="483" t="e">
        <f ca="1">분동식압력계!H363</f>
        <v>#N/A</v>
      </c>
      <c r="R348" s="484" t="str">
        <f>분동식압력계!I363</f>
        <v>% of Reading</v>
      </c>
      <c r="S348" s="464" t="e">
        <f ca="1">분동식압력계!K363</f>
        <v>#N/A</v>
      </c>
      <c r="T348" s="465">
        <f>분동식압력계!L363</f>
        <v>0</v>
      </c>
      <c r="U348" s="414" t="str">
        <f t="shared" ca="1" si="61"/>
        <v/>
      </c>
      <c r="V348" s="411" t="str">
        <f t="shared" ca="1" si="62"/>
        <v/>
      </c>
      <c r="W348" s="458" t="e">
        <f t="shared" ca="1" si="63"/>
        <v>#VALUE!</v>
      </c>
      <c r="X348" s="459">
        <f t="shared" ca="1" si="58"/>
        <v>0</v>
      </c>
      <c r="Z348" s="458" t="e">
        <f ca="1">IF(TYPE(K348)=16,압력교정기!AT364,0)</f>
        <v>#VALUE!</v>
      </c>
      <c r="AA348" s="459">
        <f ca="1">압력교정기!AU364</f>
        <v>0</v>
      </c>
    </row>
    <row r="349" spans="1:30" ht="15" customHeight="1">
      <c r="B349" s="409">
        <f t="shared" si="64"/>
        <v>0</v>
      </c>
      <c r="C349" s="460">
        <f>Pressure_1_R4!B13</f>
        <v>0</v>
      </c>
      <c r="D349" s="461">
        <f>Pressure_1_R4!D13</f>
        <v>0</v>
      </c>
      <c r="E349" s="422" t="e">
        <f t="shared" ca="1" si="57"/>
        <v>#N/A</v>
      </c>
      <c r="F349" s="466" t="e">
        <f t="shared" ca="1" si="59"/>
        <v>#N/A</v>
      </c>
      <c r="G349" s="468">
        <f t="shared" ca="1" si="65"/>
        <v>0</v>
      </c>
      <c r="H349" s="457" t="e">
        <f ca="1">IF(TYPE(K349)=16,J349,K349*#REF!)</f>
        <v>#N/A</v>
      </c>
      <c r="I349" s="493" t="str">
        <f t="shared" ca="1" si="60"/>
        <v>압력교정기</v>
      </c>
      <c r="J349" s="462" t="e">
        <f ca="1">압력교정기!N365</f>
        <v>#N/A</v>
      </c>
      <c r="K349" s="462" t="e">
        <f ca="1">분동식압력계!AJ364</f>
        <v>#DIV/0!</v>
      </c>
      <c r="L349" s="407"/>
      <c r="M349" s="483" t="str">
        <f ca="1">압력교정기!U365</f>
        <v/>
      </c>
      <c r="N349" s="484" t="str">
        <f ca="1">압력교정기!V365</f>
        <v/>
      </c>
      <c r="O349" s="464" t="e">
        <f ca="1">압력교정기!X365</f>
        <v>#VALUE!</v>
      </c>
      <c r="P349" s="465">
        <f>압력교정기!Y365</f>
        <v>0</v>
      </c>
      <c r="Q349" s="483" t="e">
        <f ca="1">분동식압력계!H364</f>
        <v>#N/A</v>
      </c>
      <c r="R349" s="484" t="str">
        <f>분동식압력계!I364</f>
        <v>% of Reading</v>
      </c>
      <c r="S349" s="464" t="e">
        <f ca="1">분동식압력계!K364</f>
        <v>#N/A</v>
      </c>
      <c r="T349" s="465">
        <f>분동식압력계!L364</f>
        <v>0</v>
      </c>
      <c r="U349" s="414" t="str">
        <f t="shared" ca="1" si="61"/>
        <v/>
      </c>
      <c r="V349" s="411" t="str">
        <f t="shared" ca="1" si="62"/>
        <v/>
      </c>
      <c r="W349" s="458" t="e">
        <f t="shared" ca="1" si="63"/>
        <v>#VALUE!</v>
      </c>
      <c r="X349" s="459">
        <f t="shared" ca="1" si="58"/>
        <v>0</v>
      </c>
      <c r="Z349" s="458" t="e">
        <f ca="1">IF(TYPE(K349)=16,압력교정기!AT365,0)</f>
        <v>#VALUE!</v>
      </c>
      <c r="AA349" s="459">
        <f ca="1">압력교정기!AU365</f>
        <v>0</v>
      </c>
    </row>
    <row r="350" spans="1:30" ht="15" customHeight="1">
      <c r="B350" s="409">
        <f t="shared" si="64"/>
        <v>0</v>
      </c>
      <c r="C350" s="460">
        <f>Pressure_1_R4!B14</f>
        <v>0</v>
      </c>
      <c r="D350" s="461">
        <f>Pressure_1_R4!D14</f>
        <v>0</v>
      </c>
      <c r="E350" s="422" t="e">
        <f t="shared" ca="1" si="57"/>
        <v>#N/A</v>
      </c>
      <c r="F350" s="466" t="e">
        <f t="shared" ca="1" si="59"/>
        <v>#N/A</v>
      </c>
      <c r="G350" s="468">
        <f t="shared" ca="1" si="65"/>
        <v>0</v>
      </c>
      <c r="H350" s="457" t="e">
        <f ca="1">IF(TYPE(K350)=16,J350,K350*#REF!)</f>
        <v>#N/A</v>
      </c>
      <c r="I350" s="493" t="str">
        <f t="shared" ca="1" si="60"/>
        <v>압력교정기</v>
      </c>
      <c r="J350" s="462" t="e">
        <f ca="1">압력교정기!N366</f>
        <v>#N/A</v>
      </c>
      <c r="K350" s="462" t="e">
        <f ca="1">분동식압력계!AJ365</f>
        <v>#DIV/0!</v>
      </c>
      <c r="L350" s="407"/>
      <c r="M350" s="483" t="str">
        <f ca="1">압력교정기!U366</f>
        <v/>
      </c>
      <c r="N350" s="484" t="str">
        <f ca="1">압력교정기!V366</f>
        <v/>
      </c>
      <c r="O350" s="464" t="e">
        <f ca="1">압력교정기!X366</f>
        <v>#VALUE!</v>
      </c>
      <c r="P350" s="465">
        <f>압력교정기!Y366</f>
        <v>0</v>
      </c>
      <c r="Q350" s="483" t="e">
        <f ca="1">분동식압력계!H365</f>
        <v>#N/A</v>
      </c>
      <c r="R350" s="484" t="str">
        <f>분동식압력계!I365</f>
        <v>% of Reading</v>
      </c>
      <c r="S350" s="464" t="e">
        <f ca="1">분동식압력계!K365</f>
        <v>#N/A</v>
      </c>
      <c r="T350" s="465">
        <f>분동식압력계!L365</f>
        <v>0</v>
      </c>
      <c r="U350" s="414" t="str">
        <f t="shared" ca="1" si="61"/>
        <v/>
      </c>
      <c r="V350" s="411" t="str">
        <f t="shared" ca="1" si="62"/>
        <v/>
      </c>
      <c r="W350" s="458" t="e">
        <f t="shared" ca="1" si="63"/>
        <v>#VALUE!</v>
      </c>
      <c r="X350" s="459">
        <f t="shared" ca="1" si="58"/>
        <v>0</v>
      </c>
      <c r="Z350" s="458" t="e">
        <f ca="1">IF(TYPE(K350)=16,압력교정기!AT366,0)</f>
        <v>#VALUE!</v>
      </c>
      <c r="AA350" s="459">
        <f ca="1">압력교정기!AU366</f>
        <v>0</v>
      </c>
    </row>
    <row r="351" spans="1:30" ht="15" customHeight="1">
      <c r="B351" s="409">
        <f t="shared" si="64"/>
        <v>0</v>
      </c>
      <c r="C351" s="460">
        <f>Pressure_1_R4!B15</f>
        <v>0</v>
      </c>
      <c r="D351" s="461">
        <f>Pressure_1_R4!D15</f>
        <v>0</v>
      </c>
      <c r="E351" s="422" t="e">
        <f t="shared" ca="1" si="57"/>
        <v>#N/A</v>
      </c>
      <c r="F351" s="466" t="e">
        <f t="shared" ca="1" si="59"/>
        <v>#N/A</v>
      </c>
      <c r="G351" s="468">
        <f t="shared" ca="1" si="65"/>
        <v>0</v>
      </c>
      <c r="H351" s="457" t="e">
        <f ca="1">IF(TYPE(K351)=16,J351,K351*#REF!)</f>
        <v>#N/A</v>
      </c>
      <c r="I351" s="493" t="str">
        <f t="shared" ca="1" si="60"/>
        <v>압력교정기</v>
      </c>
      <c r="J351" s="462" t="e">
        <f ca="1">압력교정기!N367</f>
        <v>#N/A</v>
      </c>
      <c r="K351" s="462" t="e">
        <f ca="1">분동식압력계!AJ366</f>
        <v>#DIV/0!</v>
      </c>
      <c r="L351" s="407"/>
      <c r="M351" s="483" t="str">
        <f ca="1">압력교정기!U367</f>
        <v/>
      </c>
      <c r="N351" s="484" t="str">
        <f ca="1">압력교정기!V367</f>
        <v/>
      </c>
      <c r="O351" s="464" t="e">
        <f ca="1">압력교정기!X367</f>
        <v>#VALUE!</v>
      </c>
      <c r="P351" s="465">
        <f>압력교정기!Y367</f>
        <v>0</v>
      </c>
      <c r="Q351" s="483" t="e">
        <f ca="1">분동식압력계!H366</f>
        <v>#N/A</v>
      </c>
      <c r="R351" s="484" t="str">
        <f>분동식압력계!I366</f>
        <v>% of Reading</v>
      </c>
      <c r="S351" s="464" t="e">
        <f ca="1">분동식압력계!K366</f>
        <v>#N/A</v>
      </c>
      <c r="T351" s="465">
        <f>분동식압력계!L366</f>
        <v>0</v>
      </c>
      <c r="U351" s="414" t="str">
        <f t="shared" ca="1" si="61"/>
        <v/>
      </c>
      <c r="V351" s="411" t="str">
        <f t="shared" ca="1" si="62"/>
        <v/>
      </c>
      <c r="W351" s="458" t="e">
        <f t="shared" ca="1" si="63"/>
        <v>#VALUE!</v>
      </c>
      <c r="X351" s="459">
        <f t="shared" ca="1" si="58"/>
        <v>0</v>
      </c>
      <c r="Z351" s="458" t="e">
        <f ca="1">IF(TYPE(K351)=16,압력교정기!AT367,0)</f>
        <v>#VALUE!</v>
      </c>
      <c r="AA351" s="459">
        <f ca="1">압력교정기!AU367</f>
        <v>0</v>
      </c>
    </row>
    <row r="352" spans="1:30" ht="15" customHeight="1">
      <c r="B352" s="409">
        <f t="shared" si="64"/>
        <v>0</v>
      </c>
      <c r="C352" s="460">
        <f>Pressure_1_R4!B16</f>
        <v>0</v>
      </c>
      <c r="D352" s="461">
        <f>Pressure_1_R4!D16</f>
        <v>0</v>
      </c>
      <c r="E352" s="422" t="e">
        <f t="shared" ca="1" si="57"/>
        <v>#N/A</v>
      </c>
      <c r="F352" s="466" t="e">
        <f t="shared" ca="1" si="59"/>
        <v>#N/A</v>
      </c>
      <c r="G352" s="468">
        <f t="shared" ca="1" si="65"/>
        <v>0</v>
      </c>
      <c r="H352" s="457" t="e">
        <f ca="1">IF(TYPE(K352)=16,J352,K352*#REF!)</f>
        <v>#N/A</v>
      </c>
      <c r="I352" s="493" t="str">
        <f t="shared" ca="1" si="60"/>
        <v>압력교정기</v>
      </c>
      <c r="J352" s="462" t="e">
        <f ca="1">압력교정기!N368</f>
        <v>#N/A</v>
      </c>
      <c r="K352" s="462" t="e">
        <f ca="1">분동식압력계!AJ367</f>
        <v>#DIV/0!</v>
      </c>
      <c r="L352" s="407"/>
      <c r="M352" s="483" t="str">
        <f ca="1">압력교정기!U368</f>
        <v/>
      </c>
      <c r="N352" s="484" t="str">
        <f ca="1">압력교정기!V368</f>
        <v/>
      </c>
      <c r="O352" s="464" t="e">
        <f ca="1">압력교정기!X368</f>
        <v>#VALUE!</v>
      </c>
      <c r="P352" s="465">
        <f>압력교정기!Y368</f>
        <v>0</v>
      </c>
      <c r="Q352" s="483" t="e">
        <f ca="1">분동식압력계!H367</f>
        <v>#N/A</v>
      </c>
      <c r="R352" s="484" t="str">
        <f>분동식압력계!I367</f>
        <v>% of Reading</v>
      </c>
      <c r="S352" s="464" t="e">
        <f ca="1">분동식압력계!K367</f>
        <v>#N/A</v>
      </c>
      <c r="T352" s="465">
        <f>분동식압력계!L367</f>
        <v>0</v>
      </c>
      <c r="U352" s="414" t="str">
        <f t="shared" ca="1" si="61"/>
        <v/>
      </c>
      <c r="V352" s="411" t="str">
        <f t="shared" ca="1" si="62"/>
        <v/>
      </c>
      <c r="W352" s="458" t="e">
        <f t="shared" ca="1" si="63"/>
        <v>#VALUE!</v>
      </c>
      <c r="X352" s="459">
        <f t="shared" ca="1" si="58"/>
        <v>0</v>
      </c>
      <c r="Z352" s="458" t="e">
        <f ca="1">IF(TYPE(K352)=16,압력교정기!AT368,0)</f>
        <v>#VALUE!</v>
      </c>
      <c r="AA352" s="459">
        <f ca="1">압력교정기!AU368</f>
        <v>0</v>
      </c>
    </row>
    <row r="353" spans="2:27" ht="15" customHeight="1">
      <c r="B353" s="409">
        <f t="shared" si="64"/>
        <v>0</v>
      </c>
      <c r="C353" s="460">
        <f>Pressure_1_R4!B17</f>
        <v>0</v>
      </c>
      <c r="D353" s="461">
        <f>Pressure_1_R4!D17</f>
        <v>0</v>
      </c>
      <c r="E353" s="422" t="e">
        <f t="shared" ca="1" si="57"/>
        <v>#N/A</v>
      </c>
      <c r="F353" s="466" t="e">
        <f t="shared" ca="1" si="59"/>
        <v>#N/A</v>
      </c>
      <c r="G353" s="468">
        <f t="shared" ca="1" si="65"/>
        <v>0</v>
      </c>
      <c r="H353" s="457" t="e">
        <f ca="1">IF(TYPE(K353)=16,J353,K353*#REF!)</f>
        <v>#N/A</v>
      </c>
      <c r="I353" s="493" t="str">
        <f t="shared" ca="1" si="60"/>
        <v>압력교정기</v>
      </c>
      <c r="J353" s="462" t="e">
        <f ca="1">압력교정기!N369</f>
        <v>#N/A</v>
      </c>
      <c r="K353" s="462" t="e">
        <f ca="1">분동식압력계!AJ368</f>
        <v>#DIV/0!</v>
      </c>
      <c r="L353" s="407"/>
      <c r="M353" s="483" t="str">
        <f ca="1">압력교정기!U369</f>
        <v/>
      </c>
      <c r="N353" s="484" t="str">
        <f ca="1">압력교정기!V369</f>
        <v/>
      </c>
      <c r="O353" s="464" t="e">
        <f ca="1">압력교정기!X369</f>
        <v>#VALUE!</v>
      </c>
      <c r="P353" s="465">
        <f>압력교정기!Y369</f>
        <v>0</v>
      </c>
      <c r="Q353" s="483" t="e">
        <f ca="1">분동식압력계!H368</f>
        <v>#N/A</v>
      </c>
      <c r="R353" s="484" t="str">
        <f>분동식압력계!I368</f>
        <v>% of Reading</v>
      </c>
      <c r="S353" s="464" t="e">
        <f ca="1">분동식압력계!K368</f>
        <v>#N/A</v>
      </c>
      <c r="T353" s="465">
        <f>분동식압력계!L368</f>
        <v>0</v>
      </c>
      <c r="U353" s="414" t="str">
        <f t="shared" ca="1" si="61"/>
        <v/>
      </c>
      <c r="V353" s="411" t="str">
        <f t="shared" ca="1" si="62"/>
        <v/>
      </c>
      <c r="W353" s="458" t="e">
        <f t="shared" ca="1" si="63"/>
        <v>#VALUE!</v>
      </c>
      <c r="X353" s="459">
        <f t="shared" ca="1" si="58"/>
        <v>0</v>
      </c>
      <c r="Z353" s="458" t="e">
        <f ca="1">IF(TYPE(K353)=16,압력교정기!AT369,0)</f>
        <v>#VALUE!</v>
      </c>
      <c r="AA353" s="459">
        <f ca="1">압력교정기!AU369</f>
        <v>0</v>
      </c>
    </row>
    <row r="354" spans="2:27" ht="15" customHeight="1">
      <c r="B354" s="409">
        <f t="shared" si="64"/>
        <v>0</v>
      </c>
      <c r="C354" s="460">
        <f>Pressure_1_R4!B18</f>
        <v>0</v>
      </c>
      <c r="D354" s="461">
        <f>Pressure_1_R4!D18</f>
        <v>0</v>
      </c>
      <c r="E354" s="422" t="e">
        <f t="shared" ca="1" si="57"/>
        <v>#N/A</v>
      </c>
      <c r="F354" s="466" t="e">
        <f t="shared" ca="1" si="59"/>
        <v>#N/A</v>
      </c>
      <c r="G354" s="468">
        <f t="shared" ca="1" si="65"/>
        <v>0</v>
      </c>
      <c r="H354" s="457" t="e">
        <f ca="1">IF(TYPE(K354)=16,J354,K354*#REF!)</f>
        <v>#N/A</v>
      </c>
      <c r="I354" s="493" t="str">
        <f t="shared" ca="1" si="60"/>
        <v>압력교정기</v>
      </c>
      <c r="J354" s="462" t="e">
        <f ca="1">압력교정기!N370</f>
        <v>#N/A</v>
      </c>
      <c r="K354" s="462" t="e">
        <f ca="1">분동식압력계!AJ369</f>
        <v>#DIV/0!</v>
      </c>
      <c r="L354" s="407"/>
      <c r="M354" s="483" t="str">
        <f ca="1">압력교정기!U370</f>
        <v/>
      </c>
      <c r="N354" s="484" t="str">
        <f ca="1">압력교정기!V370</f>
        <v/>
      </c>
      <c r="O354" s="464" t="e">
        <f ca="1">압력교정기!X370</f>
        <v>#VALUE!</v>
      </c>
      <c r="P354" s="465">
        <f>압력교정기!Y370</f>
        <v>0</v>
      </c>
      <c r="Q354" s="483" t="e">
        <f ca="1">분동식압력계!H369</f>
        <v>#N/A</v>
      </c>
      <c r="R354" s="484" t="str">
        <f>분동식압력계!I369</f>
        <v>% of Reading</v>
      </c>
      <c r="S354" s="464" t="e">
        <f ca="1">분동식압력계!K369</f>
        <v>#N/A</v>
      </c>
      <c r="T354" s="465">
        <f>분동식압력계!L369</f>
        <v>0</v>
      </c>
      <c r="U354" s="414" t="str">
        <f t="shared" ca="1" si="61"/>
        <v/>
      </c>
      <c r="V354" s="411" t="str">
        <f t="shared" ca="1" si="62"/>
        <v/>
      </c>
      <c r="W354" s="458" t="e">
        <f t="shared" ca="1" si="63"/>
        <v>#VALUE!</v>
      </c>
      <c r="X354" s="459">
        <f t="shared" ca="1" si="58"/>
        <v>0</v>
      </c>
      <c r="Z354" s="458" t="e">
        <f ca="1">IF(TYPE(K354)=16,압력교정기!AT370,0)</f>
        <v>#VALUE!</v>
      </c>
      <c r="AA354" s="459">
        <f ca="1">압력교정기!AU370</f>
        <v>0</v>
      </c>
    </row>
    <row r="355" spans="2:27" ht="15" customHeight="1">
      <c r="B355" s="409">
        <f t="shared" si="64"/>
        <v>0</v>
      </c>
      <c r="C355" s="460">
        <f>Pressure_1_R4!B19</f>
        <v>0</v>
      </c>
      <c r="D355" s="461">
        <f>Pressure_1_R4!D19</f>
        <v>0</v>
      </c>
      <c r="E355" s="422" t="e">
        <f t="shared" ca="1" si="57"/>
        <v>#N/A</v>
      </c>
      <c r="F355" s="466" t="e">
        <f t="shared" ca="1" si="59"/>
        <v>#N/A</v>
      </c>
      <c r="G355" s="468">
        <f t="shared" ca="1" si="65"/>
        <v>0</v>
      </c>
      <c r="H355" s="457" t="e">
        <f ca="1">IF(TYPE(K355)=16,J355,K355*#REF!)</f>
        <v>#N/A</v>
      </c>
      <c r="I355" s="493" t="str">
        <f t="shared" ca="1" si="60"/>
        <v>압력교정기</v>
      </c>
      <c r="J355" s="462" t="e">
        <f ca="1">압력교정기!N371</f>
        <v>#N/A</v>
      </c>
      <c r="K355" s="462" t="e">
        <f ca="1">분동식압력계!AJ370</f>
        <v>#DIV/0!</v>
      </c>
      <c r="L355" s="407"/>
      <c r="M355" s="483" t="str">
        <f ca="1">압력교정기!U371</f>
        <v/>
      </c>
      <c r="N355" s="484" t="str">
        <f ca="1">압력교정기!V371</f>
        <v/>
      </c>
      <c r="O355" s="464" t="e">
        <f ca="1">압력교정기!X371</f>
        <v>#VALUE!</v>
      </c>
      <c r="P355" s="465">
        <f>압력교정기!Y371</f>
        <v>0</v>
      </c>
      <c r="Q355" s="483" t="e">
        <f ca="1">분동식압력계!H370</f>
        <v>#N/A</v>
      </c>
      <c r="R355" s="484" t="str">
        <f>분동식압력계!I370</f>
        <v>% of Reading</v>
      </c>
      <c r="S355" s="464" t="e">
        <f ca="1">분동식압력계!K370</f>
        <v>#N/A</v>
      </c>
      <c r="T355" s="465">
        <f>분동식압력계!L370</f>
        <v>0</v>
      </c>
      <c r="U355" s="414" t="str">
        <f t="shared" ca="1" si="61"/>
        <v/>
      </c>
      <c r="V355" s="411" t="str">
        <f t="shared" ca="1" si="62"/>
        <v/>
      </c>
      <c r="W355" s="458" t="e">
        <f t="shared" ca="1" si="63"/>
        <v>#VALUE!</v>
      </c>
      <c r="X355" s="459">
        <f t="shared" ca="1" si="58"/>
        <v>0</v>
      </c>
      <c r="Z355" s="458" t="e">
        <f ca="1">IF(TYPE(K355)=16,압력교정기!AT371,0)</f>
        <v>#VALUE!</v>
      </c>
      <c r="AA355" s="459">
        <f ca="1">압력교정기!AU371</f>
        <v>0</v>
      </c>
    </row>
    <row r="356" spans="2:27" ht="15" customHeight="1">
      <c r="B356" s="409">
        <f t="shared" si="64"/>
        <v>0</v>
      </c>
      <c r="C356" s="460">
        <f>Pressure_1_R4!B20</f>
        <v>0</v>
      </c>
      <c r="D356" s="461">
        <f>Pressure_1_R4!D20</f>
        <v>0</v>
      </c>
      <c r="E356" s="422" t="e">
        <f t="shared" ca="1" si="57"/>
        <v>#N/A</v>
      </c>
      <c r="F356" s="466" t="e">
        <f t="shared" ca="1" si="59"/>
        <v>#N/A</v>
      </c>
      <c r="G356" s="468">
        <f t="shared" ca="1" si="65"/>
        <v>0</v>
      </c>
      <c r="H356" s="457" t="e">
        <f ca="1">IF(TYPE(K356)=16,J356,K356*#REF!)</f>
        <v>#N/A</v>
      </c>
      <c r="I356" s="493" t="str">
        <f t="shared" ca="1" si="60"/>
        <v>압력교정기</v>
      </c>
      <c r="J356" s="462" t="e">
        <f ca="1">압력교정기!N372</f>
        <v>#N/A</v>
      </c>
      <c r="K356" s="462" t="e">
        <f ca="1">분동식압력계!AJ371</f>
        <v>#DIV/0!</v>
      </c>
      <c r="L356" s="407"/>
      <c r="M356" s="483" t="str">
        <f ca="1">압력교정기!U372</f>
        <v/>
      </c>
      <c r="N356" s="484" t="str">
        <f ca="1">압력교정기!V372</f>
        <v/>
      </c>
      <c r="O356" s="464" t="e">
        <f ca="1">압력교정기!X372</f>
        <v>#VALUE!</v>
      </c>
      <c r="P356" s="465">
        <f>압력교정기!Y372</f>
        <v>0</v>
      </c>
      <c r="Q356" s="483" t="e">
        <f ca="1">분동식압력계!H371</f>
        <v>#N/A</v>
      </c>
      <c r="R356" s="484" t="str">
        <f>분동식압력계!I371</f>
        <v>% of Reading</v>
      </c>
      <c r="S356" s="464" t="e">
        <f ca="1">분동식압력계!K371</f>
        <v>#N/A</v>
      </c>
      <c r="T356" s="465">
        <f>분동식압력계!L371</f>
        <v>0</v>
      </c>
      <c r="U356" s="414" t="str">
        <f t="shared" ca="1" si="61"/>
        <v/>
      </c>
      <c r="V356" s="411" t="str">
        <f t="shared" ca="1" si="62"/>
        <v/>
      </c>
      <c r="W356" s="458" t="e">
        <f t="shared" ca="1" si="63"/>
        <v>#VALUE!</v>
      </c>
      <c r="X356" s="459">
        <f t="shared" ca="1" si="58"/>
        <v>0</v>
      </c>
      <c r="Z356" s="458" t="e">
        <f ca="1">IF(TYPE(K356)=16,압력교정기!AT372,0)</f>
        <v>#VALUE!</v>
      </c>
      <c r="AA356" s="459">
        <f ca="1">압력교정기!AU372</f>
        <v>0</v>
      </c>
    </row>
    <row r="357" spans="2:27" ht="15" customHeight="1">
      <c r="B357" s="409">
        <f t="shared" si="64"/>
        <v>0</v>
      </c>
      <c r="C357" s="460">
        <f>Pressure_1_R4!B21</f>
        <v>0</v>
      </c>
      <c r="D357" s="461">
        <f>Pressure_1_R4!D21</f>
        <v>0</v>
      </c>
      <c r="E357" s="422" t="e">
        <f t="shared" ca="1" si="57"/>
        <v>#N/A</v>
      </c>
      <c r="F357" s="466" t="e">
        <f t="shared" ca="1" si="59"/>
        <v>#N/A</v>
      </c>
      <c r="G357" s="468">
        <f t="shared" ca="1" si="65"/>
        <v>0</v>
      </c>
      <c r="H357" s="457" t="e">
        <f ca="1">IF(TYPE(K357)=16,J357,K357*#REF!)</f>
        <v>#N/A</v>
      </c>
      <c r="I357" s="493" t="str">
        <f t="shared" ca="1" si="60"/>
        <v>압력교정기</v>
      </c>
      <c r="J357" s="462" t="e">
        <f ca="1">압력교정기!N373</f>
        <v>#N/A</v>
      </c>
      <c r="K357" s="462" t="e">
        <f ca="1">분동식압력계!AJ372</f>
        <v>#DIV/0!</v>
      </c>
      <c r="L357" s="407"/>
      <c r="M357" s="483" t="str">
        <f ca="1">압력교정기!U373</f>
        <v/>
      </c>
      <c r="N357" s="484" t="str">
        <f ca="1">압력교정기!V373</f>
        <v/>
      </c>
      <c r="O357" s="464" t="e">
        <f ca="1">압력교정기!X373</f>
        <v>#VALUE!</v>
      </c>
      <c r="P357" s="465">
        <f>압력교정기!Y373</f>
        <v>0</v>
      </c>
      <c r="Q357" s="483" t="e">
        <f ca="1">분동식압력계!H372</f>
        <v>#N/A</v>
      </c>
      <c r="R357" s="484" t="str">
        <f>분동식압력계!I372</f>
        <v>% of Reading</v>
      </c>
      <c r="S357" s="464" t="e">
        <f ca="1">분동식압력계!K372</f>
        <v>#N/A</v>
      </c>
      <c r="T357" s="465">
        <f>분동식압력계!L372</f>
        <v>0</v>
      </c>
      <c r="U357" s="414" t="str">
        <f t="shared" ca="1" si="61"/>
        <v/>
      </c>
      <c r="V357" s="411" t="str">
        <f t="shared" ca="1" si="62"/>
        <v/>
      </c>
      <c r="W357" s="458" t="e">
        <f t="shared" ca="1" si="63"/>
        <v>#VALUE!</v>
      </c>
      <c r="X357" s="459">
        <f t="shared" ca="1" si="58"/>
        <v>0</v>
      </c>
      <c r="Z357" s="458" t="e">
        <f ca="1">IF(TYPE(K357)=16,압력교정기!AT373,0)</f>
        <v>#VALUE!</v>
      </c>
      <c r="AA357" s="459">
        <f ca="1">압력교정기!AU373</f>
        <v>0</v>
      </c>
    </row>
    <row r="358" spans="2:27" ht="15" customHeight="1">
      <c r="B358" s="409">
        <f t="shared" si="64"/>
        <v>0</v>
      </c>
      <c r="C358" s="460">
        <f>Pressure_1_R4!B22</f>
        <v>0</v>
      </c>
      <c r="D358" s="461">
        <f>Pressure_1_R4!D22</f>
        <v>0</v>
      </c>
      <c r="E358" s="422" t="e">
        <f t="shared" ca="1" si="57"/>
        <v>#N/A</v>
      </c>
      <c r="F358" s="466" t="e">
        <f t="shared" ca="1" si="59"/>
        <v>#N/A</v>
      </c>
      <c r="G358" s="468">
        <f t="shared" ca="1" si="65"/>
        <v>0</v>
      </c>
      <c r="H358" s="457" t="e">
        <f ca="1">IF(TYPE(K358)=16,J358,K358*#REF!)</f>
        <v>#N/A</v>
      </c>
      <c r="I358" s="493" t="str">
        <f t="shared" ca="1" si="60"/>
        <v>압력교정기</v>
      </c>
      <c r="J358" s="462" t="e">
        <f ca="1">압력교정기!N374</f>
        <v>#N/A</v>
      </c>
      <c r="K358" s="462" t="e">
        <f ca="1">분동식압력계!AJ373</f>
        <v>#DIV/0!</v>
      </c>
      <c r="L358" s="407"/>
      <c r="M358" s="483" t="str">
        <f ca="1">압력교정기!U374</f>
        <v/>
      </c>
      <c r="N358" s="484" t="str">
        <f ca="1">압력교정기!V374</f>
        <v/>
      </c>
      <c r="O358" s="464" t="e">
        <f ca="1">압력교정기!X374</f>
        <v>#VALUE!</v>
      </c>
      <c r="P358" s="465">
        <f>압력교정기!Y374</f>
        <v>0</v>
      </c>
      <c r="Q358" s="483" t="e">
        <f ca="1">분동식압력계!H373</f>
        <v>#N/A</v>
      </c>
      <c r="R358" s="484" t="str">
        <f>분동식압력계!I373</f>
        <v>% of Reading</v>
      </c>
      <c r="S358" s="464" t="e">
        <f ca="1">분동식압력계!K373</f>
        <v>#N/A</v>
      </c>
      <c r="T358" s="465">
        <f>분동식압력계!L373</f>
        <v>0</v>
      </c>
      <c r="U358" s="414" t="str">
        <f t="shared" ca="1" si="61"/>
        <v/>
      </c>
      <c r="V358" s="411" t="str">
        <f t="shared" ca="1" si="62"/>
        <v/>
      </c>
      <c r="W358" s="458" t="e">
        <f t="shared" ca="1" si="63"/>
        <v>#VALUE!</v>
      </c>
      <c r="X358" s="459">
        <f t="shared" ca="1" si="58"/>
        <v>0</v>
      </c>
      <c r="Z358" s="458" t="e">
        <f ca="1">IF(TYPE(K358)=16,압력교정기!AT374,0)</f>
        <v>#VALUE!</v>
      </c>
      <c r="AA358" s="459">
        <f ca="1">압력교정기!AU374</f>
        <v>0</v>
      </c>
    </row>
    <row r="359" spans="2:27" ht="15" customHeight="1">
      <c r="B359" s="409">
        <f t="shared" si="64"/>
        <v>0</v>
      </c>
      <c r="C359" s="460">
        <f>Pressure_1_R4!B23</f>
        <v>0</v>
      </c>
      <c r="D359" s="461">
        <f>Pressure_1_R4!D23</f>
        <v>0</v>
      </c>
      <c r="E359" s="422" t="e">
        <f t="shared" ca="1" si="57"/>
        <v>#N/A</v>
      </c>
      <c r="F359" s="466" t="e">
        <f t="shared" ca="1" si="59"/>
        <v>#N/A</v>
      </c>
      <c r="G359" s="468">
        <f t="shared" ca="1" si="65"/>
        <v>0</v>
      </c>
      <c r="H359" s="457" t="e">
        <f ca="1">IF(TYPE(K359)=16,J359,K359*#REF!)</f>
        <v>#N/A</v>
      </c>
      <c r="I359" s="493" t="str">
        <f t="shared" ca="1" si="60"/>
        <v>압력교정기</v>
      </c>
      <c r="J359" s="462" t="e">
        <f ca="1">압력교정기!N375</f>
        <v>#N/A</v>
      </c>
      <c r="K359" s="462" t="e">
        <f ca="1">분동식압력계!AJ374</f>
        <v>#DIV/0!</v>
      </c>
      <c r="L359" s="407"/>
      <c r="M359" s="483" t="str">
        <f ca="1">압력교정기!U375</f>
        <v/>
      </c>
      <c r="N359" s="484" t="str">
        <f ca="1">압력교정기!V375</f>
        <v/>
      </c>
      <c r="O359" s="464" t="e">
        <f ca="1">압력교정기!X375</f>
        <v>#VALUE!</v>
      </c>
      <c r="P359" s="465">
        <f>압력교정기!Y375</f>
        <v>0</v>
      </c>
      <c r="Q359" s="483" t="e">
        <f ca="1">분동식압력계!H374</f>
        <v>#N/A</v>
      </c>
      <c r="R359" s="484" t="str">
        <f>분동식압력계!I374</f>
        <v>% of Reading</v>
      </c>
      <c r="S359" s="464" t="e">
        <f ca="1">분동식압력계!K374</f>
        <v>#N/A</v>
      </c>
      <c r="T359" s="465">
        <f>분동식압력계!L374</f>
        <v>0</v>
      </c>
      <c r="U359" s="414" t="str">
        <f t="shared" ca="1" si="61"/>
        <v/>
      </c>
      <c r="V359" s="411" t="str">
        <f t="shared" ca="1" si="62"/>
        <v/>
      </c>
      <c r="W359" s="458" t="e">
        <f t="shared" ca="1" si="63"/>
        <v>#VALUE!</v>
      </c>
      <c r="X359" s="459">
        <f t="shared" ca="1" si="58"/>
        <v>0</v>
      </c>
      <c r="Z359" s="458" t="e">
        <f ca="1">IF(TYPE(K359)=16,압력교정기!AT375,0)</f>
        <v>#VALUE!</v>
      </c>
      <c r="AA359" s="459">
        <f ca="1">압력교정기!AU375</f>
        <v>0</v>
      </c>
    </row>
    <row r="360" spans="2:27" ht="15" customHeight="1">
      <c r="B360" s="409">
        <f t="shared" si="64"/>
        <v>0</v>
      </c>
      <c r="C360" s="460">
        <f>Pressure_1_R4!B24</f>
        <v>0</v>
      </c>
      <c r="D360" s="461">
        <f>Pressure_1_R4!D24</f>
        <v>0</v>
      </c>
      <c r="E360" s="422" t="e">
        <f t="shared" ca="1" si="57"/>
        <v>#N/A</v>
      </c>
      <c r="F360" s="466" t="e">
        <f t="shared" ca="1" si="59"/>
        <v>#N/A</v>
      </c>
      <c r="G360" s="468">
        <f t="shared" ca="1" si="65"/>
        <v>0</v>
      </c>
      <c r="H360" s="457" t="e">
        <f ca="1">IF(TYPE(K360)=16,J360,K360*#REF!)</f>
        <v>#N/A</v>
      </c>
      <c r="I360" s="493" t="str">
        <f t="shared" ca="1" si="60"/>
        <v>압력교정기</v>
      </c>
      <c r="J360" s="462" t="e">
        <f ca="1">압력교정기!N376</f>
        <v>#N/A</v>
      </c>
      <c r="K360" s="462" t="e">
        <f ca="1">분동식압력계!AJ375</f>
        <v>#DIV/0!</v>
      </c>
      <c r="L360" s="407"/>
      <c r="M360" s="483" t="str">
        <f ca="1">압력교정기!U376</f>
        <v/>
      </c>
      <c r="N360" s="484" t="str">
        <f ca="1">압력교정기!V376</f>
        <v/>
      </c>
      <c r="O360" s="464" t="e">
        <f ca="1">압력교정기!X376</f>
        <v>#VALUE!</v>
      </c>
      <c r="P360" s="465">
        <f>압력교정기!Y376</f>
        <v>0</v>
      </c>
      <c r="Q360" s="483" t="e">
        <f ca="1">분동식압력계!H375</f>
        <v>#N/A</v>
      </c>
      <c r="R360" s="484" t="str">
        <f>분동식압력계!I375</f>
        <v>% of Reading</v>
      </c>
      <c r="S360" s="464" t="e">
        <f ca="1">분동식압력계!K375</f>
        <v>#N/A</v>
      </c>
      <c r="T360" s="465">
        <f>분동식압력계!L375</f>
        <v>0</v>
      </c>
      <c r="U360" s="414" t="str">
        <f t="shared" ca="1" si="61"/>
        <v/>
      </c>
      <c r="V360" s="411" t="str">
        <f t="shared" ca="1" si="62"/>
        <v/>
      </c>
      <c r="W360" s="458" t="e">
        <f t="shared" ca="1" si="63"/>
        <v>#VALUE!</v>
      </c>
      <c r="X360" s="459">
        <f t="shared" ca="1" si="58"/>
        <v>0</v>
      </c>
      <c r="Z360" s="458" t="e">
        <f ca="1">IF(TYPE(K360)=16,압력교정기!AT376,0)</f>
        <v>#VALUE!</v>
      </c>
      <c r="AA360" s="459">
        <f ca="1">압력교정기!AU376</f>
        <v>0</v>
      </c>
    </row>
    <row r="361" spans="2:27" ht="15" customHeight="1">
      <c r="B361" s="409">
        <f t="shared" si="64"/>
        <v>0</v>
      </c>
      <c r="C361" s="460">
        <f>Pressure_1_R4!B25</f>
        <v>0</v>
      </c>
      <c r="D361" s="461">
        <f>Pressure_1_R4!D25</f>
        <v>0</v>
      </c>
      <c r="E361" s="422" t="e">
        <f t="shared" ca="1" si="57"/>
        <v>#N/A</v>
      </c>
      <c r="F361" s="466" t="e">
        <f t="shared" ca="1" si="59"/>
        <v>#N/A</v>
      </c>
      <c r="G361" s="468">
        <f t="shared" ca="1" si="65"/>
        <v>0</v>
      </c>
      <c r="H361" s="457" t="e">
        <f ca="1">IF(TYPE(K361)=16,J361,K361*#REF!)</f>
        <v>#N/A</v>
      </c>
      <c r="I361" s="493" t="str">
        <f t="shared" ca="1" si="60"/>
        <v>압력교정기</v>
      </c>
      <c r="J361" s="462" t="e">
        <f ca="1">압력교정기!N377</f>
        <v>#N/A</v>
      </c>
      <c r="K361" s="462" t="e">
        <f ca="1">분동식압력계!AJ376</f>
        <v>#DIV/0!</v>
      </c>
      <c r="L361" s="407"/>
      <c r="M361" s="483" t="str">
        <f ca="1">압력교정기!U377</f>
        <v/>
      </c>
      <c r="N361" s="484" t="str">
        <f ca="1">압력교정기!V377</f>
        <v/>
      </c>
      <c r="O361" s="464" t="e">
        <f ca="1">압력교정기!X377</f>
        <v>#VALUE!</v>
      </c>
      <c r="P361" s="465">
        <f>압력교정기!Y377</f>
        <v>0</v>
      </c>
      <c r="Q361" s="483" t="e">
        <f ca="1">분동식압력계!H376</f>
        <v>#N/A</v>
      </c>
      <c r="R361" s="484" t="str">
        <f>분동식압력계!I376</f>
        <v>% of Reading</v>
      </c>
      <c r="S361" s="464" t="e">
        <f ca="1">분동식압력계!K376</f>
        <v>#N/A</v>
      </c>
      <c r="T361" s="465">
        <f>분동식압력계!L376</f>
        <v>0</v>
      </c>
      <c r="U361" s="414" t="str">
        <f t="shared" ca="1" si="61"/>
        <v/>
      </c>
      <c r="V361" s="411" t="str">
        <f t="shared" ca="1" si="62"/>
        <v/>
      </c>
      <c r="W361" s="458" t="e">
        <f t="shared" ca="1" si="63"/>
        <v>#VALUE!</v>
      </c>
      <c r="X361" s="459">
        <f t="shared" ca="1" si="58"/>
        <v>0</v>
      </c>
      <c r="Z361" s="458" t="e">
        <f ca="1">IF(TYPE(K361)=16,압력교정기!AT377,0)</f>
        <v>#VALUE!</v>
      </c>
      <c r="AA361" s="459">
        <f ca="1">압력교정기!AU377</f>
        <v>0</v>
      </c>
    </row>
    <row r="362" spans="2:27" ht="15" customHeight="1">
      <c r="B362" s="409">
        <f t="shared" si="64"/>
        <v>0</v>
      </c>
      <c r="C362" s="460">
        <f>Pressure_1_R4!B26</f>
        <v>0</v>
      </c>
      <c r="D362" s="461">
        <f>Pressure_1_R4!D26</f>
        <v>0</v>
      </c>
      <c r="E362" s="422" t="e">
        <f t="shared" ca="1" si="57"/>
        <v>#N/A</v>
      </c>
      <c r="F362" s="466" t="e">
        <f t="shared" ca="1" si="59"/>
        <v>#N/A</v>
      </c>
      <c r="G362" s="468">
        <f t="shared" ca="1" si="65"/>
        <v>0</v>
      </c>
      <c r="H362" s="457" t="e">
        <f ca="1">IF(TYPE(K362)=16,J362,K362*#REF!)</f>
        <v>#N/A</v>
      </c>
      <c r="I362" s="493" t="str">
        <f t="shared" ca="1" si="60"/>
        <v>압력교정기</v>
      </c>
      <c r="J362" s="462" t="e">
        <f ca="1">압력교정기!N378</f>
        <v>#N/A</v>
      </c>
      <c r="K362" s="462" t="e">
        <f ca="1">분동식압력계!AJ377</f>
        <v>#DIV/0!</v>
      </c>
      <c r="L362" s="407"/>
      <c r="M362" s="483" t="str">
        <f ca="1">압력교정기!U378</f>
        <v/>
      </c>
      <c r="N362" s="484" t="str">
        <f ca="1">압력교정기!V378</f>
        <v/>
      </c>
      <c r="O362" s="464" t="e">
        <f ca="1">압력교정기!X378</f>
        <v>#VALUE!</v>
      </c>
      <c r="P362" s="465">
        <f>압력교정기!Y378</f>
        <v>0</v>
      </c>
      <c r="Q362" s="483" t="e">
        <f ca="1">분동식압력계!H377</f>
        <v>#N/A</v>
      </c>
      <c r="R362" s="484" t="str">
        <f>분동식압력계!I377</f>
        <v>% of Reading</v>
      </c>
      <c r="S362" s="464" t="e">
        <f ca="1">분동식압력계!K377</f>
        <v>#N/A</v>
      </c>
      <c r="T362" s="465">
        <f>분동식압력계!L377</f>
        <v>0</v>
      </c>
      <c r="U362" s="414" t="str">
        <f t="shared" ca="1" si="61"/>
        <v/>
      </c>
      <c r="V362" s="411" t="str">
        <f t="shared" ca="1" si="62"/>
        <v/>
      </c>
      <c r="W362" s="458" t="e">
        <f t="shared" ca="1" si="63"/>
        <v>#VALUE!</v>
      </c>
      <c r="X362" s="459">
        <f t="shared" ca="1" si="58"/>
        <v>0</v>
      </c>
      <c r="Z362" s="458" t="e">
        <f ca="1">IF(TYPE(K362)=16,압력교정기!AT378,0)</f>
        <v>#VALUE!</v>
      </c>
      <c r="AA362" s="459">
        <f ca="1">압력교정기!AU378</f>
        <v>0</v>
      </c>
    </row>
    <row r="363" spans="2:27" ht="15" customHeight="1">
      <c r="B363" s="409">
        <f t="shared" si="64"/>
        <v>0</v>
      </c>
      <c r="C363" s="460">
        <f>Pressure_1_R4!B27</f>
        <v>0</v>
      </c>
      <c r="D363" s="461">
        <f>Pressure_1_R4!D27</f>
        <v>0</v>
      </c>
      <c r="E363" s="422" t="e">
        <f t="shared" ca="1" si="57"/>
        <v>#N/A</v>
      </c>
      <c r="F363" s="466" t="e">
        <f t="shared" ca="1" si="59"/>
        <v>#N/A</v>
      </c>
      <c r="G363" s="468">
        <f t="shared" ca="1" si="65"/>
        <v>0</v>
      </c>
      <c r="H363" s="457" t="e">
        <f ca="1">IF(TYPE(K363)=16,J363,K363*#REF!)</f>
        <v>#N/A</v>
      </c>
      <c r="I363" s="493" t="str">
        <f t="shared" ca="1" si="60"/>
        <v>압력교정기</v>
      </c>
      <c r="J363" s="462" t="e">
        <f ca="1">압력교정기!N379</f>
        <v>#N/A</v>
      </c>
      <c r="K363" s="462" t="e">
        <f ca="1">분동식압력계!AJ378</f>
        <v>#DIV/0!</v>
      </c>
      <c r="L363" s="407"/>
      <c r="M363" s="483" t="str">
        <f ca="1">압력교정기!U379</f>
        <v/>
      </c>
      <c r="N363" s="484" t="str">
        <f ca="1">압력교정기!V379</f>
        <v/>
      </c>
      <c r="O363" s="464" t="e">
        <f ca="1">압력교정기!X379</f>
        <v>#VALUE!</v>
      </c>
      <c r="P363" s="465">
        <f>압력교정기!Y379</f>
        <v>0</v>
      </c>
      <c r="Q363" s="483" t="e">
        <f ca="1">분동식압력계!H378</f>
        <v>#N/A</v>
      </c>
      <c r="R363" s="484" t="str">
        <f>분동식압력계!I378</f>
        <v>% of Reading</v>
      </c>
      <c r="S363" s="464" t="e">
        <f ca="1">분동식압력계!K378</f>
        <v>#N/A</v>
      </c>
      <c r="T363" s="465">
        <f>분동식압력계!L378</f>
        <v>0</v>
      </c>
      <c r="U363" s="414" t="str">
        <f t="shared" ca="1" si="61"/>
        <v/>
      </c>
      <c r="V363" s="411" t="str">
        <f t="shared" ca="1" si="62"/>
        <v/>
      </c>
      <c r="W363" s="458" t="e">
        <f t="shared" ca="1" si="63"/>
        <v>#VALUE!</v>
      </c>
      <c r="X363" s="459">
        <f t="shared" ca="1" si="58"/>
        <v>0</v>
      </c>
      <c r="Z363" s="458" t="e">
        <f ca="1">IF(TYPE(K363)=16,압력교정기!AT379,0)</f>
        <v>#VALUE!</v>
      </c>
      <c r="AA363" s="459">
        <f ca="1">압력교정기!AU379</f>
        <v>0</v>
      </c>
    </row>
    <row r="364" spans="2:27" ht="15" customHeight="1">
      <c r="B364" s="409">
        <f t="shared" si="64"/>
        <v>0</v>
      </c>
      <c r="C364" s="460">
        <f>Pressure_1_R4!B28</f>
        <v>0</v>
      </c>
      <c r="D364" s="461">
        <f>Pressure_1_R4!D28</f>
        <v>0</v>
      </c>
      <c r="E364" s="422" t="e">
        <f t="shared" ca="1" si="57"/>
        <v>#N/A</v>
      </c>
      <c r="F364" s="466" t="e">
        <f t="shared" ca="1" si="59"/>
        <v>#N/A</v>
      </c>
      <c r="G364" s="468">
        <f t="shared" ca="1" si="65"/>
        <v>0</v>
      </c>
      <c r="H364" s="457" t="e">
        <f ca="1">IF(TYPE(K364)=16,J364,K364*#REF!)</f>
        <v>#N/A</v>
      </c>
      <c r="I364" s="493" t="str">
        <f t="shared" ca="1" si="60"/>
        <v>압력교정기</v>
      </c>
      <c r="J364" s="462" t="e">
        <f ca="1">압력교정기!N380</f>
        <v>#N/A</v>
      </c>
      <c r="K364" s="462" t="e">
        <f ca="1">분동식압력계!AJ379</f>
        <v>#DIV/0!</v>
      </c>
      <c r="L364" s="407"/>
      <c r="M364" s="483" t="str">
        <f ca="1">압력교정기!U380</f>
        <v/>
      </c>
      <c r="N364" s="484" t="str">
        <f ca="1">압력교정기!V380</f>
        <v/>
      </c>
      <c r="O364" s="464" t="e">
        <f ca="1">압력교정기!X380</f>
        <v>#VALUE!</v>
      </c>
      <c r="P364" s="465">
        <f>압력교정기!Y380</f>
        <v>0</v>
      </c>
      <c r="Q364" s="483" t="e">
        <f ca="1">분동식압력계!H379</f>
        <v>#N/A</v>
      </c>
      <c r="R364" s="484" t="str">
        <f>분동식압력계!I379</f>
        <v>% of Reading</v>
      </c>
      <c r="S364" s="464" t="e">
        <f ca="1">분동식압력계!K379</f>
        <v>#N/A</v>
      </c>
      <c r="T364" s="465">
        <f>분동식압력계!L379</f>
        <v>0</v>
      </c>
      <c r="U364" s="414" t="str">
        <f t="shared" ca="1" si="61"/>
        <v/>
      </c>
      <c r="V364" s="411" t="str">
        <f t="shared" ca="1" si="62"/>
        <v/>
      </c>
      <c r="W364" s="458" t="e">
        <f t="shared" ca="1" si="63"/>
        <v>#VALUE!</v>
      </c>
      <c r="X364" s="459">
        <f t="shared" ca="1" si="58"/>
        <v>0</v>
      </c>
      <c r="Z364" s="458" t="e">
        <f ca="1">IF(TYPE(K364)=16,압력교정기!AT380,0)</f>
        <v>#VALUE!</v>
      </c>
      <c r="AA364" s="459">
        <f ca="1">압력교정기!AU380</f>
        <v>0</v>
      </c>
    </row>
    <row r="365" spans="2:27" ht="15" customHeight="1">
      <c r="B365" s="409">
        <f t="shared" si="64"/>
        <v>0</v>
      </c>
      <c r="C365" s="460">
        <f>Pressure_1_R4!B29</f>
        <v>0</v>
      </c>
      <c r="D365" s="461">
        <f>Pressure_1_R4!D29</f>
        <v>0</v>
      </c>
      <c r="E365" s="422" t="e">
        <f t="shared" ca="1" si="57"/>
        <v>#N/A</v>
      </c>
      <c r="F365" s="466" t="e">
        <f t="shared" ca="1" si="59"/>
        <v>#N/A</v>
      </c>
      <c r="G365" s="468">
        <f t="shared" ca="1" si="65"/>
        <v>0</v>
      </c>
      <c r="H365" s="457" t="e">
        <f ca="1">IF(TYPE(K365)=16,J365,K365*#REF!)</f>
        <v>#N/A</v>
      </c>
      <c r="I365" s="493" t="str">
        <f t="shared" ca="1" si="60"/>
        <v>압력교정기</v>
      </c>
      <c r="J365" s="462" t="e">
        <f ca="1">압력교정기!N381</f>
        <v>#N/A</v>
      </c>
      <c r="K365" s="462" t="e">
        <f ca="1">분동식압력계!AJ380</f>
        <v>#DIV/0!</v>
      </c>
      <c r="L365" s="407"/>
      <c r="M365" s="483" t="str">
        <f ca="1">압력교정기!U381</f>
        <v/>
      </c>
      <c r="N365" s="484" t="str">
        <f ca="1">압력교정기!V381</f>
        <v/>
      </c>
      <c r="O365" s="464" t="e">
        <f ca="1">압력교정기!X381</f>
        <v>#VALUE!</v>
      </c>
      <c r="P365" s="465">
        <f>압력교정기!Y381</f>
        <v>0</v>
      </c>
      <c r="Q365" s="483" t="e">
        <f ca="1">분동식압력계!H380</f>
        <v>#N/A</v>
      </c>
      <c r="R365" s="484" t="str">
        <f>분동식압력계!I380</f>
        <v>% of Reading</v>
      </c>
      <c r="S365" s="464" t="e">
        <f ca="1">분동식압력계!K380</f>
        <v>#N/A</v>
      </c>
      <c r="T365" s="465">
        <f>분동식압력계!L380</f>
        <v>0</v>
      </c>
      <c r="U365" s="414" t="str">
        <f t="shared" ca="1" si="61"/>
        <v/>
      </c>
      <c r="V365" s="411" t="str">
        <f t="shared" ca="1" si="62"/>
        <v/>
      </c>
      <c r="W365" s="458" t="e">
        <f t="shared" ca="1" si="63"/>
        <v>#VALUE!</v>
      </c>
      <c r="X365" s="459">
        <f t="shared" ca="1" si="58"/>
        <v>0</v>
      </c>
      <c r="Z365" s="458" t="e">
        <f ca="1">IF(TYPE(K365)=16,압력교정기!AT381,0)</f>
        <v>#VALUE!</v>
      </c>
      <c r="AA365" s="459">
        <f ca="1">압력교정기!AU381</f>
        <v>0</v>
      </c>
    </row>
    <row r="366" spans="2:27" ht="15" customHeight="1">
      <c r="B366" s="409">
        <f t="shared" si="64"/>
        <v>0</v>
      </c>
      <c r="C366" s="460">
        <f>Pressure_1_R4!B30</f>
        <v>0</v>
      </c>
      <c r="D366" s="461">
        <f>Pressure_1_R4!D30</f>
        <v>0</v>
      </c>
      <c r="E366" s="422" t="e">
        <f t="shared" ca="1" si="57"/>
        <v>#N/A</v>
      </c>
      <c r="F366" s="466" t="e">
        <f t="shared" ca="1" si="59"/>
        <v>#N/A</v>
      </c>
      <c r="G366" s="468">
        <f t="shared" ca="1" si="65"/>
        <v>0</v>
      </c>
      <c r="H366" s="457" t="e">
        <f ca="1">IF(TYPE(K366)=16,J366,K366*#REF!)</f>
        <v>#N/A</v>
      </c>
      <c r="I366" s="493" t="str">
        <f t="shared" ca="1" si="60"/>
        <v>압력교정기</v>
      </c>
      <c r="J366" s="462" t="e">
        <f ca="1">압력교정기!N382</f>
        <v>#N/A</v>
      </c>
      <c r="K366" s="462" t="e">
        <f ca="1">분동식압력계!AJ381</f>
        <v>#DIV/0!</v>
      </c>
      <c r="L366" s="407"/>
      <c r="M366" s="483" t="str">
        <f ca="1">압력교정기!U382</f>
        <v/>
      </c>
      <c r="N366" s="484" t="str">
        <f ca="1">압력교정기!V382</f>
        <v/>
      </c>
      <c r="O366" s="464" t="e">
        <f ca="1">압력교정기!X382</f>
        <v>#VALUE!</v>
      </c>
      <c r="P366" s="465">
        <f>압력교정기!Y382</f>
        <v>0</v>
      </c>
      <c r="Q366" s="483" t="e">
        <f ca="1">분동식압력계!H381</f>
        <v>#N/A</v>
      </c>
      <c r="R366" s="484" t="str">
        <f>분동식압력계!I381</f>
        <v>% of Reading</v>
      </c>
      <c r="S366" s="464" t="e">
        <f ca="1">분동식압력계!K381</f>
        <v>#N/A</v>
      </c>
      <c r="T366" s="465">
        <f>분동식압력계!L381</f>
        <v>0</v>
      </c>
      <c r="U366" s="414" t="str">
        <f t="shared" ca="1" si="61"/>
        <v/>
      </c>
      <c r="V366" s="411" t="str">
        <f t="shared" ca="1" si="62"/>
        <v/>
      </c>
      <c r="W366" s="458" t="e">
        <f t="shared" ca="1" si="63"/>
        <v>#VALUE!</v>
      </c>
      <c r="X366" s="459">
        <f t="shared" ca="1" si="58"/>
        <v>0</v>
      </c>
      <c r="Z366" s="458" t="e">
        <f ca="1">IF(TYPE(K366)=16,압력교정기!AT382,0)</f>
        <v>#VALUE!</v>
      </c>
      <c r="AA366" s="459">
        <f ca="1">압력교정기!AU382</f>
        <v>0</v>
      </c>
    </row>
    <row r="367" spans="2:27" ht="15" customHeight="1">
      <c r="B367" s="409">
        <f t="shared" si="64"/>
        <v>0</v>
      </c>
      <c r="C367" s="460">
        <f>Pressure_1_R4!B31</f>
        <v>0</v>
      </c>
      <c r="D367" s="461">
        <f>Pressure_1_R4!D31</f>
        <v>0</v>
      </c>
      <c r="E367" s="422" t="e">
        <f t="shared" ca="1" si="57"/>
        <v>#N/A</v>
      </c>
      <c r="F367" s="466" t="e">
        <f t="shared" ca="1" si="59"/>
        <v>#N/A</v>
      </c>
      <c r="G367" s="468">
        <f t="shared" ca="1" si="65"/>
        <v>0</v>
      </c>
      <c r="H367" s="457" t="e">
        <f ca="1">IF(TYPE(K367)=16,J367,K367*#REF!)</f>
        <v>#N/A</v>
      </c>
      <c r="I367" s="493" t="str">
        <f t="shared" ca="1" si="60"/>
        <v>압력교정기</v>
      </c>
      <c r="J367" s="462" t="e">
        <f ca="1">압력교정기!N383</f>
        <v>#N/A</v>
      </c>
      <c r="K367" s="462" t="e">
        <f ca="1">분동식압력계!AJ382</f>
        <v>#DIV/0!</v>
      </c>
      <c r="L367" s="407"/>
      <c r="M367" s="483" t="str">
        <f ca="1">압력교정기!U383</f>
        <v/>
      </c>
      <c r="N367" s="484" t="str">
        <f ca="1">압력교정기!V383</f>
        <v/>
      </c>
      <c r="O367" s="464" t="e">
        <f ca="1">압력교정기!X383</f>
        <v>#VALUE!</v>
      </c>
      <c r="P367" s="465">
        <f>압력교정기!Y383</f>
        <v>0</v>
      </c>
      <c r="Q367" s="483" t="e">
        <f ca="1">분동식압력계!H382</f>
        <v>#N/A</v>
      </c>
      <c r="R367" s="484" t="str">
        <f>분동식압력계!I382</f>
        <v>% of Reading</v>
      </c>
      <c r="S367" s="464" t="e">
        <f ca="1">분동식압력계!K382</f>
        <v>#N/A</v>
      </c>
      <c r="T367" s="465">
        <f>분동식압력계!L382</f>
        <v>0</v>
      </c>
      <c r="U367" s="414" t="str">
        <f t="shared" ca="1" si="61"/>
        <v/>
      </c>
      <c r="V367" s="411" t="str">
        <f t="shared" ca="1" si="62"/>
        <v/>
      </c>
      <c r="W367" s="458" t="e">
        <f t="shared" ca="1" si="63"/>
        <v>#VALUE!</v>
      </c>
      <c r="X367" s="459">
        <f t="shared" ca="1" si="58"/>
        <v>0</v>
      </c>
      <c r="Z367" s="458" t="e">
        <f ca="1">IF(TYPE(K367)=16,압력교정기!AT383,0)</f>
        <v>#VALUE!</v>
      </c>
      <c r="AA367" s="459">
        <f ca="1">압력교정기!AU383</f>
        <v>0</v>
      </c>
    </row>
    <row r="368" spans="2:27" ht="15" customHeight="1">
      <c r="B368" s="409">
        <f t="shared" si="64"/>
        <v>0</v>
      </c>
      <c r="C368" s="460">
        <f>Pressure_1_R4!B32</f>
        <v>0</v>
      </c>
      <c r="D368" s="461">
        <f>Pressure_1_R4!D32</f>
        <v>0</v>
      </c>
      <c r="E368" s="422" t="e">
        <f t="shared" ca="1" si="57"/>
        <v>#N/A</v>
      </c>
      <c r="F368" s="466" t="e">
        <f t="shared" ca="1" si="59"/>
        <v>#N/A</v>
      </c>
      <c r="G368" s="468">
        <f t="shared" ca="1" si="65"/>
        <v>0</v>
      </c>
      <c r="H368" s="457" t="e">
        <f ca="1">IF(TYPE(K368)=16,J368,K368*#REF!)</f>
        <v>#N/A</v>
      </c>
      <c r="I368" s="493" t="str">
        <f t="shared" ca="1" si="60"/>
        <v>압력교정기</v>
      </c>
      <c r="J368" s="462" t="e">
        <f ca="1">압력교정기!N384</f>
        <v>#N/A</v>
      </c>
      <c r="K368" s="462" t="e">
        <f ca="1">분동식압력계!AJ383</f>
        <v>#DIV/0!</v>
      </c>
      <c r="L368" s="407"/>
      <c r="M368" s="483" t="str">
        <f ca="1">압력교정기!U384</f>
        <v/>
      </c>
      <c r="N368" s="484" t="str">
        <f ca="1">압력교정기!V384</f>
        <v/>
      </c>
      <c r="O368" s="464" t="e">
        <f ca="1">압력교정기!X384</f>
        <v>#VALUE!</v>
      </c>
      <c r="P368" s="465">
        <f>압력교정기!Y384</f>
        <v>0</v>
      </c>
      <c r="Q368" s="483" t="e">
        <f ca="1">분동식압력계!H383</f>
        <v>#N/A</v>
      </c>
      <c r="R368" s="484" t="str">
        <f>분동식압력계!I383</f>
        <v>% of Reading</v>
      </c>
      <c r="S368" s="464" t="e">
        <f ca="1">분동식압력계!K383</f>
        <v>#N/A</v>
      </c>
      <c r="T368" s="465">
        <f>분동식압력계!L383</f>
        <v>0</v>
      </c>
      <c r="U368" s="414" t="str">
        <f t="shared" ca="1" si="61"/>
        <v/>
      </c>
      <c r="V368" s="411" t="str">
        <f t="shared" ca="1" si="62"/>
        <v/>
      </c>
      <c r="W368" s="458" t="e">
        <f t="shared" ca="1" si="63"/>
        <v>#VALUE!</v>
      </c>
      <c r="X368" s="459">
        <f t="shared" ca="1" si="58"/>
        <v>0</v>
      </c>
      <c r="Z368" s="458" t="e">
        <f ca="1">IF(TYPE(K368)=16,압력교정기!AT384,0)</f>
        <v>#VALUE!</v>
      </c>
      <c r="AA368" s="459">
        <f ca="1">압력교정기!AU384</f>
        <v>0</v>
      </c>
    </row>
    <row r="369" spans="2:27" ht="15" customHeight="1">
      <c r="B369" s="409">
        <f t="shared" si="64"/>
        <v>0</v>
      </c>
      <c r="C369" s="460">
        <f>Pressure_1_R4!B33</f>
        <v>0</v>
      </c>
      <c r="D369" s="461">
        <f>Pressure_1_R4!D33</f>
        <v>0</v>
      </c>
      <c r="E369" s="422" t="e">
        <f t="shared" ref="E369:E399" ca="1" si="66">INDEX($AD$4:$AK$11,MATCH(D369,$AD$3:$AK$3,0),MATCH(G369,$AC$4:$AC$11,0))</f>
        <v>#N/A</v>
      </c>
      <c r="F369" s="466" t="e">
        <f t="shared" ref="F369:F399" ca="1" si="67">C369*E369</f>
        <v>#N/A</v>
      </c>
      <c r="G369" s="468">
        <f t="shared" ca="1" si="65"/>
        <v>0</v>
      </c>
      <c r="H369" s="457" t="e">
        <f ca="1">IF(TYPE(K369)=16,J369,K369*#REF!)</f>
        <v>#N/A</v>
      </c>
      <c r="I369" s="493" t="str">
        <f t="shared" ref="I369:I399" ca="1" si="68">IF(TYPE(K369)=16,"압력교정기","분동식압력계")</f>
        <v>압력교정기</v>
      </c>
      <c r="J369" s="462" t="e">
        <f ca="1">압력교정기!N385</f>
        <v>#N/A</v>
      </c>
      <c r="K369" s="462" t="e">
        <f ca="1">분동식압력계!AJ384</f>
        <v>#DIV/0!</v>
      </c>
      <c r="L369" s="407"/>
      <c r="M369" s="483" t="str">
        <f ca="1">압력교정기!U385</f>
        <v/>
      </c>
      <c r="N369" s="484" t="str">
        <f ca="1">압력교정기!V385</f>
        <v/>
      </c>
      <c r="O369" s="464" t="e">
        <f ca="1">압력교정기!X385</f>
        <v>#VALUE!</v>
      </c>
      <c r="P369" s="465">
        <f>압력교정기!Y385</f>
        <v>0</v>
      </c>
      <c r="Q369" s="483" t="e">
        <f ca="1">분동식압력계!H384</f>
        <v>#N/A</v>
      </c>
      <c r="R369" s="484" t="str">
        <f>분동식압력계!I384</f>
        <v>% of Reading</v>
      </c>
      <c r="S369" s="464" t="e">
        <f ca="1">분동식압력계!K384</f>
        <v>#N/A</v>
      </c>
      <c r="T369" s="465">
        <f>분동식압력계!L384</f>
        <v>0</v>
      </c>
      <c r="U369" s="414" t="str">
        <f t="shared" ref="U369:U399" ca="1" si="69">IF(TYPE(K369)=16,M369,Q369)</f>
        <v/>
      </c>
      <c r="V369" s="411" t="str">
        <f t="shared" ref="V369:V399" ca="1" si="70">IF(TYPE(K369)=16,N369,R369)</f>
        <v/>
      </c>
      <c r="W369" s="458" t="e">
        <f t="shared" ref="W369:W399" ca="1" si="71">IF(TYPE(K369)=16,O369,S369)</f>
        <v>#VALUE!</v>
      </c>
      <c r="X369" s="459">
        <f t="shared" ref="X369:X399" ca="1" si="72">G369</f>
        <v>0</v>
      </c>
      <c r="Z369" s="458" t="e">
        <f ca="1">IF(TYPE(K369)=16,압력교정기!AT385,0)</f>
        <v>#VALUE!</v>
      </c>
      <c r="AA369" s="459">
        <f ca="1">압력교정기!AU385</f>
        <v>0</v>
      </c>
    </row>
    <row r="370" spans="2:27" ht="15" customHeight="1">
      <c r="B370" s="409">
        <f t="shared" si="64"/>
        <v>0</v>
      </c>
      <c r="C370" s="460">
        <f>Pressure_1_R4!B34</f>
        <v>0</v>
      </c>
      <c r="D370" s="461">
        <f>Pressure_1_R4!D34</f>
        <v>0</v>
      </c>
      <c r="E370" s="422" t="e">
        <f t="shared" ca="1" si="66"/>
        <v>#N/A</v>
      </c>
      <c r="F370" s="466" t="e">
        <f t="shared" ca="1" si="67"/>
        <v>#N/A</v>
      </c>
      <c r="G370" s="468">
        <f t="shared" ca="1" si="65"/>
        <v>0</v>
      </c>
      <c r="H370" s="457" t="e">
        <f ca="1">IF(TYPE(K370)=16,J370,K370*#REF!)</f>
        <v>#N/A</v>
      </c>
      <c r="I370" s="493" t="str">
        <f t="shared" ca="1" si="68"/>
        <v>압력교정기</v>
      </c>
      <c r="J370" s="462" t="e">
        <f ca="1">압력교정기!N386</f>
        <v>#N/A</v>
      </c>
      <c r="K370" s="462" t="e">
        <f ca="1">분동식압력계!AJ385</f>
        <v>#DIV/0!</v>
      </c>
      <c r="L370" s="407"/>
      <c r="M370" s="483" t="str">
        <f ca="1">압력교정기!U386</f>
        <v/>
      </c>
      <c r="N370" s="484" t="str">
        <f ca="1">압력교정기!V386</f>
        <v/>
      </c>
      <c r="O370" s="464" t="e">
        <f ca="1">압력교정기!X386</f>
        <v>#VALUE!</v>
      </c>
      <c r="P370" s="465">
        <f>압력교정기!Y386</f>
        <v>0</v>
      </c>
      <c r="Q370" s="483" t="e">
        <f ca="1">분동식압력계!H385</f>
        <v>#N/A</v>
      </c>
      <c r="R370" s="484" t="str">
        <f>분동식압력계!I385</f>
        <v>% of Reading</v>
      </c>
      <c r="S370" s="464" t="e">
        <f ca="1">분동식압력계!K385</f>
        <v>#N/A</v>
      </c>
      <c r="T370" s="465">
        <f>분동식압력계!L385</f>
        <v>0</v>
      </c>
      <c r="U370" s="414" t="str">
        <f t="shared" ca="1" si="69"/>
        <v/>
      </c>
      <c r="V370" s="411" t="str">
        <f t="shared" ca="1" si="70"/>
        <v/>
      </c>
      <c r="W370" s="458" t="e">
        <f t="shared" ca="1" si="71"/>
        <v>#VALUE!</v>
      </c>
      <c r="X370" s="459">
        <f t="shared" ca="1" si="72"/>
        <v>0</v>
      </c>
      <c r="Z370" s="458" t="e">
        <f ca="1">IF(TYPE(K370)=16,압력교정기!AT386,0)</f>
        <v>#VALUE!</v>
      </c>
      <c r="AA370" s="459">
        <f ca="1">압력교정기!AU386</f>
        <v>0</v>
      </c>
    </row>
    <row r="371" spans="2:27" ht="15" customHeight="1">
      <c r="B371" s="409">
        <f t="shared" si="64"/>
        <v>0</v>
      </c>
      <c r="C371" s="460">
        <f>Pressure_1_R4!B35</f>
        <v>0</v>
      </c>
      <c r="D371" s="461">
        <f>Pressure_1_R4!D35</f>
        <v>0</v>
      </c>
      <c r="E371" s="422" t="e">
        <f t="shared" ca="1" si="66"/>
        <v>#N/A</v>
      </c>
      <c r="F371" s="466" t="e">
        <f t="shared" ca="1" si="67"/>
        <v>#N/A</v>
      </c>
      <c r="G371" s="468">
        <f t="shared" ca="1" si="65"/>
        <v>0</v>
      </c>
      <c r="H371" s="457" t="e">
        <f ca="1">IF(TYPE(K371)=16,J371,K371*#REF!)</f>
        <v>#N/A</v>
      </c>
      <c r="I371" s="493" t="str">
        <f t="shared" ca="1" si="68"/>
        <v>압력교정기</v>
      </c>
      <c r="J371" s="462" t="e">
        <f ca="1">압력교정기!N387</f>
        <v>#N/A</v>
      </c>
      <c r="K371" s="462" t="e">
        <f ca="1">분동식압력계!AJ386</f>
        <v>#DIV/0!</v>
      </c>
      <c r="L371" s="407"/>
      <c r="M371" s="483" t="str">
        <f ca="1">압력교정기!U387</f>
        <v/>
      </c>
      <c r="N371" s="484" t="str">
        <f ca="1">압력교정기!V387</f>
        <v/>
      </c>
      <c r="O371" s="464" t="e">
        <f ca="1">압력교정기!X387</f>
        <v>#VALUE!</v>
      </c>
      <c r="P371" s="465">
        <f>압력교정기!Y387</f>
        <v>0</v>
      </c>
      <c r="Q371" s="483" t="e">
        <f ca="1">분동식압력계!H386</f>
        <v>#N/A</v>
      </c>
      <c r="R371" s="484" t="str">
        <f>분동식압력계!I386</f>
        <v>% of Reading</v>
      </c>
      <c r="S371" s="464" t="e">
        <f ca="1">분동식압력계!K386</f>
        <v>#N/A</v>
      </c>
      <c r="T371" s="465">
        <f>분동식압력계!L386</f>
        <v>0</v>
      </c>
      <c r="U371" s="414" t="str">
        <f t="shared" ca="1" si="69"/>
        <v/>
      </c>
      <c r="V371" s="411" t="str">
        <f t="shared" ca="1" si="70"/>
        <v/>
      </c>
      <c r="W371" s="458" t="e">
        <f t="shared" ca="1" si="71"/>
        <v>#VALUE!</v>
      </c>
      <c r="X371" s="459">
        <f t="shared" ca="1" si="72"/>
        <v>0</v>
      </c>
      <c r="Z371" s="458" t="e">
        <f ca="1">IF(TYPE(K371)=16,압력교정기!AT387,0)</f>
        <v>#VALUE!</v>
      </c>
      <c r="AA371" s="459">
        <f ca="1">압력교정기!AU387</f>
        <v>0</v>
      </c>
    </row>
    <row r="372" spans="2:27" ht="15" customHeight="1">
      <c r="B372" s="409">
        <f t="shared" si="64"/>
        <v>0</v>
      </c>
      <c r="C372" s="460">
        <f>Pressure_1_R4!B36</f>
        <v>0</v>
      </c>
      <c r="D372" s="461">
        <f>Pressure_1_R4!D36</f>
        <v>0</v>
      </c>
      <c r="E372" s="422" t="e">
        <f t="shared" ca="1" si="66"/>
        <v>#N/A</v>
      </c>
      <c r="F372" s="466" t="e">
        <f t="shared" ca="1" si="67"/>
        <v>#N/A</v>
      </c>
      <c r="G372" s="468">
        <f t="shared" ca="1" si="65"/>
        <v>0</v>
      </c>
      <c r="H372" s="457" t="e">
        <f ca="1">IF(TYPE(K372)=16,J372,K372*#REF!)</f>
        <v>#N/A</v>
      </c>
      <c r="I372" s="493" t="str">
        <f t="shared" ca="1" si="68"/>
        <v>압력교정기</v>
      </c>
      <c r="J372" s="462" t="e">
        <f ca="1">압력교정기!N388</f>
        <v>#N/A</v>
      </c>
      <c r="K372" s="462" t="e">
        <f ca="1">분동식압력계!AJ387</f>
        <v>#DIV/0!</v>
      </c>
      <c r="L372" s="407"/>
      <c r="M372" s="483" t="str">
        <f ca="1">압력교정기!U388</f>
        <v/>
      </c>
      <c r="N372" s="484" t="str">
        <f ca="1">압력교정기!V388</f>
        <v/>
      </c>
      <c r="O372" s="464" t="e">
        <f ca="1">압력교정기!X388</f>
        <v>#VALUE!</v>
      </c>
      <c r="P372" s="465">
        <f>압력교정기!Y388</f>
        <v>0</v>
      </c>
      <c r="Q372" s="483" t="e">
        <f ca="1">분동식압력계!H387</f>
        <v>#N/A</v>
      </c>
      <c r="R372" s="484" t="str">
        <f>분동식압력계!I387</f>
        <v>% of Reading</v>
      </c>
      <c r="S372" s="464" t="e">
        <f ca="1">분동식압력계!K387</f>
        <v>#N/A</v>
      </c>
      <c r="T372" s="465">
        <f>분동식압력계!L387</f>
        <v>0</v>
      </c>
      <c r="U372" s="414" t="str">
        <f t="shared" ca="1" si="69"/>
        <v/>
      </c>
      <c r="V372" s="411" t="str">
        <f t="shared" ca="1" si="70"/>
        <v/>
      </c>
      <c r="W372" s="458" t="e">
        <f t="shared" ca="1" si="71"/>
        <v>#VALUE!</v>
      </c>
      <c r="X372" s="459">
        <f t="shared" ca="1" si="72"/>
        <v>0</v>
      </c>
      <c r="Z372" s="458" t="e">
        <f ca="1">IF(TYPE(K372)=16,압력교정기!AT388,0)</f>
        <v>#VALUE!</v>
      </c>
      <c r="AA372" s="459">
        <f ca="1">압력교정기!AU388</f>
        <v>0</v>
      </c>
    </row>
    <row r="373" spans="2:27" ht="15" customHeight="1">
      <c r="B373" s="409">
        <f t="shared" si="64"/>
        <v>0</v>
      </c>
      <c r="C373" s="460">
        <f>Pressure_1_R4!B37</f>
        <v>0</v>
      </c>
      <c r="D373" s="461">
        <f>Pressure_1_R4!D37</f>
        <v>0</v>
      </c>
      <c r="E373" s="422" t="e">
        <f t="shared" ca="1" si="66"/>
        <v>#N/A</v>
      </c>
      <c r="F373" s="466" t="e">
        <f t="shared" ca="1" si="67"/>
        <v>#N/A</v>
      </c>
      <c r="G373" s="468">
        <f t="shared" ca="1" si="65"/>
        <v>0</v>
      </c>
      <c r="H373" s="457" t="e">
        <f ca="1">IF(TYPE(K373)=16,J373,K373*#REF!)</f>
        <v>#N/A</v>
      </c>
      <c r="I373" s="493" t="str">
        <f t="shared" ca="1" si="68"/>
        <v>압력교정기</v>
      </c>
      <c r="J373" s="462" t="e">
        <f ca="1">압력교정기!N389</f>
        <v>#N/A</v>
      </c>
      <c r="K373" s="462" t="e">
        <f ca="1">분동식압력계!AJ388</f>
        <v>#DIV/0!</v>
      </c>
      <c r="L373" s="407"/>
      <c r="M373" s="483" t="str">
        <f ca="1">압력교정기!U389</f>
        <v/>
      </c>
      <c r="N373" s="484" t="str">
        <f ca="1">압력교정기!V389</f>
        <v/>
      </c>
      <c r="O373" s="464" t="e">
        <f ca="1">압력교정기!X389</f>
        <v>#VALUE!</v>
      </c>
      <c r="P373" s="465">
        <f>압력교정기!Y389</f>
        <v>0</v>
      </c>
      <c r="Q373" s="483" t="e">
        <f ca="1">분동식압력계!H388</f>
        <v>#N/A</v>
      </c>
      <c r="R373" s="484" t="str">
        <f>분동식압력계!I388</f>
        <v>% of Reading</v>
      </c>
      <c r="S373" s="464" t="e">
        <f ca="1">분동식압력계!K388</f>
        <v>#N/A</v>
      </c>
      <c r="T373" s="465">
        <f>분동식압력계!L388</f>
        <v>0</v>
      </c>
      <c r="U373" s="414" t="str">
        <f t="shared" ca="1" si="69"/>
        <v/>
      </c>
      <c r="V373" s="411" t="str">
        <f t="shared" ca="1" si="70"/>
        <v/>
      </c>
      <c r="W373" s="458" t="e">
        <f t="shared" ca="1" si="71"/>
        <v>#VALUE!</v>
      </c>
      <c r="X373" s="459">
        <f t="shared" ca="1" si="72"/>
        <v>0</v>
      </c>
      <c r="Z373" s="458" t="e">
        <f ca="1">IF(TYPE(K373)=16,압력교정기!AT389,0)</f>
        <v>#VALUE!</v>
      </c>
      <c r="AA373" s="459">
        <f ca="1">압력교정기!AU389</f>
        <v>0</v>
      </c>
    </row>
    <row r="374" spans="2:27" ht="15" customHeight="1">
      <c r="B374" s="409">
        <f t="shared" si="64"/>
        <v>0</v>
      </c>
      <c r="C374" s="460">
        <f>Pressure_1_R4!B38</f>
        <v>0</v>
      </c>
      <c r="D374" s="461">
        <f>Pressure_1_R4!D38</f>
        <v>0</v>
      </c>
      <c r="E374" s="422" t="e">
        <f t="shared" ca="1" si="66"/>
        <v>#N/A</v>
      </c>
      <c r="F374" s="466" t="e">
        <f t="shared" ca="1" si="67"/>
        <v>#N/A</v>
      </c>
      <c r="G374" s="468">
        <f t="shared" ca="1" si="65"/>
        <v>0</v>
      </c>
      <c r="H374" s="457" t="e">
        <f ca="1">IF(TYPE(K374)=16,J374,K374*#REF!)</f>
        <v>#N/A</v>
      </c>
      <c r="I374" s="493" t="str">
        <f t="shared" ca="1" si="68"/>
        <v>압력교정기</v>
      </c>
      <c r="J374" s="462" t="e">
        <f ca="1">압력교정기!N390</f>
        <v>#N/A</v>
      </c>
      <c r="K374" s="462" t="e">
        <f ca="1">분동식압력계!AJ389</f>
        <v>#DIV/0!</v>
      </c>
      <c r="L374" s="407"/>
      <c r="M374" s="483" t="str">
        <f ca="1">압력교정기!U390</f>
        <v/>
      </c>
      <c r="N374" s="484" t="str">
        <f ca="1">압력교정기!V390</f>
        <v/>
      </c>
      <c r="O374" s="464" t="e">
        <f ca="1">압력교정기!X390</f>
        <v>#VALUE!</v>
      </c>
      <c r="P374" s="465">
        <f>압력교정기!Y390</f>
        <v>0</v>
      </c>
      <c r="Q374" s="483" t="e">
        <f ca="1">분동식압력계!H389</f>
        <v>#N/A</v>
      </c>
      <c r="R374" s="484" t="str">
        <f>분동식압력계!I389</f>
        <v>% of Reading</v>
      </c>
      <c r="S374" s="464" t="e">
        <f ca="1">분동식압력계!K389</f>
        <v>#N/A</v>
      </c>
      <c r="T374" s="465">
        <f>분동식압력계!L389</f>
        <v>0</v>
      </c>
      <c r="U374" s="414" t="str">
        <f t="shared" ca="1" si="69"/>
        <v/>
      </c>
      <c r="V374" s="411" t="str">
        <f t="shared" ca="1" si="70"/>
        <v/>
      </c>
      <c r="W374" s="458" t="e">
        <f t="shared" ca="1" si="71"/>
        <v>#VALUE!</v>
      </c>
      <c r="X374" s="459">
        <f t="shared" ca="1" si="72"/>
        <v>0</v>
      </c>
      <c r="Z374" s="458" t="e">
        <f ca="1">IF(TYPE(K374)=16,압력교정기!AT390,0)</f>
        <v>#VALUE!</v>
      </c>
      <c r="AA374" s="459">
        <f ca="1">압력교정기!AU390</f>
        <v>0</v>
      </c>
    </row>
    <row r="375" spans="2:27" ht="15" customHeight="1">
      <c r="B375" s="409">
        <f t="shared" si="64"/>
        <v>0</v>
      </c>
      <c r="C375" s="460">
        <f>Pressure_1_R4!B39</f>
        <v>0</v>
      </c>
      <c r="D375" s="461">
        <f>Pressure_1_R4!D39</f>
        <v>0</v>
      </c>
      <c r="E375" s="422" t="e">
        <f t="shared" ca="1" si="66"/>
        <v>#N/A</v>
      </c>
      <c r="F375" s="466" t="e">
        <f t="shared" ca="1" si="67"/>
        <v>#N/A</v>
      </c>
      <c r="G375" s="468">
        <f t="shared" ca="1" si="65"/>
        <v>0</v>
      </c>
      <c r="H375" s="457" t="e">
        <f ca="1">IF(TYPE(K375)=16,J375,K375*#REF!)</f>
        <v>#N/A</v>
      </c>
      <c r="I375" s="493" t="str">
        <f t="shared" ca="1" si="68"/>
        <v>압력교정기</v>
      </c>
      <c r="J375" s="462" t="e">
        <f ca="1">압력교정기!N391</f>
        <v>#N/A</v>
      </c>
      <c r="K375" s="462" t="e">
        <f ca="1">분동식압력계!AJ390</f>
        <v>#DIV/0!</v>
      </c>
      <c r="L375" s="407"/>
      <c r="M375" s="483" t="str">
        <f ca="1">압력교정기!U391</f>
        <v/>
      </c>
      <c r="N375" s="484" t="str">
        <f ca="1">압력교정기!V391</f>
        <v/>
      </c>
      <c r="O375" s="464" t="e">
        <f ca="1">압력교정기!X391</f>
        <v>#VALUE!</v>
      </c>
      <c r="P375" s="465">
        <f>압력교정기!Y391</f>
        <v>0</v>
      </c>
      <c r="Q375" s="483" t="e">
        <f ca="1">분동식압력계!H390</f>
        <v>#N/A</v>
      </c>
      <c r="R375" s="484" t="str">
        <f>분동식압력계!I390</f>
        <v>% of Reading</v>
      </c>
      <c r="S375" s="464" t="e">
        <f ca="1">분동식압력계!K390</f>
        <v>#N/A</v>
      </c>
      <c r="T375" s="465">
        <f>분동식압력계!L390</f>
        <v>0</v>
      </c>
      <c r="U375" s="414" t="str">
        <f t="shared" ca="1" si="69"/>
        <v/>
      </c>
      <c r="V375" s="411" t="str">
        <f t="shared" ca="1" si="70"/>
        <v/>
      </c>
      <c r="W375" s="458" t="e">
        <f t="shared" ca="1" si="71"/>
        <v>#VALUE!</v>
      </c>
      <c r="X375" s="459">
        <f t="shared" ca="1" si="72"/>
        <v>0</v>
      </c>
      <c r="Z375" s="458" t="e">
        <f ca="1">IF(TYPE(K375)=16,압력교정기!AT391,0)</f>
        <v>#VALUE!</v>
      </c>
      <c r="AA375" s="459">
        <f ca="1">압력교정기!AU391</f>
        <v>0</v>
      </c>
    </row>
    <row r="376" spans="2:27" ht="15" customHeight="1">
      <c r="B376" s="409">
        <f t="shared" si="64"/>
        <v>0</v>
      </c>
      <c r="C376" s="460">
        <f>Pressure_1_R4!B40</f>
        <v>0</v>
      </c>
      <c r="D376" s="461">
        <f>Pressure_1_R4!D40</f>
        <v>0</v>
      </c>
      <c r="E376" s="422" t="e">
        <f t="shared" ca="1" si="66"/>
        <v>#N/A</v>
      </c>
      <c r="F376" s="466" t="e">
        <f t="shared" ca="1" si="67"/>
        <v>#N/A</v>
      </c>
      <c r="G376" s="468">
        <f t="shared" ca="1" si="65"/>
        <v>0</v>
      </c>
      <c r="H376" s="457" t="e">
        <f ca="1">IF(TYPE(K376)=16,J376,K376*#REF!)</f>
        <v>#N/A</v>
      </c>
      <c r="I376" s="493" t="str">
        <f t="shared" ca="1" si="68"/>
        <v>압력교정기</v>
      </c>
      <c r="J376" s="462" t="e">
        <f ca="1">압력교정기!N392</f>
        <v>#N/A</v>
      </c>
      <c r="K376" s="462" t="e">
        <f ca="1">분동식압력계!AJ391</f>
        <v>#DIV/0!</v>
      </c>
      <c r="L376" s="407"/>
      <c r="M376" s="483" t="str">
        <f ca="1">압력교정기!U392</f>
        <v/>
      </c>
      <c r="N376" s="484" t="str">
        <f ca="1">압력교정기!V392</f>
        <v/>
      </c>
      <c r="O376" s="464" t="e">
        <f ca="1">압력교정기!X392</f>
        <v>#VALUE!</v>
      </c>
      <c r="P376" s="465">
        <f>압력교정기!Y392</f>
        <v>0</v>
      </c>
      <c r="Q376" s="483" t="e">
        <f ca="1">분동식압력계!H391</f>
        <v>#N/A</v>
      </c>
      <c r="R376" s="484" t="str">
        <f>분동식압력계!I391</f>
        <v>% of Reading</v>
      </c>
      <c r="S376" s="464" t="e">
        <f ca="1">분동식압력계!K391</f>
        <v>#N/A</v>
      </c>
      <c r="T376" s="465">
        <f>분동식압력계!L391</f>
        <v>0</v>
      </c>
      <c r="U376" s="414" t="str">
        <f t="shared" ca="1" si="69"/>
        <v/>
      </c>
      <c r="V376" s="411" t="str">
        <f t="shared" ca="1" si="70"/>
        <v/>
      </c>
      <c r="W376" s="458" t="e">
        <f t="shared" ca="1" si="71"/>
        <v>#VALUE!</v>
      </c>
      <c r="X376" s="459">
        <f t="shared" ca="1" si="72"/>
        <v>0</v>
      </c>
      <c r="Z376" s="458" t="e">
        <f ca="1">IF(TYPE(K376)=16,압력교정기!AT392,0)</f>
        <v>#VALUE!</v>
      </c>
      <c r="AA376" s="459">
        <f ca="1">압력교정기!AU392</f>
        <v>0</v>
      </c>
    </row>
    <row r="377" spans="2:27" ht="15" customHeight="1">
      <c r="B377" s="409">
        <f t="shared" si="64"/>
        <v>0</v>
      </c>
      <c r="C377" s="460">
        <f>Pressure_1_R4!B41</f>
        <v>0</v>
      </c>
      <c r="D377" s="461">
        <f>Pressure_1_R4!D41</f>
        <v>0</v>
      </c>
      <c r="E377" s="422" t="e">
        <f t="shared" ca="1" si="66"/>
        <v>#N/A</v>
      </c>
      <c r="F377" s="466" t="e">
        <f t="shared" ca="1" si="67"/>
        <v>#N/A</v>
      </c>
      <c r="G377" s="468">
        <f t="shared" ca="1" si="65"/>
        <v>0</v>
      </c>
      <c r="H377" s="457" t="e">
        <f ca="1">IF(TYPE(K377)=16,J377,K377*#REF!)</f>
        <v>#N/A</v>
      </c>
      <c r="I377" s="493" t="str">
        <f t="shared" ca="1" si="68"/>
        <v>압력교정기</v>
      </c>
      <c r="J377" s="462" t="e">
        <f ca="1">압력교정기!N393</f>
        <v>#N/A</v>
      </c>
      <c r="K377" s="462" t="e">
        <f ca="1">분동식압력계!AJ392</f>
        <v>#DIV/0!</v>
      </c>
      <c r="L377" s="407"/>
      <c r="M377" s="483" t="str">
        <f ca="1">압력교정기!U393</f>
        <v/>
      </c>
      <c r="N377" s="484" t="str">
        <f ca="1">압력교정기!V393</f>
        <v/>
      </c>
      <c r="O377" s="464" t="e">
        <f ca="1">압력교정기!X393</f>
        <v>#VALUE!</v>
      </c>
      <c r="P377" s="465">
        <f>압력교정기!Y393</f>
        <v>0</v>
      </c>
      <c r="Q377" s="483" t="e">
        <f ca="1">분동식압력계!H392</f>
        <v>#N/A</v>
      </c>
      <c r="R377" s="484" t="str">
        <f>분동식압력계!I392</f>
        <v>% of Reading</v>
      </c>
      <c r="S377" s="464" t="e">
        <f ca="1">분동식압력계!K392</f>
        <v>#N/A</v>
      </c>
      <c r="T377" s="465">
        <f>분동식압력계!L392</f>
        <v>0</v>
      </c>
      <c r="U377" s="414" t="str">
        <f t="shared" ca="1" si="69"/>
        <v/>
      </c>
      <c r="V377" s="411" t="str">
        <f t="shared" ca="1" si="70"/>
        <v/>
      </c>
      <c r="W377" s="458" t="e">
        <f t="shared" ca="1" si="71"/>
        <v>#VALUE!</v>
      </c>
      <c r="X377" s="459">
        <f t="shared" ca="1" si="72"/>
        <v>0</v>
      </c>
      <c r="Z377" s="458" t="e">
        <f ca="1">IF(TYPE(K377)=16,압력교정기!AT393,0)</f>
        <v>#VALUE!</v>
      </c>
      <c r="AA377" s="459">
        <f ca="1">압력교정기!AU393</f>
        <v>0</v>
      </c>
    </row>
    <row r="378" spans="2:27" ht="15" customHeight="1">
      <c r="B378" s="409">
        <f t="shared" si="64"/>
        <v>0</v>
      </c>
      <c r="C378" s="460">
        <f>Pressure_1_R4!B42</f>
        <v>0</v>
      </c>
      <c r="D378" s="461">
        <f>Pressure_1_R4!D42</f>
        <v>0</v>
      </c>
      <c r="E378" s="422" t="e">
        <f t="shared" ca="1" si="66"/>
        <v>#N/A</v>
      </c>
      <c r="F378" s="466" t="e">
        <f t="shared" ca="1" si="67"/>
        <v>#N/A</v>
      </c>
      <c r="G378" s="468">
        <f t="shared" ca="1" si="65"/>
        <v>0</v>
      </c>
      <c r="H378" s="457" t="e">
        <f ca="1">IF(TYPE(K378)=16,J378,K378*#REF!)</f>
        <v>#N/A</v>
      </c>
      <c r="I378" s="493" t="str">
        <f t="shared" ca="1" si="68"/>
        <v>압력교정기</v>
      </c>
      <c r="J378" s="462" t="e">
        <f ca="1">압력교정기!N394</f>
        <v>#N/A</v>
      </c>
      <c r="K378" s="462" t="e">
        <f ca="1">분동식압력계!AJ393</f>
        <v>#DIV/0!</v>
      </c>
      <c r="L378" s="407"/>
      <c r="M378" s="483" t="str">
        <f ca="1">압력교정기!U394</f>
        <v/>
      </c>
      <c r="N378" s="484" t="str">
        <f ca="1">압력교정기!V394</f>
        <v/>
      </c>
      <c r="O378" s="464" t="e">
        <f ca="1">압력교정기!X394</f>
        <v>#VALUE!</v>
      </c>
      <c r="P378" s="465">
        <f>압력교정기!Y394</f>
        <v>0</v>
      </c>
      <c r="Q378" s="483" t="e">
        <f ca="1">분동식압력계!H393</f>
        <v>#N/A</v>
      </c>
      <c r="R378" s="484" t="str">
        <f>분동식압력계!I393</f>
        <v>% of Reading</v>
      </c>
      <c r="S378" s="464" t="e">
        <f ca="1">분동식압력계!K393</f>
        <v>#N/A</v>
      </c>
      <c r="T378" s="465">
        <f>분동식압력계!L393</f>
        <v>0</v>
      </c>
      <c r="U378" s="414" t="str">
        <f t="shared" ca="1" si="69"/>
        <v/>
      </c>
      <c r="V378" s="411" t="str">
        <f t="shared" ca="1" si="70"/>
        <v/>
      </c>
      <c r="W378" s="458" t="e">
        <f t="shared" ca="1" si="71"/>
        <v>#VALUE!</v>
      </c>
      <c r="X378" s="459">
        <f t="shared" ca="1" si="72"/>
        <v>0</v>
      </c>
      <c r="Z378" s="458" t="e">
        <f ca="1">IF(TYPE(K378)=16,압력교정기!AT394,0)</f>
        <v>#VALUE!</v>
      </c>
      <c r="AA378" s="459">
        <f ca="1">압력교정기!AU394</f>
        <v>0</v>
      </c>
    </row>
    <row r="379" spans="2:27" ht="15" customHeight="1">
      <c r="B379" s="409">
        <f t="shared" si="64"/>
        <v>0</v>
      </c>
      <c r="C379" s="460">
        <f>Pressure_1_R4!B43</f>
        <v>0</v>
      </c>
      <c r="D379" s="461">
        <f>Pressure_1_R4!D43</f>
        <v>0</v>
      </c>
      <c r="E379" s="422" t="e">
        <f t="shared" ca="1" si="66"/>
        <v>#N/A</v>
      </c>
      <c r="F379" s="466" t="e">
        <f t="shared" ca="1" si="67"/>
        <v>#N/A</v>
      </c>
      <c r="G379" s="468">
        <f t="shared" ca="1" si="65"/>
        <v>0</v>
      </c>
      <c r="H379" s="457" t="e">
        <f ca="1">IF(TYPE(K379)=16,J379,K379*#REF!)</f>
        <v>#N/A</v>
      </c>
      <c r="I379" s="493" t="str">
        <f t="shared" ca="1" si="68"/>
        <v>압력교정기</v>
      </c>
      <c r="J379" s="462" t="e">
        <f ca="1">압력교정기!N395</f>
        <v>#N/A</v>
      </c>
      <c r="K379" s="462" t="e">
        <f ca="1">분동식압력계!AJ394</f>
        <v>#DIV/0!</v>
      </c>
      <c r="L379" s="407"/>
      <c r="M379" s="483" t="str">
        <f ca="1">압력교정기!U395</f>
        <v/>
      </c>
      <c r="N379" s="484" t="str">
        <f ca="1">압력교정기!V395</f>
        <v/>
      </c>
      <c r="O379" s="464" t="e">
        <f ca="1">압력교정기!X395</f>
        <v>#VALUE!</v>
      </c>
      <c r="P379" s="465">
        <f>압력교정기!Y395</f>
        <v>0</v>
      </c>
      <c r="Q379" s="483" t="e">
        <f ca="1">분동식압력계!H394</f>
        <v>#N/A</v>
      </c>
      <c r="R379" s="484" t="str">
        <f>분동식압력계!I394</f>
        <v>% of Reading</v>
      </c>
      <c r="S379" s="464" t="e">
        <f ca="1">분동식압력계!K394</f>
        <v>#N/A</v>
      </c>
      <c r="T379" s="465">
        <f>분동식압력계!L394</f>
        <v>0</v>
      </c>
      <c r="U379" s="414" t="str">
        <f t="shared" ca="1" si="69"/>
        <v/>
      </c>
      <c r="V379" s="411" t="str">
        <f t="shared" ca="1" si="70"/>
        <v/>
      </c>
      <c r="W379" s="458" t="e">
        <f t="shared" ca="1" si="71"/>
        <v>#VALUE!</v>
      </c>
      <c r="X379" s="459">
        <f t="shared" ca="1" si="72"/>
        <v>0</v>
      </c>
      <c r="Z379" s="458" t="e">
        <f ca="1">IF(TYPE(K379)=16,압력교정기!AT395,0)</f>
        <v>#VALUE!</v>
      </c>
      <c r="AA379" s="459">
        <f ca="1">압력교정기!AU395</f>
        <v>0</v>
      </c>
    </row>
    <row r="380" spans="2:27" ht="15" customHeight="1">
      <c r="B380" s="409">
        <f t="shared" si="64"/>
        <v>0</v>
      </c>
      <c r="C380" s="460">
        <f>Pressure_1_R4!B44</f>
        <v>0</v>
      </c>
      <c r="D380" s="461">
        <f>Pressure_1_R4!D44</f>
        <v>0</v>
      </c>
      <c r="E380" s="422" t="e">
        <f t="shared" ca="1" si="66"/>
        <v>#N/A</v>
      </c>
      <c r="F380" s="466" t="e">
        <f t="shared" ca="1" si="67"/>
        <v>#N/A</v>
      </c>
      <c r="G380" s="468">
        <f t="shared" ca="1" si="65"/>
        <v>0</v>
      </c>
      <c r="H380" s="457" t="e">
        <f ca="1">IF(TYPE(K380)=16,J380,K380*#REF!)</f>
        <v>#N/A</v>
      </c>
      <c r="I380" s="493" t="str">
        <f t="shared" ca="1" si="68"/>
        <v>압력교정기</v>
      </c>
      <c r="J380" s="462" t="e">
        <f ca="1">압력교정기!N396</f>
        <v>#N/A</v>
      </c>
      <c r="K380" s="462" t="e">
        <f ca="1">분동식압력계!AJ395</f>
        <v>#DIV/0!</v>
      </c>
      <c r="L380" s="407"/>
      <c r="M380" s="483" t="str">
        <f ca="1">압력교정기!U396</f>
        <v/>
      </c>
      <c r="N380" s="484" t="str">
        <f ca="1">압력교정기!V396</f>
        <v/>
      </c>
      <c r="O380" s="464" t="e">
        <f ca="1">압력교정기!X396</f>
        <v>#VALUE!</v>
      </c>
      <c r="P380" s="465">
        <f>압력교정기!Y396</f>
        <v>0</v>
      </c>
      <c r="Q380" s="483" t="e">
        <f ca="1">분동식압력계!H395</f>
        <v>#N/A</v>
      </c>
      <c r="R380" s="484" t="str">
        <f>분동식압력계!I395</f>
        <v>% of Reading</v>
      </c>
      <c r="S380" s="464" t="e">
        <f ca="1">분동식압력계!K395</f>
        <v>#N/A</v>
      </c>
      <c r="T380" s="465">
        <f>분동식압력계!L395</f>
        <v>0</v>
      </c>
      <c r="U380" s="414" t="str">
        <f t="shared" ca="1" si="69"/>
        <v/>
      </c>
      <c r="V380" s="411" t="str">
        <f t="shared" ca="1" si="70"/>
        <v/>
      </c>
      <c r="W380" s="458" t="e">
        <f t="shared" ca="1" si="71"/>
        <v>#VALUE!</v>
      </c>
      <c r="X380" s="459">
        <f t="shared" ca="1" si="72"/>
        <v>0</v>
      </c>
      <c r="Z380" s="458" t="e">
        <f ca="1">IF(TYPE(K380)=16,압력교정기!AT396,0)</f>
        <v>#VALUE!</v>
      </c>
      <c r="AA380" s="459">
        <f ca="1">압력교정기!AU396</f>
        <v>0</v>
      </c>
    </row>
    <row r="381" spans="2:27" ht="15" customHeight="1">
      <c r="B381" s="409">
        <f t="shared" si="64"/>
        <v>0</v>
      </c>
      <c r="C381" s="460">
        <f>Pressure_1_R4!B45</f>
        <v>0</v>
      </c>
      <c r="D381" s="461">
        <f>Pressure_1_R4!D45</f>
        <v>0</v>
      </c>
      <c r="E381" s="422" t="e">
        <f t="shared" ca="1" si="66"/>
        <v>#N/A</v>
      </c>
      <c r="F381" s="466" t="e">
        <f t="shared" ca="1" si="67"/>
        <v>#N/A</v>
      </c>
      <c r="G381" s="468">
        <f t="shared" ca="1" si="65"/>
        <v>0</v>
      </c>
      <c r="H381" s="457" t="e">
        <f ca="1">IF(TYPE(K381)=16,J381,K381*#REF!)</f>
        <v>#N/A</v>
      </c>
      <c r="I381" s="493" t="str">
        <f t="shared" ca="1" si="68"/>
        <v>압력교정기</v>
      </c>
      <c r="J381" s="462" t="e">
        <f ca="1">압력교정기!N397</f>
        <v>#N/A</v>
      </c>
      <c r="K381" s="462" t="e">
        <f ca="1">분동식압력계!AJ396</f>
        <v>#DIV/0!</v>
      </c>
      <c r="L381" s="407"/>
      <c r="M381" s="483" t="str">
        <f ca="1">압력교정기!U397</f>
        <v/>
      </c>
      <c r="N381" s="484" t="str">
        <f ca="1">압력교정기!V397</f>
        <v/>
      </c>
      <c r="O381" s="464" t="e">
        <f ca="1">압력교정기!X397</f>
        <v>#VALUE!</v>
      </c>
      <c r="P381" s="465">
        <f>압력교정기!Y397</f>
        <v>0</v>
      </c>
      <c r="Q381" s="483" t="e">
        <f ca="1">분동식압력계!H396</f>
        <v>#N/A</v>
      </c>
      <c r="R381" s="484" t="str">
        <f>분동식압력계!I396</f>
        <v>% of Reading</v>
      </c>
      <c r="S381" s="464" t="e">
        <f ca="1">분동식압력계!K396</f>
        <v>#N/A</v>
      </c>
      <c r="T381" s="465">
        <f>분동식압력계!L396</f>
        <v>0</v>
      </c>
      <c r="U381" s="414" t="str">
        <f t="shared" ca="1" si="69"/>
        <v/>
      </c>
      <c r="V381" s="411" t="str">
        <f t="shared" ca="1" si="70"/>
        <v/>
      </c>
      <c r="W381" s="458" t="e">
        <f t="shared" ca="1" si="71"/>
        <v>#VALUE!</v>
      </c>
      <c r="X381" s="459">
        <f t="shared" ca="1" si="72"/>
        <v>0</v>
      </c>
      <c r="Z381" s="458" t="e">
        <f ca="1">IF(TYPE(K381)=16,압력교정기!AT397,0)</f>
        <v>#VALUE!</v>
      </c>
      <c r="AA381" s="459">
        <f ca="1">압력교정기!AU397</f>
        <v>0</v>
      </c>
    </row>
    <row r="382" spans="2:27" ht="15" customHeight="1">
      <c r="B382" s="409">
        <f t="shared" si="64"/>
        <v>0</v>
      </c>
      <c r="C382" s="460">
        <f>Pressure_1_R4!B46</f>
        <v>0</v>
      </c>
      <c r="D382" s="461">
        <f>Pressure_1_R4!D46</f>
        <v>0</v>
      </c>
      <c r="E382" s="422" t="e">
        <f t="shared" ca="1" si="66"/>
        <v>#N/A</v>
      </c>
      <c r="F382" s="466" t="e">
        <f t="shared" ca="1" si="67"/>
        <v>#N/A</v>
      </c>
      <c r="G382" s="468">
        <f t="shared" ca="1" si="65"/>
        <v>0</v>
      </c>
      <c r="H382" s="457" t="e">
        <f ca="1">IF(TYPE(K382)=16,J382,K382*#REF!)</f>
        <v>#N/A</v>
      </c>
      <c r="I382" s="493" t="str">
        <f t="shared" ca="1" si="68"/>
        <v>압력교정기</v>
      </c>
      <c r="J382" s="462" t="e">
        <f ca="1">압력교정기!N398</f>
        <v>#N/A</v>
      </c>
      <c r="K382" s="462" t="e">
        <f ca="1">분동식압력계!AJ397</f>
        <v>#DIV/0!</v>
      </c>
      <c r="L382" s="407"/>
      <c r="M382" s="483" t="str">
        <f ca="1">압력교정기!U398</f>
        <v/>
      </c>
      <c r="N382" s="484" t="str">
        <f ca="1">압력교정기!V398</f>
        <v/>
      </c>
      <c r="O382" s="464" t="e">
        <f ca="1">압력교정기!X398</f>
        <v>#VALUE!</v>
      </c>
      <c r="P382" s="465">
        <f>압력교정기!Y398</f>
        <v>0</v>
      </c>
      <c r="Q382" s="483" t="e">
        <f ca="1">분동식압력계!H397</f>
        <v>#N/A</v>
      </c>
      <c r="R382" s="484" t="str">
        <f>분동식압력계!I397</f>
        <v>% of Reading</v>
      </c>
      <c r="S382" s="464" t="e">
        <f ca="1">분동식압력계!K397</f>
        <v>#N/A</v>
      </c>
      <c r="T382" s="465">
        <f>분동식압력계!L397</f>
        <v>0</v>
      </c>
      <c r="U382" s="414" t="str">
        <f t="shared" ca="1" si="69"/>
        <v/>
      </c>
      <c r="V382" s="411" t="str">
        <f t="shared" ca="1" si="70"/>
        <v/>
      </c>
      <c r="W382" s="458" t="e">
        <f t="shared" ca="1" si="71"/>
        <v>#VALUE!</v>
      </c>
      <c r="X382" s="459">
        <f t="shared" ca="1" si="72"/>
        <v>0</v>
      </c>
      <c r="Z382" s="458" t="e">
        <f ca="1">IF(TYPE(K382)=16,압력교정기!AT398,0)</f>
        <v>#VALUE!</v>
      </c>
      <c r="AA382" s="459">
        <f ca="1">압력교정기!AU398</f>
        <v>0</v>
      </c>
    </row>
    <row r="383" spans="2:27" ht="15" customHeight="1">
      <c r="B383" s="409">
        <f t="shared" si="64"/>
        <v>0</v>
      </c>
      <c r="C383" s="460">
        <f>Pressure_1_R4!B47</f>
        <v>0</v>
      </c>
      <c r="D383" s="461">
        <f>Pressure_1_R4!D47</f>
        <v>0</v>
      </c>
      <c r="E383" s="422" t="e">
        <f t="shared" ca="1" si="66"/>
        <v>#N/A</v>
      </c>
      <c r="F383" s="466" t="e">
        <f t="shared" ca="1" si="67"/>
        <v>#N/A</v>
      </c>
      <c r="G383" s="468">
        <f t="shared" ca="1" si="65"/>
        <v>0</v>
      </c>
      <c r="H383" s="457" t="e">
        <f ca="1">IF(TYPE(K383)=16,J383,K383*#REF!)</f>
        <v>#N/A</v>
      </c>
      <c r="I383" s="493" t="str">
        <f t="shared" ca="1" si="68"/>
        <v>압력교정기</v>
      </c>
      <c r="J383" s="462" t="e">
        <f ca="1">압력교정기!N399</f>
        <v>#N/A</v>
      </c>
      <c r="K383" s="462" t="e">
        <f ca="1">분동식압력계!AJ398</f>
        <v>#DIV/0!</v>
      </c>
      <c r="L383" s="407"/>
      <c r="M383" s="483" t="str">
        <f ca="1">압력교정기!U399</f>
        <v/>
      </c>
      <c r="N383" s="484" t="str">
        <f ca="1">압력교정기!V399</f>
        <v/>
      </c>
      <c r="O383" s="464" t="e">
        <f ca="1">압력교정기!X399</f>
        <v>#VALUE!</v>
      </c>
      <c r="P383" s="465">
        <f>압력교정기!Y399</f>
        <v>0</v>
      </c>
      <c r="Q383" s="483" t="e">
        <f ca="1">분동식압력계!H398</f>
        <v>#N/A</v>
      </c>
      <c r="R383" s="484" t="str">
        <f>분동식압력계!I398</f>
        <v>% of Reading</v>
      </c>
      <c r="S383" s="464" t="e">
        <f ca="1">분동식압력계!K398</f>
        <v>#N/A</v>
      </c>
      <c r="T383" s="465">
        <f>분동식압력계!L398</f>
        <v>0</v>
      </c>
      <c r="U383" s="414" t="str">
        <f t="shared" ca="1" si="69"/>
        <v/>
      </c>
      <c r="V383" s="411" t="str">
        <f t="shared" ca="1" si="70"/>
        <v/>
      </c>
      <c r="W383" s="458" t="e">
        <f t="shared" ca="1" si="71"/>
        <v>#VALUE!</v>
      </c>
      <c r="X383" s="459">
        <f t="shared" ca="1" si="72"/>
        <v>0</v>
      </c>
      <c r="Z383" s="458" t="e">
        <f ca="1">IF(TYPE(K383)=16,압력교정기!AT399,0)</f>
        <v>#VALUE!</v>
      </c>
      <c r="AA383" s="459">
        <f ca="1">압력교정기!AU399</f>
        <v>0</v>
      </c>
    </row>
    <row r="384" spans="2:27" ht="15" customHeight="1">
      <c r="B384" s="409">
        <f t="shared" si="64"/>
        <v>0</v>
      </c>
      <c r="C384" s="460">
        <f>Pressure_1_R4!B48</f>
        <v>0</v>
      </c>
      <c r="D384" s="461">
        <f>Pressure_1_R4!D48</f>
        <v>0</v>
      </c>
      <c r="E384" s="422" t="e">
        <f t="shared" ca="1" si="66"/>
        <v>#N/A</v>
      </c>
      <c r="F384" s="466" t="e">
        <f t="shared" ca="1" si="67"/>
        <v>#N/A</v>
      </c>
      <c r="G384" s="468">
        <f t="shared" ca="1" si="65"/>
        <v>0</v>
      </c>
      <c r="H384" s="457" t="e">
        <f ca="1">IF(TYPE(K384)=16,J384,K384*#REF!)</f>
        <v>#N/A</v>
      </c>
      <c r="I384" s="493" t="str">
        <f t="shared" ca="1" si="68"/>
        <v>압력교정기</v>
      </c>
      <c r="J384" s="462" t="e">
        <f ca="1">압력교정기!N400</f>
        <v>#N/A</v>
      </c>
      <c r="K384" s="462" t="e">
        <f ca="1">분동식압력계!AJ399</f>
        <v>#DIV/0!</v>
      </c>
      <c r="L384" s="407"/>
      <c r="M384" s="483" t="str">
        <f ca="1">압력교정기!U400</f>
        <v/>
      </c>
      <c r="N384" s="484" t="str">
        <f ca="1">압력교정기!V400</f>
        <v/>
      </c>
      <c r="O384" s="464" t="e">
        <f ca="1">압력교정기!X400</f>
        <v>#VALUE!</v>
      </c>
      <c r="P384" s="465">
        <f>압력교정기!Y400</f>
        <v>0</v>
      </c>
      <c r="Q384" s="483" t="e">
        <f ca="1">분동식압력계!H399</f>
        <v>#N/A</v>
      </c>
      <c r="R384" s="484" t="str">
        <f>분동식압력계!I399</f>
        <v>% of Reading</v>
      </c>
      <c r="S384" s="464" t="e">
        <f ca="1">분동식압력계!K399</f>
        <v>#N/A</v>
      </c>
      <c r="T384" s="465">
        <f>분동식압력계!L399</f>
        <v>0</v>
      </c>
      <c r="U384" s="414" t="str">
        <f t="shared" ca="1" si="69"/>
        <v/>
      </c>
      <c r="V384" s="411" t="str">
        <f t="shared" ca="1" si="70"/>
        <v/>
      </c>
      <c r="W384" s="458" t="e">
        <f t="shared" ca="1" si="71"/>
        <v>#VALUE!</v>
      </c>
      <c r="X384" s="459">
        <f t="shared" ca="1" si="72"/>
        <v>0</v>
      </c>
      <c r="Z384" s="458" t="e">
        <f ca="1">IF(TYPE(K384)=16,압력교정기!AT400,0)</f>
        <v>#VALUE!</v>
      </c>
      <c r="AA384" s="459">
        <f ca="1">압력교정기!AU400</f>
        <v>0</v>
      </c>
    </row>
    <row r="385" spans="1:27" ht="15" customHeight="1">
      <c r="B385" s="409">
        <f t="shared" si="64"/>
        <v>0</v>
      </c>
      <c r="C385" s="460">
        <f>Pressure_1_R4!B49</f>
        <v>0</v>
      </c>
      <c r="D385" s="461">
        <f>Pressure_1_R4!D49</f>
        <v>0</v>
      </c>
      <c r="E385" s="422" t="e">
        <f t="shared" ca="1" si="66"/>
        <v>#N/A</v>
      </c>
      <c r="F385" s="466" t="e">
        <f t="shared" ca="1" si="67"/>
        <v>#N/A</v>
      </c>
      <c r="G385" s="468">
        <f t="shared" ca="1" si="65"/>
        <v>0</v>
      </c>
      <c r="H385" s="457" t="e">
        <f ca="1">IF(TYPE(K385)=16,J385,K385*#REF!)</f>
        <v>#N/A</v>
      </c>
      <c r="I385" s="493" t="str">
        <f t="shared" ca="1" si="68"/>
        <v>압력교정기</v>
      </c>
      <c r="J385" s="462" t="e">
        <f ca="1">압력교정기!N401</f>
        <v>#N/A</v>
      </c>
      <c r="K385" s="462" t="e">
        <f ca="1">분동식압력계!AJ400</f>
        <v>#DIV/0!</v>
      </c>
      <c r="L385" s="407"/>
      <c r="M385" s="483" t="str">
        <f ca="1">압력교정기!U401</f>
        <v/>
      </c>
      <c r="N385" s="484" t="str">
        <f ca="1">압력교정기!V401</f>
        <v/>
      </c>
      <c r="O385" s="464" t="e">
        <f ca="1">압력교정기!X401</f>
        <v>#VALUE!</v>
      </c>
      <c r="P385" s="465">
        <f>압력교정기!Y401</f>
        <v>0</v>
      </c>
      <c r="Q385" s="483" t="e">
        <f ca="1">분동식압력계!H400</f>
        <v>#N/A</v>
      </c>
      <c r="R385" s="484" t="str">
        <f>분동식압력계!I400</f>
        <v>% of Reading</v>
      </c>
      <c r="S385" s="464" t="e">
        <f ca="1">분동식압력계!K400</f>
        <v>#N/A</v>
      </c>
      <c r="T385" s="465">
        <f>분동식압력계!L400</f>
        <v>0</v>
      </c>
      <c r="U385" s="414" t="str">
        <f t="shared" ca="1" si="69"/>
        <v/>
      </c>
      <c r="V385" s="411" t="str">
        <f t="shared" ca="1" si="70"/>
        <v/>
      </c>
      <c r="W385" s="458" t="e">
        <f t="shared" ca="1" si="71"/>
        <v>#VALUE!</v>
      </c>
      <c r="X385" s="459">
        <f t="shared" ca="1" si="72"/>
        <v>0</v>
      </c>
      <c r="Z385" s="458" t="e">
        <f ca="1">IF(TYPE(K385)=16,압력교정기!AT401,0)</f>
        <v>#VALUE!</v>
      </c>
      <c r="AA385" s="459">
        <f ca="1">압력교정기!AU401</f>
        <v>0</v>
      </c>
    </row>
    <row r="386" spans="1:27" ht="15" customHeight="1">
      <c r="B386" s="409">
        <f t="shared" si="64"/>
        <v>0</v>
      </c>
      <c r="C386" s="460">
        <f>Pressure_1_R4!B50</f>
        <v>0</v>
      </c>
      <c r="D386" s="461">
        <f>Pressure_1_R4!D50</f>
        <v>0</v>
      </c>
      <c r="E386" s="422" t="e">
        <f t="shared" ca="1" si="66"/>
        <v>#N/A</v>
      </c>
      <c r="F386" s="466" t="e">
        <f t="shared" ca="1" si="67"/>
        <v>#N/A</v>
      </c>
      <c r="G386" s="468">
        <f t="shared" ca="1" si="65"/>
        <v>0</v>
      </c>
      <c r="H386" s="457" t="e">
        <f ca="1">IF(TYPE(K386)=16,J386,K386*#REF!)</f>
        <v>#N/A</v>
      </c>
      <c r="I386" s="493" t="str">
        <f t="shared" ca="1" si="68"/>
        <v>압력교정기</v>
      </c>
      <c r="J386" s="462" t="e">
        <f ca="1">압력교정기!N402</f>
        <v>#N/A</v>
      </c>
      <c r="K386" s="462" t="e">
        <f ca="1">분동식압력계!AJ401</f>
        <v>#DIV/0!</v>
      </c>
      <c r="L386" s="407"/>
      <c r="M386" s="483" t="str">
        <f ca="1">압력교정기!U402</f>
        <v/>
      </c>
      <c r="N386" s="484" t="str">
        <f ca="1">압력교정기!V402</f>
        <v/>
      </c>
      <c r="O386" s="464" t="e">
        <f ca="1">압력교정기!X402</f>
        <v>#VALUE!</v>
      </c>
      <c r="P386" s="465">
        <f>압력교정기!Y402</f>
        <v>0</v>
      </c>
      <c r="Q386" s="483" t="e">
        <f ca="1">분동식압력계!H401</f>
        <v>#N/A</v>
      </c>
      <c r="R386" s="484" t="str">
        <f>분동식압력계!I401</f>
        <v>% of Reading</v>
      </c>
      <c r="S386" s="464" t="e">
        <f ca="1">분동식압력계!K401</f>
        <v>#N/A</v>
      </c>
      <c r="T386" s="465">
        <f>분동식압력계!L401</f>
        <v>0</v>
      </c>
      <c r="U386" s="414" t="str">
        <f t="shared" ca="1" si="69"/>
        <v/>
      </c>
      <c r="V386" s="411" t="str">
        <f t="shared" ca="1" si="70"/>
        <v/>
      </c>
      <c r="W386" s="458" t="e">
        <f t="shared" ca="1" si="71"/>
        <v>#VALUE!</v>
      </c>
      <c r="X386" s="459">
        <f t="shared" ca="1" si="72"/>
        <v>0</v>
      </c>
      <c r="Z386" s="458" t="e">
        <f ca="1">IF(TYPE(K386)=16,압력교정기!AT402,0)</f>
        <v>#VALUE!</v>
      </c>
      <c r="AA386" s="459">
        <f ca="1">압력교정기!AU402</f>
        <v>0</v>
      </c>
    </row>
    <row r="387" spans="1:27" ht="15" customHeight="1">
      <c r="B387" s="409">
        <f t="shared" si="64"/>
        <v>0</v>
      </c>
      <c r="C387" s="460">
        <f>Pressure_1_R4!B51</f>
        <v>0</v>
      </c>
      <c r="D387" s="461">
        <f>Pressure_1_R4!D51</f>
        <v>0</v>
      </c>
      <c r="E387" s="422" t="e">
        <f t="shared" ca="1" si="66"/>
        <v>#N/A</v>
      </c>
      <c r="F387" s="466" t="e">
        <f t="shared" ca="1" si="67"/>
        <v>#N/A</v>
      </c>
      <c r="G387" s="468">
        <f t="shared" ca="1" si="65"/>
        <v>0</v>
      </c>
      <c r="H387" s="457" t="e">
        <f ca="1">IF(TYPE(K387)=16,J387,K387*#REF!)</f>
        <v>#N/A</v>
      </c>
      <c r="I387" s="493" t="str">
        <f t="shared" ca="1" si="68"/>
        <v>압력교정기</v>
      </c>
      <c r="J387" s="462" t="e">
        <f ca="1">압력교정기!N403</f>
        <v>#N/A</v>
      </c>
      <c r="K387" s="462" t="e">
        <f ca="1">분동식압력계!AJ402</f>
        <v>#DIV/0!</v>
      </c>
      <c r="L387" s="407"/>
      <c r="M387" s="483" t="str">
        <f ca="1">압력교정기!U403</f>
        <v/>
      </c>
      <c r="N387" s="484" t="str">
        <f ca="1">압력교정기!V403</f>
        <v/>
      </c>
      <c r="O387" s="464" t="e">
        <f ca="1">압력교정기!X403</f>
        <v>#VALUE!</v>
      </c>
      <c r="P387" s="465">
        <f>압력교정기!Y403</f>
        <v>0</v>
      </c>
      <c r="Q387" s="483" t="e">
        <f ca="1">분동식압력계!H402</f>
        <v>#N/A</v>
      </c>
      <c r="R387" s="484" t="str">
        <f>분동식압력계!I402</f>
        <v>% of Reading</v>
      </c>
      <c r="S387" s="464" t="e">
        <f ca="1">분동식압력계!K402</f>
        <v>#N/A</v>
      </c>
      <c r="T387" s="465">
        <f>분동식압력계!L402</f>
        <v>0</v>
      </c>
      <c r="U387" s="414" t="str">
        <f t="shared" ca="1" si="69"/>
        <v/>
      </c>
      <c r="V387" s="411" t="str">
        <f t="shared" ca="1" si="70"/>
        <v/>
      </c>
      <c r="W387" s="458" t="e">
        <f t="shared" ca="1" si="71"/>
        <v>#VALUE!</v>
      </c>
      <c r="X387" s="459">
        <f t="shared" ca="1" si="72"/>
        <v>0</v>
      </c>
      <c r="Z387" s="458" t="e">
        <f ca="1">IF(TYPE(K387)=16,압력교정기!AT403,0)</f>
        <v>#VALUE!</v>
      </c>
      <c r="AA387" s="459">
        <f ca="1">압력교정기!AU403</f>
        <v>0</v>
      </c>
    </row>
    <row r="388" spans="1:27" ht="15" customHeight="1">
      <c r="B388" s="409">
        <f t="shared" si="64"/>
        <v>0</v>
      </c>
      <c r="C388" s="460">
        <f>Pressure_1_R4!B52</f>
        <v>0</v>
      </c>
      <c r="D388" s="461">
        <f>Pressure_1_R4!D52</f>
        <v>0</v>
      </c>
      <c r="E388" s="422" t="e">
        <f t="shared" ca="1" si="66"/>
        <v>#N/A</v>
      </c>
      <c r="F388" s="466" t="e">
        <f t="shared" ca="1" si="67"/>
        <v>#N/A</v>
      </c>
      <c r="G388" s="468">
        <f t="shared" ca="1" si="65"/>
        <v>0</v>
      </c>
      <c r="H388" s="457" t="e">
        <f ca="1">IF(TYPE(K388)=16,J388,K388*#REF!)</f>
        <v>#N/A</v>
      </c>
      <c r="I388" s="493" t="str">
        <f t="shared" ca="1" si="68"/>
        <v>압력교정기</v>
      </c>
      <c r="J388" s="462" t="e">
        <f ca="1">압력교정기!N404</f>
        <v>#N/A</v>
      </c>
      <c r="K388" s="462" t="e">
        <f ca="1">분동식압력계!AJ403</f>
        <v>#DIV/0!</v>
      </c>
      <c r="L388" s="407"/>
      <c r="M388" s="483" t="str">
        <f ca="1">압력교정기!U404</f>
        <v/>
      </c>
      <c r="N388" s="484" t="str">
        <f ca="1">압력교정기!V404</f>
        <v/>
      </c>
      <c r="O388" s="464" t="e">
        <f ca="1">압력교정기!X404</f>
        <v>#VALUE!</v>
      </c>
      <c r="P388" s="465">
        <f>압력교정기!Y404</f>
        <v>0</v>
      </c>
      <c r="Q388" s="483" t="e">
        <f ca="1">분동식압력계!H403</f>
        <v>#N/A</v>
      </c>
      <c r="R388" s="484" t="str">
        <f>분동식압력계!I403</f>
        <v>% of Reading</v>
      </c>
      <c r="S388" s="464" t="e">
        <f ca="1">분동식압력계!K403</f>
        <v>#N/A</v>
      </c>
      <c r="T388" s="465">
        <f>분동식압력계!L403</f>
        <v>0</v>
      </c>
      <c r="U388" s="414" t="str">
        <f t="shared" ca="1" si="69"/>
        <v/>
      </c>
      <c r="V388" s="411" t="str">
        <f t="shared" ca="1" si="70"/>
        <v/>
      </c>
      <c r="W388" s="458" t="e">
        <f t="shared" ca="1" si="71"/>
        <v>#VALUE!</v>
      </c>
      <c r="X388" s="459">
        <f t="shared" ca="1" si="72"/>
        <v>0</v>
      </c>
      <c r="Z388" s="458" t="e">
        <f ca="1">IF(TYPE(K388)=16,압력교정기!AT404,0)</f>
        <v>#VALUE!</v>
      </c>
      <c r="AA388" s="459">
        <f ca="1">압력교정기!AU404</f>
        <v>0</v>
      </c>
    </row>
    <row r="389" spans="1:27" ht="15" customHeight="1">
      <c r="B389" s="409">
        <f t="shared" si="64"/>
        <v>0</v>
      </c>
      <c r="C389" s="460">
        <f>Pressure_1_R4!B53</f>
        <v>0</v>
      </c>
      <c r="D389" s="461">
        <f>Pressure_1_R4!D53</f>
        <v>0</v>
      </c>
      <c r="E389" s="422" t="e">
        <f t="shared" ca="1" si="66"/>
        <v>#N/A</v>
      </c>
      <c r="F389" s="466" t="e">
        <f t="shared" ca="1" si="67"/>
        <v>#N/A</v>
      </c>
      <c r="G389" s="468">
        <f t="shared" ca="1" si="65"/>
        <v>0</v>
      </c>
      <c r="H389" s="457" t="e">
        <f ca="1">IF(TYPE(K389)=16,J389,K389*#REF!)</f>
        <v>#N/A</v>
      </c>
      <c r="I389" s="493" t="str">
        <f t="shared" ca="1" si="68"/>
        <v>압력교정기</v>
      </c>
      <c r="J389" s="462" t="e">
        <f ca="1">압력교정기!N405</f>
        <v>#N/A</v>
      </c>
      <c r="K389" s="462" t="e">
        <f ca="1">분동식압력계!AJ404</f>
        <v>#DIV/0!</v>
      </c>
      <c r="L389" s="407"/>
      <c r="M389" s="483" t="str">
        <f ca="1">압력교정기!U405</f>
        <v/>
      </c>
      <c r="N389" s="484" t="str">
        <f ca="1">압력교정기!V405</f>
        <v/>
      </c>
      <c r="O389" s="464" t="e">
        <f ca="1">압력교정기!X405</f>
        <v>#VALUE!</v>
      </c>
      <c r="P389" s="465">
        <f>압력교정기!Y405</f>
        <v>0</v>
      </c>
      <c r="Q389" s="483" t="e">
        <f ca="1">분동식압력계!H404</f>
        <v>#N/A</v>
      </c>
      <c r="R389" s="484" t="str">
        <f>분동식압력계!I404</f>
        <v>% of Reading</v>
      </c>
      <c r="S389" s="464" t="e">
        <f ca="1">분동식압력계!K404</f>
        <v>#N/A</v>
      </c>
      <c r="T389" s="465">
        <f>분동식압력계!L404</f>
        <v>0</v>
      </c>
      <c r="U389" s="414" t="str">
        <f t="shared" ca="1" si="69"/>
        <v/>
      </c>
      <c r="V389" s="411" t="str">
        <f t="shared" ca="1" si="70"/>
        <v/>
      </c>
      <c r="W389" s="458" t="e">
        <f t="shared" ca="1" si="71"/>
        <v>#VALUE!</v>
      </c>
      <c r="X389" s="459">
        <f t="shared" ca="1" si="72"/>
        <v>0</v>
      </c>
      <c r="Z389" s="458" t="e">
        <f ca="1">IF(TYPE(K389)=16,압력교정기!AT405,0)</f>
        <v>#VALUE!</v>
      </c>
      <c r="AA389" s="459">
        <f ca="1">압력교정기!AU405</f>
        <v>0</v>
      </c>
    </row>
    <row r="390" spans="1:27" ht="15" customHeight="1">
      <c r="B390" s="409">
        <f t="shared" si="64"/>
        <v>0</v>
      </c>
      <c r="C390" s="460">
        <f>Pressure_1_R4!B54</f>
        <v>0</v>
      </c>
      <c r="D390" s="461">
        <f>Pressure_1_R4!D54</f>
        <v>0</v>
      </c>
      <c r="E390" s="422" t="e">
        <f t="shared" ca="1" si="66"/>
        <v>#N/A</v>
      </c>
      <c r="F390" s="466" t="e">
        <f t="shared" ca="1" si="67"/>
        <v>#N/A</v>
      </c>
      <c r="G390" s="468">
        <f t="shared" ca="1" si="65"/>
        <v>0</v>
      </c>
      <c r="H390" s="457" t="e">
        <f ca="1">IF(TYPE(K390)=16,J390,K390*#REF!)</f>
        <v>#N/A</v>
      </c>
      <c r="I390" s="493" t="str">
        <f t="shared" ca="1" si="68"/>
        <v>압력교정기</v>
      </c>
      <c r="J390" s="462" t="e">
        <f ca="1">압력교정기!N406</f>
        <v>#N/A</v>
      </c>
      <c r="K390" s="462" t="e">
        <f ca="1">분동식압력계!AJ405</f>
        <v>#DIV/0!</v>
      </c>
      <c r="L390" s="407"/>
      <c r="M390" s="483" t="str">
        <f ca="1">압력교정기!U406</f>
        <v/>
      </c>
      <c r="N390" s="484" t="str">
        <f ca="1">압력교정기!V406</f>
        <v/>
      </c>
      <c r="O390" s="464" t="e">
        <f ca="1">압력교정기!X406</f>
        <v>#VALUE!</v>
      </c>
      <c r="P390" s="465">
        <f>압력교정기!Y406</f>
        <v>0</v>
      </c>
      <c r="Q390" s="483" t="e">
        <f ca="1">분동식압력계!H405</f>
        <v>#N/A</v>
      </c>
      <c r="R390" s="484" t="str">
        <f>분동식압력계!I405</f>
        <v>% of Reading</v>
      </c>
      <c r="S390" s="464" t="e">
        <f ca="1">분동식압력계!K405</f>
        <v>#N/A</v>
      </c>
      <c r="T390" s="465">
        <f>분동식압력계!L405</f>
        <v>0</v>
      </c>
      <c r="U390" s="414" t="str">
        <f t="shared" ca="1" si="69"/>
        <v/>
      </c>
      <c r="V390" s="411" t="str">
        <f t="shared" ca="1" si="70"/>
        <v/>
      </c>
      <c r="W390" s="458" t="e">
        <f t="shared" ca="1" si="71"/>
        <v>#VALUE!</v>
      </c>
      <c r="X390" s="459">
        <f t="shared" ca="1" si="72"/>
        <v>0</v>
      </c>
      <c r="Z390" s="458" t="e">
        <f ca="1">IF(TYPE(K390)=16,압력교정기!AT406,0)</f>
        <v>#VALUE!</v>
      </c>
      <c r="AA390" s="459">
        <f ca="1">압력교정기!AU406</f>
        <v>0</v>
      </c>
    </row>
    <row r="391" spans="1:27" ht="15" customHeight="1">
      <c r="B391" s="409">
        <f t="shared" si="64"/>
        <v>0</v>
      </c>
      <c r="C391" s="460">
        <f>Pressure_1_R4!B55</f>
        <v>0</v>
      </c>
      <c r="D391" s="461">
        <f>Pressure_1_R4!D55</f>
        <v>0</v>
      </c>
      <c r="E391" s="422" t="e">
        <f t="shared" ca="1" si="66"/>
        <v>#N/A</v>
      </c>
      <c r="F391" s="466" t="e">
        <f t="shared" ca="1" si="67"/>
        <v>#N/A</v>
      </c>
      <c r="G391" s="468">
        <f t="shared" ca="1" si="65"/>
        <v>0</v>
      </c>
      <c r="H391" s="457" t="e">
        <f ca="1">IF(TYPE(K391)=16,J391,K391*#REF!)</f>
        <v>#N/A</v>
      </c>
      <c r="I391" s="493" t="str">
        <f t="shared" ca="1" si="68"/>
        <v>압력교정기</v>
      </c>
      <c r="J391" s="462" t="e">
        <f ca="1">압력교정기!N407</f>
        <v>#N/A</v>
      </c>
      <c r="K391" s="462" t="e">
        <f ca="1">분동식압력계!AJ406</f>
        <v>#DIV/0!</v>
      </c>
      <c r="L391" s="407"/>
      <c r="M391" s="483" t="str">
        <f ca="1">압력교정기!U407</f>
        <v/>
      </c>
      <c r="N391" s="484" t="str">
        <f ca="1">압력교정기!V407</f>
        <v/>
      </c>
      <c r="O391" s="464" t="e">
        <f ca="1">압력교정기!X407</f>
        <v>#VALUE!</v>
      </c>
      <c r="P391" s="465">
        <f>압력교정기!Y407</f>
        <v>0</v>
      </c>
      <c r="Q391" s="483" t="e">
        <f ca="1">분동식압력계!H406</f>
        <v>#N/A</v>
      </c>
      <c r="R391" s="484" t="str">
        <f>분동식압력계!I406</f>
        <v>% of Reading</v>
      </c>
      <c r="S391" s="464" t="e">
        <f ca="1">분동식압력계!K406</f>
        <v>#N/A</v>
      </c>
      <c r="T391" s="465">
        <f>분동식압력계!L406</f>
        <v>0</v>
      </c>
      <c r="U391" s="414" t="str">
        <f t="shared" ca="1" si="69"/>
        <v/>
      </c>
      <c r="V391" s="411" t="str">
        <f t="shared" ca="1" si="70"/>
        <v/>
      </c>
      <c r="W391" s="458" t="e">
        <f t="shared" ca="1" si="71"/>
        <v>#VALUE!</v>
      </c>
      <c r="X391" s="459">
        <f t="shared" ca="1" si="72"/>
        <v>0</v>
      </c>
      <c r="Z391" s="458" t="e">
        <f ca="1">IF(TYPE(K391)=16,압력교정기!AT407,0)</f>
        <v>#VALUE!</v>
      </c>
      <c r="AA391" s="459">
        <f ca="1">압력교정기!AU407</f>
        <v>0</v>
      </c>
    </row>
    <row r="392" spans="1:27" ht="15" customHeight="1">
      <c r="B392" s="409">
        <f t="shared" si="64"/>
        <v>0</v>
      </c>
      <c r="C392" s="460">
        <f>Pressure_1_R4!B56</f>
        <v>0</v>
      </c>
      <c r="D392" s="461">
        <f>Pressure_1_R4!D56</f>
        <v>0</v>
      </c>
      <c r="E392" s="422" t="e">
        <f t="shared" ca="1" si="66"/>
        <v>#N/A</v>
      </c>
      <c r="F392" s="466" t="e">
        <f t="shared" ca="1" si="67"/>
        <v>#N/A</v>
      </c>
      <c r="G392" s="468">
        <f t="shared" ca="1" si="65"/>
        <v>0</v>
      </c>
      <c r="H392" s="457" t="e">
        <f ca="1">IF(TYPE(K392)=16,J392,K392*#REF!)</f>
        <v>#N/A</v>
      </c>
      <c r="I392" s="493" t="str">
        <f t="shared" ca="1" si="68"/>
        <v>압력교정기</v>
      </c>
      <c r="J392" s="462" t="e">
        <f ca="1">압력교정기!N408</f>
        <v>#N/A</v>
      </c>
      <c r="K392" s="462" t="e">
        <f ca="1">분동식압력계!AJ407</f>
        <v>#DIV/0!</v>
      </c>
      <c r="L392" s="407"/>
      <c r="M392" s="483" t="str">
        <f ca="1">압력교정기!U408</f>
        <v/>
      </c>
      <c r="N392" s="484" t="str">
        <f ca="1">압력교정기!V408</f>
        <v/>
      </c>
      <c r="O392" s="464" t="e">
        <f ca="1">압력교정기!X408</f>
        <v>#VALUE!</v>
      </c>
      <c r="P392" s="465">
        <f>압력교정기!Y408</f>
        <v>0</v>
      </c>
      <c r="Q392" s="483" t="e">
        <f ca="1">분동식압력계!H407</f>
        <v>#N/A</v>
      </c>
      <c r="R392" s="484" t="str">
        <f>분동식압력계!I407</f>
        <v>% of Reading</v>
      </c>
      <c r="S392" s="464" t="e">
        <f ca="1">분동식압력계!K407</f>
        <v>#N/A</v>
      </c>
      <c r="T392" s="465">
        <f>분동식압력계!L407</f>
        <v>0</v>
      </c>
      <c r="U392" s="414" t="str">
        <f t="shared" ca="1" si="69"/>
        <v/>
      </c>
      <c r="V392" s="411" t="str">
        <f t="shared" ca="1" si="70"/>
        <v/>
      </c>
      <c r="W392" s="458" t="e">
        <f t="shared" ca="1" si="71"/>
        <v>#VALUE!</v>
      </c>
      <c r="X392" s="459">
        <f t="shared" ca="1" si="72"/>
        <v>0</v>
      </c>
      <c r="Z392" s="458" t="e">
        <f ca="1">IF(TYPE(K392)=16,압력교정기!AT408,0)</f>
        <v>#VALUE!</v>
      </c>
      <c r="AA392" s="459">
        <f ca="1">압력교정기!AU408</f>
        <v>0</v>
      </c>
    </row>
    <row r="393" spans="1:27" ht="15" customHeight="1">
      <c r="B393" s="409">
        <f t="shared" si="64"/>
        <v>0</v>
      </c>
      <c r="C393" s="460">
        <f>Pressure_1_R4!B57</f>
        <v>0</v>
      </c>
      <c r="D393" s="461">
        <f>Pressure_1_R4!D57</f>
        <v>0</v>
      </c>
      <c r="E393" s="422" t="e">
        <f t="shared" ca="1" si="66"/>
        <v>#N/A</v>
      </c>
      <c r="F393" s="466" t="e">
        <f t="shared" ca="1" si="67"/>
        <v>#N/A</v>
      </c>
      <c r="G393" s="468">
        <f t="shared" ca="1" si="65"/>
        <v>0</v>
      </c>
      <c r="H393" s="457" t="e">
        <f ca="1">IF(TYPE(K393)=16,J393,K393*#REF!)</f>
        <v>#N/A</v>
      </c>
      <c r="I393" s="493" t="str">
        <f t="shared" ca="1" si="68"/>
        <v>압력교정기</v>
      </c>
      <c r="J393" s="462" t="e">
        <f ca="1">압력교정기!N409</f>
        <v>#N/A</v>
      </c>
      <c r="K393" s="462" t="e">
        <f ca="1">분동식압력계!AJ408</f>
        <v>#DIV/0!</v>
      </c>
      <c r="L393" s="407"/>
      <c r="M393" s="483" t="str">
        <f ca="1">압력교정기!U409</f>
        <v/>
      </c>
      <c r="N393" s="484" t="str">
        <f ca="1">압력교정기!V409</f>
        <v/>
      </c>
      <c r="O393" s="464" t="e">
        <f ca="1">압력교정기!X409</f>
        <v>#VALUE!</v>
      </c>
      <c r="P393" s="465">
        <f>압력교정기!Y409</f>
        <v>0</v>
      </c>
      <c r="Q393" s="483" t="e">
        <f ca="1">분동식압력계!H408</f>
        <v>#N/A</v>
      </c>
      <c r="R393" s="484" t="str">
        <f>분동식압력계!I408</f>
        <v>% of Reading</v>
      </c>
      <c r="S393" s="464" t="e">
        <f ca="1">분동식압력계!K408</f>
        <v>#N/A</v>
      </c>
      <c r="T393" s="465">
        <f>분동식압력계!L408</f>
        <v>0</v>
      </c>
      <c r="U393" s="414" t="str">
        <f t="shared" ca="1" si="69"/>
        <v/>
      </c>
      <c r="V393" s="411" t="str">
        <f t="shared" ca="1" si="70"/>
        <v/>
      </c>
      <c r="W393" s="458" t="e">
        <f t="shared" ca="1" si="71"/>
        <v>#VALUE!</v>
      </c>
      <c r="X393" s="459">
        <f t="shared" ca="1" si="72"/>
        <v>0</v>
      </c>
      <c r="Z393" s="458" t="e">
        <f ca="1">IF(TYPE(K393)=16,압력교정기!AT409,0)</f>
        <v>#VALUE!</v>
      </c>
      <c r="AA393" s="459">
        <f ca="1">압력교정기!AU409</f>
        <v>0</v>
      </c>
    </row>
    <row r="394" spans="1:27" ht="15" customHeight="1">
      <c r="B394" s="409">
        <f t="shared" si="64"/>
        <v>0</v>
      </c>
      <c r="C394" s="460">
        <f>Pressure_1_R4!B58</f>
        <v>0</v>
      </c>
      <c r="D394" s="461">
        <f>Pressure_1_R4!D58</f>
        <v>0</v>
      </c>
      <c r="E394" s="422" t="e">
        <f t="shared" ca="1" si="66"/>
        <v>#N/A</v>
      </c>
      <c r="F394" s="466" t="e">
        <f t="shared" ca="1" si="67"/>
        <v>#N/A</v>
      </c>
      <c r="G394" s="468">
        <f t="shared" ca="1" si="65"/>
        <v>0</v>
      </c>
      <c r="H394" s="457" t="e">
        <f ca="1">IF(TYPE(K394)=16,J394,K394*#REF!)</f>
        <v>#N/A</v>
      </c>
      <c r="I394" s="493" t="str">
        <f t="shared" ca="1" si="68"/>
        <v>압력교정기</v>
      </c>
      <c r="J394" s="462" t="e">
        <f ca="1">압력교정기!N410</f>
        <v>#N/A</v>
      </c>
      <c r="K394" s="462" t="e">
        <f ca="1">분동식압력계!AJ409</f>
        <v>#DIV/0!</v>
      </c>
      <c r="L394" s="407"/>
      <c r="M394" s="483" t="str">
        <f ca="1">압력교정기!U410</f>
        <v/>
      </c>
      <c r="N394" s="484" t="str">
        <f ca="1">압력교정기!V410</f>
        <v/>
      </c>
      <c r="O394" s="464" t="e">
        <f ca="1">압력교정기!X410</f>
        <v>#VALUE!</v>
      </c>
      <c r="P394" s="465">
        <f>압력교정기!Y410</f>
        <v>0</v>
      </c>
      <c r="Q394" s="483" t="e">
        <f ca="1">분동식압력계!H409</f>
        <v>#N/A</v>
      </c>
      <c r="R394" s="484" t="str">
        <f>분동식압력계!I409</f>
        <v>% of Reading</v>
      </c>
      <c r="S394" s="464" t="e">
        <f ca="1">분동식압력계!K409</f>
        <v>#N/A</v>
      </c>
      <c r="T394" s="465">
        <f>분동식압력계!L409</f>
        <v>0</v>
      </c>
      <c r="U394" s="414" t="str">
        <f t="shared" ca="1" si="69"/>
        <v/>
      </c>
      <c r="V394" s="411" t="str">
        <f t="shared" ca="1" si="70"/>
        <v/>
      </c>
      <c r="W394" s="458" t="e">
        <f t="shared" ca="1" si="71"/>
        <v>#VALUE!</v>
      </c>
      <c r="X394" s="459">
        <f t="shared" ca="1" si="72"/>
        <v>0</v>
      </c>
      <c r="Z394" s="458" t="e">
        <f ca="1">IF(TYPE(K394)=16,압력교정기!AT410,0)</f>
        <v>#VALUE!</v>
      </c>
      <c r="AA394" s="459">
        <f ca="1">압력교정기!AU410</f>
        <v>0</v>
      </c>
    </row>
    <row r="395" spans="1:27" ht="15" customHeight="1">
      <c r="B395" s="409">
        <f t="shared" si="64"/>
        <v>0</v>
      </c>
      <c r="C395" s="460">
        <f>Pressure_1_R4!B59</f>
        <v>0</v>
      </c>
      <c r="D395" s="461">
        <f>Pressure_1_R4!D59</f>
        <v>0</v>
      </c>
      <c r="E395" s="422" t="e">
        <f t="shared" ca="1" si="66"/>
        <v>#N/A</v>
      </c>
      <c r="F395" s="466" t="e">
        <f t="shared" ca="1" si="67"/>
        <v>#N/A</v>
      </c>
      <c r="G395" s="468">
        <f t="shared" ca="1" si="65"/>
        <v>0</v>
      </c>
      <c r="H395" s="457" t="e">
        <f ca="1">IF(TYPE(K395)=16,J395,K395*#REF!)</f>
        <v>#N/A</v>
      </c>
      <c r="I395" s="493" t="str">
        <f t="shared" ca="1" si="68"/>
        <v>압력교정기</v>
      </c>
      <c r="J395" s="462" t="e">
        <f ca="1">압력교정기!N411</f>
        <v>#N/A</v>
      </c>
      <c r="K395" s="462" t="e">
        <f ca="1">분동식압력계!AJ410</f>
        <v>#DIV/0!</v>
      </c>
      <c r="L395" s="407"/>
      <c r="M395" s="483" t="str">
        <f ca="1">압력교정기!U411</f>
        <v/>
      </c>
      <c r="N395" s="484" t="str">
        <f ca="1">압력교정기!V411</f>
        <v/>
      </c>
      <c r="O395" s="464" t="e">
        <f ca="1">압력교정기!X411</f>
        <v>#VALUE!</v>
      </c>
      <c r="P395" s="465">
        <f>압력교정기!Y411</f>
        <v>0</v>
      </c>
      <c r="Q395" s="483" t="e">
        <f ca="1">분동식압력계!H410</f>
        <v>#N/A</v>
      </c>
      <c r="R395" s="484" t="str">
        <f>분동식압력계!I410</f>
        <v>% of Reading</v>
      </c>
      <c r="S395" s="464" t="e">
        <f ca="1">분동식압력계!K410</f>
        <v>#N/A</v>
      </c>
      <c r="T395" s="465">
        <f>분동식압력계!L410</f>
        <v>0</v>
      </c>
      <c r="U395" s="414" t="str">
        <f t="shared" ca="1" si="69"/>
        <v/>
      </c>
      <c r="V395" s="411" t="str">
        <f t="shared" ca="1" si="70"/>
        <v/>
      </c>
      <c r="W395" s="458" t="e">
        <f t="shared" ca="1" si="71"/>
        <v>#VALUE!</v>
      </c>
      <c r="X395" s="459">
        <f t="shared" ca="1" si="72"/>
        <v>0</v>
      </c>
      <c r="Z395" s="458" t="e">
        <f ca="1">IF(TYPE(K395)=16,압력교정기!AT411,0)</f>
        <v>#VALUE!</v>
      </c>
      <c r="AA395" s="459">
        <f ca="1">압력교정기!AU411</f>
        <v>0</v>
      </c>
    </row>
    <row r="396" spans="1:27" ht="15" customHeight="1">
      <c r="B396" s="409">
        <f t="shared" si="64"/>
        <v>0</v>
      </c>
      <c r="C396" s="460">
        <f>Pressure_1_R4!B60</f>
        <v>0</v>
      </c>
      <c r="D396" s="461">
        <f>Pressure_1_R4!D60</f>
        <v>0</v>
      </c>
      <c r="E396" s="422" t="e">
        <f t="shared" ca="1" si="66"/>
        <v>#N/A</v>
      </c>
      <c r="F396" s="466" t="e">
        <f t="shared" ca="1" si="67"/>
        <v>#N/A</v>
      </c>
      <c r="G396" s="468">
        <f t="shared" ca="1" si="65"/>
        <v>0</v>
      </c>
      <c r="H396" s="457" t="e">
        <f ca="1">IF(TYPE(K396)=16,J396,K396*#REF!)</f>
        <v>#N/A</v>
      </c>
      <c r="I396" s="493" t="str">
        <f t="shared" ca="1" si="68"/>
        <v>압력교정기</v>
      </c>
      <c r="J396" s="462" t="e">
        <f ca="1">압력교정기!N412</f>
        <v>#N/A</v>
      </c>
      <c r="K396" s="462" t="e">
        <f ca="1">분동식압력계!AJ411</f>
        <v>#DIV/0!</v>
      </c>
      <c r="L396" s="407"/>
      <c r="M396" s="483" t="str">
        <f ca="1">압력교정기!U412</f>
        <v/>
      </c>
      <c r="N396" s="484" t="str">
        <f ca="1">압력교정기!V412</f>
        <v/>
      </c>
      <c r="O396" s="464" t="e">
        <f ca="1">압력교정기!X412</f>
        <v>#VALUE!</v>
      </c>
      <c r="P396" s="465">
        <f>압력교정기!Y412</f>
        <v>0</v>
      </c>
      <c r="Q396" s="483" t="e">
        <f ca="1">분동식압력계!H411</f>
        <v>#N/A</v>
      </c>
      <c r="R396" s="484" t="str">
        <f>분동식압력계!I411</f>
        <v>% of Reading</v>
      </c>
      <c r="S396" s="464" t="e">
        <f ca="1">분동식압력계!K411</f>
        <v>#N/A</v>
      </c>
      <c r="T396" s="465">
        <f>분동식압력계!L411</f>
        <v>0</v>
      </c>
      <c r="U396" s="414" t="str">
        <f t="shared" ca="1" si="69"/>
        <v/>
      </c>
      <c r="V396" s="411" t="str">
        <f t="shared" ca="1" si="70"/>
        <v/>
      </c>
      <c r="W396" s="458" t="e">
        <f t="shared" ca="1" si="71"/>
        <v>#VALUE!</v>
      </c>
      <c r="X396" s="459">
        <f t="shared" ca="1" si="72"/>
        <v>0</v>
      </c>
      <c r="Z396" s="458" t="e">
        <f ca="1">IF(TYPE(K396)=16,압력교정기!AT412,0)</f>
        <v>#VALUE!</v>
      </c>
      <c r="AA396" s="459">
        <f ca="1">압력교정기!AU412</f>
        <v>0</v>
      </c>
    </row>
    <row r="397" spans="1:27" ht="15" customHeight="1">
      <c r="B397" s="409">
        <f t="shared" si="64"/>
        <v>0</v>
      </c>
      <c r="C397" s="460">
        <f>Pressure_1_R4!B61</f>
        <v>0</v>
      </c>
      <c r="D397" s="461">
        <f>Pressure_1_R4!D61</f>
        <v>0</v>
      </c>
      <c r="E397" s="422" t="e">
        <f t="shared" ca="1" si="66"/>
        <v>#N/A</v>
      </c>
      <c r="F397" s="466" t="e">
        <f t="shared" ca="1" si="67"/>
        <v>#N/A</v>
      </c>
      <c r="G397" s="468">
        <f t="shared" ca="1" si="65"/>
        <v>0</v>
      </c>
      <c r="H397" s="457" t="e">
        <f ca="1">IF(TYPE(K397)=16,J397,K397*#REF!)</f>
        <v>#N/A</v>
      </c>
      <c r="I397" s="493" t="str">
        <f t="shared" ca="1" si="68"/>
        <v>압력교정기</v>
      </c>
      <c r="J397" s="462" t="e">
        <f ca="1">압력교정기!N413</f>
        <v>#N/A</v>
      </c>
      <c r="K397" s="462" t="e">
        <f ca="1">분동식압력계!AJ412</f>
        <v>#DIV/0!</v>
      </c>
      <c r="L397" s="407"/>
      <c r="M397" s="483" t="str">
        <f ca="1">압력교정기!U413</f>
        <v/>
      </c>
      <c r="N397" s="484" t="str">
        <f ca="1">압력교정기!V413</f>
        <v/>
      </c>
      <c r="O397" s="464" t="e">
        <f ca="1">압력교정기!X413</f>
        <v>#VALUE!</v>
      </c>
      <c r="P397" s="465">
        <f>압력교정기!Y413</f>
        <v>0</v>
      </c>
      <c r="Q397" s="483" t="e">
        <f ca="1">분동식압력계!H412</f>
        <v>#N/A</v>
      </c>
      <c r="R397" s="484" t="str">
        <f>분동식압력계!I412</f>
        <v>% of Reading</v>
      </c>
      <c r="S397" s="464" t="e">
        <f ca="1">분동식압력계!K412</f>
        <v>#N/A</v>
      </c>
      <c r="T397" s="465">
        <f>분동식압력계!L412</f>
        <v>0</v>
      </c>
      <c r="U397" s="414" t="str">
        <f t="shared" ca="1" si="69"/>
        <v/>
      </c>
      <c r="V397" s="411" t="str">
        <f t="shared" ca="1" si="70"/>
        <v/>
      </c>
      <c r="W397" s="458" t="e">
        <f t="shared" ca="1" si="71"/>
        <v>#VALUE!</v>
      </c>
      <c r="X397" s="459">
        <f t="shared" ca="1" si="72"/>
        <v>0</v>
      </c>
      <c r="Z397" s="458" t="e">
        <f ca="1">IF(TYPE(K397)=16,압력교정기!AT413,0)</f>
        <v>#VALUE!</v>
      </c>
      <c r="AA397" s="459">
        <f ca="1">압력교정기!AU413</f>
        <v>0</v>
      </c>
    </row>
    <row r="398" spans="1:27" ht="15" customHeight="1">
      <c r="B398" s="409">
        <f t="shared" si="64"/>
        <v>0</v>
      </c>
      <c r="C398" s="460">
        <f>Pressure_1_R4!B62</f>
        <v>0</v>
      </c>
      <c r="D398" s="461">
        <f>Pressure_1_R4!D62</f>
        <v>0</v>
      </c>
      <c r="E398" s="422" t="e">
        <f t="shared" ca="1" si="66"/>
        <v>#N/A</v>
      </c>
      <c r="F398" s="466" t="e">
        <f t="shared" ca="1" si="67"/>
        <v>#N/A</v>
      </c>
      <c r="G398" s="468">
        <f t="shared" ca="1" si="65"/>
        <v>0</v>
      </c>
      <c r="H398" s="457" t="e">
        <f ca="1">IF(TYPE(K398)=16,J398,K398*#REF!)</f>
        <v>#N/A</v>
      </c>
      <c r="I398" s="493" t="str">
        <f t="shared" ca="1" si="68"/>
        <v>압력교정기</v>
      </c>
      <c r="J398" s="462" t="e">
        <f ca="1">압력교정기!N414</f>
        <v>#N/A</v>
      </c>
      <c r="K398" s="462" t="e">
        <f ca="1">분동식압력계!AJ413</f>
        <v>#DIV/0!</v>
      </c>
      <c r="L398" s="407"/>
      <c r="M398" s="483" t="str">
        <f ca="1">압력교정기!U414</f>
        <v/>
      </c>
      <c r="N398" s="484" t="str">
        <f ca="1">압력교정기!V414</f>
        <v/>
      </c>
      <c r="O398" s="464" t="e">
        <f ca="1">압력교정기!X414</f>
        <v>#VALUE!</v>
      </c>
      <c r="P398" s="465">
        <f>압력교정기!Y414</f>
        <v>0</v>
      </c>
      <c r="Q398" s="483" t="e">
        <f ca="1">분동식압력계!H413</f>
        <v>#N/A</v>
      </c>
      <c r="R398" s="484" t="str">
        <f>분동식압력계!I413</f>
        <v>% of Reading</v>
      </c>
      <c r="S398" s="464" t="e">
        <f ca="1">분동식압력계!K413</f>
        <v>#N/A</v>
      </c>
      <c r="T398" s="465">
        <f>분동식압력계!L413</f>
        <v>0</v>
      </c>
      <c r="U398" s="414" t="str">
        <f t="shared" ca="1" si="69"/>
        <v/>
      </c>
      <c r="V398" s="411" t="str">
        <f t="shared" ca="1" si="70"/>
        <v/>
      </c>
      <c r="W398" s="458" t="e">
        <f t="shared" ca="1" si="71"/>
        <v>#VALUE!</v>
      </c>
      <c r="X398" s="459">
        <f t="shared" ca="1" si="72"/>
        <v>0</v>
      </c>
      <c r="Z398" s="458" t="e">
        <f ca="1">IF(TYPE(K398)=16,압력교정기!AT414,0)</f>
        <v>#VALUE!</v>
      </c>
      <c r="AA398" s="459">
        <f ca="1">압력교정기!AU414</f>
        <v>0</v>
      </c>
    </row>
    <row r="399" spans="1:27" ht="15" customHeight="1">
      <c r="B399" s="409">
        <f t="shared" si="64"/>
        <v>0</v>
      </c>
      <c r="C399" s="460">
        <f>Pressure_1_R4!B63</f>
        <v>0</v>
      </c>
      <c r="D399" s="461">
        <f>Pressure_1_R4!D63</f>
        <v>0</v>
      </c>
      <c r="E399" s="422" t="e">
        <f t="shared" ca="1" si="66"/>
        <v>#N/A</v>
      </c>
      <c r="F399" s="466" t="e">
        <f t="shared" ca="1" si="67"/>
        <v>#N/A</v>
      </c>
      <c r="G399" s="468">
        <f t="shared" ca="1" si="65"/>
        <v>0</v>
      </c>
      <c r="H399" s="457" t="e">
        <f ca="1">IF(TYPE(K399)=16,J399,K399*#REF!)</f>
        <v>#N/A</v>
      </c>
      <c r="I399" s="493" t="str">
        <f t="shared" ca="1" si="68"/>
        <v>압력교정기</v>
      </c>
      <c r="J399" s="462" t="e">
        <f ca="1">압력교정기!N415</f>
        <v>#N/A</v>
      </c>
      <c r="K399" s="462" t="e">
        <f ca="1">분동식압력계!AJ414</f>
        <v>#DIV/0!</v>
      </c>
      <c r="L399" s="407"/>
      <c r="M399" s="483" t="str">
        <f ca="1">압력교정기!U415</f>
        <v/>
      </c>
      <c r="N399" s="484" t="str">
        <f ca="1">압력교정기!V415</f>
        <v/>
      </c>
      <c r="O399" s="464" t="e">
        <f ca="1">압력교정기!X415</f>
        <v>#VALUE!</v>
      </c>
      <c r="P399" s="465">
        <f>압력교정기!Y415</f>
        <v>0</v>
      </c>
      <c r="Q399" s="483" t="e">
        <f ca="1">분동식압력계!H414</f>
        <v>#N/A</v>
      </c>
      <c r="R399" s="484" t="str">
        <f>분동식압력계!I414</f>
        <v>% of Reading</v>
      </c>
      <c r="S399" s="464" t="e">
        <f ca="1">분동식압력계!K414</f>
        <v>#N/A</v>
      </c>
      <c r="T399" s="465">
        <f>분동식압력계!L414</f>
        <v>0</v>
      </c>
      <c r="U399" s="414" t="str">
        <f t="shared" ca="1" si="69"/>
        <v/>
      </c>
      <c r="V399" s="411" t="str">
        <f t="shared" ca="1" si="70"/>
        <v/>
      </c>
      <c r="W399" s="458" t="e">
        <f t="shared" ca="1" si="71"/>
        <v>#VALUE!</v>
      </c>
      <c r="X399" s="459">
        <f t="shared" ca="1" si="72"/>
        <v>0</v>
      </c>
      <c r="Z399" s="458" t="e">
        <f ca="1">IF(TYPE(K399)=16,압력교정기!AT415,0)</f>
        <v>#VALUE!</v>
      </c>
      <c r="AA399" s="459">
        <f ca="1">압력교정기!AU415</f>
        <v>0</v>
      </c>
    </row>
    <row r="400" spans="1:27" s="44" customFormat="1" ht="15" customHeight="1">
      <c r="A400" s="58"/>
      <c r="B400" s="81"/>
      <c r="C400" s="58"/>
      <c r="D400" s="58"/>
      <c r="E400" s="58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</row>
    <row r="401" spans="2:31" s="44" customFormat="1" ht="15" customHeight="1">
      <c r="B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AD401" s="81"/>
      <c r="AE401" s="81"/>
    </row>
    <row r="402" spans="2:31" s="44" customFormat="1" ht="15" customHeight="1"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Y402" s="81"/>
      <c r="Z402" s="81"/>
      <c r="AA402" s="81"/>
      <c r="AB402" s="81"/>
      <c r="AC402" s="81"/>
    </row>
    <row r="403" spans="2:31" s="44" customFormat="1" ht="15" customHeight="1"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</row>
  </sheetData>
  <mergeCells count="36">
    <mergeCell ref="U3:V3"/>
    <mergeCell ref="U115:V115"/>
    <mergeCell ref="U227:V227"/>
    <mergeCell ref="U339:V339"/>
    <mergeCell ref="M3:N3"/>
    <mergeCell ref="Q3:R3"/>
    <mergeCell ref="M115:N115"/>
    <mergeCell ref="Q115:R115"/>
    <mergeCell ref="M227:N227"/>
    <mergeCell ref="Q227:R227"/>
    <mergeCell ref="O339:P339"/>
    <mergeCell ref="S339:T339"/>
    <mergeCell ref="S3:T3"/>
    <mergeCell ref="O3:P3"/>
    <mergeCell ref="S227:T227"/>
    <mergeCell ref="S115:T115"/>
    <mergeCell ref="C3:D3"/>
    <mergeCell ref="C115:D115"/>
    <mergeCell ref="C227:D227"/>
    <mergeCell ref="M339:N339"/>
    <mergeCell ref="Q339:R339"/>
    <mergeCell ref="C339:D339"/>
    <mergeCell ref="F3:G3"/>
    <mergeCell ref="F115:G115"/>
    <mergeCell ref="F227:G227"/>
    <mergeCell ref="F339:G339"/>
    <mergeCell ref="O115:P115"/>
    <mergeCell ref="O227:P227"/>
    <mergeCell ref="Z3:AA3"/>
    <mergeCell ref="Z115:AA115"/>
    <mergeCell ref="Z227:AA227"/>
    <mergeCell ref="Z339:AA339"/>
    <mergeCell ref="W3:X3"/>
    <mergeCell ref="W115:X115"/>
    <mergeCell ref="W227:X227"/>
    <mergeCell ref="W339:X339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5"/>
  <sheetViews>
    <sheetView showGridLines="0" zoomScale="75" zoomScaleNormal="75" workbookViewId="0"/>
  </sheetViews>
  <sheetFormatPr defaultColWidth="9.77734375" defaultRowHeight="16.5" customHeight="1"/>
  <cols>
    <col min="1" max="1" width="2.77734375" style="65" customWidth="1"/>
    <col min="2" max="16384" width="9.77734375" style="65"/>
  </cols>
  <sheetData>
    <row r="1" spans="1:13" ht="16.5" customHeight="1">
      <c r="B1" s="301" t="s">
        <v>949</v>
      </c>
    </row>
    <row r="2" spans="1:13" ht="16.5" customHeight="1">
      <c r="B2" s="337" t="s">
        <v>92</v>
      </c>
      <c r="C2" s="336" t="s">
        <v>181</v>
      </c>
      <c r="D2" s="336" t="s">
        <v>510</v>
      </c>
      <c r="E2" s="336" t="s">
        <v>792</v>
      </c>
      <c r="F2" s="336" t="s">
        <v>203</v>
      </c>
      <c r="G2" s="336" t="s">
        <v>794</v>
      </c>
      <c r="H2" s="336" t="s">
        <v>769</v>
      </c>
      <c r="I2" s="336" t="s">
        <v>796</v>
      </c>
      <c r="J2" s="336" t="s">
        <v>770</v>
      </c>
      <c r="L2" s="257" t="s">
        <v>495</v>
      </c>
      <c r="M2" s="257" t="s">
        <v>491</v>
      </c>
    </row>
    <row r="3" spans="1:13" ht="16.5" customHeight="1">
      <c r="B3" s="336" t="s">
        <v>181</v>
      </c>
      <c r="C3" s="338">
        <f t="shared" ref="C3:C10" si="0">E3*1000</f>
        <v>1</v>
      </c>
      <c r="D3" s="338">
        <f>E3*10</f>
        <v>0.01</v>
      </c>
      <c r="E3" s="338">
        <f t="shared" ref="E3:E5" si="1">F3*1000</f>
        <v>1E-3</v>
      </c>
      <c r="F3" s="338">
        <v>9.9999999999999995E-7</v>
      </c>
      <c r="G3" s="338">
        <f t="shared" ref="G3:G10" si="2">I3*1000</f>
        <v>1</v>
      </c>
      <c r="H3" s="338">
        <f>I3*10</f>
        <v>0.01</v>
      </c>
      <c r="I3" s="338">
        <f t="shared" ref="I3:I5" si="3">J3*1000</f>
        <v>1E-3</v>
      </c>
      <c r="J3" s="338">
        <v>9.9999999999999995E-7</v>
      </c>
      <c r="L3" s="259"/>
      <c r="M3" s="257" t="s">
        <v>206</v>
      </c>
    </row>
    <row r="4" spans="1:13" ht="16.5" customHeight="1">
      <c r="B4" s="336" t="s">
        <v>510</v>
      </c>
      <c r="C4" s="338">
        <f t="shared" si="0"/>
        <v>100</v>
      </c>
      <c r="D4" s="338">
        <f t="shared" ref="D4:D10" si="4">E4*10</f>
        <v>1</v>
      </c>
      <c r="E4" s="338">
        <f t="shared" si="1"/>
        <v>0.1</v>
      </c>
      <c r="F4" s="338">
        <v>1E-4</v>
      </c>
      <c r="G4" s="338">
        <f t="shared" si="2"/>
        <v>100</v>
      </c>
      <c r="H4" s="338">
        <f t="shared" ref="H4:H10" si="5">I4*10</f>
        <v>1</v>
      </c>
      <c r="I4" s="338">
        <f t="shared" si="3"/>
        <v>0.1</v>
      </c>
      <c r="J4" s="338">
        <v>1E-4</v>
      </c>
      <c r="L4" s="85">
        <v>9.9999999999999995E-8</v>
      </c>
      <c r="M4" s="85">
        <v>7</v>
      </c>
    </row>
    <row r="5" spans="1:13" ht="16.5" customHeight="1">
      <c r="B5" s="336" t="s">
        <v>792</v>
      </c>
      <c r="C5" s="338">
        <f t="shared" si="0"/>
        <v>1000</v>
      </c>
      <c r="D5" s="338">
        <f t="shared" si="4"/>
        <v>10</v>
      </c>
      <c r="E5" s="338">
        <f t="shared" si="1"/>
        <v>1</v>
      </c>
      <c r="F5" s="338">
        <v>1E-3</v>
      </c>
      <c r="G5" s="338">
        <f t="shared" si="2"/>
        <v>1000</v>
      </c>
      <c r="H5" s="338">
        <f t="shared" si="5"/>
        <v>10</v>
      </c>
      <c r="I5" s="338">
        <f t="shared" si="3"/>
        <v>1</v>
      </c>
      <c r="J5" s="338">
        <v>1E-3</v>
      </c>
      <c r="L5" s="85">
        <v>9.9999999999999995E-7</v>
      </c>
      <c r="M5" s="85">
        <v>6</v>
      </c>
    </row>
    <row r="6" spans="1:13" ht="16.5" customHeight="1">
      <c r="B6" s="336" t="s">
        <v>203</v>
      </c>
      <c r="C6" s="338">
        <f t="shared" si="0"/>
        <v>1000000</v>
      </c>
      <c r="D6" s="338">
        <f t="shared" si="4"/>
        <v>10000</v>
      </c>
      <c r="E6" s="338">
        <f>F6*1000</f>
        <v>1000</v>
      </c>
      <c r="F6" s="338">
        <v>1</v>
      </c>
      <c r="G6" s="338">
        <f t="shared" si="2"/>
        <v>1000000</v>
      </c>
      <c r="H6" s="338">
        <f t="shared" si="5"/>
        <v>10000</v>
      </c>
      <c r="I6" s="338">
        <f>J6*1000</f>
        <v>1000</v>
      </c>
      <c r="J6" s="338">
        <v>1</v>
      </c>
      <c r="L6" s="85">
        <v>1.0000000000000001E-5</v>
      </c>
      <c r="M6" s="85">
        <v>5</v>
      </c>
    </row>
    <row r="7" spans="1:13" ht="16.5" customHeight="1">
      <c r="B7" s="336" t="s">
        <v>794</v>
      </c>
      <c r="C7" s="338">
        <f t="shared" si="0"/>
        <v>1</v>
      </c>
      <c r="D7" s="338">
        <f t="shared" si="4"/>
        <v>0.01</v>
      </c>
      <c r="E7" s="338">
        <f t="shared" ref="E7:E9" si="6">F7*1000</f>
        <v>1E-3</v>
      </c>
      <c r="F7" s="338">
        <v>9.9999999999999995E-7</v>
      </c>
      <c r="G7" s="338">
        <f t="shared" si="2"/>
        <v>1</v>
      </c>
      <c r="H7" s="338">
        <f t="shared" si="5"/>
        <v>0.01</v>
      </c>
      <c r="I7" s="338">
        <f t="shared" ref="I7:I9" si="7">J7*1000</f>
        <v>1E-3</v>
      </c>
      <c r="J7" s="338">
        <v>9.9999999999999995E-7</v>
      </c>
      <c r="L7" s="85">
        <v>1E-4</v>
      </c>
      <c r="M7" s="85">
        <v>4</v>
      </c>
    </row>
    <row r="8" spans="1:13" ht="16.5" customHeight="1">
      <c r="B8" s="336" t="s">
        <v>769</v>
      </c>
      <c r="C8" s="338">
        <f t="shared" si="0"/>
        <v>100</v>
      </c>
      <c r="D8" s="338">
        <f t="shared" si="4"/>
        <v>1</v>
      </c>
      <c r="E8" s="338">
        <f t="shared" si="6"/>
        <v>0.1</v>
      </c>
      <c r="F8" s="338">
        <v>1E-4</v>
      </c>
      <c r="G8" s="338">
        <f t="shared" si="2"/>
        <v>100</v>
      </c>
      <c r="H8" s="338">
        <f t="shared" si="5"/>
        <v>1</v>
      </c>
      <c r="I8" s="338">
        <f t="shared" si="7"/>
        <v>0.1</v>
      </c>
      <c r="J8" s="338">
        <v>1E-4</v>
      </c>
      <c r="L8" s="85">
        <v>1E-3</v>
      </c>
      <c r="M8" s="85">
        <v>3</v>
      </c>
    </row>
    <row r="9" spans="1:13" ht="16.5" customHeight="1">
      <c r="B9" s="336" t="s">
        <v>796</v>
      </c>
      <c r="C9" s="338">
        <f t="shared" si="0"/>
        <v>1000</v>
      </c>
      <c r="D9" s="338">
        <f t="shared" si="4"/>
        <v>10</v>
      </c>
      <c r="E9" s="338">
        <f t="shared" si="6"/>
        <v>1</v>
      </c>
      <c r="F9" s="338">
        <v>1E-3</v>
      </c>
      <c r="G9" s="338">
        <f t="shared" si="2"/>
        <v>1000</v>
      </c>
      <c r="H9" s="338">
        <f t="shared" si="5"/>
        <v>10</v>
      </c>
      <c r="I9" s="338">
        <f t="shared" si="7"/>
        <v>1</v>
      </c>
      <c r="J9" s="338">
        <v>1E-3</v>
      </c>
      <c r="L9" s="85">
        <v>0.01</v>
      </c>
      <c r="M9" s="85">
        <v>2</v>
      </c>
    </row>
    <row r="10" spans="1:13" ht="16.5" customHeight="1">
      <c r="B10" s="336" t="s">
        <v>770</v>
      </c>
      <c r="C10" s="338">
        <f t="shared" si="0"/>
        <v>1000000</v>
      </c>
      <c r="D10" s="338">
        <f t="shared" si="4"/>
        <v>10000</v>
      </c>
      <c r="E10" s="338">
        <f>F10*1000</f>
        <v>1000</v>
      </c>
      <c r="F10" s="338">
        <v>1</v>
      </c>
      <c r="G10" s="338">
        <f t="shared" si="2"/>
        <v>1000000</v>
      </c>
      <c r="H10" s="338">
        <f t="shared" si="5"/>
        <v>10000</v>
      </c>
      <c r="I10" s="338">
        <f>J10*1000</f>
        <v>1000</v>
      </c>
      <c r="J10" s="338">
        <v>1</v>
      </c>
      <c r="L10" s="85">
        <v>0.1</v>
      </c>
      <c r="M10" s="85">
        <v>1</v>
      </c>
    </row>
    <row r="12" spans="1:13" ht="16.5" customHeight="1">
      <c r="A12" s="298" t="s">
        <v>152</v>
      </c>
    </row>
    <row r="13" spans="1:13" ht="15" customHeight="1">
      <c r="B13" s="301" t="s">
        <v>500</v>
      </c>
    </row>
    <row r="14" spans="1:13" ht="15" customHeight="1">
      <c r="B14" s="786" t="s">
        <v>501</v>
      </c>
      <c r="C14" s="787"/>
      <c r="D14" s="439" t="s">
        <v>3</v>
      </c>
      <c r="E14" s="439" t="s">
        <v>263</v>
      </c>
      <c r="F14" s="439" t="s">
        <v>265</v>
      </c>
      <c r="G14" s="439" t="s">
        <v>92</v>
      </c>
      <c r="H14" s="788" t="s">
        <v>135</v>
      </c>
      <c r="I14" s="788"/>
      <c r="J14" s="789" t="s">
        <v>957</v>
      </c>
      <c r="K14" s="789"/>
      <c r="L14" s="789" t="s">
        <v>958</v>
      </c>
      <c r="M14" s="789"/>
    </row>
    <row r="15" spans="1:13" ht="15" customHeight="1">
      <c r="B15" s="784" t="e">
        <f>Calcu!M$568</f>
        <v>#N/A</v>
      </c>
      <c r="C15" s="785"/>
      <c r="D15" s="240" t="str">
        <f ca="1">IFERROR(OFFSET(Pressure_1_R1!B$66,MATCH($B15,Pressure_1_R1!$C$67:$C$126,0),0),"")</f>
        <v/>
      </c>
      <c r="E15" s="240" t="str">
        <f ca="1">IFERROR(OFFSET(Pressure_1_R1!AA$66,MATCH($B15,Pressure_1_R1!$C$67:$C$126,0),0),"")</f>
        <v/>
      </c>
      <c r="F15" s="240" t="str">
        <f ca="1">IFERROR(OFFSET(Pressure_1_R1!AB$66,MATCH($B15,Pressure_1_R1!$C$67:$C$126,0),0),"")</f>
        <v/>
      </c>
      <c r="G15" s="240" t="str">
        <f ca="1">IFERROR(OFFSET(Pressure_1_R1!Z$66,MATCH($B15,Pressure_1_R1!$C$67:$C$126,0),0),"")</f>
        <v/>
      </c>
      <c r="H15" s="240" t="str">
        <f ca="1">IFERROR(OFFSET(Pressure_1_R1!T$66,MATCH($B15,Pressure_1_R1!$C$67:$C$126,0),0),"")</f>
        <v/>
      </c>
      <c r="I15" s="240" t="str">
        <f ca="1">IFERROR(OFFSET(Pressure_1_R1!V$66,MATCH($B15,Pressure_1_R1!$C$67:$C$126,0),0),"")</f>
        <v/>
      </c>
      <c r="J15" s="438" t="str">
        <f ca="1">IFERROR(OFFSET(Pressure_1_R1!AC$66,MATCH($B15,Pressure_1_R1!$C$67:$C$126,0),0),"")</f>
        <v/>
      </c>
      <c r="K15" s="438" t="str">
        <f ca="1">IFERROR(OFFSET(Pressure_1_R1!AD$66,MATCH($B15,Pressure_1_R1!$C$67:$C$126,0),0),"")</f>
        <v/>
      </c>
      <c r="L15" s="438" t="str">
        <f ca="1">IFERROR(OFFSET(Pressure_1_R1!AE$66,MATCH($B15,Pressure_1_R1!$C$67:$C$126,0),0),"")</f>
        <v/>
      </c>
      <c r="M15" s="438" t="str">
        <f ca="1">IFERROR(OFFSET(Pressure_1_R1!AF$66,MATCH($B15,Pressure_1_R1!$C$67:$C$126,0),0),"")</f>
        <v/>
      </c>
    </row>
    <row r="16" spans="1:13" ht="15" customHeight="1">
      <c r="B16" s="784" t="e">
        <f>Calcu!N$568</f>
        <v>#N/A</v>
      </c>
      <c r="C16" s="785"/>
      <c r="D16" s="240" t="str">
        <f ca="1">IFERROR(OFFSET(Pressure_1_R1!B$66,MATCH($B16,Pressure_1_R1!$C$67:$C$126,0),0),"")</f>
        <v/>
      </c>
      <c r="E16" s="240" t="str">
        <f ca="1">IFERROR(OFFSET(Pressure_1_R1!AA$66,MATCH($B16,Pressure_1_R1!$C$67:$C$126,0),0),"")</f>
        <v/>
      </c>
      <c r="F16" s="240" t="str">
        <f ca="1">IFERROR(OFFSET(Pressure_1_R1!AB$66,MATCH($B16,Pressure_1_R1!$C$67:$C$126,0),0),"")</f>
        <v/>
      </c>
      <c r="G16" s="240" t="str">
        <f ca="1">IFERROR(OFFSET(Pressure_1_R1!Z$66,MATCH($B16,Pressure_1_R1!$C$67:$C$126,0),0),"")</f>
        <v/>
      </c>
      <c r="H16" s="240" t="str">
        <f ca="1">IFERROR(OFFSET(Pressure_1_R1!T$66,MATCH($B16,Pressure_1_R1!$C$67:$C$126,0),0),"")</f>
        <v/>
      </c>
      <c r="I16" s="240" t="str">
        <f ca="1">IFERROR(OFFSET(Pressure_1_R1!V$66,MATCH($B16,Pressure_1_R1!$C$67:$C$126,0),0),"")</f>
        <v/>
      </c>
      <c r="J16" s="438" t="str">
        <f ca="1">IFERROR(OFFSET(Pressure_1_R1!AC$66,MATCH($B16,Pressure_1_R1!$C$67:$C$126,0),0),"")</f>
        <v/>
      </c>
      <c r="K16" s="438" t="str">
        <f ca="1">IFERROR(OFFSET(Pressure_1_R1!AD$66,MATCH($B16,Pressure_1_R1!$C$67:$C$126,0),0),"")</f>
        <v/>
      </c>
      <c r="L16" s="438" t="str">
        <f ca="1">IFERROR(OFFSET(Pressure_1_R1!AE$66,MATCH($B16,Pressure_1_R1!$C$67:$C$126,0),0),"")</f>
        <v/>
      </c>
      <c r="M16" s="438" t="str">
        <f ca="1">IFERROR(OFFSET(Pressure_1_R1!AF$66,MATCH($B16,Pressure_1_R1!$C$67:$C$126,0),0),"")</f>
        <v/>
      </c>
    </row>
    <row r="17" spans="2:47" ht="15" customHeight="1">
      <c r="H17" s="237"/>
      <c r="I17" s="237"/>
      <c r="J17" s="237"/>
    </row>
    <row r="18" spans="2:47" ht="15" customHeight="1">
      <c r="B18" s="301" t="s">
        <v>981</v>
      </c>
      <c r="D18" s="66"/>
      <c r="E18" s="66"/>
      <c r="F18" s="301" t="s">
        <v>486</v>
      </c>
      <c r="K18" s="67"/>
      <c r="L18" s="66"/>
      <c r="M18" s="66"/>
      <c r="N18" s="66"/>
      <c r="O18" s="66"/>
      <c r="P18" s="66"/>
      <c r="Q18" s="301" t="s">
        <v>945</v>
      </c>
      <c r="U18" s="66"/>
      <c r="V18" s="66"/>
      <c r="W18" s="66"/>
      <c r="AA18" s="301" t="s">
        <v>974</v>
      </c>
    </row>
    <row r="19" spans="2:47" ht="15" customHeight="1">
      <c r="B19" s="441" t="s">
        <v>750</v>
      </c>
      <c r="C19" s="778" t="s">
        <v>938</v>
      </c>
      <c r="D19" s="779"/>
      <c r="E19" s="451" t="s">
        <v>125</v>
      </c>
      <c r="F19" s="778" t="s">
        <v>942</v>
      </c>
      <c r="G19" s="779"/>
      <c r="H19" s="778" t="s">
        <v>943</v>
      </c>
      <c r="I19" s="782"/>
      <c r="J19" s="441" t="s">
        <v>263</v>
      </c>
      <c r="K19" s="441" t="s">
        <v>265</v>
      </c>
      <c r="L19" s="499" t="s">
        <v>991</v>
      </c>
      <c r="M19" s="498" t="s">
        <v>973</v>
      </c>
      <c r="N19" s="780" t="s">
        <v>402</v>
      </c>
      <c r="O19" s="781"/>
      <c r="P19" s="66"/>
      <c r="Q19" s="778" t="s">
        <v>942</v>
      </c>
      <c r="R19" s="779"/>
      <c r="S19" s="778" t="s">
        <v>943</v>
      </c>
      <c r="T19" s="779"/>
      <c r="U19" s="783" t="s">
        <v>135</v>
      </c>
      <c r="V19" s="783"/>
      <c r="W19" s="441" t="s">
        <v>368</v>
      </c>
      <c r="X19" s="442" t="s">
        <v>524</v>
      </c>
      <c r="Y19" s="443" t="s">
        <v>92</v>
      </c>
      <c r="AA19" s="502" t="s">
        <v>993</v>
      </c>
      <c r="AB19" s="778" t="s">
        <v>942</v>
      </c>
      <c r="AC19" s="779"/>
      <c r="AD19" s="778" t="s">
        <v>994</v>
      </c>
      <c r="AE19" s="779"/>
      <c r="AF19" s="778" t="s">
        <v>978</v>
      </c>
      <c r="AG19" s="779"/>
      <c r="AH19" s="782" t="s">
        <v>975</v>
      </c>
      <c r="AI19" s="782"/>
      <c r="AJ19" s="501" t="s">
        <v>973</v>
      </c>
      <c r="AK19" s="778" t="s">
        <v>942</v>
      </c>
      <c r="AL19" s="779"/>
      <c r="AM19" s="778" t="s">
        <v>994</v>
      </c>
      <c r="AN19" s="779"/>
      <c r="AO19" s="778" t="s">
        <v>979</v>
      </c>
      <c r="AP19" s="779"/>
      <c r="AQ19" s="778" t="s">
        <v>975</v>
      </c>
      <c r="AR19" s="782"/>
      <c r="AS19" s="501" t="s">
        <v>973</v>
      </c>
      <c r="AT19" s="778" t="s">
        <v>980</v>
      </c>
      <c r="AU19" s="779"/>
    </row>
    <row r="20" spans="2:47" ht="15" customHeight="1">
      <c r="B20" s="452">
        <f>Calcu!I$568</f>
        <v>0</v>
      </c>
      <c r="C20" s="460">
        <f>표준압력!C4</f>
        <v>0</v>
      </c>
      <c r="D20" s="469">
        <f>표준압력!D4</f>
        <v>0</v>
      </c>
      <c r="E20" s="455">
        <f>MAX(C20:C79)</f>
        <v>0</v>
      </c>
      <c r="F20" s="453" t="str">
        <f ca="1">E15</f>
        <v/>
      </c>
      <c r="G20" s="454" t="str">
        <f ca="1">F15</f>
        <v/>
      </c>
      <c r="H20" s="453" t="str">
        <f ca="1">E16</f>
        <v/>
      </c>
      <c r="I20" s="456" t="str">
        <f ca="1">F16</f>
        <v/>
      </c>
      <c r="J20" s="470" t="str">
        <f ca="1">IF($B20="20409-0",F20,IF($E20&lt;=0,H20,IF($C20&lt;0,H20,F20)))</f>
        <v/>
      </c>
      <c r="K20" s="470" t="str">
        <f ca="1">IF($B20="20409-0",G20,IF($E20&lt;=0,I20,IF($C20&lt;0,I20,G20)))</f>
        <v/>
      </c>
      <c r="L20" s="377">
        <f>IF(C20=0,0,IF(AND(J20=F20,K20=G20,C20&lt;0),(ABS(C20)*J20+K20)*SIGN(C20),C20*J20+K20))</f>
        <v>0</v>
      </c>
      <c r="M20" s="447" t="e">
        <f ca="1">INDEX($C$3:$J$10,MATCH(D20,$C$2:$J$2,0),MATCH(O20,$B$3:$B$10,0))</f>
        <v>#N/A</v>
      </c>
      <c r="N20" s="500" t="e">
        <f ca="1">L20*M20</f>
        <v>#N/A</v>
      </c>
      <c r="O20" s="419">
        <f ca="1">표준압력!G4</f>
        <v>0</v>
      </c>
      <c r="P20" s="66"/>
      <c r="Q20" s="418" t="str">
        <f ca="1">H15</f>
        <v/>
      </c>
      <c r="R20" s="419" t="str">
        <f ca="1">I15</f>
        <v/>
      </c>
      <c r="S20" s="418" t="str">
        <f ca="1">H16</f>
        <v/>
      </c>
      <c r="T20" s="419" t="str">
        <f ca="1">I16</f>
        <v/>
      </c>
      <c r="U20" s="414" t="str">
        <f ca="1">IF($B20="20409-0",Q20,IF($E20&lt;=0,S20,IF($C20&lt;0,S20,Q20)))</f>
        <v/>
      </c>
      <c r="V20" s="411" t="str">
        <f t="shared" ref="V20" ca="1" si="8">IF($B20="20409-0",R20,IF($E20&lt;=0,T20,IF($C20&lt;0,T20,R20)))</f>
        <v/>
      </c>
      <c r="W20" s="377" t="e">
        <f t="shared" ref="W20:W51" ca="1" si="9">IF(OR(V20="% of Reading",V20="% of F.S"),1,INDEX(C$3:J$10,MATCH(V20,B$3:B$10,0),MATCH(Y20,C$2:J$2,0)))</f>
        <v>#N/A</v>
      </c>
      <c r="X20" s="420" t="e">
        <f t="shared" ref="X20:X51" ca="1" si="10">IF(V20="% of Reading",N20*U20%,IF(V20="% of F.S",E20*U20%,U20*W20))</f>
        <v>#VALUE!</v>
      </c>
      <c r="Y20" s="419">
        <f ca="1">O20</f>
        <v>0</v>
      </c>
      <c r="AA20" s="377">
        <f>IF(B20="20408-0",MAX(E$20,E$132,E$244,E$356),E20)</f>
        <v>0</v>
      </c>
      <c r="AB20" s="453" t="str">
        <f ca="1">J15</f>
        <v/>
      </c>
      <c r="AC20" s="454" t="str">
        <f ca="1">K15</f>
        <v/>
      </c>
      <c r="AD20" s="456" t="str">
        <f ca="1">J16</f>
        <v/>
      </c>
      <c r="AE20" s="456" t="str">
        <f ca="1">K16</f>
        <v/>
      </c>
      <c r="AF20" s="414" t="str">
        <f ca="1">IF($B20="20409-0",AB20,IF($E20&lt;=0,AD20,IF($C20&lt;0,AD20,AB20)))</f>
        <v/>
      </c>
      <c r="AG20" s="454" t="str">
        <f t="shared" ref="AG20" ca="1" si="11">IF($B20="20409-0",AC20,IF($E20&lt;=0,AE20,IF($C20&lt;0,AE20,AC20)))</f>
        <v/>
      </c>
      <c r="AH20" s="456" t="str">
        <f ca="1">IF(AG20="% of Reading",AF20%*$C20,IF(AG20="% of F.S",AF20%*$AA20,AF20))</f>
        <v/>
      </c>
      <c r="AI20" s="456" t="str">
        <f t="shared" ref="AI20:AI21" ca="1" si="12">IF(OR(AG20="% of Reading",AG20="% of F.S"),$D20,AG20)</f>
        <v/>
      </c>
      <c r="AJ20" s="447" t="e">
        <f ca="1">INDEX($C$3:$J$10,MATCH(AI20,$C$2:$J$2,0),MATCH($AU20,$B$3:$B$10,0))</f>
        <v>#N/A</v>
      </c>
      <c r="AK20" s="453" t="str">
        <f ca="1">L15</f>
        <v/>
      </c>
      <c r="AL20" s="454" t="str">
        <f ca="1">M15</f>
        <v/>
      </c>
      <c r="AM20" s="456" t="str">
        <f ca="1">L16</f>
        <v/>
      </c>
      <c r="AN20" s="456" t="str">
        <f ca="1">M16</f>
        <v/>
      </c>
      <c r="AO20" s="414" t="str">
        <f ca="1">IF($B20="20409-0",AK20,IF($E20&lt;=0,AM20,IF($C20&lt;0,AM20,AK20)))</f>
        <v/>
      </c>
      <c r="AP20" s="454" t="str">
        <f t="shared" ref="AP20" ca="1" si="13">IF($B20="20409-0",AL20,IF($E20&lt;=0,AN20,IF($C20&lt;0,AN20,AL20)))</f>
        <v/>
      </c>
      <c r="AQ20" s="456" t="str">
        <f ca="1">IF(AP20="% of Reading",AO20%*$C20,IF(AP20="% of F.S",AO20%*$AA20,AO20))</f>
        <v/>
      </c>
      <c r="AR20" s="456" t="str">
        <f t="shared" ref="AR20:AR21" ca="1" si="14">IF(OR(AP20="% of Reading",AP20="% of F.S"),$D20,AP20)</f>
        <v/>
      </c>
      <c r="AS20" s="447" t="e">
        <f ca="1">INDEX($C$3:$J$10,MATCH(AR20,$C$2:$J$2,0),MATCH($AU20,$B$3:$B$10,0))</f>
        <v>#N/A</v>
      </c>
      <c r="AT20" s="472" t="e">
        <f ca="1">AH20*AJ20+IF(AR20=0,0,AQ20*AS20)</f>
        <v>#VALUE!</v>
      </c>
      <c r="AU20" s="471">
        <f ca="1">O20</f>
        <v>0</v>
      </c>
    </row>
    <row r="21" spans="2:47" ht="15" customHeight="1">
      <c r="B21" s="409">
        <f t="shared" ref="B21:B79" si="15">B20</f>
        <v>0</v>
      </c>
      <c r="C21" s="460">
        <f>표준압력!C5</f>
        <v>0</v>
      </c>
      <c r="D21" s="469">
        <f>표준압력!D5</f>
        <v>0</v>
      </c>
      <c r="E21" s="415">
        <f>E20</f>
        <v>0</v>
      </c>
      <c r="F21" s="412" t="str">
        <f ca="1">F20</f>
        <v/>
      </c>
      <c r="G21" s="413" t="str">
        <f ca="1">G20</f>
        <v/>
      </c>
      <c r="H21" s="412" t="str">
        <f t="shared" ref="H21:I36" ca="1" si="16">H20</f>
        <v/>
      </c>
      <c r="I21" s="415" t="str">
        <f t="shared" ca="1" si="16"/>
        <v/>
      </c>
      <c r="J21" s="470" t="str">
        <f t="shared" ref="J21:J79" ca="1" si="17">IF($B21="20409-0",F21,IF($E21&lt;=0,H21,IF($C21&lt;0,H21,F21)))</f>
        <v/>
      </c>
      <c r="K21" s="470" t="str">
        <f t="shared" ref="K21:K79" ca="1" si="18">IF($B21="20409-0",G21,IF($E21&lt;=0,I21,IF($C21&lt;0,I21,G21)))</f>
        <v/>
      </c>
      <c r="L21" s="377">
        <f t="shared" ref="L21:L79" si="19">IF(C21=0,0,IF(AND(J21=F21,K21=G21,C21&lt;0),(ABS(C21)*J21+K21)*SIGN(C21),C21*J21+K21))</f>
        <v>0</v>
      </c>
      <c r="M21" s="447" t="e">
        <f t="shared" ref="M21:M79" ca="1" si="20">INDEX($C$3:$J$10,MATCH(D21,$C$2:$J$2,0),MATCH(O21,$B$3:$B$10,0))</f>
        <v>#N/A</v>
      </c>
      <c r="N21" s="500" t="e">
        <f t="shared" ref="N21:N79" ca="1" si="21">L21*M21</f>
        <v>#N/A</v>
      </c>
      <c r="O21" s="419">
        <f ca="1">표준압력!G5</f>
        <v>0</v>
      </c>
      <c r="P21" s="407"/>
      <c r="Q21" s="412" t="str">
        <f t="shared" ref="Q21:T36" ca="1" si="22">Q20</f>
        <v/>
      </c>
      <c r="R21" s="413" t="str">
        <f t="shared" ca="1" si="22"/>
        <v/>
      </c>
      <c r="S21" s="412" t="str">
        <f t="shared" ca="1" si="22"/>
        <v/>
      </c>
      <c r="T21" s="413" t="str">
        <f t="shared" ca="1" si="22"/>
        <v/>
      </c>
      <c r="U21" s="414" t="str">
        <f t="shared" ref="U21:U79" ca="1" si="23">IF($B21="20409-0",Q21,IF($E21&lt;=0,S21,IF($C21&lt;0,S21,Q21)))</f>
        <v/>
      </c>
      <c r="V21" s="411" t="str">
        <f t="shared" ref="V21:V79" ca="1" si="24">IF($B21="20409-0",R21,IF($E21&lt;=0,T21,IF($C21&lt;0,T21,R21)))</f>
        <v/>
      </c>
      <c r="W21" s="377" t="e">
        <f t="shared" ca="1" si="9"/>
        <v>#N/A</v>
      </c>
      <c r="X21" s="420" t="e">
        <f t="shared" ca="1" si="10"/>
        <v>#VALUE!</v>
      </c>
      <c r="Y21" s="413">
        <f t="shared" ref="Y21:Y79" ca="1" si="25">Y20</f>
        <v>0</v>
      </c>
      <c r="AA21" s="412">
        <f t="shared" ref="AA21:AE21" si="26">AA20</f>
        <v>0</v>
      </c>
      <c r="AB21" s="412" t="str">
        <f t="shared" ca="1" si="26"/>
        <v/>
      </c>
      <c r="AC21" s="413" t="str">
        <f t="shared" ca="1" si="26"/>
        <v/>
      </c>
      <c r="AD21" s="412" t="str">
        <f t="shared" ca="1" si="26"/>
        <v/>
      </c>
      <c r="AE21" s="413" t="str">
        <f t="shared" ca="1" si="26"/>
        <v/>
      </c>
      <c r="AF21" s="414" t="str">
        <f t="shared" ref="AF21:AF79" ca="1" si="27">IF($B21="20409-0",AB21,IF($E21&lt;=0,AD21,IF($C21&lt;0,AD21,AB21)))</f>
        <v/>
      </c>
      <c r="AG21" s="454" t="str">
        <f t="shared" ref="AG21:AG79" ca="1" si="28">IF($B21="20409-0",AC21,IF($E21&lt;=0,AE21,IF($C21&lt;0,AE21,AC21)))</f>
        <v/>
      </c>
      <c r="AH21" s="456" t="str">
        <f t="shared" ref="AH21" ca="1" si="29">IF(AG21="% of Reading",AF21%*$C21,IF(AG21="% of F.S",AF21%*$AA21,AF21))</f>
        <v/>
      </c>
      <c r="AI21" s="456" t="str">
        <f t="shared" ca="1" si="12"/>
        <v/>
      </c>
      <c r="AJ21" s="447" t="e">
        <f t="shared" ref="AJ21" ca="1" si="30">INDEX($C$3:$J$10,MATCH(AI21,$C$2:$J$2,0),MATCH($AU21,$B$3:$B$10,0))</f>
        <v>#N/A</v>
      </c>
      <c r="AK21" s="412" t="str">
        <f t="shared" ref="AK21:AN21" ca="1" si="31">AK20</f>
        <v/>
      </c>
      <c r="AL21" s="413" t="str">
        <f t="shared" ca="1" si="31"/>
        <v/>
      </c>
      <c r="AM21" s="412" t="str">
        <f t="shared" ca="1" si="31"/>
        <v/>
      </c>
      <c r="AN21" s="413" t="str">
        <f t="shared" ca="1" si="31"/>
        <v/>
      </c>
      <c r="AO21" s="414" t="str">
        <f t="shared" ref="AO21:AO79" ca="1" si="32">IF($B21="20409-0",AK21,IF($E21&lt;=0,AM21,IF($C21&lt;0,AM21,AK21)))</f>
        <v/>
      </c>
      <c r="AP21" s="454" t="str">
        <f t="shared" ref="AP21:AP79" ca="1" si="33">IF($B21="20409-0",AL21,IF($E21&lt;=0,AN21,IF($C21&lt;0,AN21,AL21)))</f>
        <v/>
      </c>
      <c r="AQ21" s="456" t="str">
        <f t="shared" ref="AQ21" ca="1" si="34">IF(AP21="% of Reading",AO21%*$C21,IF(AP21="% of F.S",AO21%*$AA21,AO21))</f>
        <v/>
      </c>
      <c r="AR21" s="456" t="str">
        <f t="shared" ca="1" si="14"/>
        <v/>
      </c>
      <c r="AS21" s="447" t="e">
        <f t="shared" ref="AS21" ca="1" si="35">INDEX($C$3:$J$10,MATCH(AR21,$C$2:$J$2,0),MATCH($AU21,$B$3:$B$10,0))</f>
        <v>#N/A</v>
      </c>
      <c r="AT21" s="472" t="e">
        <f t="shared" ref="AT21" ca="1" si="36">AH21*AJ21+IF(AR21=0,0,AQ21*AS21)</f>
        <v>#VALUE!</v>
      </c>
      <c r="AU21" s="471">
        <f t="shared" ref="AU21" ca="1" si="37">O21</f>
        <v>0</v>
      </c>
    </row>
    <row r="22" spans="2:47" ht="15" customHeight="1">
      <c r="B22" s="409">
        <f t="shared" si="15"/>
        <v>0</v>
      </c>
      <c r="C22" s="460">
        <f>표준압력!C6</f>
        <v>0</v>
      </c>
      <c r="D22" s="469">
        <f>표준압력!D6</f>
        <v>0</v>
      </c>
      <c r="E22" s="415">
        <f t="shared" ref="E22:I49" si="38">E21</f>
        <v>0</v>
      </c>
      <c r="F22" s="412" t="str">
        <f t="shared" ref="F22:I37" ca="1" si="39">F21</f>
        <v/>
      </c>
      <c r="G22" s="413" t="str">
        <f t="shared" ca="1" si="39"/>
        <v/>
      </c>
      <c r="H22" s="412" t="str">
        <f t="shared" ca="1" si="16"/>
        <v/>
      </c>
      <c r="I22" s="415" t="str">
        <f t="shared" ca="1" si="16"/>
        <v/>
      </c>
      <c r="J22" s="470" t="str">
        <f t="shared" ca="1" si="17"/>
        <v/>
      </c>
      <c r="K22" s="470" t="str">
        <f t="shared" ca="1" si="18"/>
        <v/>
      </c>
      <c r="L22" s="377">
        <f t="shared" si="19"/>
        <v>0</v>
      </c>
      <c r="M22" s="447" t="e">
        <f t="shared" ca="1" si="20"/>
        <v>#N/A</v>
      </c>
      <c r="N22" s="500" t="e">
        <f t="shared" ca="1" si="21"/>
        <v>#N/A</v>
      </c>
      <c r="O22" s="419">
        <f ca="1">표준압력!G6</f>
        <v>0</v>
      </c>
      <c r="P22" s="407"/>
      <c r="Q22" s="412" t="str">
        <f t="shared" ca="1" si="22"/>
        <v/>
      </c>
      <c r="R22" s="413" t="str">
        <f t="shared" ca="1" si="22"/>
        <v/>
      </c>
      <c r="S22" s="412" t="str">
        <f t="shared" ca="1" si="22"/>
        <v/>
      </c>
      <c r="T22" s="413" t="str">
        <f t="shared" ca="1" si="22"/>
        <v/>
      </c>
      <c r="U22" s="414" t="str">
        <f t="shared" ca="1" si="23"/>
        <v/>
      </c>
      <c r="V22" s="411" t="str">
        <f t="shared" ca="1" si="24"/>
        <v/>
      </c>
      <c r="W22" s="377" t="e">
        <f t="shared" ca="1" si="9"/>
        <v>#N/A</v>
      </c>
      <c r="X22" s="420" t="e">
        <f t="shared" ca="1" si="10"/>
        <v>#VALUE!</v>
      </c>
      <c r="Y22" s="413">
        <f t="shared" ca="1" si="25"/>
        <v>0</v>
      </c>
      <c r="AA22" s="412">
        <f t="shared" ref="AA22:AE22" si="40">AA21</f>
        <v>0</v>
      </c>
      <c r="AB22" s="412" t="str">
        <f t="shared" ca="1" si="40"/>
        <v/>
      </c>
      <c r="AC22" s="413" t="str">
        <f t="shared" ca="1" si="40"/>
        <v/>
      </c>
      <c r="AD22" s="412" t="str">
        <f t="shared" ca="1" si="40"/>
        <v/>
      </c>
      <c r="AE22" s="413" t="str">
        <f t="shared" ca="1" si="40"/>
        <v/>
      </c>
      <c r="AF22" s="414" t="str">
        <f t="shared" ca="1" si="27"/>
        <v/>
      </c>
      <c r="AG22" s="454" t="str">
        <f t="shared" ca="1" si="28"/>
        <v/>
      </c>
      <c r="AH22" s="456" t="str">
        <f t="shared" ref="AH22:AH79" ca="1" si="41">IF(AG22="% of Reading",AF22%*$C22,IF(AG22="% of F.S",AF22%*$AA22,AF22))</f>
        <v/>
      </c>
      <c r="AI22" s="456" t="str">
        <f t="shared" ref="AI22:AI79" ca="1" si="42">IF(OR(AG22="% of Reading",AG22="% of F.S"),$D22,AG22)</f>
        <v/>
      </c>
      <c r="AJ22" s="447" t="e">
        <f t="shared" ref="AJ22:AJ79" ca="1" si="43">INDEX($C$3:$J$10,MATCH(AI22,$C$2:$J$2,0),MATCH($AU22,$B$3:$B$10,0))</f>
        <v>#N/A</v>
      </c>
      <c r="AK22" s="412" t="str">
        <f t="shared" ref="AK22:AN22" ca="1" si="44">AK21</f>
        <v/>
      </c>
      <c r="AL22" s="413" t="str">
        <f t="shared" ca="1" si="44"/>
        <v/>
      </c>
      <c r="AM22" s="412" t="str">
        <f t="shared" ca="1" si="44"/>
        <v/>
      </c>
      <c r="AN22" s="413" t="str">
        <f t="shared" ca="1" si="44"/>
        <v/>
      </c>
      <c r="AO22" s="414" t="str">
        <f t="shared" ca="1" si="32"/>
        <v/>
      </c>
      <c r="AP22" s="454" t="str">
        <f t="shared" ca="1" si="33"/>
        <v/>
      </c>
      <c r="AQ22" s="456" t="str">
        <f t="shared" ref="AQ22:AQ79" ca="1" si="45">IF(AP22="% of Reading",AO22%*$C22,IF(AP22="% of F.S",AO22%*$AA22,AO22))</f>
        <v/>
      </c>
      <c r="AR22" s="456" t="str">
        <f t="shared" ref="AR22:AR79" ca="1" si="46">IF(OR(AP22="% of Reading",AP22="% of F.S"),$D22,AP22)</f>
        <v/>
      </c>
      <c r="AS22" s="447" t="e">
        <f t="shared" ref="AS22:AS79" ca="1" si="47">INDEX($C$3:$J$10,MATCH(AR22,$C$2:$J$2,0),MATCH($AU22,$B$3:$B$10,0))</f>
        <v>#N/A</v>
      </c>
      <c r="AT22" s="472" t="e">
        <f t="shared" ref="AT22:AT79" ca="1" si="48">AH22*AJ22+IF(AR22=0,0,AQ22*AS22)</f>
        <v>#VALUE!</v>
      </c>
      <c r="AU22" s="471">
        <f t="shared" ref="AU22:AU79" ca="1" si="49">O22</f>
        <v>0</v>
      </c>
    </row>
    <row r="23" spans="2:47" ht="15" customHeight="1">
      <c r="B23" s="409">
        <f t="shared" si="15"/>
        <v>0</v>
      </c>
      <c r="C23" s="460">
        <f>표준압력!C7</f>
        <v>0</v>
      </c>
      <c r="D23" s="469">
        <f>표준압력!D7</f>
        <v>0</v>
      </c>
      <c r="E23" s="415">
        <f t="shared" si="38"/>
        <v>0</v>
      </c>
      <c r="F23" s="412" t="str">
        <f t="shared" ca="1" si="39"/>
        <v/>
      </c>
      <c r="G23" s="413" t="str">
        <f t="shared" ca="1" si="39"/>
        <v/>
      </c>
      <c r="H23" s="412" t="str">
        <f t="shared" ca="1" si="16"/>
        <v/>
      </c>
      <c r="I23" s="415" t="str">
        <f t="shared" ca="1" si="16"/>
        <v/>
      </c>
      <c r="J23" s="470" t="str">
        <f t="shared" ca="1" si="17"/>
        <v/>
      </c>
      <c r="K23" s="470" t="str">
        <f t="shared" ca="1" si="18"/>
        <v/>
      </c>
      <c r="L23" s="377">
        <f t="shared" si="19"/>
        <v>0</v>
      </c>
      <c r="M23" s="447" t="e">
        <f t="shared" ca="1" si="20"/>
        <v>#N/A</v>
      </c>
      <c r="N23" s="500" t="e">
        <f t="shared" ca="1" si="21"/>
        <v>#N/A</v>
      </c>
      <c r="O23" s="419">
        <f ca="1">표준압력!G7</f>
        <v>0</v>
      </c>
      <c r="P23" s="407"/>
      <c r="Q23" s="412" t="str">
        <f t="shared" ca="1" si="22"/>
        <v/>
      </c>
      <c r="R23" s="413" t="str">
        <f t="shared" ca="1" si="22"/>
        <v/>
      </c>
      <c r="S23" s="412" t="str">
        <f t="shared" ca="1" si="22"/>
        <v/>
      </c>
      <c r="T23" s="413" t="str">
        <f t="shared" ca="1" si="22"/>
        <v/>
      </c>
      <c r="U23" s="414" t="str">
        <f t="shared" ca="1" si="23"/>
        <v/>
      </c>
      <c r="V23" s="411" t="str">
        <f t="shared" ca="1" si="24"/>
        <v/>
      </c>
      <c r="W23" s="377" t="e">
        <f t="shared" ca="1" si="9"/>
        <v>#N/A</v>
      </c>
      <c r="X23" s="420" t="e">
        <f t="shared" ca="1" si="10"/>
        <v>#VALUE!</v>
      </c>
      <c r="Y23" s="413">
        <f t="shared" ca="1" si="25"/>
        <v>0</v>
      </c>
      <c r="AA23" s="412">
        <f t="shared" ref="AA23:AE23" si="50">AA22</f>
        <v>0</v>
      </c>
      <c r="AB23" s="412" t="str">
        <f t="shared" ca="1" si="50"/>
        <v/>
      </c>
      <c r="AC23" s="413" t="str">
        <f t="shared" ca="1" si="50"/>
        <v/>
      </c>
      <c r="AD23" s="412" t="str">
        <f t="shared" ca="1" si="50"/>
        <v/>
      </c>
      <c r="AE23" s="413" t="str">
        <f t="shared" ca="1" si="50"/>
        <v/>
      </c>
      <c r="AF23" s="414" t="str">
        <f t="shared" ca="1" si="27"/>
        <v/>
      </c>
      <c r="AG23" s="454" t="str">
        <f t="shared" ca="1" si="28"/>
        <v/>
      </c>
      <c r="AH23" s="456" t="str">
        <f t="shared" ca="1" si="41"/>
        <v/>
      </c>
      <c r="AI23" s="456" t="str">
        <f t="shared" ca="1" si="42"/>
        <v/>
      </c>
      <c r="AJ23" s="447" t="e">
        <f t="shared" ca="1" si="43"/>
        <v>#N/A</v>
      </c>
      <c r="AK23" s="412" t="str">
        <f t="shared" ref="AK23:AN23" ca="1" si="51">AK22</f>
        <v/>
      </c>
      <c r="AL23" s="413" t="str">
        <f t="shared" ca="1" si="51"/>
        <v/>
      </c>
      <c r="AM23" s="412" t="str">
        <f t="shared" ca="1" si="51"/>
        <v/>
      </c>
      <c r="AN23" s="413" t="str">
        <f t="shared" ca="1" si="51"/>
        <v/>
      </c>
      <c r="AO23" s="414" t="str">
        <f t="shared" ca="1" si="32"/>
        <v/>
      </c>
      <c r="AP23" s="454" t="str">
        <f t="shared" ca="1" si="33"/>
        <v/>
      </c>
      <c r="AQ23" s="456" t="str">
        <f t="shared" ca="1" si="45"/>
        <v/>
      </c>
      <c r="AR23" s="456" t="str">
        <f t="shared" ca="1" si="46"/>
        <v/>
      </c>
      <c r="AS23" s="447" t="e">
        <f t="shared" ca="1" si="47"/>
        <v>#N/A</v>
      </c>
      <c r="AT23" s="472" t="e">
        <f t="shared" ca="1" si="48"/>
        <v>#VALUE!</v>
      </c>
      <c r="AU23" s="471">
        <f t="shared" ca="1" si="49"/>
        <v>0</v>
      </c>
    </row>
    <row r="24" spans="2:47" ht="15" customHeight="1">
      <c r="B24" s="409">
        <f t="shared" si="15"/>
        <v>0</v>
      </c>
      <c r="C24" s="460">
        <f>표준압력!C8</f>
        <v>0</v>
      </c>
      <c r="D24" s="469">
        <f>표준압력!D8</f>
        <v>0</v>
      </c>
      <c r="E24" s="415">
        <f t="shared" si="38"/>
        <v>0</v>
      </c>
      <c r="F24" s="412" t="str">
        <f t="shared" ca="1" si="39"/>
        <v/>
      </c>
      <c r="G24" s="413" t="str">
        <f t="shared" ca="1" si="39"/>
        <v/>
      </c>
      <c r="H24" s="412" t="str">
        <f t="shared" ca="1" si="16"/>
        <v/>
      </c>
      <c r="I24" s="415" t="str">
        <f t="shared" ca="1" si="16"/>
        <v/>
      </c>
      <c r="J24" s="470" t="str">
        <f t="shared" ca="1" si="17"/>
        <v/>
      </c>
      <c r="K24" s="470" t="str">
        <f t="shared" ca="1" si="18"/>
        <v/>
      </c>
      <c r="L24" s="377">
        <f t="shared" si="19"/>
        <v>0</v>
      </c>
      <c r="M24" s="447" t="e">
        <f t="shared" ca="1" si="20"/>
        <v>#N/A</v>
      </c>
      <c r="N24" s="500" t="e">
        <f t="shared" ca="1" si="21"/>
        <v>#N/A</v>
      </c>
      <c r="O24" s="419">
        <f ca="1">표준압력!G8</f>
        <v>0</v>
      </c>
      <c r="P24" s="407"/>
      <c r="Q24" s="412" t="str">
        <f t="shared" ca="1" si="22"/>
        <v/>
      </c>
      <c r="R24" s="413" t="str">
        <f t="shared" ca="1" si="22"/>
        <v/>
      </c>
      <c r="S24" s="412" t="str">
        <f t="shared" ca="1" si="22"/>
        <v/>
      </c>
      <c r="T24" s="413" t="str">
        <f t="shared" ca="1" si="22"/>
        <v/>
      </c>
      <c r="U24" s="414" t="str">
        <f t="shared" ca="1" si="23"/>
        <v/>
      </c>
      <c r="V24" s="411" t="str">
        <f t="shared" ca="1" si="24"/>
        <v/>
      </c>
      <c r="W24" s="377" t="e">
        <f t="shared" ca="1" si="9"/>
        <v>#N/A</v>
      </c>
      <c r="X24" s="420" t="e">
        <f t="shared" ca="1" si="10"/>
        <v>#VALUE!</v>
      </c>
      <c r="Y24" s="413">
        <f t="shared" ca="1" si="25"/>
        <v>0</v>
      </c>
      <c r="AA24" s="412">
        <f t="shared" ref="AA24:AE24" si="52">AA23</f>
        <v>0</v>
      </c>
      <c r="AB24" s="412" t="str">
        <f t="shared" ca="1" si="52"/>
        <v/>
      </c>
      <c r="AC24" s="413" t="str">
        <f t="shared" ca="1" si="52"/>
        <v/>
      </c>
      <c r="AD24" s="412" t="str">
        <f t="shared" ca="1" si="52"/>
        <v/>
      </c>
      <c r="AE24" s="413" t="str">
        <f t="shared" ca="1" si="52"/>
        <v/>
      </c>
      <c r="AF24" s="414" t="str">
        <f t="shared" ca="1" si="27"/>
        <v/>
      </c>
      <c r="AG24" s="454" t="str">
        <f t="shared" ca="1" si="28"/>
        <v/>
      </c>
      <c r="AH24" s="456" t="str">
        <f t="shared" ca="1" si="41"/>
        <v/>
      </c>
      <c r="AI24" s="456" t="str">
        <f t="shared" ca="1" si="42"/>
        <v/>
      </c>
      <c r="AJ24" s="447" t="e">
        <f t="shared" ca="1" si="43"/>
        <v>#N/A</v>
      </c>
      <c r="AK24" s="412" t="str">
        <f t="shared" ref="AK24:AN24" ca="1" si="53">AK23</f>
        <v/>
      </c>
      <c r="AL24" s="413" t="str">
        <f t="shared" ca="1" si="53"/>
        <v/>
      </c>
      <c r="AM24" s="412" t="str">
        <f t="shared" ca="1" si="53"/>
        <v/>
      </c>
      <c r="AN24" s="413" t="str">
        <f t="shared" ca="1" si="53"/>
        <v/>
      </c>
      <c r="AO24" s="414" t="str">
        <f t="shared" ca="1" si="32"/>
        <v/>
      </c>
      <c r="AP24" s="454" t="str">
        <f t="shared" ca="1" si="33"/>
        <v/>
      </c>
      <c r="AQ24" s="456" t="str">
        <f t="shared" ca="1" si="45"/>
        <v/>
      </c>
      <c r="AR24" s="456" t="str">
        <f t="shared" ca="1" si="46"/>
        <v/>
      </c>
      <c r="AS24" s="447" t="e">
        <f t="shared" ca="1" si="47"/>
        <v>#N/A</v>
      </c>
      <c r="AT24" s="472" t="e">
        <f t="shared" ca="1" si="48"/>
        <v>#VALUE!</v>
      </c>
      <c r="AU24" s="471">
        <f t="shared" ca="1" si="49"/>
        <v>0</v>
      </c>
    </row>
    <row r="25" spans="2:47" ht="15" customHeight="1">
      <c r="B25" s="409">
        <f t="shared" si="15"/>
        <v>0</v>
      </c>
      <c r="C25" s="460">
        <f>표준압력!C9</f>
        <v>0</v>
      </c>
      <c r="D25" s="469">
        <f>표준압력!D9</f>
        <v>0</v>
      </c>
      <c r="E25" s="415">
        <f t="shared" si="38"/>
        <v>0</v>
      </c>
      <c r="F25" s="412" t="str">
        <f t="shared" ca="1" si="39"/>
        <v/>
      </c>
      <c r="G25" s="413" t="str">
        <f t="shared" ca="1" si="39"/>
        <v/>
      </c>
      <c r="H25" s="412" t="str">
        <f t="shared" ca="1" si="16"/>
        <v/>
      </c>
      <c r="I25" s="415" t="str">
        <f t="shared" ca="1" si="16"/>
        <v/>
      </c>
      <c r="J25" s="470" t="str">
        <f t="shared" ca="1" si="17"/>
        <v/>
      </c>
      <c r="K25" s="470" t="str">
        <f t="shared" ca="1" si="18"/>
        <v/>
      </c>
      <c r="L25" s="377">
        <f t="shared" si="19"/>
        <v>0</v>
      </c>
      <c r="M25" s="447" t="e">
        <f t="shared" ca="1" si="20"/>
        <v>#N/A</v>
      </c>
      <c r="N25" s="500" t="e">
        <f t="shared" ca="1" si="21"/>
        <v>#N/A</v>
      </c>
      <c r="O25" s="419">
        <f ca="1">표준압력!G9</f>
        <v>0</v>
      </c>
      <c r="P25" s="407"/>
      <c r="Q25" s="412" t="str">
        <f t="shared" ca="1" si="22"/>
        <v/>
      </c>
      <c r="R25" s="413" t="str">
        <f t="shared" ca="1" si="22"/>
        <v/>
      </c>
      <c r="S25" s="412" t="str">
        <f t="shared" ca="1" si="22"/>
        <v/>
      </c>
      <c r="T25" s="413" t="str">
        <f t="shared" ca="1" si="22"/>
        <v/>
      </c>
      <c r="U25" s="414" t="str">
        <f t="shared" ca="1" si="23"/>
        <v/>
      </c>
      <c r="V25" s="411" t="str">
        <f t="shared" ca="1" si="24"/>
        <v/>
      </c>
      <c r="W25" s="377" t="e">
        <f t="shared" ca="1" si="9"/>
        <v>#N/A</v>
      </c>
      <c r="X25" s="420" t="e">
        <f t="shared" ca="1" si="10"/>
        <v>#VALUE!</v>
      </c>
      <c r="Y25" s="413">
        <f t="shared" ca="1" si="25"/>
        <v>0</v>
      </c>
      <c r="AA25" s="412">
        <f t="shared" ref="AA25:AE25" si="54">AA24</f>
        <v>0</v>
      </c>
      <c r="AB25" s="412" t="str">
        <f t="shared" ca="1" si="54"/>
        <v/>
      </c>
      <c r="AC25" s="413" t="str">
        <f t="shared" ca="1" si="54"/>
        <v/>
      </c>
      <c r="AD25" s="412" t="str">
        <f t="shared" ca="1" si="54"/>
        <v/>
      </c>
      <c r="AE25" s="413" t="str">
        <f t="shared" ca="1" si="54"/>
        <v/>
      </c>
      <c r="AF25" s="414" t="str">
        <f t="shared" ca="1" si="27"/>
        <v/>
      </c>
      <c r="AG25" s="454" t="str">
        <f t="shared" ca="1" si="28"/>
        <v/>
      </c>
      <c r="AH25" s="456" t="str">
        <f t="shared" ca="1" si="41"/>
        <v/>
      </c>
      <c r="AI25" s="456" t="str">
        <f t="shared" ca="1" si="42"/>
        <v/>
      </c>
      <c r="AJ25" s="447" t="e">
        <f t="shared" ca="1" si="43"/>
        <v>#N/A</v>
      </c>
      <c r="AK25" s="412" t="str">
        <f t="shared" ref="AK25:AN25" ca="1" si="55">AK24</f>
        <v/>
      </c>
      <c r="AL25" s="413" t="str">
        <f t="shared" ca="1" si="55"/>
        <v/>
      </c>
      <c r="AM25" s="412" t="str">
        <f t="shared" ca="1" si="55"/>
        <v/>
      </c>
      <c r="AN25" s="413" t="str">
        <f t="shared" ca="1" si="55"/>
        <v/>
      </c>
      <c r="AO25" s="414" t="str">
        <f t="shared" ca="1" si="32"/>
        <v/>
      </c>
      <c r="AP25" s="454" t="str">
        <f t="shared" ca="1" si="33"/>
        <v/>
      </c>
      <c r="AQ25" s="456" t="str">
        <f t="shared" ca="1" si="45"/>
        <v/>
      </c>
      <c r="AR25" s="456" t="str">
        <f t="shared" ca="1" si="46"/>
        <v/>
      </c>
      <c r="AS25" s="447" t="e">
        <f t="shared" ca="1" si="47"/>
        <v>#N/A</v>
      </c>
      <c r="AT25" s="472" t="e">
        <f t="shared" ca="1" si="48"/>
        <v>#VALUE!</v>
      </c>
      <c r="AU25" s="471">
        <f t="shared" ca="1" si="49"/>
        <v>0</v>
      </c>
    </row>
    <row r="26" spans="2:47" ht="15" customHeight="1">
      <c r="B26" s="409">
        <f t="shared" si="15"/>
        <v>0</v>
      </c>
      <c r="C26" s="460">
        <f>표준압력!C10</f>
        <v>0</v>
      </c>
      <c r="D26" s="469">
        <f>표준압력!D10</f>
        <v>0</v>
      </c>
      <c r="E26" s="415">
        <f t="shared" si="38"/>
        <v>0</v>
      </c>
      <c r="F26" s="412" t="str">
        <f t="shared" ca="1" si="39"/>
        <v/>
      </c>
      <c r="G26" s="413" t="str">
        <f t="shared" ca="1" si="39"/>
        <v/>
      </c>
      <c r="H26" s="412" t="str">
        <f t="shared" ca="1" si="16"/>
        <v/>
      </c>
      <c r="I26" s="415" t="str">
        <f t="shared" ca="1" si="16"/>
        <v/>
      </c>
      <c r="J26" s="470" t="str">
        <f t="shared" ca="1" si="17"/>
        <v/>
      </c>
      <c r="K26" s="470" t="str">
        <f t="shared" ca="1" si="18"/>
        <v/>
      </c>
      <c r="L26" s="377">
        <f t="shared" si="19"/>
        <v>0</v>
      </c>
      <c r="M26" s="447" t="e">
        <f t="shared" ca="1" si="20"/>
        <v>#N/A</v>
      </c>
      <c r="N26" s="500" t="e">
        <f t="shared" ca="1" si="21"/>
        <v>#N/A</v>
      </c>
      <c r="O26" s="419">
        <f ca="1">표준압력!G10</f>
        <v>0</v>
      </c>
      <c r="P26" s="407"/>
      <c r="Q26" s="412" t="str">
        <f t="shared" ca="1" si="22"/>
        <v/>
      </c>
      <c r="R26" s="413" t="str">
        <f t="shared" ca="1" si="22"/>
        <v/>
      </c>
      <c r="S26" s="412" t="str">
        <f t="shared" ca="1" si="22"/>
        <v/>
      </c>
      <c r="T26" s="413" t="str">
        <f t="shared" ca="1" si="22"/>
        <v/>
      </c>
      <c r="U26" s="414" t="str">
        <f t="shared" ca="1" si="23"/>
        <v/>
      </c>
      <c r="V26" s="411" t="str">
        <f t="shared" ca="1" si="24"/>
        <v/>
      </c>
      <c r="W26" s="377" t="e">
        <f t="shared" ca="1" si="9"/>
        <v>#N/A</v>
      </c>
      <c r="X26" s="420" t="e">
        <f t="shared" ca="1" si="10"/>
        <v>#VALUE!</v>
      </c>
      <c r="Y26" s="413">
        <f t="shared" ca="1" si="25"/>
        <v>0</v>
      </c>
      <c r="AA26" s="412">
        <f t="shared" ref="AA26:AE26" si="56">AA25</f>
        <v>0</v>
      </c>
      <c r="AB26" s="412" t="str">
        <f t="shared" ca="1" si="56"/>
        <v/>
      </c>
      <c r="AC26" s="413" t="str">
        <f t="shared" ca="1" si="56"/>
        <v/>
      </c>
      <c r="AD26" s="412" t="str">
        <f t="shared" ca="1" si="56"/>
        <v/>
      </c>
      <c r="AE26" s="413" t="str">
        <f t="shared" ca="1" si="56"/>
        <v/>
      </c>
      <c r="AF26" s="414" t="str">
        <f t="shared" ca="1" si="27"/>
        <v/>
      </c>
      <c r="AG26" s="454" t="str">
        <f t="shared" ca="1" si="28"/>
        <v/>
      </c>
      <c r="AH26" s="456" t="str">
        <f t="shared" ca="1" si="41"/>
        <v/>
      </c>
      <c r="AI26" s="456" t="str">
        <f t="shared" ca="1" si="42"/>
        <v/>
      </c>
      <c r="AJ26" s="447" t="e">
        <f t="shared" ca="1" si="43"/>
        <v>#N/A</v>
      </c>
      <c r="AK26" s="412" t="str">
        <f t="shared" ref="AK26:AN26" ca="1" si="57">AK25</f>
        <v/>
      </c>
      <c r="AL26" s="413" t="str">
        <f t="shared" ca="1" si="57"/>
        <v/>
      </c>
      <c r="AM26" s="412" t="str">
        <f t="shared" ca="1" si="57"/>
        <v/>
      </c>
      <c r="AN26" s="413" t="str">
        <f t="shared" ca="1" si="57"/>
        <v/>
      </c>
      <c r="AO26" s="414" t="str">
        <f t="shared" ca="1" si="32"/>
        <v/>
      </c>
      <c r="AP26" s="454" t="str">
        <f t="shared" ca="1" si="33"/>
        <v/>
      </c>
      <c r="AQ26" s="456" t="str">
        <f t="shared" ca="1" si="45"/>
        <v/>
      </c>
      <c r="AR26" s="456" t="str">
        <f t="shared" ca="1" si="46"/>
        <v/>
      </c>
      <c r="AS26" s="447" t="e">
        <f t="shared" ca="1" si="47"/>
        <v>#N/A</v>
      </c>
      <c r="AT26" s="472" t="e">
        <f t="shared" ca="1" si="48"/>
        <v>#VALUE!</v>
      </c>
      <c r="AU26" s="471">
        <f t="shared" ca="1" si="49"/>
        <v>0</v>
      </c>
    </row>
    <row r="27" spans="2:47" ht="15" customHeight="1">
      <c r="B27" s="409">
        <f t="shared" si="15"/>
        <v>0</v>
      </c>
      <c r="C27" s="460">
        <f>표준압력!C11</f>
        <v>0</v>
      </c>
      <c r="D27" s="469">
        <f>표준압력!D11</f>
        <v>0</v>
      </c>
      <c r="E27" s="415">
        <f t="shared" si="38"/>
        <v>0</v>
      </c>
      <c r="F27" s="412" t="str">
        <f t="shared" ca="1" si="39"/>
        <v/>
      </c>
      <c r="G27" s="413" t="str">
        <f t="shared" ca="1" si="39"/>
        <v/>
      </c>
      <c r="H27" s="412" t="str">
        <f t="shared" ca="1" si="16"/>
        <v/>
      </c>
      <c r="I27" s="415" t="str">
        <f t="shared" ca="1" si="16"/>
        <v/>
      </c>
      <c r="J27" s="470" t="str">
        <f t="shared" ca="1" si="17"/>
        <v/>
      </c>
      <c r="K27" s="470" t="str">
        <f t="shared" ca="1" si="18"/>
        <v/>
      </c>
      <c r="L27" s="377">
        <f t="shared" si="19"/>
        <v>0</v>
      </c>
      <c r="M27" s="447" t="e">
        <f t="shared" ca="1" si="20"/>
        <v>#N/A</v>
      </c>
      <c r="N27" s="500" t="e">
        <f t="shared" ca="1" si="21"/>
        <v>#N/A</v>
      </c>
      <c r="O27" s="419">
        <f ca="1">표준압력!G11</f>
        <v>0</v>
      </c>
      <c r="P27" s="407"/>
      <c r="Q27" s="412" t="str">
        <f t="shared" ca="1" si="22"/>
        <v/>
      </c>
      <c r="R27" s="413" t="str">
        <f t="shared" ca="1" si="22"/>
        <v/>
      </c>
      <c r="S27" s="412" t="str">
        <f t="shared" ca="1" si="22"/>
        <v/>
      </c>
      <c r="T27" s="413" t="str">
        <f t="shared" ca="1" si="22"/>
        <v/>
      </c>
      <c r="U27" s="414" t="str">
        <f t="shared" ca="1" si="23"/>
        <v/>
      </c>
      <c r="V27" s="411" t="str">
        <f t="shared" ca="1" si="24"/>
        <v/>
      </c>
      <c r="W27" s="377" t="e">
        <f t="shared" ca="1" si="9"/>
        <v>#N/A</v>
      </c>
      <c r="X27" s="420" t="e">
        <f t="shared" ca="1" si="10"/>
        <v>#VALUE!</v>
      </c>
      <c r="Y27" s="413">
        <f t="shared" ca="1" si="25"/>
        <v>0</v>
      </c>
      <c r="AA27" s="412">
        <f t="shared" ref="AA27:AE27" si="58">AA26</f>
        <v>0</v>
      </c>
      <c r="AB27" s="412" t="str">
        <f t="shared" ca="1" si="58"/>
        <v/>
      </c>
      <c r="AC27" s="413" t="str">
        <f t="shared" ca="1" si="58"/>
        <v/>
      </c>
      <c r="AD27" s="412" t="str">
        <f t="shared" ca="1" si="58"/>
        <v/>
      </c>
      <c r="AE27" s="413" t="str">
        <f t="shared" ca="1" si="58"/>
        <v/>
      </c>
      <c r="AF27" s="414" t="str">
        <f t="shared" ca="1" si="27"/>
        <v/>
      </c>
      <c r="AG27" s="454" t="str">
        <f t="shared" ca="1" si="28"/>
        <v/>
      </c>
      <c r="AH27" s="456" t="str">
        <f t="shared" ca="1" si="41"/>
        <v/>
      </c>
      <c r="AI27" s="456" t="str">
        <f t="shared" ca="1" si="42"/>
        <v/>
      </c>
      <c r="AJ27" s="447" t="e">
        <f t="shared" ca="1" si="43"/>
        <v>#N/A</v>
      </c>
      <c r="AK27" s="412" t="str">
        <f t="shared" ref="AK27:AN27" ca="1" si="59">AK26</f>
        <v/>
      </c>
      <c r="AL27" s="413" t="str">
        <f t="shared" ca="1" si="59"/>
        <v/>
      </c>
      <c r="AM27" s="412" t="str">
        <f t="shared" ca="1" si="59"/>
        <v/>
      </c>
      <c r="AN27" s="413" t="str">
        <f t="shared" ca="1" si="59"/>
        <v/>
      </c>
      <c r="AO27" s="414" t="str">
        <f t="shared" ca="1" si="32"/>
        <v/>
      </c>
      <c r="AP27" s="454" t="str">
        <f t="shared" ca="1" si="33"/>
        <v/>
      </c>
      <c r="AQ27" s="456" t="str">
        <f t="shared" ca="1" si="45"/>
        <v/>
      </c>
      <c r="AR27" s="456" t="str">
        <f t="shared" ca="1" si="46"/>
        <v/>
      </c>
      <c r="AS27" s="447" t="e">
        <f t="shared" ca="1" si="47"/>
        <v>#N/A</v>
      </c>
      <c r="AT27" s="472" t="e">
        <f t="shared" ca="1" si="48"/>
        <v>#VALUE!</v>
      </c>
      <c r="AU27" s="471">
        <f t="shared" ca="1" si="49"/>
        <v>0</v>
      </c>
    </row>
    <row r="28" spans="2:47" ht="15" customHeight="1">
      <c r="B28" s="409">
        <f t="shared" si="15"/>
        <v>0</v>
      </c>
      <c r="C28" s="460">
        <f>표준압력!C12</f>
        <v>0</v>
      </c>
      <c r="D28" s="469">
        <f>표준압력!D12</f>
        <v>0</v>
      </c>
      <c r="E28" s="415">
        <f t="shared" si="38"/>
        <v>0</v>
      </c>
      <c r="F28" s="412" t="str">
        <f t="shared" ca="1" si="39"/>
        <v/>
      </c>
      <c r="G28" s="413" t="str">
        <f t="shared" ca="1" si="39"/>
        <v/>
      </c>
      <c r="H28" s="412" t="str">
        <f t="shared" ca="1" si="16"/>
        <v/>
      </c>
      <c r="I28" s="415" t="str">
        <f t="shared" ca="1" si="16"/>
        <v/>
      </c>
      <c r="J28" s="470" t="str">
        <f t="shared" ca="1" si="17"/>
        <v/>
      </c>
      <c r="K28" s="470" t="str">
        <f t="shared" ca="1" si="18"/>
        <v/>
      </c>
      <c r="L28" s="377">
        <f t="shared" si="19"/>
        <v>0</v>
      </c>
      <c r="M28" s="447" t="e">
        <f t="shared" ca="1" si="20"/>
        <v>#N/A</v>
      </c>
      <c r="N28" s="500" t="e">
        <f t="shared" ca="1" si="21"/>
        <v>#N/A</v>
      </c>
      <c r="O28" s="419">
        <f ca="1">표준압력!G12</f>
        <v>0</v>
      </c>
      <c r="P28" s="407"/>
      <c r="Q28" s="412" t="str">
        <f t="shared" ca="1" si="22"/>
        <v/>
      </c>
      <c r="R28" s="413" t="str">
        <f t="shared" ca="1" si="22"/>
        <v/>
      </c>
      <c r="S28" s="412" t="str">
        <f t="shared" ca="1" si="22"/>
        <v/>
      </c>
      <c r="T28" s="413" t="str">
        <f t="shared" ca="1" si="22"/>
        <v/>
      </c>
      <c r="U28" s="414" t="str">
        <f t="shared" ca="1" si="23"/>
        <v/>
      </c>
      <c r="V28" s="411" t="str">
        <f t="shared" ca="1" si="24"/>
        <v/>
      </c>
      <c r="W28" s="377" t="e">
        <f t="shared" ca="1" si="9"/>
        <v>#N/A</v>
      </c>
      <c r="X28" s="420" t="e">
        <f t="shared" ca="1" si="10"/>
        <v>#VALUE!</v>
      </c>
      <c r="Y28" s="413">
        <f t="shared" ca="1" si="25"/>
        <v>0</v>
      </c>
      <c r="AA28" s="412">
        <f t="shared" ref="AA28:AE28" si="60">AA27</f>
        <v>0</v>
      </c>
      <c r="AB28" s="412" t="str">
        <f t="shared" ca="1" si="60"/>
        <v/>
      </c>
      <c r="AC28" s="413" t="str">
        <f t="shared" ca="1" si="60"/>
        <v/>
      </c>
      <c r="AD28" s="412" t="str">
        <f t="shared" ca="1" si="60"/>
        <v/>
      </c>
      <c r="AE28" s="413" t="str">
        <f t="shared" ca="1" si="60"/>
        <v/>
      </c>
      <c r="AF28" s="414" t="str">
        <f t="shared" ca="1" si="27"/>
        <v/>
      </c>
      <c r="AG28" s="454" t="str">
        <f t="shared" ca="1" si="28"/>
        <v/>
      </c>
      <c r="AH28" s="456" t="str">
        <f t="shared" ca="1" si="41"/>
        <v/>
      </c>
      <c r="AI28" s="456" t="str">
        <f t="shared" ca="1" si="42"/>
        <v/>
      </c>
      <c r="AJ28" s="447" t="e">
        <f t="shared" ca="1" si="43"/>
        <v>#N/A</v>
      </c>
      <c r="AK28" s="412" t="str">
        <f t="shared" ref="AK28:AN28" ca="1" si="61">AK27</f>
        <v/>
      </c>
      <c r="AL28" s="413" t="str">
        <f t="shared" ca="1" si="61"/>
        <v/>
      </c>
      <c r="AM28" s="412" t="str">
        <f t="shared" ca="1" si="61"/>
        <v/>
      </c>
      <c r="AN28" s="413" t="str">
        <f t="shared" ca="1" si="61"/>
        <v/>
      </c>
      <c r="AO28" s="414" t="str">
        <f t="shared" ca="1" si="32"/>
        <v/>
      </c>
      <c r="AP28" s="454" t="str">
        <f t="shared" ca="1" si="33"/>
        <v/>
      </c>
      <c r="AQ28" s="456" t="str">
        <f t="shared" ca="1" si="45"/>
        <v/>
      </c>
      <c r="AR28" s="456" t="str">
        <f t="shared" ca="1" si="46"/>
        <v/>
      </c>
      <c r="AS28" s="447" t="e">
        <f t="shared" ca="1" si="47"/>
        <v>#N/A</v>
      </c>
      <c r="AT28" s="472" t="e">
        <f t="shared" ca="1" si="48"/>
        <v>#VALUE!</v>
      </c>
      <c r="AU28" s="471">
        <f t="shared" ca="1" si="49"/>
        <v>0</v>
      </c>
    </row>
    <row r="29" spans="2:47" ht="15" customHeight="1">
      <c r="B29" s="409">
        <f t="shared" si="15"/>
        <v>0</v>
      </c>
      <c r="C29" s="460">
        <f>표준압력!C13</f>
        <v>0</v>
      </c>
      <c r="D29" s="469">
        <f>표준압력!D13</f>
        <v>0</v>
      </c>
      <c r="E29" s="415">
        <f t="shared" si="38"/>
        <v>0</v>
      </c>
      <c r="F29" s="412" t="str">
        <f t="shared" ca="1" si="39"/>
        <v/>
      </c>
      <c r="G29" s="413" t="str">
        <f t="shared" ca="1" si="39"/>
        <v/>
      </c>
      <c r="H29" s="412" t="str">
        <f t="shared" ca="1" si="16"/>
        <v/>
      </c>
      <c r="I29" s="415" t="str">
        <f t="shared" ca="1" si="16"/>
        <v/>
      </c>
      <c r="J29" s="470" t="str">
        <f t="shared" ca="1" si="17"/>
        <v/>
      </c>
      <c r="K29" s="470" t="str">
        <f t="shared" ca="1" si="18"/>
        <v/>
      </c>
      <c r="L29" s="377">
        <f t="shared" si="19"/>
        <v>0</v>
      </c>
      <c r="M29" s="447" t="e">
        <f t="shared" ca="1" si="20"/>
        <v>#N/A</v>
      </c>
      <c r="N29" s="500" t="e">
        <f t="shared" ca="1" si="21"/>
        <v>#N/A</v>
      </c>
      <c r="O29" s="419">
        <f ca="1">표준압력!G13</f>
        <v>0</v>
      </c>
      <c r="P29" s="407"/>
      <c r="Q29" s="412" t="str">
        <f t="shared" ca="1" si="22"/>
        <v/>
      </c>
      <c r="R29" s="413" t="str">
        <f t="shared" ca="1" si="22"/>
        <v/>
      </c>
      <c r="S29" s="412" t="str">
        <f t="shared" ca="1" si="22"/>
        <v/>
      </c>
      <c r="T29" s="413" t="str">
        <f t="shared" ca="1" si="22"/>
        <v/>
      </c>
      <c r="U29" s="414" t="str">
        <f t="shared" ca="1" si="23"/>
        <v/>
      </c>
      <c r="V29" s="411" t="str">
        <f t="shared" ca="1" si="24"/>
        <v/>
      </c>
      <c r="W29" s="377" t="e">
        <f t="shared" ca="1" si="9"/>
        <v>#N/A</v>
      </c>
      <c r="X29" s="420" t="e">
        <f t="shared" ca="1" si="10"/>
        <v>#VALUE!</v>
      </c>
      <c r="Y29" s="413">
        <f t="shared" ca="1" si="25"/>
        <v>0</v>
      </c>
      <c r="AA29" s="412">
        <f t="shared" ref="AA29:AE29" si="62">AA28</f>
        <v>0</v>
      </c>
      <c r="AB29" s="412" t="str">
        <f t="shared" ca="1" si="62"/>
        <v/>
      </c>
      <c r="AC29" s="413" t="str">
        <f t="shared" ca="1" si="62"/>
        <v/>
      </c>
      <c r="AD29" s="412" t="str">
        <f t="shared" ca="1" si="62"/>
        <v/>
      </c>
      <c r="AE29" s="413" t="str">
        <f t="shared" ca="1" si="62"/>
        <v/>
      </c>
      <c r="AF29" s="414" t="str">
        <f t="shared" ca="1" si="27"/>
        <v/>
      </c>
      <c r="AG29" s="454" t="str">
        <f t="shared" ca="1" si="28"/>
        <v/>
      </c>
      <c r="AH29" s="456" t="str">
        <f t="shared" ca="1" si="41"/>
        <v/>
      </c>
      <c r="AI29" s="456" t="str">
        <f t="shared" ca="1" si="42"/>
        <v/>
      </c>
      <c r="AJ29" s="447" t="e">
        <f t="shared" ca="1" si="43"/>
        <v>#N/A</v>
      </c>
      <c r="AK29" s="412" t="str">
        <f t="shared" ref="AK29:AN29" ca="1" si="63">AK28</f>
        <v/>
      </c>
      <c r="AL29" s="413" t="str">
        <f t="shared" ca="1" si="63"/>
        <v/>
      </c>
      <c r="AM29" s="412" t="str">
        <f t="shared" ca="1" si="63"/>
        <v/>
      </c>
      <c r="AN29" s="413" t="str">
        <f t="shared" ca="1" si="63"/>
        <v/>
      </c>
      <c r="AO29" s="414" t="str">
        <f t="shared" ca="1" si="32"/>
        <v/>
      </c>
      <c r="AP29" s="454" t="str">
        <f t="shared" ca="1" si="33"/>
        <v/>
      </c>
      <c r="AQ29" s="456" t="str">
        <f t="shared" ca="1" si="45"/>
        <v/>
      </c>
      <c r="AR29" s="456" t="str">
        <f t="shared" ca="1" si="46"/>
        <v/>
      </c>
      <c r="AS29" s="447" t="e">
        <f t="shared" ca="1" si="47"/>
        <v>#N/A</v>
      </c>
      <c r="AT29" s="472" t="e">
        <f t="shared" ca="1" si="48"/>
        <v>#VALUE!</v>
      </c>
      <c r="AU29" s="471">
        <f t="shared" ca="1" si="49"/>
        <v>0</v>
      </c>
    </row>
    <row r="30" spans="2:47" ht="15" customHeight="1">
      <c r="B30" s="409">
        <f t="shared" si="15"/>
        <v>0</v>
      </c>
      <c r="C30" s="460">
        <f>표준압력!C14</f>
        <v>0</v>
      </c>
      <c r="D30" s="469">
        <f>표준압력!D14</f>
        <v>0</v>
      </c>
      <c r="E30" s="415">
        <f t="shared" si="38"/>
        <v>0</v>
      </c>
      <c r="F30" s="412" t="str">
        <f t="shared" ca="1" si="39"/>
        <v/>
      </c>
      <c r="G30" s="413" t="str">
        <f t="shared" ca="1" si="39"/>
        <v/>
      </c>
      <c r="H30" s="412" t="str">
        <f t="shared" ca="1" si="16"/>
        <v/>
      </c>
      <c r="I30" s="415" t="str">
        <f t="shared" ca="1" si="16"/>
        <v/>
      </c>
      <c r="J30" s="470" t="str">
        <f t="shared" ca="1" si="17"/>
        <v/>
      </c>
      <c r="K30" s="470" t="str">
        <f t="shared" ca="1" si="18"/>
        <v/>
      </c>
      <c r="L30" s="377">
        <f t="shared" si="19"/>
        <v>0</v>
      </c>
      <c r="M30" s="447" t="e">
        <f t="shared" ca="1" si="20"/>
        <v>#N/A</v>
      </c>
      <c r="N30" s="500" t="e">
        <f t="shared" ca="1" si="21"/>
        <v>#N/A</v>
      </c>
      <c r="O30" s="419">
        <f ca="1">표준압력!G14</f>
        <v>0</v>
      </c>
      <c r="P30" s="407"/>
      <c r="Q30" s="412" t="str">
        <f t="shared" ca="1" si="22"/>
        <v/>
      </c>
      <c r="R30" s="413" t="str">
        <f t="shared" ca="1" si="22"/>
        <v/>
      </c>
      <c r="S30" s="412" t="str">
        <f t="shared" ca="1" si="22"/>
        <v/>
      </c>
      <c r="T30" s="413" t="str">
        <f t="shared" ca="1" si="22"/>
        <v/>
      </c>
      <c r="U30" s="414" t="str">
        <f t="shared" ca="1" si="23"/>
        <v/>
      </c>
      <c r="V30" s="411" t="str">
        <f t="shared" ca="1" si="24"/>
        <v/>
      </c>
      <c r="W30" s="377" t="e">
        <f t="shared" ca="1" si="9"/>
        <v>#N/A</v>
      </c>
      <c r="X30" s="420" t="e">
        <f t="shared" ca="1" si="10"/>
        <v>#VALUE!</v>
      </c>
      <c r="Y30" s="413">
        <f t="shared" ca="1" si="25"/>
        <v>0</v>
      </c>
      <c r="AA30" s="412">
        <f t="shared" ref="AA30:AE30" si="64">AA29</f>
        <v>0</v>
      </c>
      <c r="AB30" s="412" t="str">
        <f t="shared" ca="1" si="64"/>
        <v/>
      </c>
      <c r="AC30" s="413" t="str">
        <f t="shared" ca="1" si="64"/>
        <v/>
      </c>
      <c r="AD30" s="412" t="str">
        <f t="shared" ca="1" si="64"/>
        <v/>
      </c>
      <c r="AE30" s="413" t="str">
        <f t="shared" ca="1" si="64"/>
        <v/>
      </c>
      <c r="AF30" s="414" t="str">
        <f t="shared" ca="1" si="27"/>
        <v/>
      </c>
      <c r="AG30" s="454" t="str">
        <f t="shared" ca="1" si="28"/>
        <v/>
      </c>
      <c r="AH30" s="456" t="str">
        <f t="shared" ca="1" si="41"/>
        <v/>
      </c>
      <c r="AI30" s="456" t="str">
        <f t="shared" ca="1" si="42"/>
        <v/>
      </c>
      <c r="AJ30" s="447" t="e">
        <f t="shared" ca="1" si="43"/>
        <v>#N/A</v>
      </c>
      <c r="AK30" s="412" t="str">
        <f t="shared" ref="AK30:AN30" ca="1" si="65">AK29</f>
        <v/>
      </c>
      <c r="AL30" s="413" t="str">
        <f t="shared" ca="1" si="65"/>
        <v/>
      </c>
      <c r="AM30" s="412" t="str">
        <f t="shared" ca="1" si="65"/>
        <v/>
      </c>
      <c r="AN30" s="413" t="str">
        <f t="shared" ca="1" si="65"/>
        <v/>
      </c>
      <c r="AO30" s="414" t="str">
        <f t="shared" ca="1" si="32"/>
        <v/>
      </c>
      <c r="AP30" s="454" t="str">
        <f t="shared" ca="1" si="33"/>
        <v/>
      </c>
      <c r="AQ30" s="456" t="str">
        <f t="shared" ca="1" si="45"/>
        <v/>
      </c>
      <c r="AR30" s="456" t="str">
        <f t="shared" ca="1" si="46"/>
        <v/>
      </c>
      <c r="AS30" s="447" t="e">
        <f t="shared" ca="1" si="47"/>
        <v>#N/A</v>
      </c>
      <c r="AT30" s="472" t="e">
        <f t="shared" ca="1" si="48"/>
        <v>#VALUE!</v>
      </c>
      <c r="AU30" s="471">
        <f t="shared" ca="1" si="49"/>
        <v>0</v>
      </c>
    </row>
    <row r="31" spans="2:47" ht="15" customHeight="1">
      <c r="B31" s="409">
        <f t="shared" si="15"/>
        <v>0</v>
      </c>
      <c r="C31" s="460">
        <f>표준압력!C15</f>
        <v>0</v>
      </c>
      <c r="D31" s="469">
        <f>표준압력!D15</f>
        <v>0</v>
      </c>
      <c r="E31" s="415">
        <f t="shared" si="38"/>
        <v>0</v>
      </c>
      <c r="F31" s="412" t="str">
        <f t="shared" ca="1" si="39"/>
        <v/>
      </c>
      <c r="G31" s="413" t="str">
        <f t="shared" ca="1" si="39"/>
        <v/>
      </c>
      <c r="H31" s="412" t="str">
        <f t="shared" ca="1" si="16"/>
        <v/>
      </c>
      <c r="I31" s="415" t="str">
        <f t="shared" ca="1" si="16"/>
        <v/>
      </c>
      <c r="J31" s="470" t="str">
        <f t="shared" ca="1" si="17"/>
        <v/>
      </c>
      <c r="K31" s="470" t="str">
        <f t="shared" ca="1" si="18"/>
        <v/>
      </c>
      <c r="L31" s="377">
        <f t="shared" si="19"/>
        <v>0</v>
      </c>
      <c r="M31" s="447" t="e">
        <f t="shared" ca="1" si="20"/>
        <v>#N/A</v>
      </c>
      <c r="N31" s="500" t="e">
        <f t="shared" ca="1" si="21"/>
        <v>#N/A</v>
      </c>
      <c r="O31" s="419">
        <f ca="1">표준압력!G15</f>
        <v>0</v>
      </c>
      <c r="P31" s="407"/>
      <c r="Q31" s="412" t="str">
        <f t="shared" ca="1" si="22"/>
        <v/>
      </c>
      <c r="R31" s="413" t="str">
        <f t="shared" ca="1" si="22"/>
        <v/>
      </c>
      <c r="S31" s="412" t="str">
        <f t="shared" ca="1" si="22"/>
        <v/>
      </c>
      <c r="T31" s="413" t="str">
        <f t="shared" ca="1" si="22"/>
        <v/>
      </c>
      <c r="U31" s="414" t="str">
        <f t="shared" ca="1" si="23"/>
        <v/>
      </c>
      <c r="V31" s="411" t="str">
        <f t="shared" ca="1" si="24"/>
        <v/>
      </c>
      <c r="W31" s="377" t="e">
        <f t="shared" ca="1" si="9"/>
        <v>#N/A</v>
      </c>
      <c r="X31" s="420" t="e">
        <f t="shared" ca="1" si="10"/>
        <v>#VALUE!</v>
      </c>
      <c r="Y31" s="413">
        <f t="shared" ca="1" si="25"/>
        <v>0</v>
      </c>
      <c r="AA31" s="412">
        <f t="shared" ref="AA31:AE31" si="66">AA30</f>
        <v>0</v>
      </c>
      <c r="AB31" s="412" t="str">
        <f t="shared" ca="1" si="66"/>
        <v/>
      </c>
      <c r="AC31" s="413" t="str">
        <f t="shared" ca="1" si="66"/>
        <v/>
      </c>
      <c r="AD31" s="412" t="str">
        <f t="shared" ca="1" si="66"/>
        <v/>
      </c>
      <c r="AE31" s="413" t="str">
        <f t="shared" ca="1" si="66"/>
        <v/>
      </c>
      <c r="AF31" s="414" t="str">
        <f t="shared" ca="1" si="27"/>
        <v/>
      </c>
      <c r="AG31" s="454" t="str">
        <f t="shared" ca="1" si="28"/>
        <v/>
      </c>
      <c r="AH31" s="456" t="str">
        <f t="shared" ca="1" si="41"/>
        <v/>
      </c>
      <c r="AI31" s="456" t="str">
        <f t="shared" ca="1" si="42"/>
        <v/>
      </c>
      <c r="AJ31" s="447" t="e">
        <f t="shared" ca="1" si="43"/>
        <v>#N/A</v>
      </c>
      <c r="AK31" s="412" t="str">
        <f t="shared" ref="AK31:AN31" ca="1" si="67">AK30</f>
        <v/>
      </c>
      <c r="AL31" s="413" t="str">
        <f t="shared" ca="1" si="67"/>
        <v/>
      </c>
      <c r="AM31" s="412" t="str">
        <f t="shared" ca="1" si="67"/>
        <v/>
      </c>
      <c r="AN31" s="413" t="str">
        <f t="shared" ca="1" si="67"/>
        <v/>
      </c>
      <c r="AO31" s="414" t="str">
        <f t="shared" ca="1" si="32"/>
        <v/>
      </c>
      <c r="AP31" s="454" t="str">
        <f t="shared" ca="1" si="33"/>
        <v/>
      </c>
      <c r="AQ31" s="456" t="str">
        <f t="shared" ca="1" si="45"/>
        <v/>
      </c>
      <c r="AR31" s="456" t="str">
        <f t="shared" ca="1" si="46"/>
        <v/>
      </c>
      <c r="AS31" s="447" t="e">
        <f t="shared" ca="1" si="47"/>
        <v>#N/A</v>
      </c>
      <c r="AT31" s="472" t="e">
        <f t="shared" ca="1" si="48"/>
        <v>#VALUE!</v>
      </c>
      <c r="AU31" s="471">
        <f t="shared" ca="1" si="49"/>
        <v>0</v>
      </c>
    </row>
    <row r="32" spans="2:47" ht="15" customHeight="1">
      <c r="B32" s="409">
        <f t="shared" si="15"/>
        <v>0</v>
      </c>
      <c r="C32" s="460">
        <f>표준압력!C16</f>
        <v>0</v>
      </c>
      <c r="D32" s="469">
        <f>표준압력!D16</f>
        <v>0</v>
      </c>
      <c r="E32" s="415">
        <f t="shared" si="38"/>
        <v>0</v>
      </c>
      <c r="F32" s="412" t="str">
        <f t="shared" ca="1" si="39"/>
        <v/>
      </c>
      <c r="G32" s="413" t="str">
        <f t="shared" ca="1" si="39"/>
        <v/>
      </c>
      <c r="H32" s="412" t="str">
        <f t="shared" ca="1" si="16"/>
        <v/>
      </c>
      <c r="I32" s="415" t="str">
        <f t="shared" ca="1" si="16"/>
        <v/>
      </c>
      <c r="J32" s="470" t="str">
        <f t="shared" ca="1" si="17"/>
        <v/>
      </c>
      <c r="K32" s="470" t="str">
        <f t="shared" ca="1" si="18"/>
        <v/>
      </c>
      <c r="L32" s="377">
        <f t="shared" si="19"/>
        <v>0</v>
      </c>
      <c r="M32" s="447" t="e">
        <f t="shared" ca="1" si="20"/>
        <v>#N/A</v>
      </c>
      <c r="N32" s="500" t="e">
        <f t="shared" ca="1" si="21"/>
        <v>#N/A</v>
      </c>
      <c r="O32" s="419">
        <f ca="1">표준압력!G16</f>
        <v>0</v>
      </c>
      <c r="P32" s="407"/>
      <c r="Q32" s="412" t="str">
        <f t="shared" ca="1" si="22"/>
        <v/>
      </c>
      <c r="R32" s="413" t="str">
        <f t="shared" ca="1" si="22"/>
        <v/>
      </c>
      <c r="S32" s="412" t="str">
        <f t="shared" ca="1" si="22"/>
        <v/>
      </c>
      <c r="T32" s="413" t="str">
        <f t="shared" ca="1" si="22"/>
        <v/>
      </c>
      <c r="U32" s="414" t="str">
        <f t="shared" ca="1" si="23"/>
        <v/>
      </c>
      <c r="V32" s="411" t="str">
        <f t="shared" ca="1" si="24"/>
        <v/>
      </c>
      <c r="W32" s="377" t="e">
        <f t="shared" ca="1" si="9"/>
        <v>#N/A</v>
      </c>
      <c r="X32" s="420" t="e">
        <f t="shared" ca="1" si="10"/>
        <v>#VALUE!</v>
      </c>
      <c r="Y32" s="413">
        <f t="shared" ca="1" si="25"/>
        <v>0</v>
      </c>
      <c r="AA32" s="412">
        <f t="shared" ref="AA32:AE32" si="68">AA31</f>
        <v>0</v>
      </c>
      <c r="AB32" s="412" t="str">
        <f t="shared" ca="1" si="68"/>
        <v/>
      </c>
      <c r="AC32" s="413" t="str">
        <f t="shared" ca="1" si="68"/>
        <v/>
      </c>
      <c r="AD32" s="412" t="str">
        <f t="shared" ca="1" si="68"/>
        <v/>
      </c>
      <c r="AE32" s="413" t="str">
        <f t="shared" ca="1" si="68"/>
        <v/>
      </c>
      <c r="AF32" s="414" t="str">
        <f t="shared" ca="1" si="27"/>
        <v/>
      </c>
      <c r="AG32" s="454" t="str">
        <f t="shared" ca="1" si="28"/>
        <v/>
      </c>
      <c r="AH32" s="456" t="str">
        <f t="shared" ca="1" si="41"/>
        <v/>
      </c>
      <c r="AI32" s="456" t="str">
        <f t="shared" ca="1" si="42"/>
        <v/>
      </c>
      <c r="AJ32" s="447" t="e">
        <f t="shared" ca="1" si="43"/>
        <v>#N/A</v>
      </c>
      <c r="AK32" s="412" t="str">
        <f t="shared" ref="AK32:AN32" ca="1" si="69">AK31</f>
        <v/>
      </c>
      <c r="AL32" s="413" t="str">
        <f t="shared" ca="1" si="69"/>
        <v/>
      </c>
      <c r="AM32" s="412" t="str">
        <f t="shared" ca="1" si="69"/>
        <v/>
      </c>
      <c r="AN32" s="413" t="str">
        <f t="shared" ca="1" si="69"/>
        <v/>
      </c>
      <c r="AO32" s="414" t="str">
        <f t="shared" ca="1" si="32"/>
        <v/>
      </c>
      <c r="AP32" s="454" t="str">
        <f t="shared" ca="1" si="33"/>
        <v/>
      </c>
      <c r="AQ32" s="456" t="str">
        <f t="shared" ca="1" si="45"/>
        <v/>
      </c>
      <c r="AR32" s="456" t="str">
        <f t="shared" ca="1" si="46"/>
        <v/>
      </c>
      <c r="AS32" s="447" t="e">
        <f t="shared" ca="1" si="47"/>
        <v>#N/A</v>
      </c>
      <c r="AT32" s="472" t="e">
        <f t="shared" ca="1" si="48"/>
        <v>#VALUE!</v>
      </c>
      <c r="AU32" s="471">
        <f t="shared" ca="1" si="49"/>
        <v>0</v>
      </c>
    </row>
    <row r="33" spans="2:47" ht="15" customHeight="1">
      <c r="B33" s="409">
        <f t="shared" si="15"/>
        <v>0</v>
      </c>
      <c r="C33" s="460">
        <f>표준압력!C17</f>
        <v>0</v>
      </c>
      <c r="D33" s="469">
        <f>표준압력!D17</f>
        <v>0</v>
      </c>
      <c r="E33" s="415">
        <f t="shared" si="38"/>
        <v>0</v>
      </c>
      <c r="F33" s="412" t="str">
        <f t="shared" ca="1" si="39"/>
        <v/>
      </c>
      <c r="G33" s="413" t="str">
        <f t="shared" ca="1" si="39"/>
        <v/>
      </c>
      <c r="H33" s="412" t="str">
        <f t="shared" ca="1" si="16"/>
        <v/>
      </c>
      <c r="I33" s="415" t="str">
        <f t="shared" ca="1" si="16"/>
        <v/>
      </c>
      <c r="J33" s="470" t="str">
        <f t="shared" ca="1" si="17"/>
        <v/>
      </c>
      <c r="K33" s="470" t="str">
        <f t="shared" ca="1" si="18"/>
        <v/>
      </c>
      <c r="L33" s="377">
        <f t="shared" si="19"/>
        <v>0</v>
      </c>
      <c r="M33" s="447" t="e">
        <f t="shared" ca="1" si="20"/>
        <v>#N/A</v>
      </c>
      <c r="N33" s="500" t="e">
        <f t="shared" ca="1" si="21"/>
        <v>#N/A</v>
      </c>
      <c r="O33" s="419">
        <f ca="1">표준압력!G17</f>
        <v>0</v>
      </c>
      <c r="P33" s="407"/>
      <c r="Q33" s="412" t="str">
        <f t="shared" ca="1" si="22"/>
        <v/>
      </c>
      <c r="R33" s="413" t="str">
        <f t="shared" ca="1" si="22"/>
        <v/>
      </c>
      <c r="S33" s="412" t="str">
        <f t="shared" ca="1" si="22"/>
        <v/>
      </c>
      <c r="T33" s="413" t="str">
        <f t="shared" ca="1" si="22"/>
        <v/>
      </c>
      <c r="U33" s="414" t="str">
        <f t="shared" ca="1" si="23"/>
        <v/>
      </c>
      <c r="V33" s="411" t="str">
        <f t="shared" ca="1" si="24"/>
        <v/>
      </c>
      <c r="W33" s="377" t="e">
        <f t="shared" ca="1" si="9"/>
        <v>#N/A</v>
      </c>
      <c r="X33" s="420" t="e">
        <f t="shared" ca="1" si="10"/>
        <v>#VALUE!</v>
      </c>
      <c r="Y33" s="413">
        <f t="shared" ca="1" si="25"/>
        <v>0</v>
      </c>
      <c r="AA33" s="412">
        <f t="shared" ref="AA33:AE33" si="70">AA32</f>
        <v>0</v>
      </c>
      <c r="AB33" s="412" t="str">
        <f t="shared" ca="1" si="70"/>
        <v/>
      </c>
      <c r="AC33" s="413" t="str">
        <f t="shared" ca="1" si="70"/>
        <v/>
      </c>
      <c r="AD33" s="412" t="str">
        <f t="shared" ca="1" si="70"/>
        <v/>
      </c>
      <c r="AE33" s="413" t="str">
        <f t="shared" ca="1" si="70"/>
        <v/>
      </c>
      <c r="AF33" s="414" t="str">
        <f t="shared" ca="1" si="27"/>
        <v/>
      </c>
      <c r="AG33" s="454" t="str">
        <f t="shared" ca="1" si="28"/>
        <v/>
      </c>
      <c r="AH33" s="456" t="str">
        <f t="shared" ca="1" si="41"/>
        <v/>
      </c>
      <c r="AI33" s="456" t="str">
        <f t="shared" ca="1" si="42"/>
        <v/>
      </c>
      <c r="AJ33" s="447" t="e">
        <f t="shared" ca="1" si="43"/>
        <v>#N/A</v>
      </c>
      <c r="AK33" s="412" t="str">
        <f t="shared" ref="AK33:AN33" ca="1" si="71">AK32</f>
        <v/>
      </c>
      <c r="AL33" s="413" t="str">
        <f t="shared" ca="1" si="71"/>
        <v/>
      </c>
      <c r="AM33" s="412" t="str">
        <f t="shared" ca="1" si="71"/>
        <v/>
      </c>
      <c r="AN33" s="413" t="str">
        <f t="shared" ca="1" si="71"/>
        <v/>
      </c>
      <c r="AO33" s="414" t="str">
        <f t="shared" ca="1" si="32"/>
        <v/>
      </c>
      <c r="AP33" s="454" t="str">
        <f t="shared" ca="1" si="33"/>
        <v/>
      </c>
      <c r="AQ33" s="456" t="str">
        <f t="shared" ca="1" si="45"/>
        <v/>
      </c>
      <c r="AR33" s="456" t="str">
        <f t="shared" ca="1" si="46"/>
        <v/>
      </c>
      <c r="AS33" s="447" t="e">
        <f t="shared" ca="1" si="47"/>
        <v>#N/A</v>
      </c>
      <c r="AT33" s="472" t="e">
        <f t="shared" ca="1" si="48"/>
        <v>#VALUE!</v>
      </c>
      <c r="AU33" s="471">
        <f t="shared" ca="1" si="49"/>
        <v>0</v>
      </c>
    </row>
    <row r="34" spans="2:47" ht="15" customHeight="1">
      <c r="B34" s="409">
        <f t="shared" si="15"/>
        <v>0</v>
      </c>
      <c r="C34" s="460">
        <f>표준압력!C18</f>
        <v>0</v>
      </c>
      <c r="D34" s="469">
        <f>표준압력!D18</f>
        <v>0</v>
      </c>
      <c r="E34" s="415">
        <f t="shared" si="38"/>
        <v>0</v>
      </c>
      <c r="F34" s="412" t="str">
        <f t="shared" ca="1" si="39"/>
        <v/>
      </c>
      <c r="G34" s="413" t="str">
        <f t="shared" ca="1" si="39"/>
        <v/>
      </c>
      <c r="H34" s="412" t="str">
        <f t="shared" ca="1" si="16"/>
        <v/>
      </c>
      <c r="I34" s="415" t="str">
        <f t="shared" ca="1" si="16"/>
        <v/>
      </c>
      <c r="J34" s="470" t="str">
        <f t="shared" ca="1" si="17"/>
        <v/>
      </c>
      <c r="K34" s="470" t="str">
        <f t="shared" ca="1" si="18"/>
        <v/>
      </c>
      <c r="L34" s="377">
        <f t="shared" si="19"/>
        <v>0</v>
      </c>
      <c r="M34" s="447" t="e">
        <f t="shared" ca="1" si="20"/>
        <v>#N/A</v>
      </c>
      <c r="N34" s="500" t="e">
        <f t="shared" ca="1" si="21"/>
        <v>#N/A</v>
      </c>
      <c r="O34" s="419">
        <f ca="1">표준압력!G18</f>
        <v>0</v>
      </c>
      <c r="P34" s="407"/>
      <c r="Q34" s="412" t="str">
        <f t="shared" ca="1" si="22"/>
        <v/>
      </c>
      <c r="R34" s="413" t="str">
        <f t="shared" ca="1" si="22"/>
        <v/>
      </c>
      <c r="S34" s="412" t="str">
        <f t="shared" ca="1" si="22"/>
        <v/>
      </c>
      <c r="T34" s="413" t="str">
        <f t="shared" ca="1" si="22"/>
        <v/>
      </c>
      <c r="U34" s="414" t="str">
        <f t="shared" ca="1" si="23"/>
        <v/>
      </c>
      <c r="V34" s="411" t="str">
        <f t="shared" ca="1" si="24"/>
        <v/>
      </c>
      <c r="W34" s="377" t="e">
        <f t="shared" ca="1" si="9"/>
        <v>#N/A</v>
      </c>
      <c r="X34" s="420" t="e">
        <f t="shared" ca="1" si="10"/>
        <v>#VALUE!</v>
      </c>
      <c r="Y34" s="413">
        <f t="shared" ca="1" si="25"/>
        <v>0</v>
      </c>
      <c r="AA34" s="412">
        <f t="shared" ref="AA34:AE34" si="72">AA33</f>
        <v>0</v>
      </c>
      <c r="AB34" s="412" t="str">
        <f t="shared" ca="1" si="72"/>
        <v/>
      </c>
      <c r="AC34" s="413" t="str">
        <f t="shared" ca="1" si="72"/>
        <v/>
      </c>
      <c r="AD34" s="412" t="str">
        <f t="shared" ca="1" si="72"/>
        <v/>
      </c>
      <c r="AE34" s="413" t="str">
        <f t="shared" ca="1" si="72"/>
        <v/>
      </c>
      <c r="AF34" s="414" t="str">
        <f t="shared" ca="1" si="27"/>
        <v/>
      </c>
      <c r="AG34" s="454" t="str">
        <f t="shared" ca="1" si="28"/>
        <v/>
      </c>
      <c r="AH34" s="456" t="str">
        <f t="shared" ca="1" si="41"/>
        <v/>
      </c>
      <c r="AI34" s="456" t="str">
        <f t="shared" ca="1" si="42"/>
        <v/>
      </c>
      <c r="AJ34" s="447" t="e">
        <f t="shared" ca="1" si="43"/>
        <v>#N/A</v>
      </c>
      <c r="AK34" s="412" t="str">
        <f t="shared" ref="AK34:AN34" ca="1" si="73">AK33</f>
        <v/>
      </c>
      <c r="AL34" s="413" t="str">
        <f t="shared" ca="1" si="73"/>
        <v/>
      </c>
      <c r="AM34" s="412" t="str">
        <f t="shared" ca="1" si="73"/>
        <v/>
      </c>
      <c r="AN34" s="413" t="str">
        <f t="shared" ca="1" si="73"/>
        <v/>
      </c>
      <c r="AO34" s="414" t="str">
        <f t="shared" ca="1" si="32"/>
        <v/>
      </c>
      <c r="AP34" s="454" t="str">
        <f t="shared" ca="1" si="33"/>
        <v/>
      </c>
      <c r="AQ34" s="456" t="str">
        <f t="shared" ca="1" si="45"/>
        <v/>
      </c>
      <c r="AR34" s="456" t="str">
        <f t="shared" ca="1" si="46"/>
        <v/>
      </c>
      <c r="AS34" s="447" t="e">
        <f t="shared" ca="1" si="47"/>
        <v>#N/A</v>
      </c>
      <c r="AT34" s="472" t="e">
        <f t="shared" ca="1" si="48"/>
        <v>#VALUE!</v>
      </c>
      <c r="AU34" s="471">
        <f t="shared" ca="1" si="49"/>
        <v>0</v>
      </c>
    </row>
    <row r="35" spans="2:47" ht="15" customHeight="1">
      <c r="B35" s="409">
        <f t="shared" si="15"/>
        <v>0</v>
      </c>
      <c r="C35" s="460">
        <f>표준압력!C19</f>
        <v>0</v>
      </c>
      <c r="D35" s="469">
        <f>표준압력!D19</f>
        <v>0</v>
      </c>
      <c r="E35" s="415">
        <f t="shared" si="38"/>
        <v>0</v>
      </c>
      <c r="F35" s="412" t="str">
        <f t="shared" ca="1" si="39"/>
        <v/>
      </c>
      <c r="G35" s="413" t="str">
        <f t="shared" ca="1" si="39"/>
        <v/>
      </c>
      <c r="H35" s="412" t="str">
        <f t="shared" ca="1" si="16"/>
        <v/>
      </c>
      <c r="I35" s="415" t="str">
        <f t="shared" ca="1" si="16"/>
        <v/>
      </c>
      <c r="J35" s="470" t="str">
        <f t="shared" ca="1" si="17"/>
        <v/>
      </c>
      <c r="K35" s="470" t="str">
        <f t="shared" ca="1" si="18"/>
        <v/>
      </c>
      <c r="L35" s="377">
        <f t="shared" si="19"/>
        <v>0</v>
      </c>
      <c r="M35" s="447" t="e">
        <f t="shared" ca="1" si="20"/>
        <v>#N/A</v>
      </c>
      <c r="N35" s="500" t="e">
        <f t="shared" ca="1" si="21"/>
        <v>#N/A</v>
      </c>
      <c r="O35" s="419">
        <f ca="1">표준압력!G19</f>
        <v>0</v>
      </c>
      <c r="P35" s="407"/>
      <c r="Q35" s="412" t="str">
        <f t="shared" ca="1" si="22"/>
        <v/>
      </c>
      <c r="R35" s="413" t="str">
        <f t="shared" ca="1" si="22"/>
        <v/>
      </c>
      <c r="S35" s="412" t="str">
        <f t="shared" ca="1" si="22"/>
        <v/>
      </c>
      <c r="T35" s="413" t="str">
        <f t="shared" ca="1" si="22"/>
        <v/>
      </c>
      <c r="U35" s="414" t="str">
        <f t="shared" ca="1" si="23"/>
        <v/>
      </c>
      <c r="V35" s="411" t="str">
        <f t="shared" ca="1" si="24"/>
        <v/>
      </c>
      <c r="W35" s="377" t="e">
        <f t="shared" ca="1" si="9"/>
        <v>#N/A</v>
      </c>
      <c r="X35" s="420" t="e">
        <f t="shared" ca="1" si="10"/>
        <v>#VALUE!</v>
      </c>
      <c r="Y35" s="413">
        <f t="shared" ca="1" si="25"/>
        <v>0</v>
      </c>
      <c r="AA35" s="412">
        <f t="shared" ref="AA35:AE35" si="74">AA34</f>
        <v>0</v>
      </c>
      <c r="AB35" s="412" t="str">
        <f t="shared" ca="1" si="74"/>
        <v/>
      </c>
      <c r="AC35" s="413" t="str">
        <f t="shared" ca="1" si="74"/>
        <v/>
      </c>
      <c r="AD35" s="412" t="str">
        <f t="shared" ca="1" si="74"/>
        <v/>
      </c>
      <c r="AE35" s="413" t="str">
        <f t="shared" ca="1" si="74"/>
        <v/>
      </c>
      <c r="AF35" s="414" t="str">
        <f t="shared" ca="1" si="27"/>
        <v/>
      </c>
      <c r="AG35" s="454" t="str">
        <f t="shared" ca="1" si="28"/>
        <v/>
      </c>
      <c r="AH35" s="456" t="str">
        <f t="shared" ca="1" si="41"/>
        <v/>
      </c>
      <c r="AI35" s="456" t="str">
        <f t="shared" ca="1" si="42"/>
        <v/>
      </c>
      <c r="AJ35" s="447" t="e">
        <f t="shared" ca="1" si="43"/>
        <v>#N/A</v>
      </c>
      <c r="AK35" s="412" t="str">
        <f t="shared" ref="AK35:AN35" ca="1" si="75">AK34</f>
        <v/>
      </c>
      <c r="AL35" s="413" t="str">
        <f t="shared" ca="1" si="75"/>
        <v/>
      </c>
      <c r="AM35" s="412" t="str">
        <f t="shared" ca="1" si="75"/>
        <v/>
      </c>
      <c r="AN35" s="413" t="str">
        <f t="shared" ca="1" si="75"/>
        <v/>
      </c>
      <c r="AO35" s="414" t="str">
        <f t="shared" ca="1" si="32"/>
        <v/>
      </c>
      <c r="AP35" s="454" t="str">
        <f t="shared" ca="1" si="33"/>
        <v/>
      </c>
      <c r="AQ35" s="456" t="str">
        <f t="shared" ca="1" si="45"/>
        <v/>
      </c>
      <c r="AR35" s="456" t="str">
        <f t="shared" ca="1" si="46"/>
        <v/>
      </c>
      <c r="AS35" s="447" t="e">
        <f t="shared" ca="1" si="47"/>
        <v>#N/A</v>
      </c>
      <c r="AT35" s="472" t="e">
        <f t="shared" ca="1" si="48"/>
        <v>#VALUE!</v>
      </c>
      <c r="AU35" s="471">
        <f t="shared" ca="1" si="49"/>
        <v>0</v>
      </c>
    </row>
    <row r="36" spans="2:47" ht="15" customHeight="1">
      <c r="B36" s="409">
        <f t="shared" si="15"/>
        <v>0</v>
      </c>
      <c r="C36" s="460">
        <f>표준압력!C20</f>
        <v>0</v>
      </c>
      <c r="D36" s="469">
        <f>표준압력!D20</f>
        <v>0</v>
      </c>
      <c r="E36" s="415">
        <f t="shared" si="38"/>
        <v>0</v>
      </c>
      <c r="F36" s="412" t="str">
        <f t="shared" ca="1" si="39"/>
        <v/>
      </c>
      <c r="G36" s="413" t="str">
        <f t="shared" ca="1" si="39"/>
        <v/>
      </c>
      <c r="H36" s="412" t="str">
        <f t="shared" ca="1" si="16"/>
        <v/>
      </c>
      <c r="I36" s="415" t="str">
        <f t="shared" ca="1" si="16"/>
        <v/>
      </c>
      <c r="J36" s="470" t="str">
        <f t="shared" ca="1" si="17"/>
        <v/>
      </c>
      <c r="K36" s="470" t="str">
        <f t="shared" ca="1" si="18"/>
        <v/>
      </c>
      <c r="L36" s="377">
        <f t="shared" si="19"/>
        <v>0</v>
      </c>
      <c r="M36" s="447" t="e">
        <f t="shared" ca="1" si="20"/>
        <v>#N/A</v>
      </c>
      <c r="N36" s="500" t="e">
        <f t="shared" ca="1" si="21"/>
        <v>#N/A</v>
      </c>
      <c r="O36" s="419">
        <f ca="1">표준압력!G20</f>
        <v>0</v>
      </c>
      <c r="P36" s="407"/>
      <c r="Q36" s="412" t="str">
        <f t="shared" ca="1" si="22"/>
        <v/>
      </c>
      <c r="R36" s="413" t="str">
        <f t="shared" ca="1" si="22"/>
        <v/>
      </c>
      <c r="S36" s="412" t="str">
        <f t="shared" ca="1" si="22"/>
        <v/>
      </c>
      <c r="T36" s="413" t="str">
        <f t="shared" ca="1" si="22"/>
        <v/>
      </c>
      <c r="U36" s="414" t="str">
        <f t="shared" ca="1" si="23"/>
        <v/>
      </c>
      <c r="V36" s="411" t="str">
        <f t="shared" ca="1" si="24"/>
        <v/>
      </c>
      <c r="W36" s="377" t="e">
        <f t="shared" ca="1" si="9"/>
        <v>#N/A</v>
      </c>
      <c r="X36" s="420" t="e">
        <f t="shared" ca="1" si="10"/>
        <v>#VALUE!</v>
      </c>
      <c r="Y36" s="413">
        <f t="shared" ca="1" si="25"/>
        <v>0</v>
      </c>
      <c r="AA36" s="412">
        <f t="shared" ref="AA36:AE36" si="76">AA35</f>
        <v>0</v>
      </c>
      <c r="AB36" s="412" t="str">
        <f t="shared" ca="1" si="76"/>
        <v/>
      </c>
      <c r="AC36" s="413" t="str">
        <f t="shared" ca="1" si="76"/>
        <v/>
      </c>
      <c r="AD36" s="412" t="str">
        <f t="shared" ca="1" si="76"/>
        <v/>
      </c>
      <c r="AE36" s="413" t="str">
        <f t="shared" ca="1" si="76"/>
        <v/>
      </c>
      <c r="AF36" s="414" t="str">
        <f t="shared" ca="1" si="27"/>
        <v/>
      </c>
      <c r="AG36" s="454" t="str">
        <f t="shared" ca="1" si="28"/>
        <v/>
      </c>
      <c r="AH36" s="456" t="str">
        <f t="shared" ca="1" si="41"/>
        <v/>
      </c>
      <c r="AI36" s="456" t="str">
        <f t="shared" ca="1" si="42"/>
        <v/>
      </c>
      <c r="AJ36" s="447" t="e">
        <f t="shared" ca="1" si="43"/>
        <v>#N/A</v>
      </c>
      <c r="AK36" s="412" t="str">
        <f t="shared" ref="AK36:AN36" ca="1" si="77">AK35</f>
        <v/>
      </c>
      <c r="AL36" s="413" t="str">
        <f t="shared" ca="1" si="77"/>
        <v/>
      </c>
      <c r="AM36" s="412" t="str">
        <f t="shared" ca="1" si="77"/>
        <v/>
      </c>
      <c r="AN36" s="413" t="str">
        <f t="shared" ca="1" si="77"/>
        <v/>
      </c>
      <c r="AO36" s="414" t="str">
        <f t="shared" ca="1" si="32"/>
        <v/>
      </c>
      <c r="AP36" s="454" t="str">
        <f t="shared" ca="1" si="33"/>
        <v/>
      </c>
      <c r="AQ36" s="456" t="str">
        <f t="shared" ca="1" si="45"/>
        <v/>
      </c>
      <c r="AR36" s="456" t="str">
        <f t="shared" ca="1" si="46"/>
        <v/>
      </c>
      <c r="AS36" s="447" t="e">
        <f t="shared" ca="1" si="47"/>
        <v>#N/A</v>
      </c>
      <c r="AT36" s="472" t="e">
        <f t="shared" ca="1" si="48"/>
        <v>#VALUE!</v>
      </c>
      <c r="AU36" s="471">
        <f t="shared" ca="1" si="49"/>
        <v>0</v>
      </c>
    </row>
    <row r="37" spans="2:47" ht="15" customHeight="1">
      <c r="B37" s="409">
        <f t="shared" si="15"/>
        <v>0</v>
      </c>
      <c r="C37" s="460">
        <f>표준압력!C21</f>
        <v>0</v>
      </c>
      <c r="D37" s="469">
        <f>표준압력!D21</f>
        <v>0</v>
      </c>
      <c r="E37" s="415">
        <f t="shared" si="38"/>
        <v>0</v>
      </c>
      <c r="F37" s="412" t="str">
        <f t="shared" ca="1" si="39"/>
        <v/>
      </c>
      <c r="G37" s="413" t="str">
        <f t="shared" ca="1" si="39"/>
        <v/>
      </c>
      <c r="H37" s="412" t="str">
        <f t="shared" ca="1" si="39"/>
        <v/>
      </c>
      <c r="I37" s="415" t="str">
        <f t="shared" ca="1" si="39"/>
        <v/>
      </c>
      <c r="J37" s="470" t="str">
        <f t="shared" ca="1" si="17"/>
        <v/>
      </c>
      <c r="K37" s="470" t="str">
        <f t="shared" ca="1" si="18"/>
        <v/>
      </c>
      <c r="L37" s="377">
        <f t="shared" si="19"/>
        <v>0</v>
      </c>
      <c r="M37" s="447" t="e">
        <f t="shared" ca="1" si="20"/>
        <v>#N/A</v>
      </c>
      <c r="N37" s="500" t="e">
        <f t="shared" ca="1" si="21"/>
        <v>#N/A</v>
      </c>
      <c r="O37" s="419">
        <f ca="1">표준압력!G21</f>
        <v>0</v>
      </c>
      <c r="P37" s="407"/>
      <c r="Q37" s="412" t="str">
        <f t="shared" ref="Q37:T37" ca="1" si="78">Q36</f>
        <v/>
      </c>
      <c r="R37" s="413" t="str">
        <f t="shared" ca="1" si="78"/>
        <v/>
      </c>
      <c r="S37" s="412" t="str">
        <f t="shared" ca="1" si="78"/>
        <v/>
      </c>
      <c r="T37" s="413" t="str">
        <f t="shared" ca="1" si="78"/>
        <v/>
      </c>
      <c r="U37" s="414" t="str">
        <f t="shared" ca="1" si="23"/>
        <v/>
      </c>
      <c r="V37" s="411" t="str">
        <f t="shared" ca="1" si="24"/>
        <v/>
      </c>
      <c r="W37" s="377" t="e">
        <f t="shared" ca="1" si="9"/>
        <v>#N/A</v>
      </c>
      <c r="X37" s="420" t="e">
        <f t="shared" ca="1" si="10"/>
        <v>#VALUE!</v>
      </c>
      <c r="Y37" s="413">
        <f t="shared" ca="1" si="25"/>
        <v>0</v>
      </c>
      <c r="AA37" s="412">
        <f t="shared" ref="AA37:AE37" si="79">AA36</f>
        <v>0</v>
      </c>
      <c r="AB37" s="412" t="str">
        <f t="shared" ca="1" si="79"/>
        <v/>
      </c>
      <c r="AC37" s="413" t="str">
        <f t="shared" ca="1" si="79"/>
        <v/>
      </c>
      <c r="AD37" s="412" t="str">
        <f t="shared" ca="1" si="79"/>
        <v/>
      </c>
      <c r="AE37" s="413" t="str">
        <f t="shared" ca="1" si="79"/>
        <v/>
      </c>
      <c r="AF37" s="414" t="str">
        <f t="shared" ca="1" si="27"/>
        <v/>
      </c>
      <c r="AG37" s="454" t="str">
        <f t="shared" ca="1" si="28"/>
        <v/>
      </c>
      <c r="AH37" s="456" t="str">
        <f t="shared" ca="1" si="41"/>
        <v/>
      </c>
      <c r="AI37" s="456" t="str">
        <f t="shared" ca="1" si="42"/>
        <v/>
      </c>
      <c r="AJ37" s="447" t="e">
        <f t="shared" ca="1" si="43"/>
        <v>#N/A</v>
      </c>
      <c r="AK37" s="412" t="str">
        <f t="shared" ref="AK37:AN37" ca="1" si="80">AK36</f>
        <v/>
      </c>
      <c r="AL37" s="413" t="str">
        <f t="shared" ca="1" si="80"/>
        <v/>
      </c>
      <c r="AM37" s="412" t="str">
        <f t="shared" ca="1" si="80"/>
        <v/>
      </c>
      <c r="AN37" s="413" t="str">
        <f t="shared" ca="1" si="80"/>
        <v/>
      </c>
      <c r="AO37" s="414" t="str">
        <f t="shared" ca="1" si="32"/>
        <v/>
      </c>
      <c r="AP37" s="454" t="str">
        <f t="shared" ca="1" si="33"/>
        <v/>
      </c>
      <c r="AQ37" s="456" t="str">
        <f t="shared" ca="1" si="45"/>
        <v/>
      </c>
      <c r="AR37" s="456" t="str">
        <f t="shared" ca="1" si="46"/>
        <v/>
      </c>
      <c r="AS37" s="447" t="e">
        <f t="shared" ca="1" si="47"/>
        <v>#N/A</v>
      </c>
      <c r="AT37" s="472" t="e">
        <f t="shared" ca="1" si="48"/>
        <v>#VALUE!</v>
      </c>
      <c r="AU37" s="471">
        <f t="shared" ca="1" si="49"/>
        <v>0</v>
      </c>
    </row>
    <row r="38" spans="2:47" ht="15" customHeight="1">
      <c r="B38" s="409">
        <f t="shared" si="15"/>
        <v>0</v>
      </c>
      <c r="C38" s="460">
        <f>표준압력!C22</f>
        <v>0</v>
      </c>
      <c r="D38" s="469">
        <f>표준압력!D22</f>
        <v>0</v>
      </c>
      <c r="E38" s="415">
        <f t="shared" si="38"/>
        <v>0</v>
      </c>
      <c r="F38" s="412" t="str">
        <f t="shared" ref="F38:I48" ca="1" si="81">F37</f>
        <v/>
      </c>
      <c r="G38" s="413" t="str">
        <f t="shared" ca="1" si="81"/>
        <v/>
      </c>
      <c r="H38" s="412" t="str">
        <f t="shared" ca="1" si="81"/>
        <v/>
      </c>
      <c r="I38" s="415" t="str">
        <f t="shared" ca="1" si="81"/>
        <v/>
      </c>
      <c r="J38" s="470" t="str">
        <f t="shared" ca="1" si="17"/>
        <v/>
      </c>
      <c r="K38" s="470" t="str">
        <f t="shared" ca="1" si="18"/>
        <v/>
      </c>
      <c r="L38" s="377">
        <f t="shared" si="19"/>
        <v>0</v>
      </c>
      <c r="M38" s="447" t="e">
        <f t="shared" ca="1" si="20"/>
        <v>#N/A</v>
      </c>
      <c r="N38" s="500" t="e">
        <f t="shared" ca="1" si="21"/>
        <v>#N/A</v>
      </c>
      <c r="O38" s="419">
        <f ca="1">표준압력!G22</f>
        <v>0</v>
      </c>
      <c r="P38" s="407"/>
      <c r="Q38" s="412" t="str">
        <f t="shared" ref="Q38:T48" ca="1" si="82">Q37</f>
        <v/>
      </c>
      <c r="R38" s="413" t="str">
        <f t="shared" ca="1" si="82"/>
        <v/>
      </c>
      <c r="S38" s="412" t="str">
        <f t="shared" ca="1" si="82"/>
        <v/>
      </c>
      <c r="T38" s="413" t="str">
        <f t="shared" ca="1" si="82"/>
        <v/>
      </c>
      <c r="U38" s="414" t="str">
        <f t="shared" ca="1" si="23"/>
        <v/>
      </c>
      <c r="V38" s="411" t="str">
        <f t="shared" ca="1" si="24"/>
        <v/>
      </c>
      <c r="W38" s="377" t="e">
        <f t="shared" ca="1" si="9"/>
        <v>#N/A</v>
      </c>
      <c r="X38" s="420" t="e">
        <f t="shared" ca="1" si="10"/>
        <v>#VALUE!</v>
      </c>
      <c r="Y38" s="413">
        <f t="shared" ca="1" si="25"/>
        <v>0</v>
      </c>
      <c r="AA38" s="412">
        <f t="shared" ref="AA38:AE38" si="83">AA37</f>
        <v>0</v>
      </c>
      <c r="AB38" s="412" t="str">
        <f t="shared" ca="1" si="83"/>
        <v/>
      </c>
      <c r="AC38" s="413" t="str">
        <f t="shared" ca="1" si="83"/>
        <v/>
      </c>
      <c r="AD38" s="412" t="str">
        <f t="shared" ca="1" si="83"/>
        <v/>
      </c>
      <c r="AE38" s="413" t="str">
        <f t="shared" ca="1" si="83"/>
        <v/>
      </c>
      <c r="AF38" s="414" t="str">
        <f t="shared" ca="1" si="27"/>
        <v/>
      </c>
      <c r="AG38" s="454" t="str">
        <f t="shared" ca="1" si="28"/>
        <v/>
      </c>
      <c r="AH38" s="456" t="str">
        <f t="shared" ca="1" si="41"/>
        <v/>
      </c>
      <c r="AI38" s="456" t="str">
        <f t="shared" ca="1" si="42"/>
        <v/>
      </c>
      <c r="AJ38" s="447" t="e">
        <f t="shared" ca="1" si="43"/>
        <v>#N/A</v>
      </c>
      <c r="AK38" s="412" t="str">
        <f t="shared" ref="AK38:AN38" ca="1" si="84">AK37</f>
        <v/>
      </c>
      <c r="AL38" s="413" t="str">
        <f t="shared" ca="1" si="84"/>
        <v/>
      </c>
      <c r="AM38" s="412" t="str">
        <f t="shared" ca="1" si="84"/>
        <v/>
      </c>
      <c r="AN38" s="413" t="str">
        <f t="shared" ca="1" si="84"/>
        <v/>
      </c>
      <c r="AO38" s="414" t="str">
        <f t="shared" ca="1" si="32"/>
        <v/>
      </c>
      <c r="AP38" s="454" t="str">
        <f t="shared" ca="1" si="33"/>
        <v/>
      </c>
      <c r="AQ38" s="456" t="str">
        <f t="shared" ca="1" si="45"/>
        <v/>
      </c>
      <c r="AR38" s="456" t="str">
        <f t="shared" ca="1" si="46"/>
        <v/>
      </c>
      <c r="AS38" s="447" t="e">
        <f t="shared" ca="1" si="47"/>
        <v>#N/A</v>
      </c>
      <c r="AT38" s="472" t="e">
        <f t="shared" ca="1" si="48"/>
        <v>#VALUE!</v>
      </c>
      <c r="AU38" s="471">
        <f t="shared" ca="1" si="49"/>
        <v>0</v>
      </c>
    </row>
    <row r="39" spans="2:47" ht="15" customHeight="1">
      <c r="B39" s="409">
        <f t="shared" si="15"/>
        <v>0</v>
      </c>
      <c r="C39" s="460">
        <f>표준압력!C23</f>
        <v>0</v>
      </c>
      <c r="D39" s="469">
        <f>표준압력!D23</f>
        <v>0</v>
      </c>
      <c r="E39" s="415">
        <f t="shared" si="38"/>
        <v>0</v>
      </c>
      <c r="F39" s="412" t="str">
        <f t="shared" ca="1" si="81"/>
        <v/>
      </c>
      <c r="G39" s="413" t="str">
        <f t="shared" ca="1" si="81"/>
        <v/>
      </c>
      <c r="H39" s="412" t="str">
        <f t="shared" ca="1" si="81"/>
        <v/>
      </c>
      <c r="I39" s="415" t="str">
        <f t="shared" ca="1" si="81"/>
        <v/>
      </c>
      <c r="J39" s="470" t="str">
        <f t="shared" ca="1" si="17"/>
        <v/>
      </c>
      <c r="K39" s="470" t="str">
        <f t="shared" ca="1" si="18"/>
        <v/>
      </c>
      <c r="L39" s="377">
        <f t="shared" si="19"/>
        <v>0</v>
      </c>
      <c r="M39" s="447" t="e">
        <f t="shared" ca="1" si="20"/>
        <v>#N/A</v>
      </c>
      <c r="N39" s="500" t="e">
        <f t="shared" ca="1" si="21"/>
        <v>#N/A</v>
      </c>
      <c r="O39" s="419">
        <f ca="1">표준압력!G23</f>
        <v>0</v>
      </c>
      <c r="P39" s="407"/>
      <c r="Q39" s="412" t="str">
        <f t="shared" ca="1" si="82"/>
        <v/>
      </c>
      <c r="R39" s="413" t="str">
        <f t="shared" ca="1" si="82"/>
        <v/>
      </c>
      <c r="S39" s="412" t="str">
        <f t="shared" ca="1" si="82"/>
        <v/>
      </c>
      <c r="T39" s="413" t="str">
        <f t="shared" ca="1" si="82"/>
        <v/>
      </c>
      <c r="U39" s="414" t="str">
        <f t="shared" ca="1" si="23"/>
        <v/>
      </c>
      <c r="V39" s="411" t="str">
        <f t="shared" ca="1" si="24"/>
        <v/>
      </c>
      <c r="W39" s="377" t="e">
        <f t="shared" ca="1" si="9"/>
        <v>#N/A</v>
      </c>
      <c r="X39" s="420" t="e">
        <f t="shared" ca="1" si="10"/>
        <v>#VALUE!</v>
      </c>
      <c r="Y39" s="413">
        <f t="shared" ca="1" si="25"/>
        <v>0</v>
      </c>
      <c r="AA39" s="412">
        <f t="shared" ref="AA39:AE39" si="85">AA38</f>
        <v>0</v>
      </c>
      <c r="AB39" s="412" t="str">
        <f t="shared" ca="1" si="85"/>
        <v/>
      </c>
      <c r="AC39" s="413" t="str">
        <f t="shared" ca="1" si="85"/>
        <v/>
      </c>
      <c r="AD39" s="412" t="str">
        <f t="shared" ca="1" si="85"/>
        <v/>
      </c>
      <c r="AE39" s="413" t="str">
        <f t="shared" ca="1" si="85"/>
        <v/>
      </c>
      <c r="AF39" s="414" t="str">
        <f t="shared" ca="1" si="27"/>
        <v/>
      </c>
      <c r="AG39" s="454" t="str">
        <f t="shared" ca="1" si="28"/>
        <v/>
      </c>
      <c r="AH39" s="456" t="str">
        <f t="shared" ca="1" si="41"/>
        <v/>
      </c>
      <c r="AI39" s="456" t="str">
        <f t="shared" ca="1" si="42"/>
        <v/>
      </c>
      <c r="AJ39" s="447" t="e">
        <f t="shared" ca="1" si="43"/>
        <v>#N/A</v>
      </c>
      <c r="AK39" s="412" t="str">
        <f t="shared" ref="AK39:AN39" ca="1" si="86">AK38</f>
        <v/>
      </c>
      <c r="AL39" s="413" t="str">
        <f t="shared" ca="1" si="86"/>
        <v/>
      </c>
      <c r="AM39" s="412" t="str">
        <f t="shared" ca="1" si="86"/>
        <v/>
      </c>
      <c r="AN39" s="413" t="str">
        <f t="shared" ca="1" si="86"/>
        <v/>
      </c>
      <c r="AO39" s="414" t="str">
        <f t="shared" ca="1" si="32"/>
        <v/>
      </c>
      <c r="AP39" s="454" t="str">
        <f t="shared" ca="1" si="33"/>
        <v/>
      </c>
      <c r="AQ39" s="456" t="str">
        <f t="shared" ca="1" si="45"/>
        <v/>
      </c>
      <c r="AR39" s="456" t="str">
        <f t="shared" ca="1" si="46"/>
        <v/>
      </c>
      <c r="AS39" s="447" t="e">
        <f t="shared" ca="1" si="47"/>
        <v>#N/A</v>
      </c>
      <c r="AT39" s="472" t="e">
        <f t="shared" ca="1" si="48"/>
        <v>#VALUE!</v>
      </c>
      <c r="AU39" s="471">
        <f t="shared" ca="1" si="49"/>
        <v>0</v>
      </c>
    </row>
    <row r="40" spans="2:47" ht="15" customHeight="1">
      <c r="B40" s="409">
        <f t="shared" si="15"/>
        <v>0</v>
      </c>
      <c r="C40" s="460">
        <f>표준압력!C24</f>
        <v>0</v>
      </c>
      <c r="D40" s="469">
        <f>표준압력!D24</f>
        <v>0</v>
      </c>
      <c r="E40" s="415">
        <f t="shared" si="38"/>
        <v>0</v>
      </c>
      <c r="F40" s="412" t="str">
        <f t="shared" ca="1" si="81"/>
        <v/>
      </c>
      <c r="G40" s="413" t="str">
        <f t="shared" ca="1" si="81"/>
        <v/>
      </c>
      <c r="H40" s="412" t="str">
        <f t="shared" ca="1" si="81"/>
        <v/>
      </c>
      <c r="I40" s="415" t="str">
        <f t="shared" ca="1" si="81"/>
        <v/>
      </c>
      <c r="J40" s="470" t="str">
        <f t="shared" ca="1" si="17"/>
        <v/>
      </c>
      <c r="K40" s="470" t="str">
        <f t="shared" ca="1" si="18"/>
        <v/>
      </c>
      <c r="L40" s="377">
        <f t="shared" si="19"/>
        <v>0</v>
      </c>
      <c r="M40" s="447" t="e">
        <f t="shared" ca="1" si="20"/>
        <v>#N/A</v>
      </c>
      <c r="N40" s="500" t="e">
        <f t="shared" ca="1" si="21"/>
        <v>#N/A</v>
      </c>
      <c r="O40" s="419">
        <f ca="1">표준압력!G24</f>
        <v>0</v>
      </c>
      <c r="P40" s="407"/>
      <c r="Q40" s="412" t="str">
        <f t="shared" ca="1" si="82"/>
        <v/>
      </c>
      <c r="R40" s="413" t="str">
        <f t="shared" ca="1" si="82"/>
        <v/>
      </c>
      <c r="S40" s="412" t="str">
        <f t="shared" ca="1" si="82"/>
        <v/>
      </c>
      <c r="T40" s="413" t="str">
        <f t="shared" ca="1" si="82"/>
        <v/>
      </c>
      <c r="U40" s="414" t="str">
        <f t="shared" ca="1" si="23"/>
        <v/>
      </c>
      <c r="V40" s="411" t="str">
        <f t="shared" ca="1" si="24"/>
        <v/>
      </c>
      <c r="W40" s="377" t="e">
        <f t="shared" ca="1" si="9"/>
        <v>#N/A</v>
      </c>
      <c r="X40" s="420" t="e">
        <f t="shared" ca="1" si="10"/>
        <v>#VALUE!</v>
      </c>
      <c r="Y40" s="413">
        <f t="shared" ca="1" si="25"/>
        <v>0</v>
      </c>
      <c r="AA40" s="412">
        <f t="shared" ref="AA40:AE40" si="87">AA39</f>
        <v>0</v>
      </c>
      <c r="AB40" s="412" t="str">
        <f t="shared" ca="1" si="87"/>
        <v/>
      </c>
      <c r="AC40" s="413" t="str">
        <f t="shared" ca="1" si="87"/>
        <v/>
      </c>
      <c r="AD40" s="412" t="str">
        <f t="shared" ca="1" si="87"/>
        <v/>
      </c>
      <c r="AE40" s="413" t="str">
        <f t="shared" ca="1" si="87"/>
        <v/>
      </c>
      <c r="AF40" s="414" t="str">
        <f t="shared" ca="1" si="27"/>
        <v/>
      </c>
      <c r="AG40" s="454" t="str">
        <f t="shared" ca="1" si="28"/>
        <v/>
      </c>
      <c r="AH40" s="456" t="str">
        <f t="shared" ca="1" si="41"/>
        <v/>
      </c>
      <c r="AI40" s="456" t="str">
        <f t="shared" ca="1" si="42"/>
        <v/>
      </c>
      <c r="AJ40" s="447" t="e">
        <f t="shared" ca="1" si="43"/>
        <v>#N/A</v>
      </c>
      <c r="AK40" s="412" t="str">
        <f t="shared" ref="AK40:AN40" ca="1" si="88">AK39</f>
        <v/>
      </c>
      <c r="AL40" s="413" t="str">
        <f t="shared" ca="1" si="88"/>
        <v/>
      </c>
      <c r="AM40" s="412" t="str">
        <f t="shared" ca="1" si="88"/>
        <v/>
      </c>
      <c r="AN40" s="413" t="str">
        <f t="shared" ca="1" si="88"/>
        <v/>
      </c>
      <c r="AO40" s="414" t="str">
        <f t="shared" ca="1" si="32"/>
        <v/>
      </c>
      <c r="AP40" s="454" t="str">
        <f t="shared" ca="1" si="33"/>
        <v/>
      </c>
      <c r="AQ40" s="456" t="str">
        <f t="shared" ca="1" si="45"/>
        <v/>
      </c>
      <c r="AR40" s="456" t="str">
        <f t="shared" ca="1" si="46"/>
        <v/>
      </c>
      <c r="AS40" s="447" t="e">
        <f t="shared" ca="1" si="47"/>
        <v>#N/A</v>
      </c>
      <c r="AT40" s="472" t="e">
        <f t="shared" ca="1" si="48"/>
        <v>#VALUE!</v>
      </c>
      <c r="AU40" s="471">
        <f t="shared" ca="1" si="49"/>
        <v>0</v>
      </c>
    </row>
    <row r="41" spans="2:47" ht="15" customHeight="1">
      <c r="B41" s="409">
        <f t="shared" si="15"/>
        <v>0</v>
      </c>
      <c r="C41" s="460">
        <f>표준압력!C25</f>
        <v>0</v>
      </c>
      <c r="D41" s="469">
        <f>표준압력!D25</f>
        <v>0</v>
      </c>
      <c r="E41" s="415">
        <f t="shared" si="38"/>
        <v>0</v>
      </c>
      <c r="F41" s="412" t="str">
        <f t="shared" ca="1" si="81"/>
        <v/>
      </c>
      <c r="G41" s="413" t="str">
        <f t="shared" ca="1" si="81"/>
        <v/>
      </c>
      <c r="H41" s="412" t="str">
        <f t="shared" ca="1" si="81"/>
        <v/>
      </c>
      <c r="I41" s="415" t="str">
        <f t="shared" ca="1" si="81"/>
        <v/>
      </c>
      <c r="J41" s="470" t="str">
        <f t="shared" ca="1" si="17"/>
        <v/>
      </c>
      <c r="K41" s="470" t="str">
        <f t="shared" ca="1" si="18"/>
        <v/>
      </c>
      <c r="L41" s="377">
        <f t="shared" si="19"/>
        <v>0</v>
      </c>
      <c r="M41" s="447" t="e">
        <f t="shared" ca="1" si="20"/>
        <v>#N/A</v>
      </c>
      <c r="N41" s="500" t="e">
        <f t="shared" ca="1" si="21"/>
        <v>#N/A</v>
      </c>
      <c r="O41" s="419">
        <f ca="1">표준압력!G25</f>
        <v>0</v>
      </c>
      <c r="P41" s="407"/>
      <c r="Q41" s="412" t="str">
        <f t="shared" ca="1" si="82"/>
        <v/>
      </c>
      <c r="R41" s="413" t="str">
        <f t="shared" ca="1" si="82"/>
        <v/>
      </c>
      <c r="S41" s="412" t="str">
        <f t="shared" ca="1" si="82"/>
        <v/>
      </c>
      <c r="T41" s="413" t="str">
        <f t="shared" ca="1" si="82"/>
        <v/>
      </c>
      <c r="U41" s="414" t="str">
        <f t="shared" ca="1" si="23"/>
        <v/>
      </c>
      <c r="V41" s="411" t="str">
        <f t="shared" ca="1" si="24"/>
        <v/>
      </c>
      <c r="W41" s="377" t="e">
        <f t="shared" ca="1" si="9"/>
        <v>#N/A</v>
      </c>
      <c r="X41" s="420" t="e">
        <f t="shared" ca="1" si="10"/>
        <v>#VALUE!</v>
      </c>
      <c r="Y41" s="413">
        <f t="shared" ca="1" si="25"/>
        <v>0</v>
      </c>
      <c r="AA41" s="412">
        <f t="shared" ref="AA41:AE41" si="89">AA40</f>
        <v>0</v>
      </c>
      <c r="AB41" s="412" t="str">
        <f t="shared" ca="1" si="89"/>
        <v/>
      </c>
      <c r="AC41" s="413" t="str">
        <f t="shared" ca="1" si="89"/>
        <v/>
      </c>
      <c r="AD41" s="412" t="str">
        <f t="shared" ca="1" si="89"/>
        <v/>
      </c>
      <c r="AE41" s="413" t="str">
        <f t="shared" ca="1" si="89"/>
        <v/>
      </c>
      <c r="AF41" s="414" t="str">
        <f t="shared" ca="1" si="27"/>
        <v/>
      </c>
      <c r="AG41" s="454" t="str">
        <f t="shared" ca="1" si="28"/>
        <v/>
      </c>
      <c r="AH41" s="456" t="str">
        <f t="shared" ca="1" si="41"/>
        <v/>
      </c>
      <c r="AI41" s="456" t="str">
        <f t="shared" ca="1" si="42"/>
        <v/>
      </c>
      <c r="AJ41" s="447" t="e">
        <f t="shared" ca="1" si="43"/>
        <v>#N/A</v>
      </c>
      <c r="AK41" s="412" t="str">
        <f t="shared" ref="AK41:AN41" ca="1" si="90">AK40</f>
        <v/>
      </c>
      <c r="AL41" s="413" t="str">
        <f t="shared" ca="1" si="90"/>
        <v/>
      </c>
      <c r="AM41" s="412" t="str">
        <f t="shared" ca="1" si="90"/>
        <v/>
      </c>
      <c r="AN41" s="413" t="str">
        <f t="shared" ca="1" si="90"/>
        <v/>
      </c>
      <c r="AO41" s="414" t="str">
        <f t="shared" ca="1" si="32"/>
        <v/>
      </c>
      <c r="AP41" s="454" t="str">
        <f t="shared" ca="1" si="33"/>
        <v/>
      </c>
      <c r="AQ41" s="456" t="str">
        <f t="shared" ca="1" si="45"/>
        <v/>
      </c>
      <c r="AR41" s="456" t="str">
        <f t="shared" ca="1" si="46"/>
        <v/>
      </c>
      <c r="AS41" s="447" t="e">
        <f t="shared" ca="1" si="47"/>
        <v>#N/A</v>
      </c>
      <c r="AT41" s="472" t="e">
        <f t="shared" ca="1" si="48"/>
        <v>#VALUE!</v>
      </c>
      <c r="AU41" s="471">
        <f t="shared" ca="1" si="49"/>
        <v>0</v>
      </c>
    </row>
    <row r="42" spans="2:47" ht="15" customHeight="1">
      <c r="B42" s="409">
        <f t="shared" si="15"/>
        <v>0</v>
      </c>
      <c r="C42" s="460">
        <f>표준압력!C26</f>
        <v>0</v>
      </c>
      <c r="D42" s="469">
        <f>표준압력!D26</f>
        <v>0</v>
      </c>
      <c r="E42" s="415">
        <f t="shared" si="38"/>
        <v>0</v>
      </c>
      <c r="F42" s="412" t="str">
        <f t="shared" ca="1" si="81"/>
        <v/>
      </c>
      <c r="G42" s="413" t="str">
        <f t="shared" ca="1" si="81"/>
        <v/>
      </c>
      <c r="H42" s="412" t="str">
        <f t="shared" ca="1" si="81"/>
        <v/>
      </c>
      <c r="I42" s="415" t="str">
        <f t="shared" ca="1" si="81"/>
        <v/>
      </c>
      <c r="J42" s="470" t="str">
        <f t="shared" ca="1" si="17"/>
        <v/>
      </c>
      <c r="K42" s="470" t="str">
        <f t="shared" ca="1" si="18"/>
        <v/>
      </c>
      <c r="L42" s="377">
        <f t="shared" si="19"/>
        <v>0</v>
      </c>
      <c r="M42" s="447" t="e">
        <f t="shared" ca="1" si="20"/>
        <v>#N/A</v>
      </c>
      <c r="N42" s="500" t="e">
        <f t="shared" ca="1" si="21"/>
        <v>#N/A</v>
      </c>
      <c r="O42" s="419">
        <f ca="1">표준압력!G26</f>
        <v>0</v>
      </c>
      <c r="P42" s="407"/>
      <c r="Q42" s="412" t="str">
        <f t="shared" ca="1" si="82"/>
        <v/>
      </c>
      <c r="R42" s="413" t="str">
        <f t="shared" ca="1" si="82"/>
        <v/>
      </c>
      <c r="S42" s="412" t="str">
        <f t="shared" ca="1" si="82"/>
        <v/>
      </c>
      <c r="T42" s="413" t="str">
        <f t="shared" ca="1" si="82"/>
        <v/>
      </c>
      <c r="U42" s="414" t="str">
        <f t="shared" ca="1" si="23"/>
        <v/>
      </c>
      <c r="V42" s="411" t="str">
        <f t="shared" ca="1" si="24"/>
        <v/>
      </c>
      <c r="W42" s="377" t="e">
        <f t="shared" ca="1" si="9"/>
        <v>#N/A</v>
      </c>
      <c r="X42" s="420" t="e">
        <f t="shared" ca="1" si="10"/>
        <v>#VALUE!</v>
      </c>
      <c r="Y42" s="413">
        <f t="shared" ca="1" si="25"/>
        <v>0</v>
      </c>
      <c r="AA42" s="412">
        <f t="shared" ref="AA42:AE42" si="91">AA41</f>
        <v>0</v>
      </c>
      <c r="AB42" s="412" t="str">
        <f t="shared" ca="1" si="91"/>
        <v/>
      </c>
      <c r="AC42" s="413" t="str">
        <f t="shared" ca="1" si="91"/>
        <v/>
      </c>
      <c r="AD42" s="412" t="str">
        <f t="shared" ca="1" si="91"/>
        <v/>
      </c>
      <c r="AE42" s="413" t="str">
        <f t="shared" ca="1" si="91"/>
        <v/>
      </c>
      <c r="AF42" s="414" t="str">
        <f t="shared" ca="1" si="27"/>
        <v/>
      </c>
      <c r="AG42" s="454" t="str">
        <f t="shared" ca="1" si="28"/>
        <v/>
      </c>
      <c r="AH42" s="456" t="str">
        <f t="shared" ca="1" si="41"/>
        <v/>
      </c>
      <c r="AI42" s="456" t="str">
        <f t="shared" ca="1" si="42"/>
        <v/>
      </c>
      <c r="AJ42" s="447" t="e">
        <f t="shared" ca="1" si="43"/>
        <v>#N/A</v>
      </c>
      <c r="AK42" s="412" t="str">
        <f t="shared" ref="AK42:AN42" ca="1" si="92">AK41</f>
        <v/>
      </c>
      <c r="AL42" s="413" t="str">
        <f t="shared" ca="1" si="92"/>
        <v/>
      </c>
      <c r="AM42" s="412" t="str">
        <f t="shared" ca="1" si="92"/>
        <v/>
      </c>
      <c r="AN42" s="413" t="str">
        <f t="shared" ca="1" si="92"/>
        <v/>
      </c>
      <c r="AO42" s="414" t="str">
        <f t="shared" ca="1" si="32"/>
        <v/>
      </c>
      <c r="AP42" s="454" t="str">
        <f t="shared" ca="1" si="33"/>
        <v/>
      </c>
      <c r="AQ42" s="456" t="str">
        <f t="shared" ca="1" si="45"/>
        <v/>
      </c>
      <c r="AR42" s="456" t="str">
        <f t="shared" ca="1" si="46"/>
        <v/>
      </c>
      <c r="AS42" s="447" t="e">
        <f t="shared" ca="1" si="47"/>
        <v>#N/A</v>
      </c>
      <c r="AT42" s="472" t="e">
        <f t="shared" ca="1" si="48"/>
        <v>#VALUE!</v>
      </c>
      <c r="AU42" s="471">
        <f t="shared" ca="1" si="49"/>
        <v>0</v>
      </c>
    </row>
    <row r="43" spans="2:47" ht="15" customHeight="1">
      <c r="B43" s="409">
        <f t="shared" si="15"/>
        <v>0</v>
      </c>
      <c r="C43" s="460">
        <f>표준압력!C27</f>
        <v>0</v>
      </c>
      <c r="D43" s="469">
        <f>표준압력!D27</f>
        <v>0</v>
      </c>
      <c r="E43" s="415">
        <f t="shared" si="38"/>
        <v>0</v>
      </c>
      <c r="F43" s="412" t="str">
        <f t="shared" ca="1" si="81"/>
        <v/>
      </c>
      <c r="G43" s="413" t="str">
        <f t="shared" ca="1" si="81"/>
        <v/>
      </c>
      <c r="H43" s="412" t="str">
        <f t="shared" ca="1" si="81"/>
        <v/>
      </c>
      <c r="I43" s="415" t="str">
        <f t="shared" ca="1" si="81"/>
        <v/>
      </c>
      <c r="J43" s="470" t="str">
        <f t="shared" ca="1" si="17"/>
        <v/>
      </c>
      <c r="K43" s="470" t="str">
        <f t="shared" ca="1" si="18"/>
        <v/>
      </c>
      <c r="L43" s="377">
        <f t="shared" si="19"/>
        <v>0</v>
      </c>
      <c r="M43" s="447" t="e">
        <f t="shared" ca="1" si="20"/>
        <v>#N/A</v>
      </c>
      <c r="N43" s="500" t="e">
        <f t="shared" ca="1" si="21"/>
        <v>#N/A</v>
      </c>
      <c r="O43" s="419">
        <f ca="1">표준압력!G27</f>
        <v>0</v>
      </c>
      <c r="P43" s="407"/>
      <c r="Q43" s="412" t="str">
        <f t="shared" ca="1" si="82"/>
        <v/>
      </c>
      <c r="R43" s="413" t="str">
        <f t="shared" ca="1" si="82"/>
        <v/>
      </c>
      <c r="S43" s="412" t="str">
        <f t="shared" ca="1" si="82"/>
        <v/>
      </c>
      <c r="T43" s="413" t="str">
        <f t="shared" ca="1" si="82"/>
        <v/>
      </c>
      <c r="U43" s="414" t="str">
        <f t="shared" ca="1" si="23"/>
        <v/>
      </c>
      <c r="V43" s="411" t="str">
        <f t="shared" ca="1" si="24"/>
        <v/>
      </c>
      <c r="W43" s="377" t="e">
        <f t="shared" ca="1" si="9"/>
        <v>#N/A</v>
      </c>
      <c r="X43" s="420" t="e">
        <f t="shared" ca="1" si="10"/>
        <v>#VALUE!</v>
      </c>
      <c r="Y43" s="413">
        <f t="shared" ca="1" si="25"/>
        <v>0</v>
      </c>
      <c r="AA43" s="412">
        <f t="shared" ref="AA43:AE43" si="93">AA42</f>
        <v>0</v>
      </c>
      <c r="AB43" s="412" t="str">
        <f t="shared" ca="1" si="93"/>
        <v/>
      </c>
      <c r="AC43" s="413" t="str">
        <f t="shared" ca="1" si="93"/>
        <v/>
      </c>
      <c r="AD43" s="412" t="str">
        <f t="shared" ca="1" si="93"/>
        <v/>
      </c>
      <c r="AE43" s="413" t="str">
        <f t="shared" ca="1" si="93"/>
        <v/>
      </c>
      <c r="AF43" s="414" t="str">
        <f t="shared" ca="1" si="27"/>
        <v/>
      </c>
      <c r="AG43" s="454" t="str">
        <f t="shared" ca="1" si="28"/>
        <v/>
      </c>
      <c r="AH43" s="456" t="str">
        <f t="shared" ca="1" si="41"/>
        <v/>
      </c>
      <c r="AI43" s="456" t="str">
        <f t="shared" ca="1" si="42"/>
        <v/>
      </c>
      <c r="AJ43" s="447" t="e">
        <f t="shared" ca="1" si="43"/>
        <v>#N/A</v>
      </c>
      <c r="AK43" s="412" t="str">
        <f t="shared" ref="AK43:AN43" ca="1" si="94">AK42</f>
        <v/>
      </c>
      <c r="AL43" s="413" t="str">
        <f t="shared" ca="1" si="94"/>
        <v/>
      </c>
      <c r="AM43" s="412" t="str">
        <f t="shared" ca="1" si="94"/>
        <v/>
      </c>
      <c r="AN43" s="413" t="str">
        <f t="shared" ca="1" si="94"/>
        <v/>
      </c>
      <c r="AO43" s="414" t="str">
        <f t="shared" ca="1" si="32"/>
        <v/>
      </c>
      <c r="AP43" s="454" t="str">
        <f t="shared" ca="1" si="33"/>
        <v/>
      </c>
      <c r="AQ43" s="456" t="str">
        <f t="shared" ca="1" si="45"/>
        <v/>
      </c>
      <c r="AR43" s="456" t="str">
        <f t="shared" ca="1" si="46"/>
        <v/>
      </c>
      <c r="AS43" s="447" t="e">
        <f t="shared" ca="1" si="47"/>
        <v>#N/A</v>
      </c>
      <c r="AT43" s="472" t="e">
        <f t="shared" ca="1" si="48"/>
        <v>#VALUE!</v>
      </c>
      <c r="AU43" s="471">
        <f t="shared" ca="1" si="49"/>
        <v>0</v>
      </c>
    </row>
    <row r="44" spans="2:47" ht="15" customHeight="1">
      <c r="B44" s="409">
        <f t="shared" si="15"/>
        <v>0</v>
      </c>
      <c r="C44" s="460">
        <f>표준압력!C28</f>
        <v>0</v>
      </c>
      <c r="D44" s="469">
        <f>표준압력!D28</f>
        <v>0</v>
      </c>
      <c r="E44" s="415">
        <f t="shared" si="38"/>
        <v>0</v>
      </c>
      <c r="F44" s="412" t="str">
        <f t="shared" ca="1" si="81"/>
        <v/>
      </c>
      <c r="G44" s="413" t="str">
        <f t="shared" ca="1" si="81"/>
        <v/>
      </c>
      <c r="H44" s="412" t="str">
        <f t="shared" ca="1" si="81"/>
        <v/>
      </c>
      <c r="I44" s="415" t="str">
        <f t="shared" ca="1" si="81"/>
        <v/>
      </c>
      <c r="J44" s="470" t="str">
        <f t="shared" ca="1" si="17"/>
        <v/>
      </c>
      <c r="K44" s="470" t="str">
        <f t="shared" ca="1" si="18"/>
        <v/>
      </c>
      <c r="L44" s="377">
        <f t="shared" si="19"/>
        <v>0</v>
      </c>
      <c r="M44" s="447" t="e">
        <f t="shared" ca="1" si="20"/>
        <v>#N/A</v>
      </c>
      <c r="N44" s="500" t="e">
        <f t="shared" ca="1" si="21"/>
        <v>#N/A</v>
      </c>
      <c r="O44" s="419">
        <f ca="1">표준압력!G28</f>
        <v>0</v>
      </c>
      <c r="P44" s="407"/>
      <c r="Q44" s="412" t="str">
        <f t="shared" ca="1" si="82"/>
        <v/>
      </c>
      <c r="R44" s="413" t="str">
        <f t="shared" ca="1" si="82"/>
        <v/>
      </c>
      <c r="S44" s="412" t="str">
        <f t="shared" ca="1" si="82"/>
        <v/>
      </c>
      <c r="T44" s="413" t="str">
        <f t="shared" ca="1" si="82"/>
        <v/>
      </c>
      <c r="U44" s="414" t="str">
        <f t="shared" ca="1" si="23"/>
        <v/>
      </c>
      <c r="V44" s="411" t="str">
        <f t="shared" ca="1" si="24"/>
        <v/>
      </c>
      <c r="W44" s="377" t="e">
        <f t="shared" ca="1" si="9"/>
        <v>#N/A</v>
      </c>
      <c r="X44" s="420" t="e">
        <f t="shared" ca="1" si="10"/>
        <v>#VALUE!</v>
      </c>
      <c r="Y44" s="413">
        <f t="shared" ca="1" si="25"/>
        <v>0</v>
      </c>
      <c r="AA44" s="412">
        <f t="shared" ref="AA44:AE44" si="95">AA43</f>
        <v>0</v>
      </c>
      <c r="AB44" s="412" t="str">
        <f t="shared" ca="1" si="95"/>
        <v/>
      </c>
      <c r="AC44" s="413" t="str">
        <f t="shared" ca="1" si="95"/>
        <v/>
      </c>
      <c r="AD44" s="412" t="str">
        <f t="shared" ca="1" si="95"/>
        <v/>
      </c>
      <c r="AE44" s="413" t="str">
        <f t="shared" ca="1" si="95"/>
        <v/>
      </c>
      <c r="AF44" s="414" t="str">
        <f t="shared" ca="1" si="27"/>
        <v/>
      </c>
      <c r="AG44" s="454" t="str">
        <f t="shared" ca="1" si="28"/>
        <v/>
      </c>
      <c r="AH44" s="456" t="str">
        <f t="shared" ca="1" si="41"/>
        <v/>
      </c>
      <c r="AI44" s="456" t="str">
        <f t="shared" ca="1" si="42"/>
        <v/>
      </c>
      <c r="AJ44" s="447" t="e">
        <f t="shared" ca="1" si="43"/>
        <v>#N/A</v>
      </c>
      <c r="AK44" s="412" t="str">
        <f t="shared" ref="AK44:AN44" ca="1" si="96">AK43</f>
        <v/>
      </c>
      <c r="AL44" s="413" t="str">
        <f t="shared" ca="1" si="96"/>
        <v/>
      </c>
      <c r="AM44" s="412" t="str">
        <f t="shared" ca="1" si="96"/>
        <v/>
      </c>
      <c r="AN44" s="413" t="str">
        <f t="shared" ca="1" si="96"/>
        <v/>
      </c>
      <c r="AO44" s="414" t="str">
        <f t="shared" ca="1" si="32"/>
        <v/>
      </c>
      <c r="AP44" s="454" t="str">
        <f t="shared" ca="1" si="33"/>
        <v/>
      </c>
      <c r="AQ44" s="456" t="str">
        <f t="shared" ca="1" si="45"/>
        <v/>
      </c>
      <c r="AR44" s="456" t="str">
        <f t="shared" ca="1" si="46"/>
        <v/>
      </c>
      <c r="AS44" s="447" t="e">
        <f t="shared" ca="1" si="47"/>
        <v>#N/A</v>
      </c>
      <c r="AT44" s="472" t="e">
        <f t="shared" ca="1" si="48"/>
        <v>#VALUE!</v>
      </c>
      <c r="AU44" s="471">
        <f t="shared" ca="1" si="49"/>
        <v>0</v>
      </c>
    </row>
    <row r="45" spans="2:47" ht="15" customHeight="1">
      <c r="B45" s="409">
        <f t="shared" si="15"/>
        <v>0</v>
      </c>
      <c r="C45" s="460">
        <f>표준압력!C29</f>
        <v>0</v>
      </c>
      <c r="D45" s="469">
        <f>표준압력!D29</f>
        <v>0</v>
      </c>
      <c r="E45" s="415">
        <f t="shared" si="38"/>
        <v>0</v>
      </c>
      <c r="F45" s="412" t="str">
        <f t="shared" ca="1" si="81"/>
        <v/>
      </c>
      <c r="G45" s="413" t="str">
        <f t="shared" ca="1" si="81"/>
        <v/>
      </c>
      <c r="H45" s="412" t="str">
        <f t="shared" ca="1" si="81"/>
        <v/>
      </c>
      <c r="I45" s="415" t="str">
        <f t="shared" ca="1" si="81"/>
        <v/>
      </c>
      <c r="J45" s="470" t="str">
        <f t="shared" ca="1" si="17"/>
        <v/>
      </c>
      <c r="K45" s="470" t="str">
        <f t="shared" ca="1" si="18"/>
        <v/>
      </c>
      <c r="L45" s="377">
        <f t="shared" si="19"/>
        <v>0</v>
      </c>
      <c r="M45" s="447" t="e">
        <f t="shared" ca="1" si="20"/>
        <v>#N/A</v>
      </c>
      <c r="N45" s="500" t="e">
        <f t="shared" ca="1" si="21"/>
        <v>#N/A</v>
      </c>
      <c r="O45" s="419">
        <f ca="1">표준압력!G29</f>
        <v>0</v>
      </c>
      <c r="P45" s="407"/>
      <c r="Q45" s="412" t="str">
        <f t="shared" ca="1" si="82"/>
        <v/>
      </c>
      <c r="R45" s="413" t="str">
        <f t="shared" ca="1" si="82"/>
        <v/>
      </c>
      <c r="S45" s="412" t="str">
        <f t="shared" ca="1" si="82"/>
        <v/>
      </c>
      <c r="T45" s="413" t="str">
        <f t="shared" ca="1" si="82"/>
        <v/>
      </c>
      <c r="U45" s="414" t="str">
        <f t="shared" ca="1" si="23"/>
        <v/>
      </c>
      <c r="V45" s="411" t="str">
        <f t="shared" ca="1" si="24"/>
        <v/>
      </c>
      <c r="W45" s="377" t="e">
        <f t="shared" ca="1" si="9"/>
        <v>#N/A</v>
      </c>
      <c r="X45" s="420" t="e">
        <f t="shared" ca="1" si="10"/>
        <v>#VALUE!</v>
      </c>
      <c r="Y45" s="413">
        <f t="shared" ca="1" si="25"/>
        <v>0</v>
      </c>
      <c r="AA45" s="412">
        <f t="shared" ref="AA45:AE45" si="97">AA44</f>
        <v>0</v>
      </c>
      <c r="AB45" s="412" t="str">
        <f t="shared" ca="1" si="97"/>
        <v/>
      </c>
      <c r="AC45" s="413" t="str">
        <f t="shared" ca="1" si="97"/>
        <v/>
      </c>
      <c r="AD45" s="412" t="str">
        <f t="shared" ca="1" si="97"/>
        <v/>
      </c>
      <c r="AE45" s="413" t="str">
        <f t="shared" ca="1" si="97"/>
        <v/>
      </c>
      <c r="AF45" s="414" t="str">
        <f t="shared" ca="1" si="27"/>
        <v/>
      </c>
      <c r="AG45" s="454" t="str">
        <f t="shared" ca="1" si="28"/>
        <v/>
      </c>
      <c r="AH45" s="456" t="str">
        <f t="shared" ca="1" si="41"/>
        <v/>
      </c>
      <c r="AI45" s="456" t="str">
        <f t="shared" ca="1" si="42"/>
        <v/>
      </c>
      <c r="AJ45" s="447" t="e">
        <f t="shared" ca="1" si="43"/>
        <v>#N/A</v>
      </c>
      <c r="AK45" s="412" t="str">
        <f t="shared" ref="AK45:AN45" ca="1" si="98">AK44</f>
        <v/>
      </c>
      <c r="AL45" s="413" t="str">
        <f t="shared" ca="1" si="98"/>
        <v/>
      </c>
      <c r="AM45" s="412" t="str">
        <f t="shared" ca="1" si="98"/>
        <v/>
      </c>
      <c r="AN45" s="413" t="str">
        <f t="shared" ca="1" si="98"/>
        <v/>
      </c>
      <c r="AO45" s="414" t="str">
        <f t="shared" ca="1" si="32"/>
        <v/>
      </c>
      <c r="AP45" s="454" t="str">
        <f t="shared" ca="1" si="33"/>
        <v/>
      </c>
      <c r="AQ45" s="456" t="str">
        <f t="shared" ca="1" si="45"/>
        <v/>
      </c>
      <c r="AR45" s="456" t="str">
        <f t="shared" ca="1" si="46"/>
        <v/>
      </c>
      <c r="AS45" s="447" t="e">
        <f t="shared" ca="1" si="47"/>
        <v>#N/A</v>
      </c>
      <c r="AT45" s="472" t="e">
        <f t="shared" ca="1" si="48"/>
        <v>#VALUE!</v>
      </c>
      <c r="AU45" s="471">
        <f t="shared" ca="1" si="49"/>
        <v>0</v>
      </c>
    </row>
    <row r="46" spans="2:47" ht="15" customHeight="1">
      <c r="B46" s="409">
        <f t="shared" si="15"/>
        <v>0</v>
      </c>
      <c r="C46" s="460">
        <f>표준압력!C30</f>
        <v>0</v>
      </c>
      <c r="D46" s="469">
        <f>표준압력!D30</f>
        <v>0</v>
      </c>
      <c r="E46" s="415">
        <f t="shared" si="38"/>
        <v>0</v>
      </c>
      <c r="F46" s="412" t="str">
        <f t="shared" ca="1" si="81"/>
        <v/>
      </c>
      <c r="G46" s="413" t="str">
        <f t="shared" ca="1" si="81"/>
        <v/>
      </c>
      <c r="H46" s="412" t="str">
        <f t="shared" ca="1" si="81"/>
        <v/>
      </c>
      <c r="I46" s="415" t="str">
        <f t="shared" ca="1" si="81"/>
        <v/>
      </c>
      <c r="J46" s="470" t="str">
        <f t="shared" ca="1" si="17"/>
        <v/>
      </c>
      <c r="K46" s="470" t="str">
        <f t="shared" ca="1" si="18"/>
        <v/>
      </c>
      <c r="L46" s="377">
        <f t="shared" si="19"/>
        <v>0</v>
      </c>
      <c r="M46" s="447" t="e">
        <f t="shared" ca="1" si="20"/>
        <v>#N/A</v>
      </c>
      <c r="N46" s="500" t="e">
        <f t="shared" ca="1" si="21"/>
        <v>#N/A</v>
      </c>
      <c r="O46" s="419">
        <f ca="1">표준압력!G30</f>
        <v>0</v>
      </c>
      <c r="P46" s="407"/>
      <c r="Q46" s="412" t="str">
        <f t="shared" ca="1" si="82"/>
        <v/>
      </c>
      <c r="R46" s="413" t="str">
        <f t="shared" ca="1" si="82"/>
        <v/>
      </c>
      <c r="S46" s="412" t="str">
        <f t="shared" ca="1" si="82"/>
        <v/>
      </c>
      <c r="T46" s="413" t="str">
        <f t="shared" ca="1" si="82"/>
        <v/>
      </c>
      <c r="U46" s="414" t="str">
        <f t="shared" ca="1" si="23"/>
        <v/>
      </c>
      <c r="V46" s="411" t="str">
        <f t="shared" ca="1" si="24"/>
        <v/>
      </c>
      <c r="W46" s="377" t="e">
        <f t="shared" ca="1" si="9"/>
        <v>#N/A</v>
      </c>
      <c r="X46" s="420" t="e">
        <f t="shared" ca="1" si="10"/>
        <v>#VALUE!</v>
      </c>
      <c r="Y46" s="413">
        <f t="shared" ca="1" si="25"/>
        <v>0</v>
      </c>
      <c r="AA46" s="412">
        <f t="shared" ref="AA46:AE46" si="99">AA45</f>
        <v>0</v>
      </c>
      <c r="AB46" s="412" t="str">
        <f t="shared" ca="1" si="99"/>
        <v/>
      </c>
      <c r="AC46" s="413" t="str">
        <f t="shared" ca="1" si="99"/>
        <v/>
      </c>
      <c r="AD46" s="412" t="str">
        <f t="shared" ca="1" si="99"/>
        <v/>
      </c>
      <c r="AE46" s="413" t="str">
        <f t="shared" ca="1" si="99"/>
        <v/>
      </c>
      <c r="AF46" s="414" t="str">
        <f t="shared" ca="1" si="27"/>
        <v/>
      </c>
      <c r="AG46" s="454" t="str">
        <f t="shared" ca="1" si="28"/>
        <v/>
      </c>
      <c r="AH46" s="456" t="str">
        <f t="shared" ca="1" si="41"/>
        <v/>
      </c>
      <c r="AI46" s="456" t="str">
        <f t="shared" ca="1" si="42"/>
        <v/>
      </c>
      <c r="AJ46" s="447" t="e">
        <f t="shared" ca="1" si="43"/>
        <v>#N/A</v>
      </c>
      <c r="AK46" s="412" t="str">
        <f t="shared" ref="AK46:AN46" ca="1" si="100">AK45</f>
        <v/>
      </c>
      <c r="AL46" s="413" t="str">
        <f t="shared" ca="1" si="100"/>
        <v/>
      </c>
      <c r="AM46" s="412" t="str">
        <f t="shared" ca="1" si="100"/>
        <v/>
      </c>
      <c r="AN46" s="413" t="str">
        <f t="shared" ca="1" si="100"/>
        <v/>
      </c>
      <c r="AO46" s="414" t="str">
        <f t="shared" ca="1" si="32"/>
        <v/>
      </c>
      <c r="AP46" s="454" t="str">
        <f t="shared" ca="1" si="33"/>
        <v/>
      </c>
      <c r="AQ46" s="456" t="str">
        <f t="shared" ca="1" si="45"/>
        <v/>
      </c>
      <c r="AR46" s="456" t="str">
        <f t="shared" ca="1" si="46"/>
        <v/>
      </c>
      <c r="AS46" s="447" t="e">
        <f t="shared" ca="1" si="47"/>
        <v>#N/A</v>
      </c>
      <c r="AT46" s="472" t="e">
        <f t="shared" ca="1" si="48"/>
        <v>#VALUE!</v>
      </c>
      <c r="AU46" s="471">
        <f t="shared" ca="1" si="49"/>
        <v>0</v>
      </c>
    </row>
    <row r="47" spans="2:47" ht="15" customHeight="1">
      <c r="B47" s="409">
        <f t="shared" si="15"/>
        <v>0</v>
      </c>
      <c r="C47" s="460">
        <f>표준압력!C31</f>
        <v>0</v>
      </c>
      <c r="D47" s="469">
        <f>표준압력!D31</f>
        <v>0</v>
      </c>
      <c r="E47" s="415">
        <f t="shared" si="38"/>
        <v>0</v>
      </c>
      <c r="F47" s="412" t="str">
        <f t="shared" ca="1" si="81"/>
        <v/>
      </c>
      <c r="G47" s="413" t="str">
        <f t="shared" ca="1" si="81"/>
        <v/>
      </c>
      <c r="H47" s="412" t="str">
        <f t="shared" ca="1" si="81"/>
        <v/>
      </c>
      <c r="I47" s="415" t="str">
        <f t="shared" ca="1" si="81"/>
        <v/>
      </c>
      <c r="J47" s="470" t="str">
        <f t="shared" ca="1" si="17"/>
        <v/>
      </c>
      <c r="K47" s="470" t="str">
        <f t="shared" ca="1" si="18"/>
        <v/>
      </c>
      <c r="L47" s="377">
        <f t="shared" si="19"/>
        <v>0</v>
      </c>
      <c r="M47" s="447" t="e">
        <f t="shared" ca="1" si="20"/>
        <v>#N/A</v>
      </c>
      <c r="N47" s="500" t="e">
        <f t="shared" ca="1" si="21"/>
        <v>#N/A</v>
      </c>
      <c r="O47" s="419">
        <f ca="1">표준압력!G31</f>
        <v>0</v>
      </c>
      <c r="P47" s="407"/>
      <c r="Q47" s="412" t="str">
        <f t="shared" ca="1" si="82"/>
        <v/>
      </c>
      <c r="R47" s="413" t="str">
        <f t="shared" ca="1" si="82"/>
        <v/>
      </c>
      <c r="S47" s="412" t="str">
        <f t="shared" ca="1" si="82"/>
        <v/>
      </c>
      <c r="T47" s="413" t="str">
        <f t="shared" ca="1" si="82"/>
        <v/>
      </c>
      <c r="U47" s="414" t="str">
        <f t="shared" ca="1" si="23"/>
        <v/>
      </c>
      <c r="V47" s="411" t="str">
        <f t="shared" ca="1" si="24"/>
        <v/>
      </c>
      <c r="W47" s="377" t="e">
        <f t="shared" ca="1" si="9"/>
        <v>#N/A</v>
      </c>
      <c r="X47" s="420" t="e">
        <f t="shared" ca="1" si="10"/>
        <v>#VALUE!</v>
      </c>
      <c r="Y47" s="413">
        <f t="shared" ca="1" si="25"/>
        <v>0</v>
      </c>
      <c r="AA47" s="412">
        <f t="shared" ref="AA47:AE47" si="101">AA46</f>
        <v>0</v>
      </c>
      <c r="AB47" s="412" t="str">
        <f t="shared" ca="1" si="101"/>
        <v/>
      </c>
      <c r="AC47" s="413" t="str">
        <f t="shared" ca="1" si="101"/>
        <v/>
      </c>
      <c r="AD47" s="412" t="str">
        <f t="shared" ca="1" si="101"/>
        <v/>
      </c>
      <c r="AE47" s="413" t="str">
        <f t="shared" ca="1" si="101"/>
        <v/>
      </c>
      <c r="AF47" s="414" t="str">
        <f t="shared" ca="1" si="27"/>
        <v/>
      </c>
      <c r="AG47" s="454" t="str">
        <f t="shared" ca="1" si="28"/>
        <v/>
      </c>
      <c r="AH47" s="456" t="str">
        <f t="shared" ca="1" si="41"/>
        <v/>
      </c>
      <c r="AI47" s="456" t="str">
        <f t="shared" ca="1" si="42"/>
        <v/>
      </c>
      <c r="AJ47" s="447" t="e">
        <f t="shared" ca="1" si="43"/>
        <v>#N/A</v>
      </c>
      <c r="AK47" s="412" t="str">
        <f t="shared" ref="AK47:AN47" ca="1" si="102">AK46</f>
        <v/>
      </c>
      <c r="AL47" s="413" t="str">
        <f t="shared" ca="1" si="102"/>
        <v/>
      </c>
      <c r="AM47" s="412" t="str">
        <f t="shared" ca="1" si="102"/>
        <v/>
      </c>
      <c r="AN47" s="413" t="str">
        <f t="shared" ca="1" si="102"/>
        <v/>
      </c>
      <c r="AO47" s="414" t="str">
        <f t="shared" ca="1" si="32"/>
        <v/>
      </c>
      <c r="AP47" s="454" t="str">
        <f t="shared" ca="1" si="33"/>
        <v/>
      </c>
      <c r="AQ47" s="456" t="str">
        <f t="shared" ca="1" si="45"/>
        <v/>
      </c>
      <c r="AR47" s="456" t="str">
        <f t="shared" ca="1" si="46"/>
        <v/>
      </c>
      <c r="AS47" s="447" t="e">
        <f t="shared" ca="1" si="47"/>
        <v>#N/A</v>
      </c>
      <c r="AT47" s="472" t="e">
        <f t="shared" ca="1" si="48"/>
        <v>#VALUE!</v>
      </c>
      <c r="AU47" s="471">
        <f t="shared" ca="1" si="49"/>
        <v>0</v>
      </c>
    </row>
    <row r="48" spans="2:47" ht="15" customHeight="1">
      <c r="B48" s="409">
        <f t="shared" si="15"/>
        <v>0</v>
      </c>
      <c r="C48" s="460">
        <f>표준압력!C32</f>
        <v>0</v>
      </c>
      <c r="D48" s="469">
        <f>표준압력!D32</f>
        <v>0</v>
      </c>
      <c r="E48" s="415">
        <f t="shared" si="38"/>
        <v>0</v>
      </c>
      <c r="F48" s="412" t="str">
        <f t="shared" ca="1" si="81"/>
        <v/>
      </c>
      <c r="G48" s="413" t="str">
        <f t="shared" ca="1" si="81"/>
        <v/>
      </c>
      <c r="H48" s="412" t="str">
        <f t="shared" ca="1" si="81"/>
        <v/>
      </c>
      <c r="I48" s="415" t="str">
        <f t="shared" ca="1" si="81"/>
        <v/>
      </c>
      <c r="J48" s="470" t="str">
        <f t="shared" ca="1" si="17"/>
        <v/>
      </c>
      <c r="K48" s="470" t="str">
        <f t="shared" ca="1" si="18"/>
        <v/>
      </c>
      <c r="L48" s="377">
        <f t="shared" si="19"/>
        <v>0</v>
      </c>
      <c r="M48" s="447" t="e">
        <f t="shared" ca="1" si="20"/>
        <v>#N/A</v>
      </c>
      <c r="N48" s="500" t="e">
        <f t="shared" ca="1" si="21"/>
        <v>#N/A</v>
      </c>
      <c r="O48" s="419">
        <f ca="1">표준압력!G32</f>
        <v>0</v>
      </c>
      <c r="P48" s="407"/>
      <c r="Q48" s="412" t="str">
        <f t="shared" ca="1" si="82"/>
        <v/>
      </c>
      <c r="R48" s="413" t="str">
        <f t="shared" ca="1" si="82"/>
        <v/>
      </c>
      <c r="S48" s="412" t="str">
        <f t="shared" ca="1" si="82"/>
        <v/>
      </c>
      <c r="T48" s="413" t="str">
        <f t="shared" ca="1" si="82"/>
        <v/>
      </c>
      <c r="U48" s="414" t="str">
        <f t="shared" ca="1" si="23"/>
        <v/>
      </c>
      <c r="V48" s="411" t="str">
        <f t="shared" ca="1" si="24"/>
        <v/>
      </c>
      <c r="W48" s="377" t="e">
        <f t="shared" ca="1" si="9"/>
        <v>#N/A</v>
      </c>
      <c r="X48" s="420" t="e">
        <f t="shared" ca="1" si="10"/>
        <v>#VALUE!</v>
      </c>
      <c r="Y48" s="413">
        <f t="shared" ca="1" si="25"/>
        <v>0</v>
      </c>
      <c r="AA48" s="412">
        <f t="shared" ref="AA48:AE48" si="103">AA47</f>
        <v>0</v>
      </c>
      <c r="AB48" s="412" t="str">
        <f t="shared" ca="1" si="103"/>
        <v/>
      </c>
      <c r="AC48" s="413" t="str">
        <f t="shared" ca="1" si="103"/>
        <v/>
      </c>
      <c r="AD48" s="412" t="str">
        <f t="shared" ca="1" si="103"/>
        <v/>
      </c>
      <c r="AE48" s="413" t="str">
        <f t="shared" ca="1" si="103"/>
        <v/>
      </c>
      <c r="AF48" s="414" t="str">
        <f t="shared" ca="1" si="27"/>
        <v/>
      </c>
      <c r="AG48" s="454" t="str">
        <f t="shared" ca="1" si="28"/>
        <v/>
      </c>
      <c r="AH48" s="456" t="str">
        <f t="shared" ca="1" si="41"/>
        <v/>
      </c>
      <c r="AI48" s="456" t="str">
        <f t="shared" ca="1" si="42"/>
        <v/>
      </c>
      <c r="AJ48" s="447" t="e">
        <f t="shared" ca="1" si="43"/>
        <v>#N/A</v>
      </c>
      <c r="AK48" s="412" t="str">
        <f t="shared" ref="AK48:AN48" ca="1" si="104">AK47</f>
        <v/>
      </c>
      <c r="AL48" s="413" t="str">
        <f t="shared" ca="1" si="104"/>
        <v/>
      </c>
      <c r="AM48" s="412" t="str">
        <f t="shared" ca="1" si="104"/>
        <v/>
      </c>
      <c r="AN48" s="413" t="str">
        <f t="shared" ca="1" si="104"/>
        <v/>
      </c>
      <c r="AO48" s="414" t="str">
        <f t="shared" ca="1" si="32"/>
        <v/>
      </c>
      <c r="AP48" s="454" t="str">
        <f t="shared" ca="1" si="33"/>
        <v/>
      </c>
      <c r="AQ48" s="456" t="str">
        <f t="shared" ca="1" si="45"/>
        <v/>
      </c>
      <c r="AR48" s="456" t="str">
        <f t="shared" ca="1" si="46"/>
        <v/>
      </c>
      <c r="AS48" s="447" t="e">
        <f t="shared" ca="1" si="47"/>
        <v>#N/A</v>
      </c>
      <c r="AT48" s="472" t="e">
        <f t="shared" ca="1" si="48"/>
        <v>#VALUE!</v>
      </c>
      <c r="AU48" s="471">
        <f t="shared" ca="1" si="49"/>
        <v>0</v>
      </c>
    </row>
    <row r="49" spans="2:47" ht="15" customHeight="1">
      <c r="B49" s="409">
        <f t="shared" si="15"/>
        <v>0</v>
      </c>
      <c r="C49" s="460">
        <f>표준압력!C33</f>
        <v>0</v>
      </c>
      <c r="D49" s="469">
        <f>표준압력!D33</f>
        <v>0</v>
      </c>
      <c r="E49" s="415">
        <f t="shared" si="38"/>
        <v>0</v>
      </c>
      <c r="F49" s="412" t="str">
        <f t="shared" ca="1" si="38"/>
        <v/>
      </c>
      <c r="G49" s="413" t="str">
        <f t="shared" ca="1" si="38"/>
        <v/>
      </c>
      <c r="H49" s="412" t="str">
        <f t="shared" ca="1" si="38"/>
        <v/>
      </c>
      <c r="I49" s="415" t="str">
        <f t="shared" ca="1" si="38"/>
        <v/>
      </c>
      <c r="J49" s="470" t="str">
        <f t="shared" ca="1" si="17"/>
        <v/>
      </c>
      <c r="K49" s="470" t="str">
        <f t="shared" ca="1" si="18"/>
        <v/>
      </c>
      <c r="L49" s="377">
        <f t="shared" si="19"/>
        <v>0</v>
      </c>
      <c r="M49" s="447" t="e">
        <f t="shared" ca="1" si="20"/>
        <v>#N/A</v>
      </c>
      <c r="N49" s="500" t="e">
        <f t="shared" ca="1" si="21"/>
        <v>#N/A</v>
      </c>
      <c r="O49" s="419">
        <f ca="1">표준압력!G33</f>
        <v>0</v>
      </c>
      <c r="P49" s="407"/>
      <c r="Q49" s="412" t="str">
        <f t="shared" ref="Q49:T49" ca="1" si="105">Q48</f>
        <v/>
      </c>
      <c r="R49" s="413" t="str">
        <f t="shared" ca="1" si="105"/>
        <v/>
      </c>
      <c r="S49" s="412" t="str">
        <f t="shared" ca="1" si="105"/>
        <v/>
      </c>
      <c r="T49" s="413" t="str">
        <f t="shared" ca="1" si="105"/>
        <v/>
      </c>
      <c r="U49" s="414" t="str">
        <f t="shared" ca="1" si="23"/>
        <v/>
      </c>
      <c r="V49" s="411" t="str">
        <f t="shared" ca="1" si="24"/>
        <v/>
      </c>
      <c r="W49" s="377" t="e">
        <f t="shared" ca="1" si="9"/>
        <v>#N/A</v>
      </c>
      <c r="X49" s="420" t="e">
        <f t="shared" ca="1" si="10"/>
        <v>#VALUE!</v>
      </c>
      <c r="Y49" s="413">
        <f t="shared" ca="1" si="25"/>
        <v>0</v>
      </c>
      <c r="AA49" s="412">
        <f t="shared" ref="AA49:AE49" si="106">AA48</f>
        <v>0</v>
      </c>
      <c r="AB49" s="412" t="str">
        <f t="shared" ca="1" si="106"/>
        <v/>
      </c>
      <c r="AC49" s="413" t="str">
        <f t="shared" ca="1" si="106"/>
        <v/>
      </c>
      <c r="AD49" s="412" t="str">
        <f t="shared" ca="1" si="106"/>
        <v/>
      </c>
      <c r="AE49" s="413" t="str">
        <f t="shared" ca="1" si="106"/>
        <v/>
      </c>
      <c r="AF49" s="414" t="str">
        <f t="shared" ca="1" si="27"/>
        <v/>
      </c>
      <c r="AG49" s="454" t="str">
        <f t="shared" ca="1" si="28"/>
        <v/>
      </c>
      <c r="AH49" s="456" t="str">
        <f t="shared" ca="1" si="41"/>
        <v/>
      </c>
      <c r="AI49" s="456" t="str">
        <f t="shared" ca="1" si="42"/>
        <v/>
      </c>
      <c r="AJ49" s="447" t="e">
        <f t="shared" ca="1" si="43"/>
        <v>#N/A</v>
      </c>
      <c r="AK49" s="412" t="str">
        <f t="shared" ref="AK49:AN49" ca="1" si="107">AK48</f>
        <v/>
      </c>
      <c r="AL49" s="413" t="str">
        <f t="shared" ca="1" si="107"/>
        <v/>
      </c>
      <c r="AM49" s="412" t="str">
        <f t="shared" ca="1" si="107"/>
        <v/>
      </c>
      <c r="AN49" s="413" t="str">
        <f t="shared" ca="1" si="107"/>
        <v/>
      </c>
      <c r="AO49" s="414" t="str">
        <f t="shared" ca="1" si="32"/>
        <v/>
      </c>
      <c r="AP49" s="454" t="str">
        <f t="shared" ca="1" si="33"/>
        <v/>
      </c>
      <c r="AQ49" s="456" t="str">
        <f t="shared" ca="1" si="45"/>
        <v/>
      </c>
      <c r="AR49" s="456" t="str">
        <f t="shared" ca="1" si="46"/>
        <v/>
      </c>
      <c r="AS49" s="447" t="e">
        <f t="shared" ca="1" si="47"/>
        <v>#N/A</v>
      </c>
      <c r="AT49" s="472" t="e">
        <f t="shared" ca="1" si="48"/>
        <v>#VALUE!</v>
      </c>
      <c r="AU49" s="471">
        <f t="shared" ca="1" si="49"/>
        <v>0</v>
      </c>
    </row>
    <row r="50" spans="2:47" ht="15" customHeight="1">
      <c r="B50" s="409">
        <f t="shared" si="15"/>
        <v>0</v>
      </c>
      <c r="C50" s="460">
        <f>표준압력!C34</f>
        <v>0</v>
      </c>
      <c r="D50" s="469">
        <f>표준압력!D34</f>
        <v>0</v>
      </c>
      <c r="E50" s="415">
        <f t="shared" ref="E50:I65" si="108">E49</f>
        <v>0</v>
      </c>
      <c r="F50" s="412" t="str">
        <f t="shared" ca="1" si="108"/>
        <v/>
      </c>
      <c r="G50" s="413" t="str">
        <f t="shared" ca="1" si="108"/>
        <v/>
      </c>
      <c r="H50" s="412" t="str">
        <f t="shared" ca="1" si="108"/>
        <v/>
      </c>
      <c r="I50" s="415" t="str">
        <f t="shared" ca="1" si="108"/>
        <v/>
      </c>
      <c r="J50" s="470" t="str">
        <f t="shared" ca="1" si="17"/>
        <v/>
      </c>
      <c r="K50" s="470" t="str">
        <f t="shared" ca="1" si="18"/>
        <v/>
      </c>
      <c r="L50" s="377">
        <f t="shared" si="19"/>
        <v>0</v>
      </c>
      <c r="M50" s="447" t="e">
        <f t="shared" ca="1" si="20"/>
        <v>#N/A</v>
      </c>
      <c r="N50" s="500" t="e">
        <f t="shared" ca="1" si="21"/>
        <v>#N/A</v>
      </c>
      <c r="O50" s="419">
        <f ca="1">표준압력!G34</f>
        <v>0</v>
      </c>
      <c r="P50" s="407"/>
      <c r="Q50" s="412" t="str">
        <f t="shared" ref="Q50:T50" ca="1" si="109">Q49</f>
        <v/>
      </c>
      <c r="R50" s="413" t="str">
        <f t="shared" ca="1" si="109"/>
        <v/>
      </c>
      <c r="S50" s="412" t="str">
        <f t="shared" ca="1" si="109"/>
        <v/>
      </c>
      <c r="T50" s="413" t="str">
        <f t="shared" ca="1" si="109"/>
        <v/>
      </c>
      <c r="U50" s="414" t="str">
        <f t="shared" ca="1" si="23"/>
        <v/>
      </c>
      <c r="V50" s="411" t="str">
        <f t="shared" ca="1" si="24"/>
        <v/>
      </c>
      <c r="W50" s="377" t="e">
        <f t="shared" ca="1" si="9"/>
        <v>#N/A</v>
      </c>
      <c r="X50" s="420" t="e">
        <f t="shared" ca="1" si="10"/>
        <v>#VALUE!</v>
      </c>
      <c r="Y50" s="413">
        <f t="shared" ca="1" si="25"/>
        <v>0</v>
      </c>
      <c r="AA50" s="412">
        <f t="shared" ref="AA50:AE50" si="110">AA49</f>
        <v>0</v>
      </c>
      <c r="AB50" s="412" t="str">
        <f t="shared" ca="1" si="110"/>
        <v/>
      </c>
      <c r="AC50" s="413" t="str">
        <f t="shared" ca="1" si="110"/>
        <v/>
      </c>
      <c r="AD50" s="412" t="str">
        <f t="shared" ca="1" si="110"/>
        <v/>
      </c>
      <c r="AE50" s="413" t="str">
        <f t="shared" ca="1" si="110"/>
        <v/>
      </c>
      <c r="AF50" s="414" t="str">
        <f t="shared" ca="1" si="27"/>
        <v/>
      </c>
      <c r="AG50" s="454" t="str">
        <f t="shared" ca="1" si="28"/>
        <v/>
      </c>
      <c r="AH50" s="456" t="str">
        <f t="shared" ca="1" si="41"/>
        <v/>
      </c>
      <c r="AI50" s="456" t="str">
        <f t="shared" ca="1" si="42"/>
        <v/>
      </c>
      <c r="AJ50" s="447" t="e">
        <f t="shared" ca="1" si="43"/>
        <v>#N/A</v>
      </c>
      <c r="AK50" s="412" t="str">
        <f t="shared" ref="AK50:AN50" ca="1" si="111">AK49</f>
        <v/>
      </c>
      <c r="AL50" s="413" t="str">
        <f t="shared" ca="1" si="111"/>
        <v/>
      </c>
      <c r="AM50" s="412" t="str">
        <f t="shared" ca="1" si="111"/>
        <v/>
      </c>
      <c r="AN50" s="413" t="str">
        <f t="shared" ca="1" si="111"/>
        <v/>
      </c>
      <c r="AO50" s="414" t="str">
        <f t="shared" ca="1" si="32"/>
        <v/>
      </c>
      <c r="AP50" s="454" t="str">
        <f t="shared" ca="1" si="33"/>
        <v/>
      </c>
      <c r="AQ50" s="456" t="str">
        <f t="shared" ca="1" si="45"/>
        <v/>
      </c>
      <c r="AR50" s="456" t="str">
        <f t="shared" ca="1" si="46"/>
        <v/>
      </c>
      <c r="AS50" s="447" t="e">
        <f t="shared" ca="1" si="47"/>
        <v>#N/A</v>
      </c>
      <c r="AT50" s="472" t="e">
        <f t="shared" ca="1" si="48"/>
        <v>#VALUE!</v>
      </c>
      <c r="AU50" s="471">
        <f t="shared" ca="1" si="49"/>
        <v>0</v>
      </c>
    </row>
    <row r="51" spans="2:47" ht="15" customHeight="1">
      <c r="B51" s="409">
        <f t="shared" si="15"/>
        <v>0</v>
      </c>
      <c r="C51" s="460">
        <f>표준압력!C35</f>
        <v>0</v>
      </c>
      <c r="D51" s="469">
        <f>표준압력!D35</f>
        <v>0</v>
      </c>
      <c r="E51" s="415">
        <f t="shared" si="108"/>
        <v>0</v>
      </c>
      <c r="F51" s="412" t="str">
        <f t="shared" ca="1" si="108"/>
        <v/>
      </c>
      <c r="G51" s="413" t="str">
        <f t="shared" ca="1" si="108"/>
        <v/>
      </c>
      <c r="H51" s="412" t="str">
        <f t="shared" ca="1" si="108"/>
        <v/>
      </c>
      <c r="I51" s="415" t="str">
        <f t="shared" ca="1" si="108"/>
        <v/>
      </c>
      <c r="J51" s="470" t="str">
        <f t="shared" ca="1" si="17"/>
        <v/>
      </c>
      <c r="K51" s="470" t="str">
        <f t="shared" ca="1" si="18"/>
        <v/>
      </c>
      <c r="L51" s="377">
        <f t="shared" si="19"/>
        <v>0</v>
      </c>
      <c r="M51" s="447" t="e">
        <f t="shared" ca="1" si="20"/>
        <v>#N/A</v>
      </c>
      <c r="N51" s="500" t="e">
        <f t="shared" ca="1" si="21"/>
        <v>#N/A</v>
      </c>
      <c r="O51" s="419">
        <f ca="1">표준압력!G35</f>
        <v>0</v>
      </c>
      <c r="P51" s="407"/>
      <c r="Q51" s="412" t="str">
        <f t="shared" ref="Q51:T51" ca="1" si="112">Q50</f>
        <v/>
      </c>
      <c r="R51" s="413" t="str">
        <f t="shared" ca="1" si="112"/>
        <v/>
      </c>
      <c r="S51" s="412" t="str">
        <f t="shared" ca="1" si="112"/>
        <v/>
      </c>
      <c r="T51" s="413" t="str">
        <f t="shared" ca="1" si="112"/>
        <v/>
      </c>
      <c r="U51" s="414" t="str">
        <f t="shared" ca="1" si="23"/>
        <v/>
      </c>
      <c r="V51" s="411" t="str">
        <f t="shared" ca="1" si="24"/>
        <v/>
      </c>
      <c r="W51" s="377" t="e">
        <f t="shared" ca="1" si="9"/>
        <v>#N/A</v>
      </c>
      <c r="X51" s="420" t="e">
        <f t="shared" ca="1" si="10"/>
        <v>#VALUE!</v>
      </c>
      <c r="Y51" s="413">
        <f t="shared" ca="1" si="25"/>
        <v>0</v>
      </c>
      <c r="AA51" s="412">
        <f t="shared" ref="AA51:AE51" si="113">AA50</f>
        <v>0</v>
      </c>
      <c r="AB51" s="412" t="str">
        <f t="shared" ca="1" si="113"/>
        <v/>
      </c>
      <c r="AC51" s="413" t="str">
        <f t="shared" ca="1" si="113"/>
        <v/>
      </c>
      <c r="AD51" s="412" t="str">
        <f t="shared" ca="1" si="113"/>
        <v/>
      </c>
      <c r="AE51" s="413" t="str">
        <f t="shared" ca="1" si="113"/>
        <v/>
      </c>
      <c r="AF51" s="414" t="str">
        <f t="shared" ca="1" si="27"/>
        <v/>
      </c>
      <c r="AG51" s="454" t="str">
        <f t="shared" ca="1" si="28"/>
        <v/>
      </c>
      <c r="AH51" s="456" t="str">
        <f t="shared" ca="1" si="41"/>
        <v/>
      </c>
      <c r="AI51" s="456" t="str">
        <f t="shared" ca="1" si="42"/>
        <v/>
      </c>
      <c r="AJ51" s="447" t="e">
        <f t="shared" ca="1" si="43"/>
        <v>#N/A</v>
      </c>
      <c r="AK51" s="412" t="str">
        <f t="shared" ref="AK51:AN51" ca="1" si="114">AK50</f>
        <v/>
      </c>
      <c r="AL51" s="413" t="str">
        <f t="shared" ca="1" si="114"/>
        <v/>
      </c>
      <c r="AM51" s="412" t="str">
        <f t="shared" ca="1" si="114"/>
        <v/>
      </c>
      <c r="AN51" s="413" t="str">
        <f t="shared" ca="1" si="114"/>
        <v/>
      </c>
      <c r="AO51" s="414" t="str">
        <f t="shared" ca="1" si="32"/>
        <v/>
      </c>
      <c r="AP51" s="454" t="str">
        <f t="shared" ca="1" si="33"/>
        <v/>
      </c>
      <c r="AQ51" s="456" t="str">
        <f t="shared" ca="1" si="45"/>
        <v/>
      </c>
      <c r="AR51" s="456" t="str">
        <f t="shared" ca="1" si="46"/>
        <v/>
      </c>
      <c r="AS51" s="447" t="e">
        <f t="shared" ca="1" si="47"/>
        <v>#N/A</v>
      </c>
      <c r="AT51" s="472" t="e">
        <f t="shared" ca="1" si="48"/>
        <v>#VALUE!</v>
      </c>
      <c r="AU51" s="471">
        <f t="shared" ca="1" si="49"/>
        <v>0</v>
      </c>
    </row>
    <row r="52" spans="2:47" ht="15" customHeight="1">
      <c r="B52" s="409">
        <f t="shared" si="15"/>
        <v>0</v>
      </c>
      <c r="C52" s="460">
        <f>표준압력!C36</f>
        <v>0</v>
      </c>
      <c r="D52" s="469">
        <f>표준압력!D36</f>
        <v>0</v>
      </c>
      <c r="E52" s="415">
        <f t="shared" si="108"/>
        <v>0</v>
      </c>
      <c r="F52" s="412" t="str">
        <f t="shared" ca="1" si="108"/>
        <v/>
      </c>
      <c r="G52" s="413" t="str">
        <f t="shared" ca="1" si="108"/>
        <v/>
      </c>
      <c r="H52" s="412" t="str">
        <f t="shared" ca="1" si="108"/>
        <v/>
      </c>
      <c r="I52" s="415" t="str">
        <f t="shared" ca="1" si="108"/>
        <v/>
      </c>
      <c r="J52" s="470" t="str">
        <f t="shared" ca="1" si="17"/>
        <v/>
      </c>
      <c r="K52" s="470" t="str">
        <f t="shared" ca="1" si="18"/>
        <v/>
      </c>
      <c r="L52" s="377">
        <f t="shared" si="19"/>
        <v>0</v>
      </c>
      <c r="M52" s="447" t="e">
        <f t="shared" ca="1" si="20"/>
        <v>#N/A</v>
      </c>
      <c r="N52" s="500" t="e">
        <f t="shared" ca="1" si="21"/>
        <v>#N/A</v>
      </c>
      <c r="O52" s="419">
        <f ca="1">표준압력!G36</f>
        <v>0</v>
      </c>
      <c r="P52" s="407"/>
      <c r="Q52" s="412" t="str">
        <f t="shared" ref="Q52:T52" ca="1" si="115">Q51</f>
        <v/>
      </c>
      <c r="R52" s="413" t="str">
        <f t="shared" ca="1" si="115"/>
        <v/>
      </c>
      <c r="S52" s="412" t="str">
        <f t="shared" ca="1" si="115"/>
        <v/>
      </c>
      <c r="T52" s="413" t="str">
        <f t="shared" ca="1" si="115"/>
        <v/>
      </c>
      <c r="U52" s="414" t="str">
        <f t="shared" ca="1" si="23"/>
        <v/>
      </c>
      <c r="V52" s="411" t="str">
        <f t="shared" ca="1" si="24"/>
        <v/>
      </c>
      <c r="W52" s="377" t="e">
        <f t="shared" ref="W52:W79" ca="1" si="116">IF(OR(V52="% of Reading",V52="% of F.S"),1,INDEX(C$3:J$10,MATCH(V52,B$3:B$10,0),MATCH(Y52,C$2:J$2,0)))</f>
        <v>#N/A</v>
      </c>
      <c r="X52" s="420" t="e">
        <f t="shared" ref="X52:X79" ca="1" si="117">IF(V52="% of Reading",N52*U52%,IF(V52="% of F.S",E52*U52%,U52*W52))</f>
        <v>#VALUE!</v>
      </c>
      <c r="Y52" s="413">
        <f t="shared" ca="1" si="25"/>
        <v>0</v>
      </c>
      <c r="AA52" s="412">
        <f t="shared" ref="AA52:AE52" si="118">AA51</f>
        <v>0</v>
      </c>
      <c r="AB52" s="412" t="str">
        <f t="shared" ca="1" si="118"/>
        <v/>
      </c>
      <c r="AC52" s="413" t="str">
        <f t="shared" ca="1" si="118"/>
        <v/>
      </c>
      <c r="AD52" s="412" t="str">
        <f t="shared" ca="1" si="118"/>
        <v/>
      </c>
      <c r="AE52" s="413" t="str">
        <f t="shared" ca="1" si="118"/>
        <v/>
      </c>
      <c r="AF52" s="414" t="str">
        <f t="shared" ca="1" si="27"/>
        <v/>
      </c>
      <c r="AG52" s="454" t="str">
        <f t="shared" ca="1" si="28"/>
        <v/>
      </c>
      <c r="AH52" s="456" t="str">
        <f t="shared" ca="1" si="41"/>
        <v/>
      </c>
      <c r="AI52" s="456" t="str">
        <f t="shared" ca="1" si="42"/>
        <v/>
      </c>
      <c r="AJ52" s="447" t="e">
        <f t="shared" ca="1" si="43"/>
        <v>#N/A</v>
      </c>
      <c r="AK52" s="412" t="str">
        <f t="shared" ref="AK52:AN52" ca="1" si="119">AK51</f>
        <v/>
      </c>
      <c r="AL52" s="413" t="str">
        <f t="shared" ca="1" si="119"/>
        <v/>
      </c>
      <c r="AM52" s="412" t="str">
        <f t="shared" ca="1" si="119"/>
        <v/>
      </c>
      <c r="AN52" s="413" t="str">
        <f t="shared" ca="1" si="119"/>
        <v/>
      </c>
      <c r="AO52" s="414" t="str">
        <f t="shared" ca="1" si="32"/>
        <v/>
      </c>
      <c r="AP52" s="454" t="str">
        <f t="shared" ca="1" si="33"/>
        <v/>
      </c>
      <c r="AQ52" s="456" t="str">
        <f t="shared" ca="1" si="45"/>
        <v/>
      </c>
      <c r="AR52" s="456" t="str">
        <f t="shared" ca="1" si="46"/>
        <v/>
      </c>
      <c r="AS52" s="447" t="e">
        <f t="shared" ca="1" si="47"/>
        <v>#N/A</v>
      </c>
      <c r="AT52" s="472" t="e">
        <f t="shared" ca="1" si="48"/>
        <v>#VALUE!</v>
      </c>
      <c r="AU52" s="471">
        <f t="shared" ca="1" si="49"/>
        <v>0</v>
      </c>
    </row>
    <row r="53" spans="2:47" ht="15" customHeight="1">
      <c r="B53" s="409">
        <f t="shared" si="15"/>
        <v>0</v>
      </c>
      <c r="C53" s="460">
        <f>표준압력!C37</f>
        <v>0</v>
      </c>
      <c r="D53" s="469">
        <f>표준압력!D37</f>
        <v>0</v>
      </c>
      <c r="E53" s="415">
        <f t="shared" si="108"/>
        <v>0</v>
      </c>
      <c r="F53" s="412" t="str">
        <f t="shared" ca="1" si="108"/>
        <v/>
      </c>
      <c r="G53" s="413" t="str">
        <f t="shared" ca="1" si="108"/>
        <v/>
      </c>
      <c r="H53" s="412" t="str">
        <f t="shared" ca="1" si="108"/>
        <v/>
      </c>
      <c r="I53" s="415" t="str">
        <f t="shared" ca="1" si="108"/>
        <v/>
      </c>
      <c r="J53" s="470" t="str">
        <f t="shared" ca="1" si="17"/>
        <v/>
      </c>
      <c r="K53" s="470" t="str">
        <f t="shared" ca="1" si="18"/>
        <v/>
      </c>
      <c r="L53" s="377">
        <f t="shared" si="19"/>
        <v>0</v>
      </c>
      <c r="M53" s="447" t="e">
        <f t="shared" ca="1" si="20"/>
        <v>#N/A</v>
      </c>
      <c r="N53" s="500" t="e">
        <f t="shared" ca="1" si="21"/>
        <v>#N/A</v>
      </c>
      <c r="O53" s="419">
        <f ca="1">표준압력!G37</f>
        <v>0</v>
      </c>
      <c r="P53" s="407"/>
      <c r="Q53" s="412" t="str">
        <f t="shared" ref="Q53:T53" ca="1" si="120">Q52</f>
        <v/>
      </c>
      <c r="R53" s="413" t="str">
        <f t="shared" ca="1" si="120"/>
        <v/>
      </c>
      <c r="S53" s="412" t="str">
        <f t="shared" ca="1" si="120"/>
        <v/>
      </c>
      <c r="T53" s="413" t="str">
        <f t="shared" ca="1" si="120"/>
        <v/>
      </c>
      <c r="U53" s="414" t="str">
        <f t="shared" ca="1" si="23"/>
        <v/>
      </c>
      <c r="V53" s="411" t="str">
        <f t="shared" ca="1" si="24"/>
        <v/>
      </c>
      <c r="W53" s="377" t="e">
        <f t="shared" ca="1" si="116"/>
        <v>#N/A</v>
      </c>
      <c r="X53" s="420" t="e">
        <f t="shared" ca="1" si="117"/>
        <v>#VALUE!</v>
      </c>
      <c r="Y53" s="413">
        <f t="shared" ca="1" si="25"/>
        <v>0</v>
      </c>
      <c r="AA53" s="412">
        <f t="shared" ref="AA53:AE53" si="121">AA52</f>
        <v>0</v>
      </c>
      <c r="AB53" s="412" t="str">
        <f t="shared" ca="1" si="121"/>
        <v/>
      </c>
      <c r="AC53" s="413" t="str">
        <f t="shared" ca="1" si="121"/>
        <v/>
      </c>
      <c r="AD53" s="412" t="str">
        <f t="shared" ca="1" si="121"/>
        <v/>
      </c>
      <c r="AE53" s="413" t="str">
        <f t="shared" ca="1" si="121"/>
        <v/>
      </c>
      <c r="AF53" s="414" t="str">
        <f t="shared" ca="1" si="27"/>
        <v/>
      </c>
      <c r="AG53" s="454" t="str">
        <f t="shared" ca="1" si="28"/>
        <v/>
      </c>
      <c r="AH53" s="456" t="str">
        <f t="shared" ca="1" si="41"/>
        <v/>
      </c>
      <c r="AI53" s="456" t="str">
        <f t="shared" ca="1" si="42"/>
        <v/>
      </c>
      <c r="AJ53" s="447" t="e">
        <f t="shared" ca="1" si="43"/>
        <v>#N/A</v>
      </c>
      <c r="AK53" s="412" t="str">
        <f t="shared" ref="AK53:AN53" ca="1" si="122">AK52</f>
        <v/>
      </c>
      <c r="AL53" s="413" t="str">
        <f t="shared" ca="1" si="122"/>
        <v/>
      </c>
      <c r="AM53" s="412" t="str">
        <f t="shared" ca="1" si="122"/>
        <v/>
      </c>
      <c r="AN53" s="413" t="str">
        <f t="shared" ca="1" si="122"/>
        <v/>
      </c>
      <c r="AO53" s="414" t="str">
        <f t="shared" ca="1" si="32"/>
        <v/>
      </c>
      <c r="AP53" s="454" t="str">
        <f t="shared" ca="1" si="33"/>
        <v/>
      </c>
      <c r="AQ53" s="456" t="str">
        <f t="shared" ca="1" si="45"/>
        <v/>
      </c>
      <c r="AR53" s="456" t="str">
        <f t="shared" ca="1" si="46"/>
        <v/>
      </c>
      <c r="AS53" s="447" t="e">
        <f t="shared" ca="1" si="47"/>
        <v>#N/A</v>
      </c>
      <c r="AT53" s="472" t="e">
        <f t="shared" ca="1" si="48"/>
        <v>#VALUE!</v>
      </c>
      <c r="AU53" s="471">
        <f t="shared" ca="1" si="49"/>
        <v>0</v>
      </c>
    </row>
    <row r="54" spans="2:47" ht="15" customHeight="1">
      <c r="B54" s="409">
        <f t="shared" si="15"/>
        <v>0</v>
      </c>
      <c r="C54" s="460">
        <f>표준압력!C38</f>
        <v>0</v>
      </c>
      <c r="D54" s="469">
        <f>표준압력!D38</f>
        <v>0</v>
      </c>
      <c r="E54" s="415">
        <f t="shared" si="108"/>
        <v>0</v>
      </c>
      <c r="F54" s="412" t="str">
        <f t="shared" ca="1" si="108"/>
        <v/>
      </c>
      <c r="G54" s="413" t="str">
        <f t="shared" ca="1" si="108"/>
        <v/>
      </c>
      <c r="H54" s="412" t="str">
        <f t="shared" ca="1" si="108"/>
        <v/>
      </c>
      <c r="I54" s="415" t="str">
        <f t="shared" ca="1" si="108"/>
        <v/>
      </c>
      <c r="J54" s="470" t="str">
        <f t="shared" ca="1" si="17"/>
        <v/>
      </c>
      <c r="K54" s="470" t="str">
        <f t="shared" ca="1" si="18"/>
        <v/>
      </c>
      <c r="L54" s="377">
        <f t="shared" si="19"/>
        <v>0</v>
      </c>
      <c r="M54" s="447" t="e">
        <f t="shared" ca="1" si="20"/>
        <v>#N/A</v>
      </c>
      <c r="N54" s="500" t="e">
        <f t="shared" ca="1" si="21"/>
        <v>#N/A</v>
      </c>
      <c r="O54" s="419">
        <f ca="1">표준압력!G38</f>
        <v>0</v>
      </c>
      <c r="P54" s="407"/>
      <c r="Q54" s="412" t="str">
        <f t="shared" ref="Q54:T54" ca="1" si="123">Q53</f>
        <v/>
      </c>
      <c r="R54" s="413" t="str">
        <f t="shared" ca="1" si="123"/>
        <v/>
      </c>
      <c r="S54" s="412" t="str">
        <f t="shared" ca="1" si="123"/>
        <v/>
      </c>
      <c r="T54" s="413" t="str">
        <f t="shared" ca="1" si="123"/>
        <v/>
      </c>
      <c r="U54" s="414" t="str">
        <f t="shared" ca="1" si="23"/>
        <v/>
      </c>
      <c r="V54" s="411" t="str">
        <f t="shared" ca="1" si="24"/>
        <v/>
      </c>
      <c r="W54" s="377" t="e">
        <f t="shared" ca="1" si="116"/>
        <v>#N/A</v>
      </c>
      <c r="X54" s="420" t="e">
        <f t="shared" ca="1" si="117"/>
        <v>#VALUE!</v>
      </c>
      <c r="Y54" s="413">
        <f t="shared" ca="1" si="25"/>
        <v>0</v>
      </c>
      <c r="AA54" s="412">
        <f t="shared" ref="AA54:AE54" si="124">AA53</f>
        <v>0</v>
      </c>
      <c r="AB54" s="412" t="str">
        <f t="shared" ca="1" si="124"/>
        <v/>
      </c>
      <c r="AC54" s="413" t="str">
        <f t="shared" ca="1" si="124"/>
        <v/>
      </c>
      <c r="AD54" s="412" t="str">
        <f t="shared" ca="1" si="124"/>
        <v/>
      </c>
      <c r="AE54" s="413" t="str">
        <f t="shared" ca="1" si="124"/>
        <v/>
      </c>
      <c r="AF54" s="414" t="str">
        <f t="shared" ca="1" si="27"/>
        <v/>
      </c>
      <c r="AG54" s="454" t="str">
        <f t="shared" ca="1" si="28"/>
        <v/>
      </c>
      <c r="AH54" s="456" t="str">
        <f t="shared" ca="1" si="41"/>
        <v/>
      </c>
      <c r="AI54" s="456" t="str">
        <f t="shared" ca="1" si="42"/>
        <v/>
      </c>
      <c r="AJ54" s="447" t="e">
        <f t="shared" ca="1" si="43"/>
        <v>#N/A</v>
      </c>
      <c r="AK54" s="412" t="str">
        <f t="shared" ref="AK54:AN54" ca="1" si="125">AK53</f>
        <v/>
      </c>
      <c r="AL54" s="413" t="str">
        <f t="shared" ca="1" si="125"/>
        <v/>
      </c>
      <c r="AM54" s="412" t="str">
        <f t="shared" ca="1" si="125"/>
        <v/>
      </c>
      <c r="AN54" s="413" t="str">
        <f t="shared" ca="1" si="125"/>
        <v/>
      </c>
      <c r="AO54" s="414" t="str">
        <f t="shared" ca="1" si="32"/>
        <v/>
      </c>
      <c r="AP54" s="454" t="str">
        <f t="shared" ca="1" si="33"/>
        <v/>
      </c>
      <c r="AQ54" s="456" t="str">
        <f t="shared" ca="1" si="45"/>
        <v/>
      </c>
      <c r="AR54" s="456" t="str">
        <f t="shared" ca="1" si="46"/>
        <v/>
      </c>
      <c r="AS54" s="447" t="e">
        <f t="shared" ca="1" si="47"/>
        <v>#N/A</v>
      </c>
      <c r="AT54" s="472" t="e">
        <f t="shared" ca="1" si="48"/>
        <v>#VALUE!</v>
      </c>
      <c r="AU54" s="471">
        <f t="shared" ca="1" si="49"/>
        <v>0</v>
      </c>
    </row>
    <row r="55" spans="2:47" ht="15" customHeight="1">
      <c r="B55" s="409">
        <f t="shared" si="15"/>
        <v>0</v>
      </c>
      <c r="C55" s="460">
        <f>표준압력!C39</f>
        <v>0</v>
      </c>
      <c r="D55" s="469">
        <f>표준압력!D39</f>
        <v>0</v>
      </c>
      <c r="E55" s="415">
        <f t="shared" si="108"/>
        <v>0</v>
      </c>
      <c r="F55" s="412" t="str">
        <f t="shared" ca="1" si="108"/>
        <v/>
      </c>
      <c r="G55" s="413" t="str">
        <f t="shared" ca="1" si="108"/>
        <v/>
      </c>
      <c r="H55" s="412" t="str">
        <f t="shared" ca="1" si="108"/>
        <v/>
      </c>
      <c r="I55" s="415" t="str">
        <f t="shared" ca="1" si="108"/>
        <v/>
      </c>
      <c r="J55" s="470" t="str">
        <f t="shared" ca="1" si="17"/>
        <v/>
      </c>
      <c r="K55" s="470" t="str">
        <f t="shared" ca="1" si="18"/>
        <v/>
      </c>
      <c r="L55" s="377">
        <f t="shared" si="19"/>
        <v>0</v>
      </c>
      <c r="M55" s="447" t="e">
        <f t="shared" ca="1" si="20"/>
        <v>#N/A</v>
      </c>
      <c r="N55" s="500" t="e">
        <f t="shared" ca="1" si="21"/>
        <v>#N/A</v>
      </c>
      <c r="O55" s="419">
        <f ca="1">표준압력!G39</f>
        <v>0</v>
      </c>
      <c r="P55" s="407"/>
      <c r="Q55" s="412" t="str">
        <f t="shared" ref="Q55:T55" ca="1" si="126">Q54</f>
        <v/>
      </c>
      <c r="R55" s="413" t="str">
        <f t="shared" ca="1" si="126"/>
        <v/>
      </c>
      <c r="S55" s="412" t="str">
        <f t="shared" ca="1" si="126"/>
        <v/>
      </c>
      <c r="T55" s="413" t="str">
        <f t="shared" ca="1" si="126"/>
        <v/>
      </c>
      <c r="U55" s="414" t="str">
        <f t="shared" ca="1" si="23"/>
        <v/>
      </c>
      <c r="V55" s="411" t="str">
        <f t="shared" ca="1" si="24"/>
        <v/>
      </c>
      <c r="W55" s="377" t="e">
        <f t="shared" ca="1" si="116"/>
        <v>#N/A</v>
      </c>
      <c r="X55" s="420" t="e">
        <f t="shared" ca="1" si="117"/>
        <v>#VALUE!</v>
      </c>
      <c r="Y55" s="413">
        <f t="shared" ca="1" si="25"/>
        <v>0</v>
      </c>
      <c r="AA55" s="412">
        <f t="shared" ref="AA55:AE55" si="127">AA54</f>
        <v>0</v>
      </c>
      <c r="AB55" s="412" t="str">
        <f t="shared" ca="1" si="127"/>
        <v/>
      </c>
      <c r="AC55" s="413" t="str">
        <f t="shared" ca="1" si="127"/>
        <v/>
      </c>
      <c r="AD55" s="412" t="str">
        <f t="shared" ca="1" si="127"/>
        <v/>
      </c>
      <c r="AE55" s="413" t="str">
        <f t="shared" ca="1" si="127"/>
        <v/>
      </c>
      <c r="AF55" s="414" t="str">
        <f t="shared" ca="1" si="27"/>
        <v/>
      </c>
      <c r="AG55" s="454" t="str">
        <f t="shared" ca="1" si="28"/>
        <v/>
      </c>
      <c r="AH55" s="456" t="str">
        <f t="shared" ca="1" si="41"/>
        <v/>
      </c>
      <c r="AI55" s="456" t="str">
        <f t="shared" ca="1" si="42"/>
        <v/>
      </c>
      <c r="AJ55" s="447" t="e">
        <f t="shared" ca="1" si="43"/>
        <v>#N/A</v>
      </c>
      <c r="AK55" s="412" t="str">
        <f t="shared" ref="AK55:AN55" ca="1" si="128">AK54</f>
        <v/>
      </c>
      <c r="AL55" s="413" t="str">
        <f t="shared" ca="1" si="128"/>
        <v/>
      </c>
      <c r="AM55" s="412" t="str">
        <f t="shared" ca="1" si="128"/>
        <v/>
      </c>
      <c r="AN55" s="413" t="str">
        <f t="shared" ca="1" si="128"/>
        <v/>
      </c>
      <c r="AO55" s="414" t="str">
        <f t="shared" ca="1" si="32"/>
        <v/>
      </c>
      <c r="AP55" s="454" t="str">
        <f t="shared" ca="1" si="33"/>
        <v/>
      </c>
      <c r="AQ55" s="456" t="str">
        <f t="shared" ca="1" si="45"/>
        <v/>
      </c>
      <c r="AR55" s="456" t="str">
        <f t="shared" ca="1" si="46"/>
        <v/>
      </c>
      <c r="AS55" s="447" t="e">
        <f t="shared" ca="1" si="47"/>
        <v>#N/A</v>
      </c>
      <c r="AT55" s="472" t="e">
        <f t="shared" ca="1" si="48"/>
        <v>#VALUE!</v>
      </c>
      <c r="AU55" s="471">
        <f t="shared" ca="1" si="49"/>
        <v>0</v>
      </c>
    </row>
    <row r="56" spans="2:47" ht="15" customHeight="1">
      <c r="B56" s="409">
        <f t="shared" si="15"/>
        <v>0</v>
      </c>
      <c r="C56" s="460">
        <f>표준압력!C40</f>
        <v>0</v>
      </c>
      <c r="D56" s="469">
        <f>표준압력!D40</f>
        <v>0</v>
      </c>
      <c r="E56" s="415">
        <f t="shared" si="108"/>
        <v>0</v>
      </c>
      <c r="F56" s="412" t="str">
        <f t="shared" ca="1" si="108"/>
        <v/>
      </c>
      <c r="G56" s="413" t="str">
        <f t="shared" ca="1" si="108"/>
        <v/>
      </c>
      <c r="H56" s="412" t="str">
        <f t="shared" ca="1" si="108"/>
        <v/>
      </c>
      <c r="I56" s="415" t="str">
        <f t="shared" ca="1" si="108"/>
        <v/>
      </c>
      <c r="J56" s="470" t="str">
        <f t="shared" ca="1" si="17"/>
        <v/>
      </c>
      <c r="K56" s="470" t="str">
        <f t="shared" ca="1" si="18"/>
        <v/>
      </c>
      <c r="L56" s="377">
        <f t="shared" si="19"/>
        <v>0</v>
      </c>
      <c r="M56" s="447" t="e">
        <f t="shared" ca="1" si="20"/>
        <v>#N/A</v>
      </c>
      <c r="N56" s="500" t="e">
        <f t="shared" ca="1" si="21"/>
        <v>#N/A</v>
      </c>
      <c r="O56" s="419">
        <f ca="1">표준압력!G40</f>
        <v>0</v>
      </c>
      <c r="P56" s="407"/>
      <c r="Q56" s="412" t="str">
        <f t="shared" ref="Q56:T56" ca="1" si="129">Q55</f>
        <v/>
      </c>
      <c r="R56" s="413" t="str">
        <f t="shared" ca="1" si="129"/>
        <v/>
      </c>
      <c r="S56" s="412" t="str">
        <f t="shared" ca="1" si="129"/>
        <v/>
      </c>
      <c r="T56" s="413" t="str">
        <f t="shared" ca="1" si="129"/>
        <v/>
      </c>
      <c r="U56" s="414" t="str">
        <f t="shared" ca="1" si="23"/>
        <v/>
      </c>
      <c r="V56" s="411" t="str">
        <f t="shared" ca="1" si="24"/>
        <v/>
      </c>
      <c r="W56" s="377" t="e">
        <f t="shared" ca="1" si="116"/>
        <v>#N/A</v>
      </c>
      <c r="X56" s="420" t="e">
        <f t="shared" ca="1" si="117"/>
        <v>#VALUE!</v>
      </c>
      <c r="Y56" s="413">
        <f t="shared" ca="1" si="25"/>
        <v>0</v>
      </c>
      <c r="AA56" s="412">
        <f t="shared" ref="AA56:AE56" si="130">AA55</f>
        <v>0</v>
      </c>
      <c r="AB56" s="412" t="str">
        <f t="shared" ca="1" si="130"/>
        <v/>
      </c>
      <c r="AC56" s="413" t="str">
        <f t="shared" ca="1" si="130"/>
        <v/>
      </c>
      <c r="AD56" s="412" t="str">
        <f t="shared" ca="1" si="130"/>
        <v/>
      </c>
      <c r="AE56" s="413" t="str">
        <f t="shared" ca="1" si="130"/>
        <v/>
      </c>
      <c r="AF56" s="414" t="str">
        <f t="shared" ca="1" si="27"/>
        <v/>
      </c>
      <c r="AG56" s="454" t="str">
        <f t="shared" ca="1" si="28"/>
        <v/>
      </c>
      <c r="AH56" s="456" t="str">
        <f t="shared" ca="1" si="41"/>
        <v/>
      </c>
      <c r="AI56" s="456" t="str">
        <f t="shared" ca="1" si="42"/>
        <v/>
      </c>
      <c r="AJ56" s="447" t="e">
        <f t="shared" ca="1" si="43"/>
        <v>#N/A</v>
      </c>
      <c r="AK56" s="412" t="str">
        <f t="shared" ref="AK56:AN56" ca="1" si="131">AK55</f>
        <v/>
      </c>
      <c r="AL56" s="413" t="str">
        <f t="shared" ca="1" si="131"/>
        <v/>
      </c>
      <c r="AM56" s="412" t="str">
        <f t="shared" ca="1" si="131"/>
        <v/>
      </c>
      <c r="AN56" s="413" t="str">
        <f t="shared" ca="1" si="131"/>
        <v/>
      </c>
      <c r="AO56" s="414" t="str">
        <f t="shared" ca="1" si="32"/>
        <v/>
      </c>
      <c r="AP56" s="454" t="str">
        <f t="shared" ca="1" si="33"/>
        <v/>
      </c>
      <c r="AQ56" s="456" t="str">
        <f t="shared" ca="1" si="45"/>
        <v/>
      </c>
      <c r="AR56" s="456" t="str">
        <f t="shared" ca="1" si="46"/>
        <v/>
      </c>
      <c r="AS56" s="447" t="e">
        <f t="shared" ca="1" si="47"/>
        <v>#N/A</v>
      </c>
      <c r="AT56" s="472" t="e">
        <f t="shared" ca="1" si="48"/>
        <v>#VALUE!</v>
      </c>
      <c r="AU56" s="471">
        <f t="shared" ca="1" si="49"/>
        <v>0</v>
      </c>
    </row>
    <row r="57" spans="2:47" ht="15" customHeight="1">
      <c r="B57" s="409">
        <f t="shared" si="15"/>
        <v>0</v>
      </c>
      <c r="C57" s="460">
        <f>표준압력!C41</f>
        <v>0</v>
      </c>
      <c r="D57" s="469">
        <f>표준압력!D41</f>
        <v>0</v>
      </c>
      <c r="E57" s="415">
        <f t="shared" si="108"/>
        <v>0</v>
      </c>
      <c r="F57" s="412" t="str">
        <f t="shared" ca="1" si="108"/>
        <v/>
      </c>
      <c r="G57" s="413" t="str">
        <f t="shared" ca="1" si="108"/>
        <v/>
      </c>
      <c r="H57" s="412" t="str">
        <f t="shared" ca="1" si="108"/>
        <v/>
      </c>
      <c r="I57" s="415" t="str">
        <f t="shared" ca="1" si="108"/>
        <v/>
      </c>
      <c r="J57" s="470" t="str">
        <f t="shared" ca="1" si="17"/>
        <v/>
      </c>
      <c r="K57" s="470" t="str">
        <f t="shared" ca="1" si="18"/>
        <v/>
      </c>
      <c r="L57" s="377">
        <f t="shared" si="19"/>
        <v>0</v>
      </c>
      <c r="M57" s="447" t="e">
        <f t="shared" ca="1" si="20"/>
        <v>#N/A</v>
      </c>
      <c r="N57" s="500" t="e">
        <f t="shared" ca="1" si="21"/>
        <v>#N/A</v>
      </c>
      <c r="O57" s="419">
        <f ca="1">표준압력!G41</f>
        <v>0</v>
      </c>
      <c r="P57" s="407"/>
      <c r="Q57" s="412" t="str">
        <f t="shared" ref="Q57:T57" ca="1" si="132">Q56</f>
        <v/>
      </c>
      <c r="R57" s="413" t="str">
        <f t="shared" ca="1" si="132"/>
        <v/>
      </c>
      <c r="S57" s="412" t="str">
        <f t="shared" ca="1" si="132"/>
        <v/>
      </c>
      <c r="T57" s="413" t="str">
        <f t="shared" ca="1" si="132"/>
        <v/>
      </c>
      <c r="U57" s="414" t="str">
        <f t="shared" ca="1" si="23"/>
        <v/>
      </c>
      <c r="V57" s="411" t="str">
        <f t="shared" ca="1" si="24"/>
        <v/>
      </c>
      <c r="W57" s="377" t="e">
        <f t="shared" ca="1" si="116"/>
        <v>#N/A</v>
      </c>
      <c r="X57" s="420" t="e">
        <f t="shared" ca="1" si="117"/>
        <v>#VALUE!</v>
      </c>
      <c r="Y57" s="413">
        <f t="shared" ca="1" si="25"/>
        <v>0</v>
      </c>
      <c r="AA57" s="412">
        <f t="shared" ref="AA57:AE57" si="133">AA56</f>
        <v>0</v>
      </c>
      <c r="AB57" s="412" t="str">
        <f t="shared" ca="1" si="133"/>
        <v/>
      </c>
      <c r="AC57" s="413" t="str">
        <f t="shared" ca="1" si="133"/>
        <v/>
      </c>
      <c r="AD57" s="412" t="str">
        <f t="shared" ca="1" si="133"/>
        <v/>
      </c>
      <c r="AE57" s="413" t="str">
        <f t="shared" ca="1" si="133"/>
        <v/>
      </c>
      <c r="AF57" s="414" t="str">
        <f t="shared" ca="1" si="27"/>
        <v/>
      </c>
      <c r="AG57" s="454" t="str">
        <f t="shared" ca="1" si="28"/>
        <v/>
      </c>
      <c r="AH57" s="456" t="str">
        <f t="shared" ca="1" si="41"/>
        <v/>
      </c>
      <c r="AI57" s="456" t="str">
        <f t="shared" ca="1" si="42"/>
        <v/>
      </c>
      <c r="AJ57" s="447" t="e">
        <f t="shared" ca="1" si="43"/>
        <v>#N/A</v>
      </c>
      <c r="AK57" s="412" t="str">
        <f t="shared" ref="AK57:AN57" ca="1" si="134">AK56</f>
        <v/>
      </c>
      <c r="AL57" s="413" t="str">
        <f t="shared" ca="1" si="134"/>
        <v/>
      </c>
      <c r="AM57" s="412" t="str">
        <f t="shared" ca="1" si="134"/>
        <v/>
      </c>
      <c r="AN57" s="413" t="str">
        <f t="shared" ca="1" si="134"/>
        <v/>
      </c>
      <c r="AO57" s="414" t="str">
        <f t="shared" ca="1" si="32"/>
        <v/>
      </c>
      <c r="AP57" s="454" t="str">
        <f t="shared" ca="1" si="33"/>
        <v/>
      </c>
      <c r="AQ57" s="456" t="str">
        <f t="shared" ca="1" si="45"/>
        <v/>
      </c>
      <c r="AR57" s="456" t="str">
        <f t="shared" ca="1" si="46"/>
        <v/>
      </c>
      <c r="AS57" s="447" t="e">
        <f t="shared" ca="1" si="47"/>
        <v>#N/A</v>
      </c>
      <c r="AT57" s="472" t="e">
        <f t="shared" ca="1" si="48"/>
        <v>#VALUE!</v>
      </c>
      <c r="AU57" s="471">
        <f t="shared" ca="1" si="49"/>
        <v>0</v>
      </c>
    </row>
    <row r="58" spans="2:47" ht="15" customHeight="1">
      <c r="B58" s="409">
        <f t="shared" si="15"/>
        <v>0</v>
      </c>
      <c r="C58" s="460">
        <f>표준압력!C42</f>
        <v>0</v>
      </c>
      <c r="D58" s="469">
        <f>표준압력!D42</f>
        <v>0</v>
      </c>
      <c r="E58" s="415">
        <f t="shared" si="108"/>
        <v>0</v>
      </c>
      <c r="F58" s="412" t="str">
        <f t="shared" ca="1" si="108"/>
        <v/>
      </c>
      <c r="G58" s="413" t="str">
        <f t="shared" ca="1" si="108"/>
        <v/>
      </c>
      <c r="H58" s="412" t="str">
        <f t="shared" ca="1" si="108"/>
        <v/>
      </c>
      <c r="I58" s="415" t="str">
        <f t="shared" ca="1" si="108"/>
        <v/>
      </c>
      <c r="J58" s="470" t="str">
        <f t="shared" ca="1" si="17"/>
        <v/>
      </c>
      <c r="K58" s="470" t="str">
        <f t="shared" ca="1" si="18"/>
        <v/>
      </c>
      <c r="L58" s="377">
        <f t="shared" si="19"/>
        <v>0</v>
      </c>
      <c r="M58" s="447" t="e">
        <f t="shared" ca="1" si="20"/>
        <v>#N/A</v>
      </c>
      <c r="N58" s="500" t="e">
        <f t="shared" ca="1" si="21"/>
        <v>#N/A</v>
      </c>
      <c r="O58" s="419">
        <f ca="1">표준압력!G42</f>
        <v>0</v>
      </c>
      <c r="P58" s="407"/>
      <c r="Q58" s="412" t="str">
        <f t="shared" ref="Q58:T58" ca="1" si="135">Q57</f>
        <v/>
      </c>
      <c r="R58" s="413" t="str">
        <f t="shared" ca="1" si="135"/>
        <v/>
      </c>
      <c r="S58" s="412" t="str">
        <f t="shared" ca="1" si="135"/>
        <v/>
      </c>
      <c r="T58" s="413" t="str">
        <f t="shared" ca="1" si="135"/>
        <v/>
      </c>
      <c r="U58" s="414" t="str">
        <f t="shared" ca="1" si="23"/>
        <v/>
      </c>
      <c r="V58" s="411" t="str">
        <f t="shared" ca="1" si="24"/>
        <v/>
      </c>
      <c r="W58" s="377" t="e">
        <f t="shared" ca="1" si="116"/>
        <v>#N/A</v>
      </c>
      <c r="X58" s="420" t="e">
        <f t="shared" ca="1" si="117"/>
        <v>#VALUE!</v>
      </c>
      <c r="Y58" s="413">
        <f t="shared" ca="1" si="25"/>
        <v>0</v>
      </c>
      <c r="AA58" s="412">
        <f t="shared" ref="AA58:AE58" si="136">AA57</f>
        <v>0</v>
      </c>
      <c r="AB58" s="412" t="str">
        <f t="shared" ca="1" si="136"/>
        <v/>
      </c>
      <c r="AC58" s="413" t="str">
        <f t="shared" ca="1" si="136"/>
        <v/>
      </c>
      <c r="AD58" s="412" t="str">
        <f t="shared" ca="1" si="136"/>
        <v/>
      </c>
      <c r="AE58" s="413" t="str">
        <f t="shared" ca="1" si="136"/>
        <v/>
      </c>
      <c r="AF58" s="414" t="str">
        <f t="shared" ca="1" si="27"/>
        <v/>
      </c>
      <c r="AG58" s="454" t="str">
        <f t="shared" ca="1" si="28"/>
        <v/>
      </c>
      <c r="AH58" s="456" t="str">
        <f t="shared" ca="1" si="41"/>
        <v/>
      </c>
      <c r="AI58" s="456" t="str">
        <f t="shared" ca="1" si="42"/>
        <v/>
      </c>
      <c r="AJ58" s="447" t="e">
        <f t="shared" ca="1" si="43"/>
        <v>#N/A</v>
      </c>
      <c r="AK58" s="412" t="str">
        <f t="shared" ref="AK58:AN58" ca="1" si="137">AK57</f>
        <v/>
      </c>
      <c r="AL58" s="413" t="str">
        <f t="shared" ca="1" si="137"/>
        <v/>
      </c>
      <c r="AM58" s="412" t="str">
        <f t="shared" ca="1" si="137"/>
        <v/>
      </c>
      <c r="AN58" s="413" t="str">
        <f t="shared" ca="1" si="137"/>
        <v/>
      </c>
      <c r="AO58" s="414" t="str">
        <f t="shared" ca="1" si="32"/>
        <v/>
      </c>
      <c r="AP58" s="454" t="str">
        <f t="shared" ca="1" si="33"/>
        <v/>
      </c>
      <c r="AQ58" s="456" t="str">
        <f t="shared" ca="1" si="45"/>
        <v/>
      </c>
      <c r="AR58" s="456" t="str">
        <f t="shared" ca="1" si="46"/>
        <v/>
      </c>
      <c r="AS58" s="447" t="e">
        <f t="shared" ca="1" si="47"/>
        <v>#N/A</v>
      </c>
      <c r="AT58" s="472" t="e">
        <f t="shared" ca="1" si="48"/>
        <v>#VALUE!</v>
      </c>
      <c r="AU58" s="471">
        <f t="shared" ca="1" si="49"/>
        <v>0</v>
      </c>
    </row>
    <row r="59" spans="2:47" ht="15" customHeight="1">
      <c r="B59" s="409">
        <f t="shared" si="15"/>
        <v>0</v>
      </c>
      <c r="C59" s="460">
        <f>표준압력!C43</f>
        <v>0</v>
      </c>
      <c r="D59" s="469">
        <f>표준압력!D43</f>
        <v>0</v>
      </c>
      <c r="E59" s="415">
        <f t="shared" si="108"/>
        <v>0</v>
      </c>
      <c r="F59" s="412" t="str">
        <f t="shared" ca="1" si="108"/>
        <v/>
      </c>
      <c r="G59" s="413" t="str">
        <f t="shared" ca="1" si="108"/>
        <v/>
      </c>
      <c r="H59" s="412" t="str">
        <f t="shared" ca="1" si="108"/>
        <v/>
      </c>
      <c r="I59" s="415" t="str">
        <f t="shared" ca="1" si="108"/>
        <v/>
      </c>
      <c r="J59" s="470" t="str">
        <f t="shared" ca="1" si="17"/>
        <v/>
      </c>
      <c r="K59" s="470" t="str">
        <f t="shared" ca="1" si="18"/>
        <v/>
      </c>
      <c r="L59" s="377">
        <f t="shared" si="19"/>
        <v>0</v>
      </c>
      <c r="M59" s="447" t="e">
        <f t="shared" ca="1" si="20"/>
        <v>#N/A</v>
      </c>
      <c r="N59" s="500" t="e">
        <f t="shared" ca="1" si="21"/>
        <v>#N/A</v>
      </c>
      <c r="O59" s="419">
        <f ca="1">표준압력!G43</f>
        <v>0</v>
      </c>
      <c r="P59" s="407"/>
      <c r="Q59" s="412" t="str">
        <f t="shared" ref="Q59:T59" ca="1" si="138">Q58</f>
        <v/>
      </c>
      <c r="R59" s="413" t="str">
        <f t="shared" ca="1" si="138"/>
        <v/>
      </c>
      <c r="S59" s="412" t="str">
        <f t="shared" ca="1" si="138"/>
        <v/>
      </c>
      <c r="T59" s="413" t="str">
        <f t="shared" ca="1" si="138"/>
        <v/>
      </c>
      <c r="U59" s="414" t="str">
        <f t="shared" ca="1" si="23"/>
        <v/>
      </c>
      <c r="V59" s="411" t="str">
        <f t="shared" ca="1" si="24"/>
        <v/>
      </c>
      <c r="W59" s="377" t="e">
        <f t="shared" ca="1" si="116"/>
        <v>#N/A</v>
      </c>
      <c r="X59" s="420" t="e">
        <f t="shared" ca="1" si="117"/>
        <v>#VALUE!</v>
      </c>
      <c r="Y59" s="413">
        <f t="shared" ca="1" si="25"/>
        <v>0</v>
      </c>
      <c r="AA59" s="412">
        <f t="shared" ref="AA59:AE59" si="139">AA58</f>
        <v>0</v>
      </c>
      <c r="AB59" s="412" t="str">
        <f t="shared" ca="1" si="139"/>
        <v/>
      </c>
      <c r="AC59" s="413" t="str">
        <f t="shared" ca="1" si="139"/>
        <v/>
      </c>
      <c r="AD59" s="412" t="str">
        <f t="shared" ca="1" si="139"/>
        <v/>
      </c>
      <c r="AE59" s="413" t="str">
        <f t="shared" ca="1" si="139"/>
        <v/>
      </c>
      <c r="AF59" s="414" t="str">
        <f t="shared" ca="1" si="27"/>
        <v/>
      </c>
      <c r="AG59" s="454" t="str">
        <f t="shared" ca="1" si="28"/>
        <v/>
      </c>
      <c r="AH59" s="456" t="str">
        <f t="shared" ca="1" si="41"/>
        <v/>
      </c>
      <c r="AI59" s="456" t="str">
        <f t="shared" ca="1" si="42"/>
        <v/>
      </c>
      <c r="AJ59" s="447" t="e">
        <f t="shared" ca="1" si="43"/>
        <v>#N/A</v>
      </c>
      <c r="AK59" s="412" t="str">
        <f t="shared" ref="AK59:AN59" ca="1" si="140">AK58</f>
        <v/>
      </c>
      <c r="AL59" s="413" t="str">
        <f t="shared" ca="1" si="140"/>
        <v/>
      </c>
      <c r="AM59" s="412" t="str">
        <f t="shared" ca="1" si="140"/>
        <v/>
      </c>
      <c r="AN59" s="413" t="str">
        <f t="shared" ca="1" si="140"/>
        <v/>
      </c>
      <c r="AO59" s="414" t="str">
        <f t="shared" ca="1" si="32"/>
        <v/>
      </c>
      <c r="AP59" s="454" t="str">
        <f t="shared" ca="1" si="33"/>
        <v/>
      </c>
      <c r="AQ59" s="456" t="str">
        <f t="shared" ca="1" si="45"/>
        <v/>
      </c>
      <c r="AR59" s="456" t="str">
        <f t="shared" ca="1" si="46"/>
        <v/>
      </c>
      <c r="AS59" s="447" t="e">
        <f t="shared" ca="1" si="47"/>
        <v>#N/A</v>
      </c>
      <c r="AT59" s="472" t="e">
        <f t="shared" ca="1" si="48"/>
        <v>#VALUE!</v>
      </c>
      <c r="AU59" s="471">
        <f t="shared" ca="1" si="49"/>
        <v>0</v>
      </c>
    </row>
    <row r="60" spans="2:47" ht="15" customHeight="1">
      <c r="B60" s="409">
        <f t="shared" si="15"/>
        <v>0</v>
      </c>
      <c r="C60" s="460">
        <f>표준압력!C44</f>
        <v>0</v>
      </c>
      <c r="D60" s="469">
        <f>표준압력!D44</f>
        <v>0</v>
      </c>
      <c r="E60" s="415">
        <f t="shared" si="108"/>
        <v>0</v>
      </c>
      <c r="F60" s="412" t="str">
        <f t="shared" ca="1" si="108"/>
        <v/>
      </c>
      <c r="G60" s="413" t="str">
        <f t="shared" ca="1" si="108"/>
        <v/>
      </c>
      <c r="H60" s="412" t="str">
        <f t="shared" ca="1" si="108"/>
        <v/>
      </c>
      <c r="I60" s="415" t="str">
        <f t="shared" ca="1" si="108"/>
        <v/>
      </c>
      <c r="J60" s="470" t="str">
        <f t="shared" ca="1" si="17"/>
        <v/>
      </c>
      <c r="K60" s="470" t="str">
        <f t="shared" ca="1" si="18"/>
        <v/>
      </c>
      <c r="L60" s="377">
        <f t="shared" si="19"/>
        <v>0</v>
      </c>
      <c r="M60" s="447" t="e">
        <f t="shared" ca="1" si="20"/>
        <v>#N/A</v>
      </c>
      <c r="N60" s="500" t="e">
        <f t="shared" ca="1" si="21"/>
        <v>#N/A</v>
      </c>
      <c r="O60" s="419">
        <f ca="1">표준압력!G44</f>
        <v>0</v>
      </c>
      <c r="P60" s="407"/>
      <c r="Q60" s="412" t="str">
        <f t="shared" ref="Q60:T60" ca="1" si="141">Q59</f>
        <v/>
      </c>
      <c r="R60" s="413" t="str">
        <f t="shared" ca="1" si="141"/>
        <v/>
      </c>
      <c r="S60" s="412" t="str">
        <f t="shared" ca="1" si="141"/>
        <v/>
      </c>
      <c r="T60" s="413" t="str">
        <f t="shared" ca="1" si="141"/>
        <v/>
      </c>
      <c r="U60" s="414" t="str">
        <f t="shared" ca="1" si="23"/>
        <v/>
      </c>
      <c r="V60" s="411" t="str">
        <f t="shared" ca="1" si="24"/>
        <v/>
      </c>
      <c r="W60" s="377" t="e">
        <f t="shared" ca="1" si="116"/>
        <v>#N/A</v>
      </c>
      <c r="X60" s="420" t="e">
        <f t="shared" ca="1" si="117"/>
        <v>#VALUE!</v>
      </c>
      <c r="Y60" s="413">
        <f t="shared" ca="1" si="25"/>
        <v>0</v>
      </c>
      <c r="AA60" s="412">
        <f t="shared" ref="AA60:AE60" si="142">AA59</f>
        <v>0</v>
      </c>
      <c r="AB60" s="412" t="str">
        <f t="shared" ca="1" si="142"/>
        <v/>
      </c>
      <c r="AC60" s="413" t="str">
        <f t="shared" ca="1" si="142"/>
        <v/>
      </c>
      <c r="AD60" s="412" t="str">
        <f t="shared" ca="1" si="142"/>
        <v/>
      </c>
      <c r="AE60" s="413" t="str">
        <f t="shared" ca="1" si="142"/>
        <v/>
      </c>
      <c r="AF60" s="414" t="str">
        <f t="shared" ca="1" si="27"/>
        <v/>
      </c>
      <c r="AG60" s="454" t="str">
        <f t="shared" ca="1" si="28"/>
        <v/>
      </c>
      <c r="AH60" s="456" t="str">
        <f t="shared" ca="1" si="41"/>
        <v/>
      </c>
      <c r="AI60" s="456" t="str">
        <f t="shared" ca="1" si="42"/>
        <v/>
      </c>
      <c r="AJ60" s="447" t="e">
        <f t="shared" ca="1" si="43"/>
        <v>#N/A</v>
      </c>
      <c r="AK60" s="412" t="str">
        <f t="shared" ref="AK60:AN60" ca="1" si="143">AK59</f>
        <v/>
      </c>
      <c r="AL60" s="413" t="str">
        <f t="shared" ca="1" si="143"/>
        <v/>
      </c>
      <c r="AM60" s="412" t="str">
        <f t="shared" ca="1" si="143"/>
        <v/>
      </c>
      <c r="AN60" s="413" t="str">
        <f t="shared" ca="1" si="143"/>
        <v/>
      </c>
      <c r="AO60" s="414" t="str">
        <f t="shared" ca="1" si="32"/>
        <v/>
      </c>
      <c r="AP60" s="454" t="str">
        <f t="shared" ca="1" si="33"/>
        <v/>
      </c>
      <c r="AQ60" s="456" t="str">
        <f t="shared" ca="1" si="45"/>
        <v/>
      </c>
      <c r="AR60" s="456" t="str">
        <f t="shared" ca="1" si="46"/>
        <v/>
      </c>
      <c r="AS60" s="447" t="e">
        <f t="shared" ca="1" si="47"/>
        <v>#N/A</v>
      </c>
      <c r="AT60" s="472" t="e">
        <f t="shared" ca="1" si="48"/>
        <v>#VALUE!</v>
      </c>
      <c r="AU60" s="471">
        <f t="shared" ca="1" si="49"/>
        <v>0</v>
      </c>
    </row>
    <row r="61" spans="2:47" ht="15" customHeight="1">
      <c r="B61" s="409">
        <f t="shared" si="15"/>
        <v>0</v>
      </c>
      <c r="C61" s="460">
        <f>표준압력!C45</f>
        <v>0</v>
      </c>
      <c r="D61" s="469">
        <f>표준압력!D45</f>
        <v>0</v>
      </c>
      <c r="E61" s="415">
        <f t="shared" si="108"/>
        <v>0</v>
      </c>
      <c r="F61" s="412" t="str">
        <f t="shared" ca="1" si="108"/>
        <v/>
      </c>
      <c r="G61" s="413" t="str">
        <f t="shared" ca="1" si="108"/>
        <v/>
      </c>
      <c r="H61" s="412" t="str">
        <f t="shared" ca="1" si="108"/>
        <v/>
      </c>
      <c r="I61" s="415" t="str">
        <f t="shared" ca="1" si="108"/>
        <v/>
      </c>
      <c r="J61" s="470" t="str">
        <f t="shared" ca="1" si="17"/>
        <v/>
      </c>
      <c r="K61" s="470" t="str">
        <f t="shared" ca="1" si="18"/>
        <v/>
      </c>
      <c r="L61" s="377">
        <f t="shared" si="19"/>
        <v>0</v>
      </c>
      <c r="M61" s="447" t="e">
        <f t="shared" ca="1" si="20"/>
        <v>#N/A</v>
      </c>
      <c r="N61" s="500" t="e">
        <f t="shared" ca="1" si="21"/>
        <v>#N/A</v>
      </c>
      <c r="O61" s="419">
        <f ca="1">표준압력!G45</f>
        <v>0</v>
      </c>
      <c r="P61" s="407"/>
      <c r="Q61" s="412" t="str">
        <f t="shared" ref="Q61:T61" ca="1" si="144">Q60</f>
        <v/>
      </c>
      <c r="R61" s="413" t="str">
        <f t="shared" ca="1" si="144"/>
        <v/>
      </c>
      <c r="S61" s="412" t="str">
        <f t="shared" ca="1" si="144"/>
        <v/>
      </c>
      <c r="T61" s="413" t="str">
        <f t="shared" ca="1" si="144"/>
        <v/>
      </c>
      <c r="U61" s="414" t="str">
        <f t="shared" ca="1" si="23"/>
        <v/>
      </c>
      <c r="V61" s="411" t="str">
        <f t="shared" ca="1" si="24"/>
        <v/>
      </c>
      <c r="W61" s="377" t="e">
        <f t="shared" ca="1" si="116"/>
        <v>#N/A</v>
      </c>
      <c r="X61" s="420" t="e">
        <f t="shared" ca="1" si="117"/>
        <v>#VALUE!</v>
      </c>
      <c r="Y61" s="413">
        <f t="shared" ca="1" si="25"/>
        <v>0</v>
      </c>
      <c r="AA61" s="412">
        <f t="shared" ref="AA61:AE61" si="145">AA60</f>
        <v>0</v>
      </c>
      <c r="AB61" s="412" t="str">
        <f t="shared" ca="1" si="145"/>
        <v/>
      </c>
      <c r="AC61" s="413" t="str">
        <f t="shared" ca="1" si="145"/>
        <v/>
      </c>
      <c r="AD61" s="412" t="str">
        <f t="shared" ca="1" si="145"/>
        <v/>
      </c>
      <c r="AE61" s="413" t="str">
        <f t="shared" ca="1" si="145"/>
        <v/>
      </c>
      <c r="AF61" s="414" t="str">
        <f t="shared" ca="1" si="27"/>
        <v/>
      </c>
      <c r="AG61" s="454" t="str">
        <f t="shared" ca="1" si="28"/>
        <v/>
      </c>
      <c r="AH61" s="456" t="str">
        <f t="shared" ca="1" si="41"/>
        <v/>
      </c>
      <c r="AI61" s="456" t="str">
        <f t="shared" ca="1" si="42"/>
        <v/>
      </c>
      <c r="AJ61" s="447" t="e">
        <f t="shared" ca="1" si="43"/>
        <v>#N/A</v>
      </c>
      <c r="AK61" s="412" t="str">
        <f t="shared" ref="AK61:AN61" ca="1" si="146">AK60</f>
        <v/>
      </c>
      <c r="AL61" s="413" t="str">
        <f t="shared" ca="1" si="146"/>
        <v/>
      </c>
      <c r="AM61" s="412" t="str">
        <f t="shared" ca="1" si="146"/>
        <v/>
      </c>
      <c r="AN61" s="413" t="str">
        <f t="shared" ca="1" si="146"/>
        <v/>
      </c>
      <c r="AO61" s="414" t="str">
        <f t="shared" ca="1" si="32"/>
        <v/>
      </c>
      <c r="AP61" s="454" t="str">
        <f t="shared" ca="1" si="33"/>
        <v/>
      </c>
      <c r="AQ61" s="456" t="str">
        <f t="shared" ca="1" si="45"/>
        <v/>
      </c>
      <c r="AR61" s="456" t="str">
        <f t="shared" ca="1" si="46"/>
        <v/>
      </c>
      <c r="AS61" s="447" t="e">
        <f t="shared" ca="1" si="47"/>
        <v>#N/A</v>
      </c>
      <c r="AT61" s="472" t="e">
        <f t="shared" ca="1" si="48"/>
        <v>#VALUE!</v>
      </c>
      <c r="AU61" s="471">
        <f t="shared" ca="1" si="49"/>
        <v>0</v>
      </c>
    </row>
    <row r="62" spans="2:47" ht="15" customHeight="1">
      <c r="B62" s="409">
        <f t="shared" si="15"/>
        <v>0</v>
      </c>
      <c r="C62" s="460">
        <f>표준압력!C46</f>
        <v>0</v>
      </c>
      <c r="D62" s="469">
        <f>표준압력!D46</f>
        <v>0</v>
      </c>
      <c r="E62" s="415">
        <f t="shared" si="108"/>
        <v>0</v>
      </c>
      <c r="F62" s="412" t="str">
        <f t="shared" ca="1" si="108"/>
        <v/>
      </c>
      <c r="G62" s="413" t="str">
        <f t="shared" ca="1" si="108"/>
        <v/>
      </c>
      <c r="H62" s="412" t="str">
        <f t="shared" ca="1" si="108"/>
        <v/>
      </c>
      <c r="I62" s="415" t="str">
        <f t="shared" ca="1" si="108"/>
        <v/>
      </c>
      <c r="J62" s="470" t="str">
        <f t="shared" ca="1" si="17"/>
        <v/>
      </c>
      <c r="K62" s="470" t="str">
        <f t="shared" ca="1" si="18"/>
        <v/>
      </c>
      <c r="L62" s="377">
        <f t="shared" si="19"/>
        <v>0</v>
      </c>
      <c r="M62" s="447" t="e">
        <f t="shared" ca="1" si="20"/>
        <v>#N/A</v>
      </c>
      <c r="N62" s="500" t="e">
        <f t="shared" ca="1" si="21"/>
        <v>#N/A</v>
      </c>
      <c r="O62" s="419">
        <f ca="1">표준압력!G46</f>
        <v>0</v>
      </c>
      <c r="P62" s="407"/>
      <c r="Q62" s="412" t="str">
        <f t="shared" ref="Q62:T62" ca="1" si="147">Q61</f>
        <v/>
      </c>
      <c r="R62" s="413" t="str">
        <f t="shared" ca="1" si="147"/>
        <v/>
      </c>
      <c r="S62" s="412" t="str">
        <f t="shared" ca="1" si="147"/>
        <v/>
      </c>
      <c r="T62" s="413" t="str">
        <f t="shared" ca="1" si="147"/>
        <v/>
      </c>
      <c r="U62" s="414" t="str">
        <f t="shared" ca="1" si="23"/>
        <v/>
      </c>
      <c r="V62" s="411" t="str">
        <f t="shared" ca="1" si="24"/>
        <v/>
      </c>
      <c r="W62" s="377" t="e">
        <f t="shared" ca="1" si="116"/>
        <v>#N/A</v>
      </c>
      <c r="X62" s="420" t="e">
        <f t="shared" ca="1" si="117"/>
        <v>#VALUE!</v>
      </c>
      <c r="Y62" s="413">
        <f t="shared" ca="1" si="25"/>
        <v>0</v>
      </c>
      <c r="AA62" s="412">
        <f t="shared" ref="AA62:AE62" si="148">AA61</f>
        <v>0</v>
      </c>
      <c r="AB62" s="412" t="str">
        <f t="shared" ca="1" si="148"/>
        <v/>
      </c>
      <c r="AC62" s="413" t="str">
        <f t="shared" ca="1" si="148"/>
        <v/>
      </c>
      <c r="AD62" s="412" t="str">
        <f t="shared" ca="1" si="148"/>
        <v/>
      </c>
      <c r="AE62" s="413" t="str">
        <f t="shared" ca="1" si="148"/>
        <v/>
      </c>
      <c r="AF62" s="414" t="str">
        <f t="shared" ca="1" si="27"/>
        <v/>
      </c>
      <c r="AG62" s="454" t="str">
        <f t="shared" ca="1" si="28"/>
        <v/>
      </c>
      <c r="AH62" s="456" t="str">
        <f t="shared" ca="1" si="41"/>
        <v/>
      </c>
      <c r="AI62" s="456" t="str">
        <f t="shared" ca="1" si="42"/>
        <v/>
      </c>
      <c r="AJ62" s="447" t="e">
        <f t="shared" ca="1" si="43"/>
        <v>#N/A</v>
      </c>
      <c r="AK62" s="412" t="str">
        <f t="shared" ref="AK62:AN62" ca="1" si="149">AK61</f>
        <v/>
      </c>
      <c r="AL62" s="413" t="str">
        <f t="shared" ca="1" si="149"/>
        <v/>
      </c>
      <c r="AM62" s="412" t="str">
        <f t="shared" ca="1" si="149"/>
        <v/>
      </c>
      <c r="AN62" s="413" t="str">
        <f t="shared" ca="1" si="149"/>
        <v/>
      </c>
      <c r="AO62" s="414" t="str">
        <f t="shared" ca="1" si="32"/>
        <v/>
      </c>
      <c r="AP62" s="454" t="str">
        <f t="shared" ca="1" si="33"/>
        <v/>
      </c>
      <c r="AQ62" s="456" t="str">
        <f t="shared" ca="1" si="45"/>
        <v/>
      </c>
      <c r="AR62" s="456" t="str">
        <f t="shared" ca="1" si="46"/>
        <v/>
      </c>
      <c r="AS62" s="447" t="e">
        <f t="shared" ca="1" si="47"/>
        <v>#N/A</v>
      </c>
      <c r="AT62" s="472" t="e">
        <f t="shared" ca="1" si="48"/>
        <v>#VALUE!</v>
      </c>
      <c r="AU62" s="471">
        <f t="shared" ca="1" si="49"/>
        <v>0</v>
      </c>
    </row>
    <row r="63" spans="2:47" ht="15" customHeight="1">
      <c r="B63" s="409">
        <f t="shared" si="15"/>
        <v>0</v>
      </c>
      <c r="C63" s="460">
        <f>표준압력!C47</f>
        <v>0</v>
      </c>
      <c r="D63" s="469">
        <f>표준압력!D47</f>
        <v>0</v>
      </c>
      <c r="E63" s="415">
        <f t="shared" si="108"/>
        <v>0</v>
      </c>
      <c r="F63" s="412" t="str">
        <f t="shared" ca="1" si="108"/>
        <v/>
      </c>
      <c r="G63" s="413" t="str">
        <f t="shared" ca="1" si="108"/>
        <v/>
      </c>
      <c r="H63" s="412" t="str">
        <f t="shared" ca="1" si="108"/>
        <v/>
      </c>
      <c r="I63" s="415" t="str">
        <f t="shared" ca="1" si="108"/>
        <v/>
      </c>
      <c r="J63" s="470" t="str">
        <f t="shared" ca="1" si="17"/>
        <v/>
      </c>
      <c r="K63" s="470" t="str">
        <f t="shared" ca="1" si="18"/>
        <v/>
      </c>
      <c r="L63" s="377">
        <f t="shared" si="19"/>
        <v>0</v>
      </c>
      <c r="M63" s="447" t="e">
        <f t="shared" ca="1" si="20"/>
        <v>#N/A</v>
      </c>
      <c r="N63" s="500" t="e">
        <f t="shared" ca="1" si="21"/>
        <v>#N/A</v>
      </c>
      <c r="O63" s="419">
        <f ca="1">표준압력!G47</f>
        <v>0</v>
      </c>
      <c r="P63" s="407"/>
      <c r="Q63" s="412" t="str">
        <f t="shared" ref="Q63:T63" ca="1" si="150">Q62</f>
        <v/>
      </c>
      <c r="R63" s="413" t="str">
        <f t="shared" ca="1" si="150"/>
        <v/>
      </c>
      <c r="S63" s="412" t="str">
        <f t="shared" ca="1" si="150"/>
        <v/>
      </c>
      <c r="T63" s="413" t="str">
        <f t="shared" ca="1" si="150"/>
        <v/>
      </c>
      <c r="U63" s="414" t="str">
        <f t="shared" ca="1" si="23"/>
        <v/>
      </c>
      <c r="V63" s="411" t="str">
        <f t="shared" ca="1" si="24"/>
        <v/>
      </c>
      <c r="W63" s="377" t="e">
        <f t="shared" ca="1" si="116"/>
        <v>#N/A</v>
      </c>
      <c r="X63" s="420" t="e">
        <f t="shared" ca="1" si="117"/>
        <v>#VALUE!</v>
      </c>
      <c r="Y63" s="413">
        <f t="shared" ca="1" si="25"/>
        <v>0</v>
      </c>
      <c r="AA63" s="412">
        <f t="shared" ref="AA63:AE63" si="151">AA62</f>
        <v>0</v>
      </c>
      <c r="AB63" s="412" t="str">
        <f t="shared" ca="1" si="151"/>
        <v/>
      </c>
      <c r="AC63" s="413" t="str">
        <f t="shared" ca="1" si="151"/>
        <v/>
      </c>
      <c r="AD63" s="412" t="str">
        <f t="shared" ca="1" si="151"/>
        <v/>
      </c>
      <c r="AE63" s="413" t="str">
        <f t="shared" ca="1" si="151"/>
        <v/>
      </c>
      <c r="AF63" s="414" t="str">
        <f t="shared" ca="1" si="27"/>
        <v/>
      </c>
      <c r="AG63" s="454" t="str">
        <f t="shared" ca="1" si="28"/>
        <v/>
      </c>
      <c r="AH63" s="456" t="str">
        <f t="shared" ca="1" si="41"/>
        <v/>
      </c>
      <c r="AI63" s="456" t="str">
        <f t="shared" ca="1" si="42"/>
        <v/>
      </c>
      <c r="AJ63" s="447" t="e">
        <f t="shared" ca="1" si="43"/>
        <v>#N/A</v>
      </c>
      <c r="AK63" s="412" t="str">
        <f t="shared" ref="AK63:AN63" ca="1" si="152">AK62</f>
        <v/>
      </c>
      <c r="AL63" s="413" t="str">
        <f t="shared" ca="1" si="152"/>
        <v/>
      </c>
      <c r="AM63" s="412" t="str">
        <f t="shared" ca="1" si="152"/>
        <v/>
      </c>
      <c r="AN63" s="413" t="str">
        <f t="shared" ca="1" si="152"/>
        <v/>
      </c>
      <c r="AO63" s="414" t="str">
        <f t="shared" ca="1" si="32"/>
        <v/>
      </c>
      <c r="AP63" s="454" t="str">
        <f t="shared" ca="1" si="33"/>
        <v/>
      </c>
      <c r="AQ63" s="456" t="str">
        <f t="shared" ca="1" si="45"/>
        <v/>
      </c>
      <c r="AR63" s="456" t="str">
        <f t="shared" ca="1" si="46"/>
        <v/>
      </c>
      <c r="AS63" s="447" t="e">
        <f t="shared" ca="1" si="47"/>
        <v>#N/A</v>
      </c>
      <c r="AT63" s="472" t="e">
        <f t="shared" ca="1" si="48"/>
        <v>#VALUE!</v>
      </c>
      <c r="AU63" s="471">
        <f t="shared" ca="1" si="49"/>
        <v>0</v>
      </c>
    </row>
    <row r="64" spans="2:47" ht="15" customHeight="1">
      <c r="B64" s="409">
        <f t="shared" si="15"/>
        <v>0</v>
      </c>
      <c r="C64" s="460">
        <f>표준압력!C48</f>
        <v>0</v>
      </c>
      <c r="D64" s="469">
        <f>표준압력!D48</f>
        <v>0</v>
      </c>
      <c r="E64" s="415">
        <f t="shared" si="108"/>
        <v>0</v>
      </c>
      <c r="F64" s="412" t="str">
        <f t="shared" ca="1" si="108"/>
        <v/>
      </c>
      <c r="G64" s="413" t="str">
        <f t="shared" ca="1" si="108"/>
        <v/>
      </c>
      <c r="H64" s="412" t="str">
        <f t="shared" ca="1" si="108"/>
        <v/>
      </c>
      <c r="I64" s="415" t="str">
        <f t="shared" ca="1" si="108"/>
        <v/>
      </c>
      <c r="J64" s="470" t="str">
        <f t="shared" ca="1" si="17"/>
        <v/>
      </c>
      <c r="K64" s="470" t="str">
        <f t="shared" ca="1" si="18"/>
        <v/>
      </c>
      <c r="L64" s="377">
        <f t="shared" si="19"/>
        <v>0</v>
      </c>
      <c r="M64" s="447" t="e">
        <f t="shared" ca="1" si="20"/>
        <v>#N/A</v>
      </c>
      <c r="N64" s="500" t="e">
        <f t="shared" ca="1" si="21"/>
        <v>#N/A</v>
      </c>
      <c r="O64" s="419">
        <f ca="1">표준압력!G48</f>
        <v>0</v>
      </c>
      <c r="P64" s="407"/>
      <c r="Q64" s="412" t="str">
        <f t="shared" ref="Q64:T64" ca="1" si="153">Q63</f>
        <v/>
      </c>
      <c r="R64" s="413" t="str">
        <f t="shared" ca="1" si="153"/>
        <v/>
      </c>
      <c r="S64" s="412" t="str">
        <f t="shared" ca="1" si="153"/>
        <v/>
      </c>
      <c r="T64" s="413" t="str">
        <f t="shared" ca="1" si="153"/>
        <v/>
      </c>
      <c r="U64" s="414" t="str">
        <f t="shared" ca="1" si="23"/>
        <v/>
      </c>
      <c r="V64" s="411" t="str">
        <f t="shared" ca="1" si="24"/>
        <v/>
      </c>
      <c r="W64" s="377" t="e">
        <f t="shared" ca="1" si="116"/>
        <v>#N/A</v>
      </c>
      <c r="X64" s="420" t="e">
        <f t="shared" ca="1" si="117"/>
        <v>#VALUE!</v>
      </c>
      <c r="Y64" s="413">
        <f t="shared" ca="1" si="25"/>
        <v>0</v>
      </c>
      <c r="AA64" s="412">
        <f t="shared" ref="AA64:AE64" si="154">AA63</f>
        <v>0</v>
      </c>
      <c r="AB64" s="412" t="str">
        <f t="shared" ca="1" si="154"/>
        <v/>
      </c>
      <c r="AC64" s="413" t="str">
        <f t="shared" ca="1" si="154"/>
        <v/>
      </c>
      <c r="AD64" s="412" t="str">
        <f t="shared" ca="1" si="154"/>
        <v/>
      </c>
      <c r="AE64" s="413" t="str">
        <f t="shared" ca="1" si="154"/>
        <v/>
      </c>
      <c r="AF64" s="414" t="str">
        <f t="shared" ca="1" si="27"/>
        <v/>
      </c>
      <c r="AG64" s="454" t="str">
        <f t="shared" ca="1" si="28"/>
        <v/>
      </c>
      <c r="AH64" s="456" t="str">
        <f t="shared" ca="1" si="41"/>
        <v/>
      </c>
      <c r="AI64" s="456" t="str">
        <f t="shared" ca="1" si="42"/>
        <v/>
      </c>
      <c r="AJ64" s="447" t="e">
        <f t="shared" ca="1" si="43"/>
        <v>#N/A</v>
      </c>
      <c r="AK64" s="412" t="str">
        <f t="shared" ref="AK64:AN64" ca="1" si="155">AK63</f>
        <v/>
      </c>
      <c r="AL64" s="413" t="str">
        <f t="shared" ca="1" si="155"/>
        <v/>
      </c>
      <c r="AM64" s="412" t="str">
        <f t="shared" ca="1" si="155"/>
        <v/>
      </c>
      <c r="AN64" s="413" t="str">
        <f t="shared" ca="1" si="155"/>
        <v/>
      </c>
      <c r="AO64" s="414" t="str">
        <f t="shared" ca="1" si="32"/>
        <v/>
      </c>
      <c r="AP64" s="454" t="str">
        <f t="shared" ca="1" si="33"/>
        <v/>
      </c>
      <c r="AQ64" s="456" t="str">
        <f t="shared" ca="1" si="45"/>
        <v/>
      </c>
      <c r="AR64" s="456" t="str">
        <f t="shared" ca="1" si="46"/>
        <v/>
      </c>
      <c r="AS64" s="447" t="e">
        <f t="shared" ca="1" si="47"/>
        <v>#N/A</v>
      </c>
      <c r="AT64" s="472" t="e">
        <f t="shared" ca="1" si="48"/>
        <v>#VALUE!</v>
      </c>
      <c r="AU64" s="471">
        <f t="shared" ca="1" si="49"/>
        <v>0</v>
      </c>
    </row>
    <row r="65" spans="1:47" ht="15" customHeight="1">
      <c r="B65" s="409">
        <f t="shared" si="15"/>
        <v>0</v>
      </c>
      <c r="C65" s="460">
        <f>표준압력!C49</f>
        <v>0</v>
      </c>
      <c r="D65" s="469">
        <f>표준압력!D49</f>
        <v>0</v>
      </c>
      <c r="E65" s="415">
        <f t="shared" si="108"/>
        <v>0</v>
      </c>
      <c r="F65" s="412" t="str">
        <f t="shared" ca="1" si="108"/>
        <v/>
      </c>
      <c r="G65" s="413" t="str">
        <f t="shared" ca="1" si="108"/>
        <v/>
      </c>
      <c r="H65" s="412" t="str">
        <f t="shared" ca="1" si="108"/>
        <v/>
      </c>
      <c r="I65" s="415" t="str">
        <f t="shared" ca="1" si="108"/>
        <v/>
      </c>
      <c r="J65" s="470" t="str">
        <f t="shared" ca="1" si="17"/>
        <v/>
      </c>
      <c r="K65" s="470" t="str">
        <f t="shared" ca="1" si="18"/>
        <v/>
      </c>
      <c r="L65" s="377">
        <f t="shared" si="19"/>
        <v>0</v>
      </c>
      <c r="M65" s="447" t="e">
        <f t="shared" ca="1" si="20"/>
        <v>#N/A</v>
      </c>
      <c r="N65" s="500" t="e">
        <f t="shared" ca="1" si="21"/>
        <v>#N/A</v>
      </c>
      <c r="O65" s="419">
        <f ca="1">표준압력!G49</f>
        <v>0</v>
      </c>
      <c r="P65" s="407"/>
      <c r="Q65" s="412" t="str">
        <f t="shared" ref="Q65:T65" ca="1" si="156">Q64</f>
        <v/>
      </c>
      <c r="R65" s="413" t="str">
        <f t="shared" ca="1" si="156"/>
        <v/>
      </c>
      <c r="S65" s="412" t="str">
        <f t="shared" ca="1" si="156"/>
        <v/>
      </c>
      <c r="T65" s="413" t="str">
        <f t="shared" ca="1" si="156"/>
        <v/>
      </c>
      <c r="U65" s="414" t="str">
        <f t="shared" ca="1" si="23"/>
        <v/>
      </c>
      <c r="V65" s="411" t="str">
        <f t="shared" ca="1" si="24"/>
        <v/>
      </c>
      <c r="W65" s="377" t="e">
        <f t="shared" ca="1" si="116"/>
        <v>#N/A</v>
      </c>
      <c r="X65" s="420" t="e">
        <f t="shared" ca="1" si="117"/>
        <v>#VALUE!</v>
      </c>
      <c r="Y65" s="413">
        <f t="shared" ca="1" si="25"/>
        <v>0</v>
      </c>
      <c r="AA65" s="412">
        <f t="shared" ref="AA65:AE65" si="157">AA64</f>
        <v>0</v>
      </c>
      <c r="AB65" s="412" t="str">
        <f t="shared" ca="1" si="157"/>
        <v/>
      </c>
      <c r="AC65" s="413" t="str">
        <f t="shared" ca="1" si="157"/>
        <v/>
      </c>
      <c r="AD65" s="412" t="str">
        <f t="shared" ca="1" si="157"/>
        <v/>
      </c>
      <c r="AE65" s="413" t="str">
        <f t="shared" ca="1" si="157"/>
        <v/>
      </c>
      <c r="AF65" s="414" t="str">
        <f t="shared" ca="1" si="27"/>
        <v/>
      </c>
      <c r="AG65" s="454" t="str">
        <f t="shared" ca="1" si="28"/>
        <v/>
      </c>
      <c r="AH65" s="456" t="str">
        <f t="shared" ca="1" si="41"/>
        <v/>
      </c>
      <c r="AI65" s="456" t="str">
        <f t="shared" ca="1" si="42"/>
        <v/>
      </c>
      <c r="AJ65" s="447" t="e">
        <f t="shared" ca="1" si="43"/>
        <v>#N/A</v>
      </c>
      <c r="AK65" s="412" t="str">
        <f t="shared" ref="AK65:AN65" ca="1" si="158">AK64</f>
        <v/>
      </c>
      <c r="AL65" s="413" t="str">
        <f t="shared" ca="1" si="158"/>
        <v/>
      </c>
      <c r="AM65" s="412" t="str">
        <f t="shared" ca="1" si="158"/>
        <v/>
      </c>
      <c r="AN65" s="413" t="str">
        <f t="shared" ca="1" si="158"/>
        <v/>
      </c>
      <c r="AO65" s="414" t="str">
        <f t="shared" ca="1" si="32"/>
        <v/>
      </c>
      <c r="AP65" s="454" t="str">
        <f t="shared" ca="1" si="33"/>
        <v/>
      </c>
      <c r="AQ65" s="456" t="str">
        <f t="shared" ca="1" si="45"/>
        <v/>
      </c>
      <c r="AR65" s="456" t="str">
        <f t="shared" ca="1" si="46"/>
        <v/>
      </c>
      <c r="AS65" s="447" t="e">
        <f t="shared" ca="1" si="47"/>
        <v>#N/A</v>
      </c>
      <c r="AT65" s="472" t="e">
        <f t="shared" ca="1" si="48"/>
        <v>#VALUE!</v>
      </c>
      <c r="AU65" s="471">
        <f t="shared" ca="1" si="49"/>
        <v>0</v>
      </c>
    </row>
    <row r="66" spans="1:47" ht="15" customHeight="1">
      <c r="B66" s="409">
        <f t="shared" si="15"/>
        <v>0</v>
      </c>
      <c r="C66" s="460">
        <f>표준압력!C50</f>
        <v>0</v>
      </c>
      <c r="D66" s="469">
        <f>표준압력!D50</f>
        <v>0</v>
      </c>
      <c r="E66" s="415">
        <f t="shared" ref="E66:I79" si="159">E65</f>
        <v>0</v>
      </c>
      <c r="F66" s="412" t="str">
        <f t="shared" ca="1" si="159"/>
        <v/>
      </c>
      <c r="G66" s="413" t="str">
        <f t="shared" ca="1" si="159"/>
        <v/>
      </c>
      <c r="H66" s="412" t="str">
        <f t="shared" ca="1" si="159"/>
        <v/>
      </c>
      <c r="I66" s="415" t="str">
        <f t="shared" ca="1" si="159"/>
        <v/>
      </c>
      <c r="J66" s="470" t="str">
        <f t="shared" ca="1" si="17"/>
        <v/>
      </c>
      <c r="K66" s="470" t="str">
        <f t="shared" ca="1" si="18"/>
        <v/>
      </c>
      <c r="L66" s="377">
        <f t="shared" si="19"/>
        <v>0</v>
      </c>
      <c r="M66" s="447" t="e">
        <f t="shared" ca="1" si="20"/>
        <v>#N/A</v>
      </c>
      <c r="N66" s="500" t="e">
        <f t="shared" ca="1" si="21"/>
        <v>#N/A</v>
      </c>
      <c r="O66" s="419">
        <f ca="1">표준압력!G50</f>
        <v>0</v>
      </c>
      <c r="P66" s="407"/>
      <c r="Q66" s="412" t="str">
        <f t="shared" ref="Q66:T66" ca="1" si="160">Q65</f>
        <v/>
      </c>
      <c r="R66" s="413" t="str">
        <f t="shared" ca="1" si="160"/>
        <v/>
      </c>
      <c r="S66" s="412" t="str">
        <f t="shared" ca="1" si="160"/>
        <v/>
      </c>
      <c r="T66" s="413" t="str">
        <f t="shared" ca="1" si="160"/>
        <v/>
      </c>
      <c r="U66" s="414" t="str">
        <f t="shared" ca="1" si="23"/>
        <v/>
      </c>
      <c r="V66" s="411" t="str">
        <f t="shared" ca="1" si="24"/>
        <v/>
      </c>
      <c r="W66" s="377" t="e">
        <f t="shared" ca="1" si="116"/>
        <v>#N/A</v>
      </c>
      <c r="X66" s="420" t="e">
        <f t="shared" ca="1" si="117"/>
        <v>#VALUE!</v>
      </c>
      <c r="Y66" s="413">
        <f t="shared" ca="1" si="25"/>
        <v>0</v>
      </c>
      <c r="AA66" s="412">
        <f t="shared" ref="AA66:AE66" si="161">AA65</f>
        <v>0</v>
      </c>
      <c r="AB66" s="412" t="str">
        <f t="shared" ca="1" si="161"/>
        <v/>
      </c>
      <c r="AC66" s="413" t="str">
        <f t="shared" ca="1" si="161"/>
        <v/>
      </c>
      <c r="AD66" s="412" t="str">
        <f t="shared" ca="1" si="161"/>
        <v/>
      </c>
      <c r="AE66" s="413" t="str">
        <f t="shared" ca="1" si="161"/>
        <v/>
      </c>
      <c r="AF66" s="414" t="str">
        <f t="shared" ca="1" si="27"/>
        <v/>
      </c>
      <c r="AG66" s="454" t="str">
        <f t="shared" ca="1" si="28"/>
        <v/>
      </c>
      <c r="AH66" s="456" t="str">
        <f t="shared" ca="1" si="41"/>
        <v/>
      </c>
      <c r="AI66" s="456" t="str">
        <f t="shared" ca="1" si="42"/>
        <v/>
      </c>
      <c r="AJ66" s="447" t="e">
        <f t="shared" ca="1" si="43"/>
        <v>#N/A</v>
      </c>
      <c r="AK66" s="412" t="str">
        <f t="shared" ref="AK66:AN66" ca="1" si="162">AK65</f>
        <v/>
      </c>
      <c r="AL66" s="413" t="str">
        <f t="shared" ca="1" si="162"/>
        <v/>
      </c>
      <c r="AM66" s="412" t="str">
        <f t="shared" ca="1" si="162"/>
        <v/>
      </c>
      <c r="AN66" s="413" t="str">
        <f t="shared" ca="1" si="162"/>
        <v/>
      </c>
      <c r="AO66" s="414" t="str">
        <f t="shared" ca="1" si="32"/>
        <v/>
      </c>
      <c r="AP66" s="454" t="str">
        <f t="shared" ca="1" si="33"/>
        <v/>
      </c>
      <c r="AQ66" s="456" t="str">
        <f t="shared" ca="1" si="45"/>
        <v/>
      </c>
      <c r="AR66" s="456" t="str">
        <f t="shared" ca="1" si="46"/>
        <v/>
      </c>
      <c r="AS66" s="447" t="e">
        <f t="shared" ca="1" si="47"/>
        <v>#N/A</v>
      </c>
      <c r="AT66" s="472" t="e">
        <f t="shared" ca="1" si="48"/>
        <v>#VALUE!</v>
      </c>
      <c r="AU66" s="471">
        <f t="shared" ca="1" si="49"/>
        <v>0</v>
      </c>
    </row>
    <row r="67" spans="1:47" ht="15" customHeight="1">
      <c r="B67" s="409">
        <f t="shared" si="15"/>
        <v>0</v>
      </c>
      <c r="C67" s="460">
        <f>표준압력!C51</f>
        <v>0</v>
      </c>
      <c r="D67" s="469">
        <f>표준압력!D51</f>
        <v>0</v>
      </c>
      <c r="E67" s="415">
        <f t="shared" si="159"/>
        <v>0</v>
      </c>
      <c r="F67" s="412" t="str">
        <f t="shared" ca="1" si="159"/>
        <v/>
      </c>
      <c r="G67" s="413" t="str">
        <f t="shared" ca="1" si="159"/>
        <v/>
      </c>
      <c r="H67" s="412" t="str">
        <f t="shared" ca="1" si="159"/>
        <v/>
      </c>
      <c r="I67" s="415" t="str">
        <f t="shared" ca="1" si="159"/>
        <v/>
      </c>
      <c r="J67" s="470" t="str">
        <f t="shared" ca="1" si="17"/>
        <v/>
      </c>
      <c r="K67" s="470" t="str">
        <f t="shared" ca="1" si="18"/>
        <v/>
      </c>
      <c r="L67" s="377">
        <f t="shared" si="19"/>
        <v>0</v>
      </c>
      <c r="M67" s="447" t="e">
        <f t="shared" ca="1" si="20"/>
        <v>#N/A</v>
      </c>
      <c r="N67" s="500" t="e">
        <f t="shared" ca="1" si="21"/>
        <v>#N/A</v>
      </c>
      <c r="O67" s="419">
        <f ca="1">표준압력!G51</f>
        <v>0</v>
      </c>
      <c r="P67" s="407"/>
      <c r="Q67" s="412" t="str">
        <f t="shared" ref="Q67:T67" ca="1" si="163">Q66</f>
        <v/>
      </c>
      <c r="R67" s="413" t="str">
        <f t="shared" ca="1" si="163"/>
        <v/>
      </c>
      <c r="S67" s="412" t="str">
        <f t="shared" ca="1" si="163"/>
        <v/>
      </c>
      <c r="T67" s="413" t="str">
        <f t="shared" ca="1" si="163"/>
        <v/>
      </c>
      <c r="U67" s="414" t="str">
        <f t="shared" ca="1" si="23"/>
        <v/>
      </c>
      <c r="V67" s="411" t="str">
        <f t="shared" ca="1" si="24"/>
        <v/>
      </c>
      <c r="W67" s="377" t="e">
        <f t="shared" ca="1" si="116"/>
        <v>#N/A</v>
      </c>
      <c r="X67" s="420" t="e">
        <f t="shared" ca="1" si="117"/>
        <v>#VALUE!</v>
      </c>
      <c r="Y67" s="413">
        <f t="shared" ca="1" si="25"/>
        <v>0</v>
      </c>
      <c r="AA67" s="412">
        <f t="shared" ref="AA67:AE67" si="164">AA66</f>
        <v>0</v>
      </c>
      <c r="AB67" s="412" t="str">
        <f t="shared" ca="1" si="164"/>
        <v/>
      </c>
      <c r="AC67" s="413" t="str">
        <f t="shared" ca="1" si="164"/>
        <v/>
      </c>
      <c r="AD67" s="412" t="str">
        <f t="shared" ca="1" si="164"/>
        <v/>
      </c>
      <c r="AE67" s="413" t="str">
        <f t="shared" ca="1" si="164"/>
        <v/>
      </c>
      <c r="AF67" s="414" t="str">
        <f t="shared" ca="1" si="27"/>
        <v/>
      </c>
      <c r="AG67" s="454" t="str">
        <f t="shared" ca="1" si="28"/>
        <v/>
      </c>
      <c r="AH67" s="456" t="str">
        <f t="shared" ca="1" si="41"/>
        <v/>
      </c>
      <c r="AI67" s="456" t="str">
        <f t="shared" ca="1" si="42"/>
        <v/>
      </c>
      <c r="AJ67" s="447" t="e">
        <f t="shared" ca="1" si="43"/>
        <v>#N/A</v>
      </c>
      <c r="AK67" s="412" t="str">
        <f t="shared" ref="AK67:AN67" ca="1" si="165">AK66</f>
        <v/>
      </c>
      <c r="AL67" s="413" t="str">
        <f t="shared" ca="1" si="165"/>
        <v/>
      </c>
      <c r="AM67" s="412" t="str">
        <f t="shared" ca="1" si="165"/>
        <v/>
      </c>
      <c r="AN67" s="413" t="str">
        <f t="shared" ca="1" si="165"/>
        <v/>
      </c>
      <c r="AO67" s="414" t="str">
        <f t="shared" ca="1" si="32"/>
        <v/>
      </c>
      <c r="AP67" s="454" t="str">
        <f t="shared" ca="1" si="33"/>
        <v/>
      </c>
      <c r="AQ67" s="456" t="str">
        <f t="shared" ca="1" si="45"/>
        <v/>
      </c>
      <c r="AR67" s="456" t="str">
        <f t="shared" ca="1" si="46"/>
        <v/>
      </c>
      <c r="AS67" s="447" t="e">
        <f t="shared" ca="1" si="47"/>
        <v>#N/A</v>
      </c>
      <c r="AT67" s="472" t="e">
        <f t="shared" ca="1" si="48"/>
        <v>#VALUE!</v>
      </c>
      <c r="AU67" s="471">
        <f t="shared" ca="1" si="49"/>
        <v>0</v>
      </c>
    </row>
    <row r="68" spans="1:47" ht="15" customHeight="1">
      <c r="B68" s="409">
        <f t="shared" si="15"/>
        <v>0</v>
      </c>
      <c r="C68" s="460">
        <f>표준압력!C52</f>
        <v>0</v>
      </c>
      <c r="D68" s="469">
        <f>표준압력!D52</f>
        <v>0</v>
      </c>
      <c r="E68" s="415">
        <f t="shared" si="159"/>
        <v>0</v>
      </c>
      <c r="F68" s="412" t="str">
        <f t="shared" ca="1" si="159"/>
        <v/>
      </c>
      <c r="G68" s="413" t="str">
        <f t="shared" ca="1" si="159"/>
        <v/>
      </c>
      <c r="H68" s="412" t="str">
        <f t="shared" ca="1" si="159"/>
        <v/>
      </c>
      <c r="I68" s="415" t="str">
        <f t="shared" ca="1" si="159"/>
        <v/>
      </c>
      <c r="J68" s="470" t="str">
        <f t="shared" ca="1" si="17"/>
        <v/>
      </c>
      <c r="K68" s="470" t="str">
        <f t="shared" ca="1" si="18"/>
        <v/>
      </c>
      <c r="L68" s="377">
        <f t="shared" si="19"/>
        <v>0</v>
      </c>
      <c r="M68" s="447" t="e">
        <f t="shared" ca="1" si="20"/>
        <v>#N/A</v>
      </c>
      <c r="N68" s="500" t="e">
        <f t="shared" ca="1" si="21"/>
        <v>#N/A</v>
      </c>
      <c r="O68" s="419">
        <f ca="1">표준압력!G52</f>
        <v>0</v>
      </c>
      <c r="P68" s="407"/>
      <c r="Q68" s="412" t="str">
        <f t="shared" ref="Q68:T68" ca="1" si="166">Q67</f>
        <v/>
      </c>
      <c r="R68" s="413" t="str">
        <f t="shared" ca="1" si="166"/>
        <v/>
      </c>
      <c r="S68" s="412" t="str">
        <f t="shared" ca="1" si="166"/>
        <v/>
      </c>
      <c r="T68" s="413" t="str">
        <f t="shared" ca="1" si="166"/>
        <v/>
      </c>
      <c r="U68" s="414" t="str">
        <f t="shared" ca="1" si="23"/>
        <v/>
      </c>
      <c r="V68" s="411" t="str">
        <f t="shared" ca="1" si="24"/>
        <v/>
      </c>
      <c r="W68" s="377" t="e">
        <f t="shared" ca="1" si="116"/>
        <v>#N/A</v>
      </c>
      <c r="X68" s="420" t="e">
        <f t="shared" ca="1" si="117"/>
        <v>#VALUE!</v>
      </c>
      <c r="Y68" s="413">
        <f t="shared" ca="1" si="25"/>
        <v>0</v>
      </c>
      <c r="AA68" s="412">
        <f t="shared" ref="AA68:AE68" si="167">AA67</f>
        <v>0</v>
      </c>
      <c r="AB68" s="412" t="str">
        <f t="shared" ca="1" si="167"/>
        <v/>
      </c>
      <c r="AC68" s="413" t="str">
        <f t="shared" ca="1" si="167"/>
        <v/>
      </c>
      <c r="AD68" s="412" t="str">
        <f t="shared" ca="1" si="167"/>
        <v/>
      </c>
      <c r="AE68" s="413" t="str">
        <f t="shared" ca="1" si="167"/>
        <v/>
      </c>
      <c r="AF68" s="414" t="str">
        <f t="shared" ca="1" si="27"/>
        <v/>
      </c>
      <c r="AG68" s="454" t="str">
        <f t="shared" ca="1" si="28"/>
        <v/>
      </c>
      <c r="AH68" s="456" t="str">
        <f t="shared" ca="1" si="41"/>
        <v/>
      </c>
      <c r="AI68" s="456" t="str">
        <f t="shared" ca="1" si="42"/>
        <v/>
      </c>
      <c r="AJ68" s="447" t="e">
        <f t="shared" ca="1" si="43"/>
        <v>#N/A</v>
      </c>
      <c r="AK68" s="412" t="str">
        <f t="shared" ref="AK68:AN68" ca="1" si="168">AK67</f>
        <v/>
      </c>
      <c r="AL68" s="413" t="str">
        <f t="shared" ca="1" si="168"/>
        <v/>
      </c>
      <c r="AM68" s="412" t="str">
        <f t="shared" ca="1" si="168"/>
        <v/>
      </c>
      <c r="AN68" s="413" t="str">
        <f t="shared" ca="1" si="168"/>
        <v/>
      </c>
      <c r="AO68" s="414" t="str">
        <f t="shared" ca="1" si="32"/>
        <v/>
      </c>
      <c r="AP68" s="454" t="str">
        <f t="shared" ca="1" si="33"/>
        <v/>
      </c>
      <c r="AQ68" s="456" t="str">
        <f t="shared" ca="1" si="45"/>
        <v/>
      </c>
      <c r="AR68" s="456" t="str">
        <f t="shared" ca="1" si="46"/>
        <v/>
      </c>
      <c r="AS68" s="447" t="e">
        <f t="shared" ca="1" si="47"/>
        <v>#N/A</v>
      </c>
      <c r="AT68" s="472" t="e">
        <f t="shared" ca="1" si="48"/>
        <v>#VALUE!</v>
      </c>
      <c r="AU68" s="471">
        <f t="shared" ca="1" si="49"/>
        <v>0</v>
      </c>
    </row>
    <row r="69" spans="1:47" ht="15" customHeight="1">
      <c r="B69" s="409">
        <f t="shared" si="15"/>
        <v>0</v>
      </c>
      <c r="C69" s="460">
        <f>표준압력!C53</f>
        <v>0</v>
      </c>
      <c r="D69" s="469">
        <f>표준압력!D53</f>
        <v>0</v>
      </c>
      <c r="E69" s="415">
        <f t="shared" si="159"/>
        <v>0</v>
      </c>
      <c r="F69" s="412" t="str">
        <f t="shared" ca="1" si="159"/>
        <v/>
      </c>
      <c r="G69" s="413" t="str">
        <f t="shared" ca="1" si="159"/>
        <v/>
      </c>
      <c r="H69" s="412" t="str">
        <f t="shared" ca="1" si="159"/>
        <v/>
      </c>
      <c r="I69" s="415" t="str">
        <f t="shared" ca="1" si="159"/>
        <v/>
      </c>
      <c r="J69" s="470" t="str">
        <f t="shared" ca="1" si="17"/>
        <v/>
      </c>
      <c r="K69" s="470" t="str">
        <f t="shared" ca="1" si="18"/>
        <v/>
      </c>
      <c r="L69" s="377">
        <f t="shared" si="19"/>
        <v>0</v>
      </c>
      <c r="M69" s="447" t="e">
        <f t="shared" ca="1" si="20"/>
        <v>#N/A</v>
      </c>
      <c r="N69" s="500" t="e">
        <f t="shared" ca="1" si="21"/>
        <v>#N/A</v>
      </c>
      <c r="O69" s="419">
        <f ca="1">표준압력!G53</f>
        <v>0</v>
      </c>
      <c r="P69" s="407"/>
      <c r="Q69" s="412" t="str">
        <f t="shared" ref="Q69:T69" ca="1" si="169">Q68</f>
        <v/>
      </c>
      <c r="R69" s="413" t="str">
        <f t="shared" ca="1" si="169"/>
        <v/>
      </c>
      <c r="S69" s="412" t="str">
        <f t="shared" ca="1" si="169"/>
        <v/>
      </c>
      <c r="T69" s="413" t="str">
        <f t="shared" ca="1" si="169"/>
        <v/>
      </c>
      <c r="U69" s="414" t="str">
        <f t="shared" ca="1" si="23"/>
        <v/>
      </c>
      <c r="V69" s="411" t="str">
        <f t="shared" ca="1" si="24"/>
        <v/>
      </c>
      <c r="W69" s="377" t="e">
        <f t="shared" ca="1" si="116"/>
        <v>#N/A</v>
      </c>
      <c r="X69" s="420" t="e">
        <f t="shared" ca="1" si="117"/>
        <v>#VALUE!</v>
      </c>
      <c r="Y69" s="413">
        <f t="shared" ca="1" si="25"/>
        <v>0</v>
      </c>
      <c r="AA69" s="412">
        <f t="shared" ref="AA69:AE69" si="170">AA68</f>
        <v>0</v>
      </c>
      <c r="AB69" s="412" t="str">
        <f t="shared" ca="1" si="170"/>
        <v/>
      </c>
      <c r="AC69" s="413" t="str">
        <f t="shared" ca="1" si="170"/>
        <v/>
      </c>
      <c r="AD69" s="412" t="str">
        <f t="shared" ca="1" si="170"/>
        <v/>
      </c>
      <c r="AE69" s="413" t="str">
        <f t="shared" ca="1" si="170"/>
        <v/>
      </c>
      <c r="AF69" s="414" t="str">
        <f t="shared" ca="1" si="27"/>
        <v/>
      </c>
      <c r="AG69" s="454" t="str">
        <f t="shared" ca="1" si="28"/>
        <v/>
      </c>
      <c r="AH69" s="456" t="str">
        <f t="shared" ca="1" si="41"/>
        <v/>
      </c>
      <c r="AI69" s="456" t="str">
        <f t="shared" ca="1" si="42"/>
        <v/>
      </c>
      <c r="AJ69" s="447" t="e">
        <f t="shared" ca="1" si="43"/>
        <v>#N/A</v>
      </c>
      <c r="AK69" s="412" t="str">
        <f t="shared" ref="AK69:AN69" ca="1" si="171">AK68</f>
        <v/>
      </c>
      <c r="AL69" s="413" t="str">
        <f t="shared" ca="1" si="171"/>
        <v/>
      </c>
      <c r="AM69" s="412" t="str">
        <f t="shared" ca="1" si="171"/>
        <v/>
      </c>
      <c r="AN69" s="413" t="str">
        <f t="shared" ca="1" si="171"/>
        <v/>
      </c>
      <c r="AO69" s="414" t="str">
        <f t="shared" ca="1" si="32"/>
        <v/>
      </c>
      <c r="AP69" s="454" t="str">
        <f t="shared" ca="1" si="33"/>
        <v/>
      </c>
      <c r="AQ69" s="456" t="str">
        <f t="shared" ca="1" si="45"/>
        <v/>
      </c>
      <c r="AR69" s="456" t="str">
        <f t="shared" ca="1" si="46"/>
        <v/>
      </c>
      <c r="AS69" s="447" t="e">
        <f t="shared" ca="1" si="47"/>
        <v>#N/A</v>
      </c>
      <c r="AT69" s="472" t="e">
        <f t="shared" ca="1" si="48"/>
        <v>#VALUE!</v>
      </c>
      <c r="AU69" s="471">
        <f t="shared" ca="1" si="49"/>
        <v>0</v>
      </c>
    </row>
    <row r="70" spans="1:47" ht="15" customHeight="1">
      <c r="B70" s="409">
        <f t="shared" si="15"/>
        <v>0</v>
      </c>
      <c r="C70" s="460">
        <f>표준압력!C54</f>
        <v>0</v>
      </c>
      <c r="D70" s="469">
        <f>표준압력!D54</f>
        <v>0</v>
      </c>
      <c r="E70" s="415">
        <f t="shared" si="159"/>
        <v>0</v>
      </c>
      <c r="F70" s="412" t="str">
        <f t="shared" ca="1" si="159"/>
        <v/>
      </c>
      <c r="G70" s="413" t="str">
        <f t="shared" ca="1" si="159"/>
        <v/>
      </c>
      <c r="H70" s="412" t="str">
        <f t="shared" ca="1" si="159"/>
        <v/>
      </c>
      <c r="I70" s="415" t="str">
        <f t="shared" ca="1" si="159"/>
        <v/>
      </c>
      <c r="J70" s="470" t="str">
        <f t="shared" ca="1" si="17"/>
        <v/>
      </c>
      <c r="K70" s="470" t="str">
        <f t="shared" ca="1" si="18"/>
        <v/>
      </c>
      <c r="L70" s="377">
        <f t="shared" si="19"/>
        <v>0</v>
      </c>
      <c r="M70" s="447" t="e">
        <f t="shared" ca="1" si="20"/>
        <v>#N/A</v>
      </c>
      <c r="N70" s="500" t="e">
        <f t="shared" ca="1" si="21"/>
        <v>#N/A</v>
      </c>
      <c r="O70" s="419">
        <f ca="1">표준압력!G54</f>
        <v>0</v>
      </c>
      <c r="P70" s="407"/>
      <c r="Q70" s="412" t="str">
        <f t="shared" ref="Q70:T70" ca="1" si="172">Q69</f>
        <v/>
      </c>
      <c r="R70" s="413" t="str">
        <f t="shared" ca="1" si="172"/>
        <v/>
      </c>
      <c r="S70" s="412" t="str">
        <f t="shared" ca="1" si="172"/>
        <v/>
      </c>
      <c r="T70" s="413" t="str">
        <f t="shared" ca="1" si="172"/>
        <v/>
      </c>
      <c r="U70" s="414" t="str">
        <f t="shared" ca="1" si="23"/>
        <v/>
      </c>
      <c r="V70" s="411" t="str">
        <f t="shared" ca="1" si="24"/>
        <v/>
      </c>
      <c r="W70" s="377" t="e">
        <f t="shared" ca="1" si="116"/>
        <v>#N/A</v>
      </c>
      <c r="X70" s="420" t="e">
        <f t="shared" ca="1" si="117"/>
        <v>#VALUE!</v>
      </c>
      <c r="Y70" s="413">
        <f t="shared" ca="1" si="25"/>
        <v>0</v>
      </c>
      <c r="AA70" s="412">
        <f t="shared" ref="AA70:AE70" si="173">AA69</f>
        <v>0</v>
      </c>
      <c r="AB70" s="412" t="str">
        <f t="shared" ca="1" si="173"/>
        <v/>
      </c>
      <c r="AC70" s="413" t="str">
        <f t="shared" ca="1" si="173"/>
        <v/>
      </c>
      <c r="AD70" s="412" t="str">
        <f t="shared" ca="1" si="173"/>
        <v/>
      </c>
      <c r="AE70" s="413" t="str">
        <f t="shared" ca="1" si="173"/>
        <v/>
      </c>
      <c r="AF70" s="414" t="str">
        <f t="shared" ca="1" si="27"/>
        <v/>
      </c>
      <c r="AG70" s="454" t="str">
        <f t="shared" ca="1" si="28"/>
        <v/>
      </c>
      <c r="AH70" s="456" t="str">
        <f t="shared" ca="1" si="41"/>
        <v/>
      </c>
      <c r="AI70" s="456" t="str">
        <f t="shared" ca="1" si="42"/>
        <v/>
      </c>
      <c r="AJ70" s="447" t="e">
        <f t="shared" ca="1" si="43"/>
        <v>#N/A</v>
      </c>
      <c r="AK70" s="412" t="str">
        <f t="shared" ref="AK70:AN70" ca="1" si="174">AK69</f>
        <v/>
      </c>
      <c r="AL70" s="413" t="str">
        <f t="shared" ca="1" si="174"/>
        <v/>
      </c>
      <c r="AM70" s="412" t="str">
        <f t="shared" ca="1" si="174"/>
        <v/>
      </c>
      <c r="AN70" s="413" t="str">
        <f t="shared" ca="1" si="174"/>
        <v/>
      </c>
      <c r="AO70" s="414" t="str">
        <f t="shared" ca="1" si="32"/>
        <v/>
      </c>
      <c r="AP70" s="454" t="str">
        <f t="shared" ca="1" si="33"/>
        <v/>
      </c>
      <c r="AQ70" s="456" t="str">
        <f t="shared" ca="1" si="45"/>
        <v/>
      </c>
      <c r="AR70" s="456" t="str">
        <f t="shared" ca="1" si="46"/>
        <v/>
      </c>
      <c r="AS70" s="447" t="e">
        <f t="shared" ca="1" si="47"/>
        <v>#N/A</v>
      </c>
      <c r="AT70" s="472" t="e">
        <f t="shared" ca="1" si="48"/>
        <v>#VALUE!</v>
      </c>
      <c r="AU70" s="471">
        <f t="shared" ca="1" si="49"/>
        <v>0</v>
      </c>
    </row>
    <row r="71" spans="1:47" ht="15" customHeight="1">
      <c r="B71" s="409">
        <f t="shared" si="15"/>
        <v>0</v>
      </c>
      <c r="C71" s="460">
        <f>표준압력!C55</f>
        <v>0</v>
      </c>
      <c r="D71" s="469">
        <f>표준압력!D55</f>
        <v>0</v>
      </c>
      <c r="E71" s="415">
        <f t="shared" si="159"/>
        <v>0</v>
      </c>
      <c r="F71" s="412" t="str">
        <f t="shared" ca="1" si="159"/>
        <v/>
      </c>
      <c r="G71" s="413" t="str">
        <f t="shared" ca="1" si="159"/>
        <v/>
      </c>
      <c r="H71" s="412" t="str">
        <f t="shared" ca="1" si="159"/>
        <v/>
      </c>
      <c r="I71" s="415" t="str">
        <f t="shared" ca="1" si="159"/>
        <v/>
      </c>
      <c r="J71" s="470" t="str">
        <f t="shared" ca="1" si="17"/>
        <v/>
      </c>
      <c r="K71" s="470" t="str">
        <f t="shared" ca="1" si="18"/>
        <v/>
      </c>
      <c r="L71" s="377">
        <f t="shared" si="19"/>
        <v>0</v>
      </c>
      <c r="M71" s="447" t="e">
        <f t="shared" ca="1" si="20"/>
        <v>#N/A</v>
      </c>
      <c r="N71" s="500" t="e">
        <f t="shared" ca="1" si="21"/>
        <v>#N/A</v>
      </c>
      <c r="O71" s="419">
        <f ca="1">표준압력!G55</f>
        <v>0</v>
      </c>
      <c r="P71" s="407"/>
      <c r="Q71" s="412" t="str">
        <f t="shared" ref="Q71:T71" ca="1" si="175">Q70</f>
        <v/>
      </c>
      <c r="R71" s="413" t="str">
        <f t="shared" ca="1" si="175"/>
        <v/>
      </c>
      <c r="S71" s="412" t="str">
        <f t="shared" ca="1" si="175"/>
        <v/>
      </c>
      <c r="T71" s="413" t="str">
        <f t="shared" ca="1" si="175"/>
        <v/>
      </c>
      <c r="U71" s="414" t="str">
        <f t="shared" ca="1" si="23"/>
        <v/>
      </c>
      <c r="V71" s="411" t="str">
        <f t="shared" ca="1" si="24"/>
        <v/>
      </c>
      <c r="W71" s="377" t="e">
        <f t="shared" ca="1" si="116"/>
        <v>#N/A</v>
      </c>
      <c r="X71" s="420" t="e">
        <f t="shared" ca="1" si="117"/>
        <v>#VALUE!</v>
      </c>
      <c r="Y71" s="413">
        <f t="shared" ca="1" si="25"/>
        <v>0</v>
      </c>
      <c r="AA71" s="412">
        <f t="shared" ref="AA71:AE71" si="176">AA70</f>
        <v>0</v>
      </c>
      <c r="AB71" s="412" t="str">
        <f t="shared" ca="1" si="176"/>
        <v/>
      </c>
      <c r="AC71" s="413" t="str">
        <f t="shared" ca="1" si="176"/>
        <v/>
      </c>
      <c r="AD71" s="412" t="str">
        <f t="shared" ca="1" si="176"/>
        <v/>
      </c>
      <c r="AE71" s="413" t="str">
        <f t="shared" ca="1" si="176"/>
        <v/>
      </c>
      <c r="AF71" s="414" t="str">
        <f t="shared" ca="1" si="27"/>
        <v/>
      </c>
      <c r="AG71" s="454" t="str">
        <f t="shared" ca="1" si="28"/>
        <v/>
      </c>
      <c r="AH71" s="456" t="str">
        <f t="shared" ca="1" si="41"/>
        <v/>
      </c>
      <c r="AI71" s="456" t="str">
        <f t="shared" ca="1" si="42"/>
        <v/>
      </c>
      <c r="AJ71" s="447" t="e">
        <f t="shared" ca="1" si="43"/>
        <v>#N/A</v>
      </c>
      <c r="AK71" s="412" t="str">
        <f t="shared" ref="AK71:AN71" ca="1" si="177">AK70</f>
        <v/>
      </c>
      <c r="AL71" s="413" t="str">
        <f t="shared" ca="1" si="177"/>
        <v/>
      </c>
      <c r="AM71" s="412" t="str">
        <f t="shared" ca="1" si="177"/>
        <v/>
      </c>
      <c r="AN71" s="413" t="str">
        <f t="shared" ca="1" si="177"/>
        <v/>
      </c>
      <c r="AO71" s="414" t="str">
        <f t="shared" ca="1" si="32"/>
        <v/>
      </c>
      <c r="AP71" s="454" t="str">
        <f t="shared" ca="1" si="33"/>
        <v/>
      </c>
      <c r="AQ71" s="456" t="str">
        <f t="shared" ca="1" si="45"/>
        <v/>
      </c>
      <c r="AR71" s="456" t="str">
        <f t="shared" ca="1" si="46"/>
        <v/>
      </c>
      <c r="AS71" s="447" t="e">
        <f t="shared" ca="1" si="47"/>
        <v>#N/A</v>
      </c>
      <c r="AT71" s="472" t="e">
        <f t="shared" ca="1" si="48"/>
        <v>#VALUE!</v>
      </c>
      <c r="AU71" s="471">
        <f t="shared" ca="1" si="49"/>
        <v>0</v>
      </c>
    </row>
    <row r="72" spans="1:47" ht="15" customHeight="1">
      <c r="B72" s="409">
        <f t="shared" si="15"/>
        <v>0</v>
      </c>
      <c r="C72" s="460">
        <f>표준압력!C56</f>
        <v>0</v>
      </c>
      <c r="D72" s="469">
        <f>표준압력!D56</f>
        <v>0</v>
      </c>
      <c r="E72" s="415">
        <f t="shared" si="159"/>
        <v>0</v>
      </c>
      <c r="F72" s="412" t="str">
        <f t="shared" ca="1" si="159"/>
        <v/>
      </c>
      <c r="G72" s="413" t="str">
        <f t="shared" ca="1" si="159"/>
        <v/>
      </c>
      <c r="H72" s="412" t="str">
        <f t="shared" ca="1" si="159"/>
        <v/>
      </c>
      <c r="I72" s="415" t="str">
        <f t="shared" ca="1" si="159"/>
        <v/>
      </c>
      <c r="J72" s="470" t="str">
        <f t="shared" ca="1" si="17"/>
        <v/>
      </c>
      <c r="K72" s="470" t="str">
        <f t="shared" ca="1" si="18"/>
        <v/>
      </c>
      <c r="L72" s="377">
        <f t="shared" si="19"/>
        <v>0</v>
      </c>
      <c r="M72" s="447" t="e">
        <f t="shared" ca="1" si="20"/>
        <v>#N/A</v>
      </c>
      <c r="N72" s="500" t="e">
        <f t="shared" ca="1" si="21"/>
        <v>#N/A</v>
      </c>
      <c r="O72" s="419">
        <f ca="1">표준압력!G56</f>
        <v>0</v>
      </c>
      <c r="P72" s="407"/>
      <c r="Q72" s="412" t="str">
        <f t="shared" ref="Q72:T72" ca="1" si="178">Q71</f>
        <v/>
      </c>
      <c r="R72" s="413" t="str">
        <f t="shared" ca="1" si="178"/>
        <v/>
      </c>
      <c r="S72" s="412" t="str">
        <f t="shared" ca="1" si="178"/>
        <v/>
      </c>
      <c r="T72" s="413" t="str">
        <f t="shared" ca="1" si="178"/>
        <v/>
      </c>
      <c r="U72" s="414" t="str">
        <f t="shared" ca="1" si="23"/>
        <v/>
      </c>
      <c r="V72" s="411" t="str">
        <f t="shared" ca="1" si="24"/>
        <v/>
      </c>
      <c r="W72" s="377" t="e">
        <f t="shared" ca="1" si="116"/>
        <v>#N/A</v>
      </c>
      <c r="X72" s="420" t="e">
        <f t="shared" ca="1" si="117"/>
        <v>#VALUE!</v>
      </c>
      <c r="Y72" s="413">
        <f t="shared" ca="1" si="25"/>
        <v>0</v>
      </c>
      <c r="AA72" s="412">
        <f t="shared" ref="AA72:AE72" si="179">AA71</f>
        <v>0</v>
      </c>
      <c r="AB72" s="412" t="str">
        <f t="shared" ca="1" si="179"/>
        <v/>
      </c>
      <c r="AC72" s="413" t="str">
        <f t="shared" ca="1" si="179"/>
        <v/>
      </c>
      <c r="AD72" s="412" t="str">
        <f t="shared" ca="1" si="179"/>
        <v/>
      </c>
      <c r="AE72" s="413" t="str">
        <f t="shared" ca="1" si="179"/>
        <v/>
      </c>
      <c r="AF72" s="414" t="str">
        <f t="shared" ca="1" si="27"/>
        <v/>
      </c>
      <c r="AG72" s="454" t="str">
        <f t="shared" ca="1" si="28"/>
        <v/>
      </c>
      <c r="AH72" s="456" t="str">
        <f t="shared" ca="1" si="41"/>
        <v/>
      </c>
      <c r="AI72" s="456" t="str">
        <f t="shared" ca="1" si="42"/>
        <v/>
      </c>
      <c r="AJ72" s="447" t="e">
        <f t="shared" ca="1" si="43"/>
        <v>#N/A</v>
      </c>
      <c r="AK72" s="412" t="str">
        <f t="shared" ref="AK72:AN72" ca="1" si="180">AK71</f>
        <v/>
      </c>
      <c r="AL72" s="413" t="str">
        <f t="shared" ca="1" si="180"/>
        <v/>
      </c>
      <c r="AM72" s="412" t="str">
        <f t="shared" ca="1" si="180"/>
        <v/>
      </c>
      <c r="AN72" s="413" t="str">
        <f t="shared" ca="1" si="180"/>
        <v/>
      </c>
      <c r="AO72" s="414" t="str">
        <f t="shared" ca="1" si="32"/>
        <v/>
      </c>
      <c r="AP72" s="454" t="str">
        <f t="shared" ca="1" si="33"/>
        <v/>
      </c>
      <c r="AQ72" s="456" t="str">
        <f t="shared" ca="1" si="45"/>
        <v/>
      </c>
      <c r="AR72" s="456" t="str">
        <f t="shared" ca="1" si="46"/>
        <v/>
      </c>
      <c r="AS72" s="447" t="e">
        <f t="shared" ca="1" si="47"/>
        <v>#N/A</v>
      </c>
      <c r="AT72" s="472" t="e">
        <f t="shared" ca="1" si="48"/>
        <v>#VALUE!</v>
      </c>
      <c r="AU72" s="471">
        <f t="shared" ca="1" si="49"/>
        <v>0</v>
      </c>
    </row>
    <row r="73" spans="1:47" ht="15" customHeight="1">
      <c r="B73" s="409">
        <f t="shared" si="15"/>
        <v>0</v>
      </c>
      <c r="C73" s="460">
        <f>표준압력!C57</f>
        <v>0</v>
      </c>
      <c r="D73" s="469">
        <f>표준압력!D57</f>
        <v>0</v>
      </c>
      <c r="E73" s="415">
        <f t="shared" si="159"/>
        <v>0</v>
      </c>
      <c r="F73" s="412" t="str">
        <f t="shared" ca="1" si="159"/>
        <v/>
      </c>
      <c r="G73" s="413" t="str">
        <f t="shared" ca="1" si="159"/>
        <v/>
      </c>
      <c r="H73" s="412" t="str">
        <f t="shared" ca="1" si="159"/>
        <v/>
      </c>
      <c r="I73" s="415" t="str">
        <f t="shared" ca="1" si="159"/>
        <v/>
      </c>
      <c r="J73" s="470" t="str">
        <f t="shared" ca="1" si="17"/>
        <v/>
      </c>
      <c r="K73" s="470" t="str">
        <f t="shared" ca="1" si="18"/>
        <v/>
      </c>
      <c r="L73" s="377">
        <f t="shared" si="19"/>
        <v>0</v>
      </c>
      <c r="M73" s="447" t="e">
        <f t="shared" ca="1" si="20"/>
        <v>#N/A</v>
      </c>
      <c r="N73" s="500" t="e">
        <f t="shared" ca="1" si="21"/>
        <v>#N/A</v>
      </c>
      <c r="O73" s="419">
        <f ca="1">표준압력!G57</f>
        <v>0</v>
      </c>
      <c r="P73" s="407"/>
      <c r="Q73" s="412" t="str">
        <f t="shared" ref="Q73:T73" ca="1" si="181">Q72</f>
        <v/>
      </c>
      <c r="R73" s="413" t="str">
        <f t="shared" ca="1" si="181"/>
        <v/>
      </c>
      <c r="S73" s="412" t="str">
        <f t="shared" ca="1" si="181"/>
        <v/>
      </c>
      <c r="T73" s="413" t="str">
        <f t="shared" ca="1" si="181"/>
        <v/>
      </c>
      <c r="U73" s="414" t="str">
        <f t="shared" ca="1" si="23"/>
        <v/>
      </c>
      <c r="V73" s="411" t="str">
        <f t="shared" ca="1" si="24"/>
        <v/>
      </c>
      <c r="W73" s="377" t="e">
        <f t="shared" ca="1" si="116"/>
        <v>#N/A</v>
      </c>
      <c r="X73" s="420" t="e">
        <f t="shared" ca="1" si="117"/>
        <v>#VALUE!</v>
      </c>
      <c r="Y73" s="413">
        <f t="shared" ca="1" si="25"/>
        <v>0</v>
      </c>
      <c r="AA73" s="412">
        <f t="shared" ref="AA73:AE73" si="182">AA72</f>
        <v>0</v>
      </c>
      <c r="AB73" s="412" t="str">
        <f t="shared" ca="1" si="182"/>
        <v/>
      </c>
      <c r="AC73" s="413" t="str">
        <f t="shared" ca="1" si="182"/>
        <v/>
      </c>
      <c r="AD73" s="412" t="str">
        <f t="shared" ca="1" si="182"/>
        <v/>
      </c>
      <c r="AE73" s="413" t="str">
        <f t="shared" ca="1" si="182"/>
        <v/>
      </c>
      <c r="AF73" s="414" t="str">
        <f t="shared" ca="1" si="27"/>
        <v/>
      </c>
      <c r="AG73" s="454" t="str">
        <f t="shared" ca="1" si="28"/>
        <v/>
      </c>
      <c r="AH73" s="456" t="str">
        <f t="shared" ca="1" si="41"/>
        <v/>
      </c>
      <c r="AI73" s="456" t="str">
        <f t="shared" ca="1" si="42"/>
        <v/>
      </c>
      <c r="AJ73" s="447" t="e">
        <f t="shared" ca="1" si="43"/>
        <v>#N/A</v>
      </c>
      <c r="AK73" s="412" t="str">
        <f t="shared" ref="AK73:AN73" ca="1" si="183">AK72</f>
        <v/>
      </c>
      <c r="AL73" s="413" t="str">
        <f t="shared" ca="1" si="183"/>
        <v/>
      </c>
      <c r="AM73" s="412" t="str">
        <f t="shared" ca="1" si="183"/>
        <v/>
      </c>
      <c r="AN73" s="413" t="str">
        <f t="shared" ca="1" si="183"/>
        <v/>
      </c>
      <c r="AO73" s="414" t="str">
        <f t="shared" ca="1" si="32"/>
        <v/>
      </c>
      <c r="AP73" s="454" t="str">
        <f t="shared" ca="1" si="33"/>
        <v/>
      </c>
      <c r="AQ73" s="456" t="str">
        <f t="shared" ca="1" si="45"/>
        <v/>
      </c>
      <c r="AR73" s="456" t="str">
        <f t="shared" ca="1" si="46"/>
        <v/>
      </c>
      <c r="AS73" s="447" t="e">
        <f t="shared" ca="1" si="47"/>
        <v>#N/A</v>
      </c>
      <c r="AT73" s="472" t="e">
        <f t="shared" ca="1" si="48"/>
        <v>#VALUE!</v>
      </c>
      <c r="AU73" s="471">
        <f t="shared" ca="1" si="49"/>
        <v>0</v>
      </c>
    </row>
    <row r="74" spans="1:47" ht="15" customHeight="1">
      <c r="B74" s="409">
        <f t="shared" si="15"/>
        <v>0</v>
      </c>
      <c r="C74" s="460">
        <f>표준압력!C58</f>
        <v>0</v>
      </c>
      <c r="D74" s="469">
        <f>표준압력!D58</f>
        <v>0</v>
      </c>
      <c r="E74" s="415">
        <f t="shared" si="159"/>
        <v>0</v>
      </c>
      <c r="F74" s="412" t="str">
        <f t="shared" ca="1" si="159"/>
        <v/>
      </c>
      <c r="G74" s="413" t="str">
        <f t="shared" ca="1" si="159"/>
        <v/>
      </c>
      <c r="H74" s="412" t="str">
        <f t="shared" ca="1" si="159"/>
        <v/>
      </c>
      <c r="I74" s="415" t="str">
        <f t="shared" ca="1" si="159"/>
        <v/>
      </c>
      <c r="J74" s="470" t="str">
        <f t="shared" ca="1" si="17"/>
        <v/>
      </c>
      <c r="K74" s="470" t="str">
        <f t="shared" ca="1" si="18"/>
        <v/>
      </c>
      <c r="L74" s="377">
        <f t="shared" si="19"/>
        <v>0</v>
      </c>
      <c r="M74" s="447" t="e">
        <f t="shared" ca="1" si="20"/>
        <v>#N/A</v>
      </c>
      <c r="N74" s="500" t="e">
        <f t="shared" ca="1" si="21"/>
        <v>#N/A</v>
      </c>
      <c r="O74" s="419">
        <f ca="1">표준압력!G58</f>
        <v>0</v>
      </c>
      <c r="P74" s="407"/>
      <c r="Q74" s="412" t="str">
        <f t="shared" ref="Q74:T74" ca="1" si="184">Q73</f>
        <v/>
      </c>
      <c r="R74" s="413" t="str">
        <f t="shared" ca="1" si="184"/>
        <v/>
      </c>
      <c r="S74" s="412" t="str">
        <f t="shared" ca="1" si="184"/>
        <v/>
      </c>
      <c r="T74" s="413" t="str">
        <f t="shared" ca="1" si="184"/>
        <v/>
      </c>
      <c r="U74" s="414" t="str">
        <f t="shared" ca="1" si="23"/>
        <v/>
      </c>
      <c r="V74" s="411" t="str">
        <f t="shared" ca="1" si="24"/>
        <v/>
      </c>
      <c r="W74" s="377" t="e">
        <f t="shared" ca="1" si="116"/>
        <v>#N/A</v>
      </c>
      <c r="X74" s="420" t="e">
        <f t="shared" ca="1" si="117"/>
        <v>#VALUE!</v>
      </c>
      <c r="Y74" s="413">
        <f t="shared" ca="1" si="25"/>
        <v>0</v>
      </c>
      <c r="AA74" s="412">
        <f t="shared" ref="AA74:AE74" si="185">AA73</f>
        <v>0</v>
      </c>
      <c r="AB74" s="412" t="str">
        <f t="shared" ca="1" si="185"/>
        <v/>
      </c>
      <c r="AC74" s="413" t="str">
        <f t="shared" ca="1" si="185"/>
        <v/>
      </c>
      <c r="AD74" s="412" t="str">
        <f t="shared" ca="1" si="185"/>
        <v/>
      </c>
      <c r="AE74" s="413" t="str">
        <f t="shared" ca="1" si="185"/>
        <v/>
      </c>
      <c r="AF74" s="414" t="str">
        <f t="shared" ca="1" si="27"/>
        <v/>
      </c>
      <c r="AG74" s="454" t="str">
        <f t="shared" ca="1" si="28"/>
        <v/>
      </c>
      <c r="AH74" s="456" t="str">
        <f t="shared" ca="1" si="41"/>
        <v/>
      </c>
      <c r="AI74" s="456" t="str">
        <f t="shared" ca="1" si="42"/>
        <v/>
      </c>
      <c r="AJ74" s="447" t="e">
        <f t="shared" ca="1" si="43"/>
        <v>#N/A</v>
      </c>
      <c r="AK74" s="412" t="str">
        <f t="shared" ref="AK74:AN74" ca="1" si="186">AK73</f>
        <v/>
      </c>
      <c r="AL74" s="413" t="str">
        <f t="shared" ca="1" si="186"/>
        <v/>
      </c>
      <c r="AM74" s="412" t="str">
        <f t="shared" ca="1" si="186"/>
        <v/>
      </c>
      <c r="AN74" s="413" t="str">
        <f t="shared" ca="1" si="186"/>
        <v/>
      </c>
      <c r="AO74" s="414" t="str">
        <f t="shared" ca="1" si="32"/>
        <v/>
      </c>
      <c r="AP74" s="454" t="str">
        <f t="shared" ca="1" si="33"/>
        <v/>
      </c>
      <c r="AQ74" s="456" t="str">
        <f t="shared" ca="1" si="45"/>
        <v/>
      </c>
      <c r="AR74" s="456" t="str">
        <f t="shared" ca="1" si="46"/>
        <v/>
      </c>
      <c r="AS74" s="447" t="e">
        <f t="shared" ca="1" si="47"/>
        <v>#N/A</v>
      </c>
      <c r="AT74" s="472" t="e">
        <f t="shared" ca="1" si="48"/>
        <v>#VALUE!</v>
      </c>
      <c r="AU74" s="471">
        <f t="shared" ca="1" si="49"/>
        <v>0</v>
      </c>
    </row>
    <row r="75" spans="1:47" ht="15" customHeight="1">
      <c r="B75" s="409">
        <f t="shared" si="15"/>
        <v>0</v>
      </c>
      <c r="C75" s="460">
        <f>표준압력!C59</f>
        <v>0</v>
      </c>
      <c r="D75" s="469">
        <f>표준압력!D59</f>
        <v>0</v>
      </c>
      <c r="E75" s="415">
        <f t="shared" si="159"/>
        <v>0</v>
      </c>
      <c r="F75" s="412" t="str">
        <f t="shared" ca="1" si="159"/>
        <v/>
      </c>
      <c r="G75" s="413" t="str">
        <f t="shared" ca="1" si="159"/>
        <v/>
      </c>
      <c r="H75" s="412" t="str">
        <f t="shared" ca="1" si="159"/>
        <v/>
      </c>
      <c r="I75" s="415" t="str">
        <f t="shared" ca="1" si="159"/>
        <v/>
      </c>
      <c r="J75" s="470" t="str">
        <f t="shared" ca="1" si="17"/>
        <v/>
      </c>
      <c r="K75" s="470" t="str">
        <f t="shared" ca="1" si="18"/>
        <v/>
      </c>
      <c r="L75" s="377">
        <f t="shared" si="19"/>
        <v>0</v>
      </c>
      <c r="M75" s="447" t="e">
        <f t="shared" ca="1" si="20"/>
        <v>#N/A</v>
      </c>
      <c r="N75" s="500" t="e">
        <f t="shared" ca="1" si="21"/>
        <v>#N/A</v>
      </c>
      <c r="O75" s="419">
        <f ca="1">표준압력!G59</f>
        <v>0</v>
      </c>
      <c r="P75" s="407"/>
      <c r="Q75" s="412" t="str">
        <f t="shared" ref="Q75:T75" ca="1" si="187">Q74</f>
        <v/>
      </c>
      <c r="R75" s="413" t="str">
        <f t="shared" ca="1" si="187"/>
        <v/>
      </c>
      <c r="S75" s="412" t="str">
        <f t="shared" ca="1" si="187"/>
        <v/>
      </c>
      <c r="T75" s="413" t="str">
        <f t="shared" ca="1" si="187"/>
        <v/>
      </c>
      <c r="U75" s="414" t="str">
        <f t="shared" ca="1" si="23"/>
        <v/>
      </c>
      <c r="V75" s="411" t="str">
        <f t="shared" ca="1" si="24"/>
        <v/>
      </c>
      <c r="W75" s="377" t="e">
        <f t="shared" ca="1" si="116"/>
        <v>#N/A</v>
      </c>
      <c r="X75" s="420" t="e">
        <f t="shared" ca="1" si="117"/>
        <v>#VALUE!</v>
      </c>
      <c r="Y75" s="413">
        <f t="shared" ca="1" si="25"/>
        <v>0</v>
      </c>
      <c r="AA75" s="412">
        <f t="shared" ref="AA75:AE75" si="188">AA74</f>
        <v>0</v>
      </c>
      <c r="AB75" s="412" t="str">
        <f t="shared" ca="1" si="188"/>
        <v/>
      </c>
      <c r="AC75" s="413" t="str">
        <f t="shared" ca="1" si="188"/>
        <v/>
      </c>
      <c r="AD75" s="412" t="str">
        <f t="shared" ca="1" si="188"/>
        <v/>
      </c>
      <c r="AE75" s="413" t="str">
        <f t="shared" ca="1" si="188"/>
        <v/>
      </c>
      <c r="AF75" s="414" t="str">
        <f t="shared" ca="1" si="27"/>
        <v/>
      </c>
      <c r="AG75" s="454" t="str">
        <f t="shared" ca="1" si="28"/>
        <v/>
      </c>
      <c r="AH75" s="456" t="str">
        <f t="shared" ca="1" si="41"/>
        <v/>
      </c>
      <c r="AI75" s="456" t="str">
        <f t="shared" ca="1" si="42"/>
        <v/>
      </c>
      <c r="AJ75" s="447" t="e">
        <f t="shared" ca="1" si="43"/>
        <v>#N/A</v>
      </c>
      <c r="AK75" s="412" t="str">
        <f t="shared" ref="AK75:AN75" ca="1" si="189">AK74</f>
        <v/>
      </c>
      <c r="AL75" s="413" t="str">
        <f t="shared" ca="1" si="189"/>
        <v/>
      </c>
      <c r="AM75" s="412" t="str">
        <f t="shared" ca="1" si="189"/>
        <v/>
      </c>
      <c r="AN75" s="413" t="str">
        <f t="shared" ca="1" si="189"/>
        <v/>
      </c>
      <c r="AO75" s="414" t="str">
        <f t="shared" ca="1" si="32"/>
        <v/>
      </c>
      <c r="AP75" s="454" t="str">
        <f t="shared" ca="1" si="33"/>
        <v/>
      </c>
      <c r="AQ75" s="456" t="str">
        <f t="shared" ca="1" si="45"/>
        <v/>
      </c>
      <c r="AR75" s="456" t="str">
        <f t="shared" ca="1" si="46"/>
        <v/>
      </c>
      <c r="AS75" s="447" t="e">
        <f t="shared" ca="1" si="47"/>
        <v>#N/A</v>
      </c>
      <c r="AT75" s="472" t="e">
        <f t="shared" ca="1" si="48"/>
        <v>#VALUE!</v>
      </c>
      <c r="AU75" s="471">
        <f t="shared" ca="1" si="49"/>
        <v>0</v>
      </c>
    </row>
    <row r="76" spans="1:47" ht="15" customHeight="1">
      <c r="B76" s="409">
        <f t="shared" si="15"/>
        <v>0</v>
      </c>
      <c r="C76" s="460">
        <f>표준압력!C60</f>
        <v>0</v>
      </c>
      <c r="D76" s="469">
        <f>표준압력!D60</f>
        <v>0</v>
      </c>
      <c r="E76" s="415">
        <f t="shared" si="159"/>
        <v>0</v>
      </c>
      <c r="F76" s="412" t="str">
        <f t="shared" ca="1" si="159"/>
        <v/>
      </c>
      <c r="G76" s="413" t="str">
        <f t="shared" ca="1" si="159"/>
        <v/>
      </c>
      <c r="H76" s="412" t="str">
        <f t="shared" ca="1" si="159"/>
        <v/>
      </c>
      <c r="I76" s="415" t="str">
        <f t="shared" ca="1" si="159"/>
        <v/>
      </c>
      <c r="J76" s="470" t="str">
        <f t="shared" ca="1" si="17"/>
        <v/>
      </c>
      <c r="K76" s="470" t="str">
        <f t="shared" ca="1" si="18"/>
        <v/>
      </c>
      <c r="L76" s="377">
        <f t="shared" si="19"/>
        <v>0</v>
      </c>
      <c r="M76" s="447" t="e">
        <f t="shared" ca="1" si="20"/>
        <v>#N/A</v>
      </c>
      <c r="N76" s="500" t="e">
        <f t="shared" ca="1" si="21"/>
        <v>#N/A</v>
      </c>
      <c r="O76" s="419">
        <f ca="1">표준압력!G60</f>
        <v>0</v>
      </c>
      <c r="P76" s="407"/>
      <c r="Q76" s="412" t="str">
        <f t="shared" ref="Q76:T76" ca="1" si="190">Q75</f>
        <v/>
      </c>
      <c r="R76" s="413" t="str">
        <f t="shared" ca="1" si="190"/>
        <v/>
      </c>
      <c r="S76" s="412" t="str">
        <f t="shared" ca="1" si="190"/>
        <v/>
      </c>
      <c r="T76" s="413" t="str">
        <f t="shared" ca="1" si="190"/>
        <v/>
      </c>
      <c r="U76" s="414" t="str">
        <f t="shared" ca="1" si="23"/>
        <v/>
      </c>
      <c r="V76" s="411" t="str">
        <f t="shared" ca="1" si="24"/>
        <v/>
      </c>
      <c r="W76" s="377" t="e">
        <f t="shared" ca="1" si="116"/>
        <v>#N/A</v>
      </c>
      <c r="X76" s="420" t="e">
        <f t="shared" ca="1" si="117"/>
        <v>#VALUE!</v>
      </c>
      <c r="Y76" s="413">
        <f t="shared" ca="1" si="25"/>
        <v>0</v>
      </c>
      <c r="AA76" s="412">
        <f t="shared" ref="AA76:AE76" si="191">AA75</f>
        <v>0</v>
      </c>
      <c r="AB76" s="412" t="str">
        <f t="shared" ca="1" si="191"/>
        <v/>
      </c>
      <c r="AC76" s="413" t="str">
        <f t="shared" ca="1" si="191"/>
        <v/>
      </c>
      <c r="AD76" s="412" t="str">
        <f t="shared" ca="1" si="191"/>
        <v/>
      </c>
      <c r="AE76" s="413" t="str">
        <f t="shared" ca="1" si="191"/>
        <v/>
      </c>
      <c r="AF76" s="414" t="str">
        <f t="shared" ca="1" si="27"/>
        <v/>
      </c>
      <c r="AG76" s="454" t="str">
        <f t="shared" ca="1" si="28"/>
        <v/>
      </c>
      <c r="AH76" s="456" t="str">
        <f t="shared" ca="1" si="41"/>
        <v/>
      </c>
      <c r="AI76" s="456" t="str">
        <f t="shared" ca="1" si="42"/>
        <v/>
      </c>
      <c r="AJ76" s="447" t="e">
        <f t="shared" ca="1" si="43"/>
        <v>#N/A</v>
      </c>
      <c r="AK76" s="412" t="str">
        <f t="shared" ref="AK76:AN76" ca="1" si="192">AK75</f>
        <v/>
      </c>
      <c r="AL76" s="413" t="str">
        <f t="shared" ca="1" si="192"/>
        <v/>
      </c>
      <c r="AM76" s="412" t="str">
        <f t="shared" ca="1" si="192"/>
        <v/>
      </c>
      <c r="AN76" s="413" t="str">
        <f t="shared" ca="1" si="192"/>
        <v/>
      </c>
      <c r="AO76" s="414" t="str">
        <f t="shared" ca="1" si="32"/>
        <v/>
      </c>
      <c r="AP76" s="454" t="str">
        <f t="shared" ca="1" si="33"/>
        <v/>
      </c>
      <c r="AQ76" s="456" t="str">
        <f t="shared" ca="1" si="45"/>
        <v/>
      </c>
      <c r="AR76" s="456" t="str">
        <f t="shared" ca="1" si="46"/>
        <v/>
      </c>
      <c r="AS76" s="447" t="e">
        <f t="shared" ca="1" si="47"/>
        <v>#N/A</v>
      </c>
      <c r="AT76" s="472" t="e">
        <f t="shared" ca="1" si="48"/>
        <v>#VALUE!</v>
      </c>
      <c r="AU76" s="471">
        <f t="shared" ca="1" si="49"/>
        <v>0</v>
      </c>
    </row>
    <row r="77" spans="1:47" ht="15" customHeight="1">
      <c r="B77" s="409">
        <f t="shared" si="15"/>
        <v>0</v>
      </c>
      <c r="C77" s="460">
        <f>표준압력!C61</f>
        <v>0</v>
      </c>
      <c r="D77" s="469">
        <f>표준압력!D61</f>
        <v>0</v>
      </c>
      <c r="E77" s="415">
        <f t="shared" si="159"/>
        <v>0</v>
      </c>
      <c r="F77" s="412" t="str">
        <f t="shared" ca="1" si="159"/>
        <v/>
      </c>
      <c r="G77" s="413" t="str">
        <f t="shared" ca="1" si="159"/>
        <v/>
      </c>
      <c r="H77" s="412" t="str">
        <f t="shared" ca="1" si="159"/>
        <v/>
      </c>
      <c r="I77" s="415" t="str">
        <f t="shared" ca="1" si="159"/>
        <v/>
      </c>
      <c r="J77" s="470" t="str">
        <f t="shared" ca="1" si="17"/>
        <v/>
      </c>
      <c r="K77" s="470" t="str">
        <f t="shared" ca="1" si="18"/>
        <v/>
      </c>
      <c r="L77" s="377">
        <f t="shared" si="19"/>
        <v>0</v>
      </c>
      <c r="M77" s="447" t="e">
        <f t="shared" ca="1" si="20"/>
        <v>#N/A</v>
      </c>
      <c r="N77" s="500" t="e">
        <f t="shared" ca="1" si="21"/>
        <v>#N/A</v>
      </c>
      <c r="O77" s="419">
        <f ca="1">표준압력!G61</f>
        <v>0</v>
      </c>
      <c r="P77" s="407"/>
      <c r="Q77" s="412" t="str">
        <f t="shared" ref="Q77:T77" ca="1" si="193">Q76</f>
        <v/>
      </c>
      <c r="R77" s="413" t="str">
        <f t="shared" ca="1" si="193"/>
        <v/>
      </c>
      <c r="S77" s="412" t="str">
        <f t="shared" ca="1" si="193"/>
        <v/>
      </c>
      <c r="T77" s="413" t="str">
        <f t="shared" ca="1" si="193"/>
        <v/>
      </c>
      <c r="U77" s="414" t="str">
        <f t="shared" ca="1" si="23"/>
        <v/>
      </c>
      <c r="V77" s="411" t="str">
        <f t="shared" ca="1" si="24"/>
        <v/>
      </c>
      <c r="W77" s="377" t="e">
        <f t="shared" ca="1" si="116"/>
        <v>#N/A</v>
      </c>
      <c r="X77" s="420" t="e">
        <f t="shared" ca="1" si="117"/>
        <v>#VALUE!</v>
      </c>
      <c r="Y77" s="413">
        <f t="shared" ca="1" si="25"/>
        <v>0</v>
      </c>
      <c r="AA77" s="412">
        <f t="shared" ref="AA77:AE77" si="194">AA76</f>
        <v>0</v>
      </c>
      <c r="AB77" s="412" t="str">
        <f t="shared" ca="1" si="194"/>
        <v/>
      </c>
      <c r="AC77" s="413" t="str">
        <f t="shared" ca="1" si="194"/>
        <v/>
      </c>
      <c r="AD77" s="412" t="str">
        <f t="shared" ca="1" si="194"/>
        <v/>
      </c>
      <c r="AE77" s="413" t="str">
        <f t="shared" ca="1" si="194"/>
        <v/>
      </c>
      <c r="AF77" s="414" t="str">
        <f t="shared" ca="1" si="27"/>
        <v/>
      </c>
      <c r="AG77" s="454" t="str">
        <f t="shared" ca="1" si="28"/>
        <v/>
      </c>
      <c r="AH77" s="456" t="str">
        <f t="shared" ca="1" si="41"/>
        <v/>
      </c>
      <c r="AI77" s="456" t="str">
        <f t="shared" ca="1" si="42"/>
        <v/>
      </c>
      <c r="AJ77" s="447" t="e">
        <f t="shared" ca="1" si="43"/>
        <v>#N/A</v>
      </c>
      <c r="AK77" s="412" t="str">
        <f t="shared" ref="AK77:AN77" ca="1" si="195">AK76</f>
        <v/>
      </c>
      <c r="AL77" s="413" t="str">
        <f t="shared" ca="1" si="195"/>
        <v/>
      </c>
      <c r="AM77" s="412" t="str">
        <f t="shared" ca="1" si="195"/>
        <v/>
      </c>
      <c r="AN77" s="413" t="str">
        <f t="shared" ca="1" si="195"/>
        <v/>
      </c>
      <c r="AO77" s="414" t="str">
        <f t="shared" ca="1" si="32"/>
        <v/>
      </c>
      <c r="AP77" s="454" t="str">
        <f t="shared" ca="1" si="33"/>
        <v/>
      </c>
      <c r="AQ77" s="456" t="str">
        <f t="shared" ca="1" si="45"/>
        <v/>
      </c>
      <c r="AR77" s="456" t="str">
        <f t="shared" ca="1" si="46"/>
        <v/>
      </c>
      <c r="AS77" s="447" t="e">
        <f t="shared" ca="1" si="47"/>
        <v>#N/A</v>
      </c>
      <c r="AT77" s="472" t="e">
        <f t="shared" ca="1" si="48"/>
        <v>#VALUE!</v>
      </c>
      <c r="AU77" s="471">
        <f t="shared" ca="1" si="49"/>
        <v>0</v>
      </c>
    </row>
    <row r="78" spans="1:47" ht="15" customHeight="1">
      <c r="B78" s="409">
        <f t="shared" si="15"/>
        <v>0</v>
      </c>
      <c r="C78" s="460">
        <f>표준압력!C62</f>
        <v>0</v>
      </c>
      <c r="D78" s="469">
        <f>표준압력!D62</f>
        <v>0</v>
      </c>
      <c r="E78" s="415">
        <f t="shared" si="159"/>
        <v>0</v>
      </c>
      <c r="F78" s="412" t="str">
        <f t="shared" ca="1" si="159"/>
        <v/>
      </c>
      <c r="G78" s="413" t="str">
        <f t="shared" ca="1" si="159"/>
        <v/>
      </c>
      <c r="H78" s="412" t="str">
        <f t="shared" ca="1" si="159"/>
        <v/>
      </c>
      <c r="I78" s="415" t="str">
        <f t="shared" ca="1" si="159"/>
        <v/>
      </c>
      <c r="J78" s="470" t="str">
        <f t="shared" ca="1" si="17"/>
        <v/>
      </c>
      <c r="K78" s="470" t="str">
        <f t="shared" ca="1" si="18"/>
        <v/>
      </c>
      <c r="L78" s="377">
        <f t="shared" si="19"/>
        <v>0</v>
      </c>
      <c r="M78" s="447" t="e">
        <f t="shared" ca="1" si="20"/>
        <v>#N/A</v>
      </c>
      <c r="N78" s="500" t="e">
        <f t="shared" ca="1" si="21"/>
        <v>#N/A</v>
      </c>
      <c r="O78" s="419">
        <f ca="1">표준압력!G62</f>
        <v>0</v>
      </c>
      <c r="P78" s="407"/>
      <c r="Q78" s="412" t="str">
        <f t="shared" ref="Q78:T78" ca="1" si="196">Q77</f>
        <v/>
      </c>
      <c r="R78" s="413" t="str">
        <f t="shared" ca="1" si="196"/>
        <v/>
      </c>
      <c r="S78" s="412" t="str">
        <f t="shared" ca="1" si="196"/>
        <v/>
      </c>
      <c r="T78" s="413" t="str">
        <f t="shared" ca="1" si="196"/>
        <v/>
      </c>
      <c r="U78" s="414" t="str">
        <f t="shared" ca="1" si="23"/>
        <v/>
      </c>
      <c r="V78" s="411" t="str">
        <f t="shared" ca="1" si="24"/>
        <v/>
      </c>
      <c r="W78" s="377" t="e">
        <f t="shared" ca="1" si="116"/>
        <v>#N/A</v>
      </c>
      <c r="X78" s="420" t="e">
        <f t="shared" ca="1" si="117"/>
        <v>#VALUE!</v>
      </c>
      <c r="Y78" s="413">
        <f t="shared" ca="1" si="25"/>
        <v>0</v>
      </c>
      <c r="AA78" s="412">
        <f t="shared" ref="AA78:AE78" si="197">AA77</f>
        <v>0</v>
      </c>
      <c r="AB78" s="412" t="str">
        <f t="shared" ca="1" si="197"/>
        <v/>
      </c>
      <c r="AC78" s="413" t="str">
        <f t="shared" ca="1" si="197"/>
        <v/>
      </c>
      <c r="AD78" s="412" t="str">
        <f t="shared" ca="1" si="197"/>
        <v/>
      </c>
      <c r="AE78" s="413" t="str">
        <f t="shared" ca="1" si="197"/>
        <v/>
      </c>
      <c r="AF78" s="414" t="str">
        <f t="shared" ca="1" si="27"/>
        <v/>
      </c>
      <c r="AG78" s="454" t="str">
        <f t="shared" ca="1" si="28"/>
        <v/>
      </c>
      <c r="AH78" s="456" t="str">
        <f t="shared" ca="1" si="41"/>
        <v/>
      </c>
      <c r="AI78" s="456" t="str">
        <f t="shared" ca="1" si="42"/>
        <v/>
      </c>
      <c r="AJ78" s="447" t="e">
        <f t="shared" ca="1" si="43"/>
        <v>#N/A</v>
      </c>
      <c r="AK78" s="412" t="str">
        <f t="shared" ref="AK78:AN78" ca="1" si="198">AK77</f>
        <v/>
      </c>
      <c r="AL78" s="413" t="str">
        <f t="shared" ca="1" si="198"/>
        <v/>
      </c>
      <c r="AM78" s="412" t="str">
        <f t="shared" ca="1" si="198"/>
        <v/>
      </c>
      <c r="AN78" s="413" t="str">
        <f t="shared" ca="1" si="198"/>
        <v/>
      </c>
      <c r="AO78" s="414" t="str">
        <f t="shared" ca="1" si="32"/>
        <v/>
      </c>
      <c r="AP78" s="454" t="str">
        <f t="shared" ca="1" si="33"/>
        <v/>
      </c>
      <c r="AQ78" s="456" t="str">
        <f t="shared" ca="1" si="45"/>
        <v/>
      </c>
      <c r="AR78" s="456" t="str">
        <f t="shared" ca="1" si="46"/>
        <v/>
      </c>
      <c r="AS78" s="447" t="e">
        <f t="shared" ca="1" si="47"/>
        <v>#N/A</v>
      </c>
      <c r="AT78" s="472" t="e">
        <f t="shared" ca="1" si="48"/>
        <v>#VALUE!</v>
      </c>
      <c r="AU78" s="471">
        <f t="shared" ca="1" si="49"/>
        <v>0</v>
      </c>
    </row>
    <row r="79" spans="1:47" ht="15" customHeight="1">
      <c r="B79" s="409">
        <f t="shared" si="15"/>
        <v>0</v>
      </c>
      <c r="C79" s="460">
        <f>표준압력!C63</f>
        <v>0</v>
      </c>
      <c r="D79" s="469">
        <f>표준압력!D63</f>
        <v>0</v>
      </c>
      <c r="E79" s="415">
        <f t="shared" si="159"/>
        <v>0</v>
      </c>
      <c r="F79" s="412" t="str">
        <f t="shared" ca="1" si="159"/>
        <v/>
      </c>
      <c r="G79" s="413" t="str">
        <f t="shared" ca="1" si="159"/>
        <v/>
      </c>
      <c r="H79" s="412" t="str">
        <f t="shared" ca="1" si="159"/>
        <v/>
      </c>
      <c r="I79" s="415" t="str">
        <f t="shared" ca="1" si="159"/>
        <v/>
      </c>
      <c r="J79" s="470" t="str">
        <f t="shared" ca="1" si="17"/>
        <v/>
      </c>
      <c r="K79" s="470" t="str">
        <f t="shared" ca="1" si="18"/>
        <v/>
      </c>
      <c r="L79" s="377">
        <f t="shared" si="19"/>
        <v>0</v>
      </c>
      <c r="M79" s="447" t="e">
        <f t="shared" ca="1" si="20"/>
        <v>#N/A</v>
      </c>
      <c r="N79" s="500" t="e">
        <f t="shared" ca="1" si="21"/>
        <v>#N/A</v>
      </c>
      <c r="O79" s="419">
        <f ca="1">표준압력!G63</f>
        <v>0</v>
      </c>
      <c r="P79" s="407"/>
      <c r="Q79" s="412" t="str">
        <f t="shared" ref="Q79:T79" ca="1" si="199">Q78</f>
        <v/>
      </c>
      <c r="R79" s="413" t="str">
        <f t="shared" ca="1" si="199"/>
        <v/>
      </c>
      <c r="S79" s="412" t="str">
        <f t="shared" ca="1" si="199"/>
        <v/>
      </c>
      <c r="T79" s="413" t="str">
        <f t="shared" ca="1" si="199"/>
        <v/>
      </c>
      <c r="U79" s="414" t="str">
        <f t="shared" ca="1" si="23"/>
        <v/>
      </c>
      <c r="V79" s="411" t="str">
        <f t="shared" ca="1" si="24"/>
        <v/>
      </c>
      <c r="W79" s="377" t="e">
        <f t="shared" ca="1" si="116"/>
        <v>#N/A</v>
      </c>
      <c r="X79" s="420" t="e">
        <f t="shared" ca="1" si="117"/>
        <v>#VALUE!</v>
      </c>
      <c r="Y79" s="413">
        <f t="shared" ca="1" si="25"/>
        <v>0</v>
      </c>
      <c r="AA79" s="412">
        <f t="shared" ref="AA79:AE79" si="200">AA78</f>
        <v>0</v>
      </c>
      <c r="AB79" s="412" t="str">
        <f t="shared" ca="1" si="200"/>
        <v/>
      </c>
      <c r="AC79" s="413" t="str">
        <f t="shared" ca="1" si="200"/>
        <v/>
      </c>
      <c r="AD79" s="412" t="str">
        <f t="shared" ca="1" si="200"/>
        <v/>
      </c>
      <c r="AE79" s="413" t="str">
        <f t="shared" ca="1" si="200"/>
        <v/>
      </c>
      <c r="AF79" s="414" t="str">
        <f t="shared" ca="1" si="27"/>
        <v/>
      </c>
      <c r="AG79" s="454" t="str">
        <f t="shared" ca="1" si="28"/>
        <v/>
      </c>
      <c r="AH79" s="456" t="str">
        <f t="shared" ca="1" si="41"/>
        <v/>
      </c>
      <c r="AI79" s="456" t="str">
        <f t="shared" ca="1" si="42"/>
        <v/>
      </c>
      <c r="AJ79" s="447" t="e">
        <f t="shared" ca="1" si="43"/>
        <v>#N/A</v>
      </c>
      <c r="AK79" s="412" t="str">
        <f t="shared" ref="AK79:AN79" ca="1" si="201">AK78</f>
        <v/>
      </c>
      <c r="AL79" s="413" t="str">
        <f t="shared" ca="1" si="201"/>
        <v/>
      </c>
      <c r="AM79" s="412" t="str">
        <f t="shared" ca="1" si="201"/>
        <v/>
      </c>
      <c r="AN79" s="413" t="str">
        <f t="shared" ca="1" si="201"/>
        <v/>
      </c>
      <c r="AO79" s="414" t="str">
        <f t="shared" ca="1" si="32"/>
        <v/>
      </c>
      <c r="AP79" s="454" t="str">
        <f t="shared" ca="1" si="33"/>
        <v/>
      </c>
      <c r="AQ79" s="456" t="str">
        <f t="shared" ca="1" si="45"/>
        <v/>
      </c>
      <c r="AR79" s="456" t="str">
        <f t="shared" ca="1" si="46"/>
        <v/>
      </c>
      <c r="AS79" s="447" t="e">
        <f t="shared" ca="1" si="47"/>
        <v>#N/A</v>
      </c>
      <c r="AT79" s="472" t="e">
        <f t="shared" ca="1" si="48"/>
        <v>#VALUE!</v>
      </c>
      <c r="AU79" s="471">
        <f t="shared" ca="1" si="49"/>
        <v>0</v>
      </c>
    </row>
    <row r="80" spans="1:47" s="67" customFormat="1" ht="15" customHeight="1">
      <c r="A80" s="58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</row>
    <row r="81" spans="1:15" s="67" customFormat="1" ht="15" hidden="1" customHeight="1">
      <c r="A81" s="58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</row>
    <row r="82" spans="1:15" s="67" customFormat="1" ht="15" hidden="1" customHeight="1">
      <c r="A82" s="58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</row>
    <row r="83" spans="1:15" s="67" customFormat="1" ht="15" hidden="1" customHeight="1">
      <c r="A83" s="58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</row>
    <row r="84" spans="1:15" s="67" customFormat="1" ht="15" hidden="1" customHeight="1">
      <c r="A84" s="58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</row>
    <row r="85" spans="1:15" s="67" customFormat="1" ht="15" hidden="1" customHeight="1">
      <c r="A85" s="58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</row>
    <row r="86" spans="1:15" s="67" customFormat="1" ht="15" hidden="1" customHeight="1">
      <c r="A86" s="58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s="67" customFormat="1" ht="15" hidden="1" customHeight="1">
      <c r="A87" s="58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</row>
    <row r="88" spans="1:15" s="67" customFormat="1" ht="15" hidden="1" customHeight="1">
      <c r="A88" s="58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</row>
    <row r="89" spans="1:15" s="67" customFormat="1" ht="15" hidden="1" customHeight="1">
      <c r="A89" s="58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</row>
    <row r="90" spans="1:15" s="67" customFormat="1" ht="15" hidden="1" customHeight="1">
      <c r="A90" s="58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</row>
    <row r="91" spans="1:15" s="67" customFormat="1" ht="15" hidden="1" customHeight="1">
      <c r="A91" s="58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</row>
    <row r="92" spans="1:15" s="67" customFormat="1" ht="15" hidden="1" customHeight="1">
      <c r="A92" s="58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</row>
    <row r="93" spans="1:15" s="67" customFormat="1" ht="15" hidden="1" customHeight="1">
      <c r="A93" s="58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</row>
    <row r="94" spans="1:15" s="67" customFormat="1" ht="15" hidden="1" customHeight="1">
      <c r="A94" s="58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</row>
    <row r="95" spans="1:15" s="67" customFormat="1" ht="15" hidden="1" customHeight="1">
      <c r="A95" s="58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</row>
    <row r="96" spans="1:15" s="67" customFormat="1" ht="15" hidden="1" customHeight="1">
      <c r="A96" s="58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</row>
    <row r="97" spans="1:15" s="67" customFormat="1" ht="15" hidden="1" customHeight="1">
      <c r="A97" s="58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</row>
    <row r="98" spans="1:15" s="67" customFormat="1" ht="15" hidden="1" customHeight="1">
      <c r="A98" s="58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</row>
    <row r="99" spans="1:15" s="67" customFormat="1" ht="15" hidden="1" customHeight="1">
      <c r="A99" s="58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</row>
    <row r="100" spans="1:15" s="67" customFormat="1" ht="15" hidden="1" customHeight="1">
      <c r="A100" s="58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</row>
    <row r="101" spans="1:15" s="67" customFormat="1" ht="15" hidden="1" customHeight="1">
      <c r="A101" s="58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</row>
    <row r="102" spans="1:15" s="67" customFormat="1" ht="15" hidden="1" customHeight="1">
      <c r="A102" s="58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</row>
    <row r="103" spans="1:15" s="67" customFormat="1" ht="15" hidden="1" customHeight="1">
      <c r="A103" s="58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</row>
    <row r="104" spans="1:15" s="67" customFormat="1" ht="15" hidden="1" customHeight="1">
      <c r="A104" s="58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</row>
    <row r="105" spans="1:15" s="67" customFormat="1" ht="15" hidden="1" customHeight="1">
      <c r="A105" s="58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s="67" customFormat="1" ht="15" hidden="1" customHeight="1">
      <c r="A106" s="58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</row>
    <row r="107" spans="1:15" s="67" customFormat="1" ht="15" hidden="1" customHeight="1">
      <c r="A107" s="58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</row>
    <row r="108" spans="1:15" s="67" customFormat="1" ht="15" hidden="1" customHeight="1">
      <c r="A108" s="58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</row>
    <row r="109" spans="1:15" s="67" customFormat="1" ht="15" hidden="1" customHeight="1">
      <c r="A109" s="58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</row>
    <row r="110" spans="1:15" s="67" customFormat="1" ht="15" hidden="1" customHeight="1">
      <c r="A110" s="58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</row>
    <row r="111" spans="1:15" s="67" customFormat="1" ht="15" hidden="1" customHeight="1">
      <c r="A111" s="58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</row>
    <row r="112" spans="1:15" s="67" customFormat="1" ht="15" hidden="1" customHeight="1">
      <c r="A112" s="58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</row>
    <row r="113" spans="1:15" s="67" customFormat="1" ht="15" hidden="1" customHeight="1">
      <c r="A113" s="58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</row>
    <row r="114" spans="1:15" s="67" customFormat="1" ht="15" hidden="1" customHeight="1">
      <c r="A114" s="58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</row>
    <row r="115" spans="1:15" s="67" customFormat="1" ht="15" hidden="1" customHeight="1">
      <c r="A115" s="58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</row>
    <row r="116" spans="1:15" s="67" customFormat="1" ht="15" hidden="1" customHeight="1">
      <c r="A116" s="58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</row>
    <row r="117" spans="1:15" s="67" customFormat="1" ht="15" hidden="1" customHeight="1">
      <c r="A117" s="58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</row>
    <row r="118" spans="1:15" s="67" customFormat="1" ht="15" hidden="1" customHeight="1">
      <c r="A118" s="58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</row>
    <row r="119" spans="1:15" s="67" customFormat="1" ht="15" hidden="1" customHeight="1">
      <c r="A119" s="58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</row>
    <row r="120" spans="1:15" s="67" customFormat="1" ht="15" hidden="1" customHeight="1">
      <c r="A120" s="58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</row>
    <row r="121" spans="1:15" s="67" customFormat="1" ht="15" hidden="1" customHeight="1">
      <c r="A121" s="58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</row>
    <row r="122" spans="1:15" s="67" customFormat="1" ht="15" hidden="1" customHeight="1">
      <c r="A122" s="58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</row>
    <row r="123" spans="1:15" s="67" customFormat="1" ht="15" hidden="1" customHeight="1">
      <c r="A123" s="58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</row>
    <row r="124" spans="1:15" ht="16.5" customHeight="1">
      <c r="A124" s="298" t="s">
        <v>313</v>
      </c>
    </row>
    <row r="125" spans="1:15" ht="15" customHeight="1">
      <c r="B125" s="301" t="s">
        <v>500</v>
      </c>
    </row>
    <row r="126" spans="1:15" ht="15" customHeight="1">
      <c r="B126" s="786" t="s">
        <v>501</v>
      </c>
      <c r="C126" s="787"/>
      <c r="D126" s="439" t="s">
        <v>3</v>
      </c>
      <c r="E126" s="439" t="s">
        <v>263</v>
      </c>
      <c r="F126" s="439" t="s">
        <v>265</v>
      </c>
      <c r="G126" s="439" t="s">
        <v>92</v>
      </c>
      <c r="H126" s="788" t="s">
        <v>135</v>
      </c>
      <c r="I126" s="788"/>
      <c r="J126" s="789" t="s">
        <v>957</v>
      </c>
      <c r="K126" s="789"/>
      <c r="L126" s="789" t="s">
        <v>958</v>
      </c>
      <c r="M126" s="789"/>
    </row>
    <row r="127" spans="1:15" ht="15" customHeight="1">
      <c r="B127" s="784" t="e">
        <f>Calcu!M$568</f>
        <v>#N/A</v>
      </c>
      <c r="C127" s="785"/>
      <c r="D127" s="240" t="str">
        <f ca="1">IFERROR(OFFSET(Pressure_1_R2!B$66,MATCH($B127,Pressure_1_R2!$C$67:$C$126,0),0),"")</f>
        <v/>
      </c>
      <c r="E127" s="240" t="str">
        <f ca="1">IFERROR(OFFSET(Pressure_1_R2!AA$66,MATCH($B127,Pressure_1_R2!$C$67:$C$126,0),0),"")</f>
        <v/>
      </c>
      <c r="F127" s="240" t="str">
        <f ca="1">IFERROR(OFFSET(Pressure_1_R2!AB$66,MATCH($B127,Pressure_1_R2!$C$67:$C$126,0),0),"")</f>
        <v/>
      </c>
      <c r="G127" s="240" t="str">
        <f ca="1">IFERROR(OFFSET(Pressure_1_R2!Z$66,MATCH($B127,Pressure_1_R2!$C$67:$C$126,0),0),"")</f>
        <v/>
      </c>
      <c r="H127" s="240" t="str">
        <f ca="1">IFERROR(OFFSET(Pressure_1_R2!T$66,MATCH($B127,Pressure_1_R2!$C$67:$C$126,0),0),"")</f>
        <v/>
      </c>
      <c r="I127" s="240" t="str">
        <f ca="1">IFERROR(OFFSET(Pressure_1_R2!V$66,MATCH($B127,Pressure_1_R2!$C$67:$C$126,0),0),"")</f>
        <v/>
      </c>
      <c r="J127" s="438" t="str">
        <f ca="1">IFERROR(OFFSET(Pressure_1_R2!AC$66,MATCH($B127,Pressure_1_R2!$C$67:$C$126,0),0),"")</f>
        <v/>
      </c>
      <c r="K127" s="438" t="str">
        <f ca="1">IFERROR(OFFSET(Pressure_1_R2!AD$66,MATCH($B127,Pressure_1_R2!$C$67:$C$126,0),0),"")</f>
        <v/>
      </c>
      <c r="L127" s="438" t="str">
        <f ca="1">IFERROR(OFFSET(Pressure_1_R2!AE$66,MATCH($B127,Pressure_1_R2!$C$67:$C$126,0),0),"")</f>
        <v/>
      </c>
      <c r="M127" s="438" t="str">
        <f ca="1">IFERROR(OFFSET(Pressure_1_R2!AF$66,MATCH($B127,Pressure_1_R2!$C$67:$C$126,0),0),"")</f>
        <v/>
      </c>
    </row>
    <row r="128" spans="1:15" ht="15" customHeight="1">
      <c r="B128" s="784" t="e">
        <f>Calcu!N$568</f>
        <v>#N/A</v>
      </c>
      <c r="C128" s="785"/>
      <c r="D128" s="240" t="str">
        <f ca="1">IFERROR(OFFSET(Pressure_1_R2!B$66,MATCH($B128,Pressure_1_R2!$C$67:$C$126,0),0),"")</f>
        <v/>
      </c>
      <c r="E128" s="240" t="str">
        <f ca="1">IFERROR(OFFSET(Pressure_1_R2!AA$66,MATCH($B128,Pressure_1_R2!$C$67:$C$126,0),0),"")</f>
        <v/>
      </c>
      <c r="F128" s="240" t="str">
        <f ca="1">IFERROR(OFFSET(Pressure_1_R2!AB$66,MATCH($B128,Pressure_1_R2!$C$67:$C$126,0),0),"")</f>
        <v/>
      </c>
      <c r="G128" s="240" t="str">
        <f ca="1">IFERROR(OFFSET(Pressure_1_R2!Z$66,MATCH($B128,Pressure_1_R2!$C$67:$C$126,0),0),"")</f>
        <v/>
      </c>
      <c r="H128" s="240" t="str">
        <f ca="1">IFERROR(OFFSET(Pressure_1_R2!T$66,MATCH($B128,Pressure_1_R2!$C$67:$C$126,0),0),"")</f>
        <v/>
      </c>
      <c r="I128" s="240" t="str">
        <f ca="1">IFERROR(OFFSET(Pressure_1_R2!V$66,MATCH($B128,Pressure_1_R2!$C$67:$C$126,0),0),"")</f>
        <v/>
      </c>
      <c r="J128" s="438" t="str">
        <f ca="1">IFERROR(OFFSET(Pressure_1_R2!AC$66,MATCH($B128,Pressure_1_R2!$C$67:$C$126,0),0),"")</f>
        <v/>
      </c>
      <c r="K128" s="438" t="str">
        <f ca="1">IFERROR(OFFSET(Pressure_1_R2!AD$66,MATCH($B128,Pressure_1_R2!$C$67:$C$126,0),0),"")</f>
        <v/>
      </c>
      <c r="L128" s="438" t="str">
        <f ca="1">IFERROR(OFFSET(Pressure_1_R2!AE$66,MATCH($B128,Pressure_1_R2!$C$67:$C$126,0),0),"")</f>
        <v/>
      </c>
      <c r="M128" s="438" t="str">
        <f ca="1">IFERROR(OFFSET(Pressure_1_R2!AF$66,MATCH($B128,Pressure_1_R2!$C$67:$C$126,0),0),"")</f>
        <v/>
      </c>
    </row>
    <row r="129" spans="2:47" ht="15" customHeight="1">
      <c r="B129" s="237"/>
      <c r="C129" s="237"/>
      <c r="D129" s="237"/>
      <c r="E129" s="237"/>
      <c r="F129" s="237"/>
      <c r="G129" s="237"/>
    </row>
    <row r="130" spans="2:47" ht="15" customHeight="1">
      <c r="B130" s="301" t="s">
        <v>981</v>
      </c>
      <c r="D130" s="66"/>
      <c r="E130" s="66"/>
      <c r="F130" s="301" t="s">
        <v>486</v>
      </c>
      <c r="K130" s="67"/>
      <c r="L130" s="67"/>
      <c r="M130" s="67"/>
      <c r="N130" s="67"/>
      <c r="O130" s="66"/>
      <c r="P130" s="66"/>
      <c r="Q130" s="301" t="s">
        <v>945</v>
      </c>
      <c r="U130" s="66"/>
      <c r="V130" s="66"/>
      <c r="W130" s="66"/>
      <c r="AA130" s="301" t="s">
        <v>974</v>
      </c>
    </row>
    <row r="131" spans="2:47" ht="15" customHeight="1">
      <c r="B131" s="474" t="s">
        <v>750</v>
      </c>
      <c r="C131" s="778" t="s">
        <v>938</v>
      </c>
      <c r="D131" s="779"/>
      <c r="E131" s="473" t="s">
        <v>125</v>
      </c>
      <c r="F131" s="778" t="s">
        <v>942</v>
      </c>
      <c r="G131" s="779"/>
      <c r="H131" s="778" t="s">
        <v>943</v>
      </c>
      <c r="I131" s="782"/>
      <c r="J131" s="474" t="s">
        <v>263</v>
      </c>
      <c r="K131" s="474" t="s">
        <v>265</v>
      </c>
      <c r="L131" s="502" t="s">
        <v>991</v>
      </c>
      <c r="M131" s="501" t="s">
        <v>973</v>
      </c>
      <c r="N131" s="780" t="s">
        <v>402</v>
      </c>
      <c r="O131" s="781"/>
      <c r="P131" s="66"/>
      <c r="Q131" s="778" t="s">
        <v>942</v>
      </c>
      <c r="R131" s="779"/>
      <c r="S131" s="778" t="s">
        <v>943</v>
      </c>
      <c r="T131" s="779"/>
      <c r="U131" s="783" t="s">
        <v>135</v>
      </c>
      <c r="V131" s="783"/>
      <c r="W131" s="474" t="s">
        <v>368</v>
      </c>
      <c r="X131" s="497" t="s">
        <v>524</v>
      </c>
      <c r="Y131" s="473" t="s">
        <v>92</v>
      </c>
      <c r="AA131" s="502" t="s">
        <v>993</v>
      </c>
      <c r="AB131" s="778" t="s">
        <v>942</v>
      </c>
      <c r="AC131" s="779"/>
      <c r="AD131" s="778" t="s">
        <v>994</v>
      </c>
      <c r="AE131" s="779"/>
      <c r="AF131" s="778" t="s">
        <v>978</v>
      </c>
      <c r="AG131" s="779"/>
      <c r="AH131" s="782" t="s">
        <v>975</v>
      </c>
      <c r="AI131" s="782"/>
      <c r="AJ131" s="501" t="s">
        <v>973</v>
      </c>
      <c r="AK131" s="778" t="s">
        <v>942</v>
      </c>
      <c r="AL131" s="779"/>
      <c r="AM131" s="778" t="s">
        <v>994</v>
      </c>
      <c r="AN131" s="779"/>
      <c r="AO131" s="778" t="s">
        <v>979</v>
      </c>
      <c r="AP131" s="779"/>
      <c r="AQ131" s="778" t="s">
        <v>975</v>
      </c>
      <c r="AR131" s="782"/>
      <c r="AS131" s="501" t="s">
        <v>973</v>
      </c>
      <c r="AT131" s="778" t="s">
        <v>980</v>
      </c>
      <c r="AU131" s="779"/>
    </row>
    <row r="132" spans="2:47" ht="15" customHeight="1">
      <c r="B132" s="452">
        <f>Calcu!I$568</f>
        <v>0</v>
      </c>
      <c r="C132" s="460">
        <f>표준압력!C116</f>
        <v>0</v>
      </c>
      <c r="D132" s="469">
        <f>표준압력!D116</f>
        <v>0</v>
      </c>
      <c r="E132" s="455">
        <f>MAX(C132:C191)</f>
        <v>0</v>
      </c>
      <c r="F132" s="453" t="str">
        <f ca="1">E127</f>
        <v/>
      </c>
      <c r="G132" s="454" t="str">
        <f ca="1">F127</f>
        <v/>
      </c>
      <c r="H132" s="453" t="str">
        <f ca="1">E128</f>
        <v/>
      </c>
      <c r="I132" s="456" t="str">
        <f ca="1">F128</f>
        <v/>
      </c>
      <c r="J132" s="470" t="str">
        <f ca="1">IF($B132="20409-0",F132,IF($E132&lt;=0,H132,IF($C132&lt;0,H132,F132)))</f>
        <v/>
      </c>
      <c r="K132" s="470" t="str">
        <f ca="1">IF($B132="20409-0",G132,IF($E132&lt;=0,I132,IF($C132&lt;0,I132,G132)))</f>
        <v/>
      </c>
      <c r="L132" s="377">
        <f>IF(C132=0,0,IF(AND(J132=F132,K132=G132,C132&lt;0),(ABS(C132)*J132+K132)*SIGN(C132),C132*J132+K132))</f>
        <v>0</v>
      </c>
      <c r="M132" s="447" t="e">
        <f ca="1">INDEX($C$3:$J$10,MATCH(D132,$C$2:$J$2,0),MATCH(O132,$B$3:$B$10,0))</f>
        <v>#N/A</v>
      </c>
      <c r="N132" s="500" t="e">
        <f ca="1">L132*M132</f>
        <v>#N/A</v>
      </c>
      <c r="O132" s="419">
        <f ca="1">표준압력!G116</f>
        <v>0</v>
      </c>
      <c r="P132" s="66"/>
      <c r="Q132" s="418" t="str">
        <f ca="1">H127</f>
        <v/>
      </c>
      <c r="R132" s="419" t="str">
        <f ca="1">I127</f>
        <v/>
      </c>
      <c r="S132" s="418" t="str">
        <f ca="1">H128</f>
        <v/>
      </c>
      <c r="T132" s="419" t="str">
        <f ca="1">I128</f>
        <v/>
      </c>
      <c r="U132" s="414" t="str">
        <f ca="1">IF($B132="20409-0",Q132,IF($E132&lt;=0,S132,IF($C132&lt;0,S132,Q132)))</f>
        <v/>
      </c>
      <c r="V132" s="411" t="str">
        <f t="shared" ref="V132:V191" ca="1" si="202">IF($B132="20409-0",R132,IF($E132&lt;=0,T132,IF($C132&lt;0,T132,R132)))</f>
        <v/>
      </c>
      <c r="W132" s="377" t="e">
        <f t="shared" ref="W132:W163" ca="1" si="203">IF(OR(V132="% of Reading",V132="% of F.S"),1,INDEX(C$3:J$10,MATCH(V132,B$3:B$10,0),MATCH(Y132,C$2:J$2,0)))</f>
        <v>#N/A</v>
      </c>
      <c r="X132" s="420" t="e">
        <f t="shared" ref="X132:X163" ca="1" si="204">IF(V132="% of Reading",N132*U132%,IF(V132="% of F.S",E132*U132%,U132*W132))</f>
        <v>#VALUE!</v>
      </c>
      <c r="Y132" s="419">
        <f>D132</f>
        <v>0</v>
      </c>
      <c r="AA132" s="377">
        <f>IF(B132="20408-0",MAX(E$20,E$132,E$244,E$356),E132)</f>
        <v>0</v>
      </c>
      <c r="AB132" s="453" t="str">
        <f ca="1">J127</f>
        <v/>
      </c>
      <c r="AC132" s="454" t="str">
        <f ca="1">K127</f>
        <v/>
      </c>
      <c r="AD132" s="456" t="str">
        <f ca="1">J128</f>
        <v/>
      </c>
      <c r="AE132" s="456" t="str">
        <f ca="1">K128</f>
        <v/>
      </c>
      <c r="AF132" s="414" t="str">
        <f ca="1">IF($B132="20409-0",AB132,IF($E132&lt;=0,AD132,IF($C132&lt;0,AD132,AB132)))</f>
        <v/>
      </c>
      <c r="AG132" s="454" t="str">
        <f t="shared" ref="AG132:AG191" ca="1" si="205">IF($B132="20409-0",AC132,IF($E132&lt;=0,AE132,IF($C132&lt;0,AE132,AC132)))</f>
        <v/>
      </c>
      <c r="AH132" s="456" t="str">
        <f ca="1">IF(AG132="% of Reading",AF132%*$C132,IF(AG132="% of F.S",AF132%*$AA132,AF132))</f>
        <v/>
      </c>
      <c r="AI132" s="456" t="str">
        <f t="shared" ref="AI132:AI191" ca="1" si="206">IF(OR(AG132="% of Reading",AG132="% of F.S"),$D132,AG132)</f>
        <v/>
      </c>
      <c r="AJ132" s="447" t="e">
        <f ca="1">INDEX($C$3:$J$10,MATCH(AI132,$C$2:$J$2,0),MATCH($AU132,$B$3:$B$10,0))</f>
        <v>#N/A</v>
      </c>
      <c r="AK132" s="453" t="str">
        <f ca="1">L127</f>
        <v/>
      </c>
      <c r="AL132" s="454" t="str">
        <f ca="1">M127</f>
        <v/>
      </c>
      <c r="AM132" s="456" t="str">
        <f ca="1">L128</f>
        <v/>
      </c>
      <c r="AN132" s="456" t="str">
        <f ca="1">M128</f>
        <v/>
      </c>
      <c r="AO132" s="414" t="str">
        <f ca="1">IF($B132="20409-0",AK132,IF($E132&lt;=0,AM132,IF($C132&lt;0,AM132,AK132)))</f>
        <v/>
      </c>
      <c r="AP132" s="454" t="str">
        <f t="shared" ref="AP132:AP191" ca="1" si="207">IF($B132="20409-0",AL132,IF($E132&lt;=0,AN132,IF($C132&lt;0,AN132,AL132)))</f>
        <v/>
      </c>
      <c r="AQ132" s="456" t="str">
        <f ca="1">IF(AP132="% of Reading",AO132%*$C132,IF(AP132="% of F.S",AO132%*$AA132,AO132))</f>
        <v/>
      </c>
      <c r="AR132" s="456" t="str">
        <f t="shared" ref="AR132:AR191" ca="1" si="208">IF(OR(AP132="% of Reading",AP132="% of F.S"),$D132,AP132)</f>
        <v/>
      </c>
      <c r="AS132" s="447" t="e">
        <f ca="1">INDEX($C$3:$J$10,MATCH(AR132,$C$2:$J$2,0),MATCH($AU132,$B$3:$B$10,0))</f>
        <v>#N/A</v>
      </c>
      <c r="AT132" s="472" t="e">
        <f ca="1">AH132*AJ132+IF(AR132=0,0,AQ132*AS132)</f>
        <v>#VALUE!</v>
      </c>
      <c r="AU132" s="471">
        <f ca="1">O132</f>
        <v>0</v>
      </c>
    </row>
    <row r="133" spans="2:47" ht="15" customHeight="1">
      <c r="B133" s="409">
        <f t="shared" ref="B133:B191" si="209">B132</f>
        <v>0</v>
      </c>
      <c r="C133" s="460">
        <f>표준압력!C117</f>
        <v>0</v>
      </c>
      <c r="D133" s="469">
        <f>표준압력!D117</f>
        <v>0</v>
      </c>
      <c r="E133" s="415">
        <f>E132</f>
        <v>0</v>
      </c>
      <c r="F133" s="412" t="str">
        <f ca="1">F132</f>
        <v/>
      </c>
      <c r="G133" s="413" t="str">
        <f ca="1">G132</f>
        <v/>
      </c>
      <c r="H133" s="412" t="str">
        <f t="shared" ref="H133:I148" ca="1" si="210">H132</f>
        <v/>
      </c>
      <c r="I133" s="415" t="str">
        <f t="shared" ca="1" si="210"/>
        <v/>
      </c>
      <c r="J133" s="470" t="str">
        <f t="shared" ref="J133:J191" ca="1" si="211">IF($B133="20409-0",F133,IF($E133&lt;=0,H133,IF($C133&lt;0,H133,F133)))</f>
        <v/>
      </c>
      <c r="K133" s="470" t="str">
        <f t="shared" ref="K133:K191" ca="1" si="212">IF($B133="20409-0",G133,IF($E133&lt;=0,I133,IF($C133&lt;0,I133,G133)))</f>
        <v/>
      </c>
      <c r="L133" s="377">
        <f t="shared" ref="L133:L191" si="213">IF(C133=0,0,IF(AND(J133=F133,K133=G133,C133&lt;0),(ABS(C133)*J133+K133)*SIGN(C133),C133*J133+K133))</f>
        <v>0</v>
      </c>
      <c r="M133" s="447" t="e">
        <f t="shared" ref="M133:M191" ca="1" si="214">INDEX($C$3:$J$10,MATCH(D133,$C$2:$J$2,0),MATCH(O133,$B$3:$B$10,0))</f>
        <v>#N/A</v>
      </c>
      <c r="N133" s="500" t="e">
        <f t="shared" ref="N133:N191" ca="1" si="215">L133*M133</f>
        <v>#N/A</v>
      </c>
      <c r="O133" s="419">
        <f ca="1">표준압력!G117</f>
        <v>0</v>
      </c>
      <c r="P133" s="407"/>
      <c r="Q133" s="412" t="str">
        <f t="shared" ref="Q133:T148" ca="1" si="216">Q132</f>
        <v/>
      </c>
      <c r="R133" s="413" t="str">
        <f t="shared" ca="1" si="216"/>
        <v/>
      </c>
      <c r="S133" s="412" t="str">
        <f t="shared" ca="1" si="216"/>
        <v/>
      </c>
      <c r="T133" s="413" t="str">
        <f t="shared" ca="1" si="216"/>
        <v/>
      </c>
      <c r="U133" s="414" t="str">
        <f t="shared" ref="U133:U191" ca="1" si="217">IF($B133="20409-0",Q133,IF($E133&lt;=0,S133,IF($C133&lt;0,S133,Q133)))</f>
        <v/>
      </c>
      <c r="V133" s="411" t="str">
        <f t="shared" ca="1" si="202"/>
        <v/>
      </c>
      <c r="W133" s="377" t="e">
        <f t="shared" ca="1" si="203"/>
        <v>#N/A</v>
      </c>
      <c r="X133" s="420" t="e">
        <f t="shared" ca="1" si="204"/>
        <v>#VALUE!</v>
      </c>
      <c r="Y133" s="413">
        <f t="shared" ref="Y133:Y191" si="218">Y132</f>
        <v>0</v>
      </c>
      <c r="AA133" s="412">
        <f t="shared" ref="AA133:AE133" si="219">AA132</f>
        <v>0</v>
      </c>
      <c r="AB133" s="412" t="str">
        <f t="shared" ca="1" si="219"/>
        <v/>
      </c>
      <c r="AC133" s="413" t="str">
        <f t="shared" ca="1" si="219"/>
        <v/>
      </c>
      <c r="AD133" s="412" t="str">
        <f t="shared" ca="1" si="219"/>
        <v/>
      </c>
      <c r="AE133" s="413" t="str">
        <f t="shared" ca="1" si="219"/>
        <v/>
      </c>
      <c r="AF133" s="414" t="str">
        <f t="shared" ref="AF133:AF191" ca="1" si="220">IF($B133="20409-0",AB133,IF($E133&lt;=0,AD133,IF($C133&lt;0,AD133,AB133)))</f>
        <v/>
      </c>
      <c r="AG133" s="454" t="str">
        <f t="shared" ca="1" si="205"/>
        <v/>
      </c>
      <c r="AH133" s="456" t="str">
        <f t="shared" ref="AH133:AH191" ca="1" si="221">IF(AG133="% of Reading",AF133%*$C133,IF(AG133="% of F.S",AF133%*$AA133,AF133))</f>
        <v/>
      </c>
      <c r="AI133" s="456" t="str">
        <f t="shared" ca="1" si="206"/>
        <v/>
      </c>
      <c r="AJ133" s="447" t="e">
        <f t="shared" ref="AJ133:AJ191" ca="1" si="222">INDEX($C$3:$J$10,MATCH(AI133,$C$2:$J$2,0),MATCH($AU133,$B$3:$B$10,0))</f>
        <v>#N/A</v>
      </c>
      <c r="AK133" s="412" t="str">
        <f t="shared" ref="AK133:AN133" ca="1" si="223">AK132</f>
        <v/>
      </c>
      <c r="AL133" s="413" t="str">
        <f t="shared" ca="1" si="223"/>
        <v/>
      </c>
      <c r="AM133" s="412" t="str">
        <f t="shared" ca="1" si="223"/>
        <v/>
      </c>
      <c r="AN133" s="413" t="str">
        <f t="shared" ca="1" si="223"/>
        <v/>
      </c>
      <c r="AO133" s="414" t="str">
        <f t="shared" ref="AO133:AO191" ca="1" si="224">IF($B133="20409-0",AK133,IF($E133&lt;=0,AM133,IF($C133&lt;0,AM133,AK133)))</f>
        <v/>
      </c>
      <c r="AP133" s="454" t="str">
        <f t="shared" ca="1" si="207"/>
        <v/>
      </c>
      <c r="AQ133" s="456" t="str">
        <f t="shared" ref="AQ133:AQ191" ca="1" si="225">IF(AP133="% of Reading",AO133%*$C133,IF(AP133="% of F.S",AO133%*$AA133,AO133))</f>
        <v/>
      </c>
      <c r="AR133" s="456" t="str">
        <f t="shared" ca="1" si="208"/>
        <v/>
      </c>
      <c r="AS133" s="447" t="e">
        <f t="shared" ref="AS133:AS191" ca="1" si="226">INDEX($C$3:$J$10,MATCH(AR133,$C$2:$J$2,0),MATCH($AU133,$B$3:$B$10,0))</f>
        <v>#N/A</v>
      </c>
      <c r="AT133" s="472" t="e">
        <f t="shared" ref="AT133:AT191" ca="1" si="227">AH133*AJ133+IF(AR133=0,0,AQ133*AS133)</f>
        <v>#VALUE!</v>
      </c>
      <c r="AU133" s="471">
        <f t="shared" ref="AU133:AU191" ca="1" si="228">O133</f>
        <v>0</v>
      </c>
    </row>
    <row r="134" spans="2:47" ht="15" customHeight="1">
      <c r="B134" s="409">
        <f t="shared" si="209"/>
        <v>0</v>
      </c>
      <c r="C134" s="460">
        <f>표준압력!C118</f>
        <v>0</v>
      </c>
      <c r="D134" s="469">
        <f>표준압력!D118</f>
        <v>0</v>
      </c>
      <c r="E134" s="415">
        <f t="shared" ref="E134:I161" si="229">E133</f>
        <v>0</v>
      </c>
      <c r="F134" s="412" t="str">
        <f t="shared" ref="F134:I149" ca="1" si="230">F133</f>
        <v/>
      </c>
      <c r="G134" s="413" t="str">
        <f t="shared" ca="1" si="230"/>
        <v/>
      </c>
      <c r="H134" s="412" t="str">
        <f t="shared" ca="1" si="210"/>
        <v/>
      </c>
      <c r="I134" s="415" t="str">
        <f t="shared" ca="1" si="210"/>
        <v/>
      </c>
      <c r="J134" s="470" t="str">
        <f t="shared" ca="1" si="211"/>
        <v/>
      </c>
      <c r="K134" s="470" t="str">
        <f t="shared" ca="1" si="212"/>
        <v/>
      </c>
      <c r="L134" s="377">
        <f t="shared" si="213"/>
        <v>0</v>
      </c>
      <c r="M134" s="447" t="e">
        <f t="shared" ca="1" si="214"/>
        <v>#N/A</v>
      </c>
      <c r="N134" s="500" t="e">
        <f t="shared" ca="1" si="215"/>
        <v>#N/A</v>
      </c>
      <c r="O134" s="419">
        <f ca="1">표준압력!G118</f>
        <v>0</v>
      </c>
      <c r="P134" s="407"/>
      <c r="Q134" s="412" t="str">
        <f t="shared" ca="1" si="216"/>
        <v/>
      </c>
      <c r="R134" s="413" t="str">
        <f t="shared" ca="1" si="216"/>
        <v/>
      </c>
      <c r="S134" s="412" t="str">
        <f t="shared" ca="1" si="216"/>
        <v/>
      </c>
      <c r="T134" s="413" t="str">
        <f t="shared" ca="1" si="216"/>
        <v/>
      </c>
      <c r="U134" s="414" t="str">
        <f t="shared" ca="1" si="217"/>
        <v/>
      </c>
      <c r="V134" s="411" t="str">
        <f t="shared" ca="1" si="202"/>
        <v/>
      </c>
      <c r="W134" s="377" t="e">
        <f t="shared" ca="1" si="203"/>
        <v>#N/A</v>
      </c>
      <c r="X134" s="420" t="e">
        <f t="shared" ca="1" si="204"/>
        <v>#VALUE!</v>
      </c>
      <c r="Y134" s="413">
        <f t="shared" si="218"/>
        <v>0</v>
      </c>
      <c r="AA134" s="412">
        <f t="shared" ref="AA134:AE134" si="231">AA133</f>
        <v>0</v>
      </c>
      <c r="AB134" s="412" t="str">
        <f t="shared" ca="1" si="231"/>
        <v/>
      </c>
      <c r="AC134" s="413" t="str">
        <f t="shared" ca="1" si="231"/>
        <v/>
      </c>
      <c r="AD134" s="412" t="str">
        <f t="shared" ca="1" si="231"/>
        <v/>
      </c>
      <c r="AE134" s="413" t="str">
        <f t="shared" ca="1" si="231"/>
        <v/>
      </c>
      <c r="AF134" s="414" t="str">
        <f t="shared" ca="1" si="220"/>
        <v/>
      </c>
      <c r="AG134" s="454" t="str">
        <f t="shared" ca="1" si="205"/>
        <v/>
      </c>
      <c r="AH134" s="456" t="str">
        <f t="shared" ca="1" si="221"/>
        <v/>
      </c>
      <c r="AI134" s="456" t="str">
        <f t="shared" ca="1" si="206"/>
        <v/>
      </c>
      <c r="AJ134" s="447" t="e">
        <f t="shared" ca="1" si="222"/>
        <v>#N/A</v>
      </c>
      <c r="AK134" s="412" t="str">
        <f t="shared" ref="AK134:AN134" ca="1" si="232">AK133</f>
        <v/>
      </c>
      <c r="AL134" s="413" t="str">
        <f t="shared" ca="1" si="232"/>
        <v/>
      </c>
      <c r="AM134" s="412" t="str">
        <f t="shared" ca="1" si="232"/>
        <v/>
      </c>
      <c r="AN134" s="413" t="str">
        <f t="shared" ca="1" si="232"/>
        <v/>
      </c>
      <c r="AO134" s="414" t="str">
        <f t="shared" ca="1" si="224"/>
        <v/>
      </c>
      <c r="AP134" s="454" t="str">
        <f t="shared" ca="1" si="207"/>
        <v/>
      </c>
      <c r="AQ134" s="456" t="str">
        <f t="shared" ca="1" si="225"/>
        <v/>
      </c>
      <c r="AR134" s="456" t="str">
        <f t="shared" ca="1" si="208"/>
        <v/>
      </c>
      <c r="AS134" s="447" t="e">
        <f t="shared" ca="1" si="226"/>
        <v>#N/A</v>
      </c>
      <c r="AT134" s="472" t="e">
        <f t="shared" ca="1" si="227"/>
        <v>#VALUE!</v>
      </c>
      <c r="AU134" s="471">
        <f t="shared" ca="1" si="228"/>
        <v>0</v>
      </c>
    </row>
    <row r="135" spans="2:47" ht="15" customHeight="1">
      <c r="B135" s="409">
        <f t="shared" si="209"/>
        <v>0</v>
      </c>
      <c r="C135" s="460">
        <f>표준압력!C119</f>
        <v>0</v>
      </c>
      <c r="D135" s="469">
        <f>표준압력!D119</f>
        <v>0</v>
      </c>
      <c r="E135" s="415">
        <f t="shared" si="229"/>
        <v>0</v>
      </c>
      <c r="F135" s="412" t="str">
        <f t="shared" ca="1" si="230"/>
        <v/>
      </c>
      <c r="G135" s="413" t="str">
        <f t="shared" ca="1" si="230"/>
        <v/>
      </c>
      <c r="H135" s="412" t="str">
        <f t="shared" ca="1" si="210"/>
        <v/>
      </c>
      <c r="I135" s="415" t="str">
        <f t="shared" ca="1" si="210"/>
        <v/>
      </c>
      <c r="J135" s="470" t="str">
        <f t="shared" ca="1" si="211"/>
        <v/>
      </c>
      <c r="K135" s="470" t="str">
        <f t="shared" ca="1" si="212"/>
        <v/>
      </c>
      <c r="L135" s="377">
        <f t="shared" si="213"/>
        <v>0</v>
      </c>
      <c r="M135" s="447" t="e">
        <f t="shared" ca="1" si="214"/>
        <v>#N/A</v>
      </c>
      <c r="N135" s="500" t="e">
        <f t="shared" ca="1" si="215"/>
        <v>#N/A</v>
      </c>
      <c r="O135" s="419">
        <f ca="1">표준압력!G119</f>
        <v>0</v>
      </c>
      <c r="P135" s="407"/>
      <c r="Q135" s="412" t="str">
        <f t="shared" ca="1" si="216"/>
        <v/>
      </c>
      <c r="R135" s="413" t="str">
        <f t="shared" ca="1" si="216"/>
        <v/>
      </c>
      <c r="S135" s="412" t="str">
        <f t="shared" ca="1" si="216"/>
        <v/>
      </c>
      <c r="T135" s="413" t="str">
        <f t="shared" ca="1" si="216"/>
        <v/>
      </c>
      <c r="U135" s="414" t="str">
        <f t="shared" ca="1" si="217"/>
        <v/>
      </c>
      <c r="V135" s="411" t="str">
        <f t="shared" ca="1" si="202"/>
        <v/>
      </c>
      <c r="W135" s="377" t="e">
        <f t="shared" ca="1" si="203"/>
        <v>#N/A</v>
      </c>
      <c r="X135" s="420" t="e">
        <f t="shared" ca="1" si="204"/>
        <v>#VALUE!</v>
      </c>
      <c r="Y135" s="413">
        <f t="shared" si="218"/>
        <v>0</v>
      </c>
      <c r="AA135" s="412">
        <f t="shared" ref="AA135:AE135" si="233">AA134</f>
        <v>0</v>
      </c>
      <c r="AB135" s="412" t="str">
        <f t="shared" ca="1" si="233"/>
        <v/>
      </c>
      <c r="AC135" s="413" t="str">
        <f t="shared" ca="1" si="233"/>
        <v/>
      </c>
      <c r="AD135" s="412" t="str">
        <f t="shared" ca="1" si="233"/>
        <v/>
      </c>
      <c r="AE135" s="413" t="str">
        <f t="shared" ca="1" si="233"/>
        <v/>
      </c>
      <c r="AF135" s="414" t="str">
        <f t="shared" ca="1" si="220"/>
        <v/>
      </c>
      <c r="AG135" s="454" t="str">
        <f t="shared" ca="1" si="205"/>
        <v/>
      </c>
      <c r="AH135" s="456" t="str">
        <f t="shared" ca="1" si="221"/>
        <v/>
      </c>
      <c r="AI135" s="456" t="str">
        <f t="shared" ca="1" si="206"/>
        <v/>
      </c>
      <c r="AJ135" s="447" t="e">
        <f t="shared" ca="1" si="222"/>
        <v>#N/A</v>
      </c>
      <c r="AK135" s="412" t="str">
        <f t="shared" ref="AK135:AN135" ca="1" si="234">AK134</f>
        <v/>
      </c>
      <c r="AL135" s="413" t="str">
        <f t="shared" ca="1" si="234"/>
        <v/>
      </c>
      <c r="AM135" s="412" t="str">
        <f t="shared" ca="1" si="234"/>
        <v/>
      </c>
      <c r="AN135" s="413" t="str">
        <f t="shared" ca="1" si="234"/>
        <v/>
      </c>
      <c r="AO135" s="414" t="str">
        <f t="shared" ca="1" si="224"/>
        <v/>
      </c>
      <c r="AP135" s="454" t="str">
        <f t="shared" ca="1" si="207"/>
        <v/>
      </c>
      <c r="AQ135" s="456" t="str">
        <f t="shared" ca="1" si="225"/>
        <v/>
      </c>
      <c r="AR135" s="456" t="str">
        <f t="shared" ca="1" si="208"/>
        <v/>
      </c>
      <c r="AS135" s="447" t="e">
        <f t="shared" ca="1" si="226"/>
        <v>#N/A</v>
      </c>
      <c r="AT135" s="472" t="e">
        <f t="shared" ca="1" si="227"/>
        <v>#VALUE!</v>
      </c>
      <c r="AU135" s="471">
        <f t="shared" ca="1" si="228"/>
        <v>0</v>
      </c>
    </row>
    <row r="136" spans="2:47" ht="15" customHeight="1">
      <c r="B136" s="409">
        <f t="shared" si="209"/>
        <v>0</v>
      </c>
      <c r="C136" s="460">
        <f>표준압력!C120</f>
        <v>0</v>
      </c>
      <c r="D136" s="469">
        <f>표준압력!D120</f>
        <v>0</v>
      </c>
      <c r="E136" s="415">
        <f t="shared" si="229"/>
        <v>0</v>
      </c>
      <c r="F136" s="412" t="str">
        <f t="shared" ca="1" si="230"/>
        <v/>
      </c>
      <c r="G136" s="413" t="str">
        <f t="shared" ca="1" si="230"/>
        <v/>
      </c>
      <c r="H136" s="412" t="str">
        <f t="shared" ca="1" si="210"/>
        <v/>
      </c>
      <c r="I136" s="415" t="str">
        <f t="shared" ca="1" si="210"/>
        <v/>
      </c>
      <c r="J136" s="470" t="str">
        <f t="shared" ca="1" si="211"/>
        <v/>
      </c>
      <c r="K136" s="470" t="str">
        <f t="shared" ca="1" si="212"/>
        <v/>
      </c>
      <c r="L136" s="377">
        <f t="shared" si="213"/>
        <v>0</v>
      </c>
      <c r="M136" s="447" t="e">
        <f t="shared" ca="1" si="214"/>
        <v>#N/A</v>
      </c>
      <c r="N136" s="500" t="e">
        <f t="shared" ca="1" si="215"/>
        <v>#N/A</v>
      </c>
      <c r="O136" s="419">
        <f ca="1">표준압력!G120</f>
        <v>0</v>
      </c>
      <c r="P136" s="407"/>
      <c r="Q136" s="412" t="str">
        <f t="shared" ca="1" si="216"/>
        <v/>
      </c>
      <c r="R136" s="413" t="str">
        <f t="shared" ca="1" si="216"/>
        <v/>
      </c>
      <c r="S136" s="412" t="str">
        <f t="shared" ca="1" si="216"/>
        <v/>
      </c>
      <c r="T136" s="413" t="str">
        <f t="shared" ca="1" si="216"/>
        <v/>
      </c>
      <c r="U136" s="414" t="str">
        <f t="shared" ca="1" si="217"/>
        <v/>
      </c>
      <c r="V136" s="411" t="str">
        <f t="shared" ca="1" si="202"/>
        <v/>
      </c>
      <c r="W136" s="377" t="e">
        <f t="shared" ca="1" si="203"/>
        <v>#N/A</v>
      </c>
      <c r="X136" s="420" t="e">
        <f t="shared" ca="1" si="204"/>
        <v>#VALUE!</v>
      </c>
      <c r="Y136" s="413">
        <f t="shared" si="218"/>
        <v>0</v>
      </c>
      <c r="AA136" s="412">
        <f t="shared" ref="AA136:AE136" si="235">AA135</f>
        <v>0</v>
      </c>
      <c r="AB136" s="412" t="str">
        <f t="shared" ca="1" si="235"/>
        <v/>
      </c>
      <c r="AC136" s="413" t="str">
        <f t="shared" ca="1" si="235"/>
        <v/>
      </c>
      <c r="AD136" s="412" t="str">
        <f t="shared" ca="1" si="235"/>
        <v/>
      </c>
      <c r="AE136" s="413" t="str">
        <f t="shared" ca="1" si="235"/>
        <v/>
      </c>
      <c r="AF136" s="414" t="str">
        <f t="shared" ca="1" si="220"/>
        <v/>
      </c>
      <c r="AG136" s="454" t="str">
        <f t="shared" ca="1" si="205"/>
        <v/>
      </c>
      <c r="AH136" s="456" t="str">
        <f t="shared" ca="1" si="221"/>
        <v/>
      </c>
      <c r="AI136" s="456" t="str">
        <f t="shared" ca="1" si="206"/>
        <v/>
      </c>
      <c r="AJ136" s="447" t="e">
        <f t="shared" ca="1" si="222"/>
        <v>#N/A</v>
      </c>
      <c r="AK136" s="412" t="str">
        <f t="shared" ref="AK136:AN136" ca="1" si="236">AK135</f>
        <v/>
      </c>
      <c r="AL136" s="413" t="str">
        <f t="shared" ca="1" si="236"/>
        <v/>
      </c>
      <c r="AM136" s="412" t="str">
        <f t="shared" ca="1" si="236"/>
        <v/>
      </c>
      <c r="AN136" s="413" t="str">
        <f t="shared" ca="1" si="236"/>
        <v/>
      </c>
      <c r="AO136" s="414" t="str">
        <f t="shared" ca="1" si="224"/>
        <v/>
      </c>
      <c r="AP136" s="454" t="str">
        <f t="shared" ca="1" si="207"/>
        <v/>
      </c>
      <c r="AQ136" s="456" t="str">
        <f t="shared" ca="1" si="225"/>
        <v/>
      </c>
      <c r="AR136" s="456" t="str">
        <f t="shared" ca="1" si="208"/>
        <v/>
      </c>
      <c r="AS136" s="447" t="e">
        <f t="shared" ca="1" si="226"/>
        <v>#N/A</v>
      </c>
      <c r="AT136" s="472" t="e">
        <f t="shared" ca="1" si="227"/>
        <v>#VALUE!</v>
      </c>
      <c r="AU136" s="471">
        <f t="shared" ca="1" si="228"/>
        <v>0</v>
      </c>
    </row>
    <row r="137" spans="2:47" ht="15" customHeight="1">
      <c r="B137" s="409">
        <f t="shared" si="209"/>
        <v>0</v>
      </c>
      <c r="C137" s="460">
        <f>표준압력!C121</f>
        <v>0</v>
      </c>
      <c r="D137" s="469">
        <f>표준압력!D121</f>
        <v>0</v>
      </c>
      <c r="E137" s="415">
        <f t="shared" si="229"/>
        <v>0</v>
      </c>
      <c r="F137" s="412" t="str">
        <f t="shared" ca="1" si="230"/>
        <v/>
      </c>
      <c r="G137" s="413" t="str">
        <f t="shared" ca="1" si="230"/>
        <v/>
      </c>
      <c r="H137" s="412" t="str">
        <f t="shared" ca="1" si="210"/>
        <v/>
      </c>
      <c r="I137" s="415" t="str">
        <f t="shared" ca="1" si="210"/>
        <v/>
      </c>
      <c r="J137" s="470" t="str">
        <f t="shared" ca="1" si="211"/>
        <v/>
      </c>
      <c r="K137" s="470" t="str">
        <f t="shared" ca="1" si="212"/>
        <v/>
      </c>
      <c r="L137" s="377">
        <f t="shared" si="213"/>
        <v>0</v>
      </c>
      <c r="M137" s="447" t="e">
        <f t="shared" ca="1" si="214"/>
        <v>#N/A</v>
      </c>
      <c r="N137" s="500" t="e">
        <f t="shared" ca="1" si="215"/>
        <v>#N/A</v>
      </c>
      <c r="O137" s="419">
        <f ca="1">표준압력!G121</f>
        <v>0</v>
      </c>
      <c r="P137" s="407"/>
      <c r="Q137" s="412" t="str">
        <f t="shared" ca="1" si="216"/>
        <v/>
      </c>
      <c r="R137" s="413" t="str">
        <f t="shared" ca="1" si="216"/>
        <v/>
      </c>
      <c r="S137" s="412" t="str">
        <f t="shared" ca="1" si="216"/>
        <v/>
      </c>
      <c r="T137" s="413" t="str">
        <f t="shared" ca="1" si="216"/>
        <v/>
      </c>
      <c r="U137" s="414" t="str">
        <f t="shared" ca="1" si="217"/>
        <v/>
      </c>
      <c r="V137" s="411" t="str">
        <f t="shared" ca="1" si="202"/>
        <v/>
      </c>
      <c r="W137" s="377" t="e">
        <f t="shared" ca="1" si="203"/>
        <v>#N/A</v>
      </c>
      <c r="X137" s="420" t="e">
        <f t="shared" ca="1" si="204"/>
        <v>#VALUE!</v>
      </c>
      <c r="Y137" s="413">
        <f t="shared" si="218"/>
        <v>0</v>
      </c>
      <c r="AA137" s="412">
        <f t="shared" ref="AA137:AE137" si="237">AA136</f>
        <v>0</v>
      </c>
      <c r="AB137" s="412" t="str">
        <f t="shared" ca="1" si="237"/>
        <v/>
      </c>
      <c r="AC137" s="413" t="str">
        <f t="shared" ca="1" si="237"/>
        <v/>
      </c>
      <c r="AD137" s="412" t="str">
        <f t="shared" ca="1" si="237"/>
        <v/>
      </c>
      <c r="AE137" s="413" t="str">
        <f t="shared" ca="1" si="237"/>
        <v/>
      </c>
      <c r="AF137" s="414" t="str">
        <f t="shared" ca="1" si="220"/>
        <v/>
      </c>
      <c r="AG137" s="454" t="str">
        <f t="shared" ca="1" si="205"/>
        <v/>
      </c>
      <c r="AH137" s="456" t="str">
        <f t="shared" ca="1" si="221"/>
        <v/>
      </c>
      <c r="AI137" s="456" t="str">
        <f t="shared" ca="1" si="206"/>
        <v/>
      </c>
      <c r="AJ137" s="447" t="e">
        <f t="shared" ca="1" si="222"/>
        <v>#N/A</v>
      </c>
      <c r="AK137" s="412" t="str">
        <f t="shared" ref="AK137:AN137" ca="1" si="238">AK136</f>
        <v/>
      </c>
      <c r="AL137" s="413" t="str">
        <f t="shared" ca="1" si="238"/>
        <v/>
      </c>
      <c r="AM137" s="412" t="str">
        <f t="shared" ca="1" si="238"/>
        <v/>
      </c>
      <c r="AN137" s="413" t="str">
        <f t="shared" ca="1" si="238"/>
        <v/>
      </c>
      <c r="AO137" s="414" t="str">
        <f t="shared" ca="1" si="224"/>
        <v/>
      </c>
      <c r="AP137" s="454" t="str">
        <f t="shared" ca="1" si="207"/>
        <v/>
      </c>
      <c r="AQ137" s="456" t="str">
        <f t="shared" ca="1" si="225"/>
        <v/>
      </c>
      <c r="AR137" s="456" t="str">
        <f t="shared" ca="1" si="208"/>
        <v/>
      </c>
      <c r="AS137" s="447" t="e">
        <f t="shared" ca="1" si="226"/>
        <v>#N/A</v>
      </c>
      <c r="AT137" s="472" t="e">
        <f t="shared" ca="1" si="227"/>
        <v>#VALUE!</v>
      </c>
      <c r="AU137" s="471">
        <f t="shared" ca="1" si="228"/>
        <v>0</v>
      </c>
    </row>
    <row r="138" spans="2:47" ht="15" customHeight="1">
      <c r="B138" s="409">
        <f t="shared" si="209"/>
        <v>0</v>
      </c>
      <c r="C138" s="460">
        <f>표준압력!C122</f>
        <v>0</v>
      </c>
      <c r="D138" s="469">
        <f>표준압력!D122</f>
        <v>0</v>
      </c>
      <c r="E138" s="415">
        <f t="shared" si="229"/>
        <v>0</v>
      </c>
      <c r="F138" s="412" t="str">
        <f t="shared" ca="1" si="230"/>
        <v/>
      </c>
      <c r="G138" s="413" t="str">
        <f t="shared" ca="1" si="230"/>
        <v/>
      </c>
      <c r="H138" s="412" t="str">
        <f t="shared" ca="1" si="210"/>
        <v/>
      </c>
      <c r="I138" s="415" t="str">
        <f t="shared" ca="1" si="210"/>
        <v/>
      </c>
      <c r="J138" s="470" t="str">
        <f t="shared" ca="1" si="211"/>
        <v/>
      </c>
      <c r="K138" s="470" t="str">
        <f t="shared" ca="1" si="212"/>
        <v/>
      </c>
      <c r="L138" s="377">
        <f t="shared" si="213"/>
        <v>0</v>
      </c>
      <c r="M138" s="447" t="e">
        <f t="shared" ca="1" si="214"/>
        <v>#N/A</v>
      </c>
      <c r="N138" s="500" t="e">
        <f t="shared" ca="1" si="215"/>
        <v>#N/A</v>
      </c>
      <c r="O138" s="419">
        <f ca="1">표준압력!G122</f>
        <v>0</v>
      </c>
      <c r="P138" s="407"/>
      <c r="Q138" s="412" t="str">
        <f t="shared" ca="1" si="216"/>
        <v/>
      </c>
      <c r="R138" s="413" t="str">
        <f t="shared" ca="1" si="216"/>
        <v/>
      </c>
      <c r="S138" s="412" t="str">
        <f t="shared" ca="1" si="216"/>
        <v/>
      </c>
      <c r="T138" s="413" t="str">
        <f t="shared" ca="1" si="216"/>
        <v/>
      </c>
      <c r="U138" s="414" t="str">
        <f t="shared" ca="1" si="217"/>
        <v/>
      </c>
      <c r="V138" s="411" t="str">
        <f t="shared" ca="1" si="202"/>
        <v/>
      </c>
      <c r="W138" s="377" t="e">
        <f t="shared" ca="1" si="203"/>
        <v>#N/A</v>
      </c>
      <c r="X138" s="420" t="e">
        <f t="shared" ca="1" si="204"/>
        <v>#VALUE!</v>
      </c>
      <c r="Y138" s="413">
        <f t="shared" si="218"/>
        <v>0</v>
      </c>
      <c r="AA138" s="412">
        <f t="shared" ref="AA138:AE138" si="239">AA137</f>
        <v>0</v>
      </c>
      <c r="AB138" s="412" t="str">
        <f t="shared" ca="1" si="239"/>
        <v/>
      </c>
      <c r="AC138" s="413" t="str">
        <f t="shared" ca="1" si="239"/>
        <v/>
      </c>
      <c r="AD138" s="412" t="str">
        <f t="shared" ca="1" si="239"/>
        <v/>
      </c>
      <c r="AE138" s="413" t="str">
        <f t="shared" ca="1" si="239"/>
        <v/>
      </c>
      <c r="AF138" s="414" t="str">
        <f t="shared" ca="1" si="220"/>
        <v/>
      </c>
      <c r="AG138" s="454" t="str">
        <f t="shared" ca="1" si="205"/>
        <v/>
      </c>
      <c r="AH138" s="456" t="str">
        <f t="shared" ca="1" si="221"/>
        <v/>
      </c>
      <c r="AI138" s="456" t="str">
        <f t="shared" ca="1" si="206"/>
        <v/>
      </c>
      <c r="AJ138" s="447" t="e">
        <f t="shared" ca="1" si="222"/>
        <v>#N/A</v>
      </c>
      <c r="AK138" s="412" t="str">
        <f t="shared" ref="AK138:AN138" ca="1" si="240">AK137</f>
        <v/>
      </c>
      <c r="AL138" s="413" t="str">
        <f t="shared" ca="1" si="240"/>
        <v/>
      </c>
      <c r="AM138" s="412" t="str">
        <f t="shared" ca="1" si="240"/>
        <v/>
      </c>
      <c r="AN138" s="413" t="str">
        <f t="shared" ca="1" si="240"/>
        <v/>
      </c>
      <c r="AO138" s="414" t="str">
        <f t="shared" ca="1" si="224"/>
        <v/>
      </c>
      <c r="AP138" s="454" t="str">
        <f t="shared" ca="1" si="207"/>
        <v/>
      </c>
      <c r="AQ138" s="456" t="str">
        <f t="shared" ca="1" si="225"/>
        <v/>
      </c>
      <c r="AR138" s="456" t="str">
        <f t="shared" ca="1" si="208"/>
        <v/>
      </c>
      <c r="AS138" s="447" t="e">
        <f t="shared" ca="1" si="226"/>
        <v>#N/A</v>
      </c>
      <c r="AT138" s="472" t="e">
        <f t="shared" ca="1" si="227"/>
        <v>#VALUE!</v>
      </c>
      <c r="AU138" s="471">
        <f t="shared" ca="1" si="228"/>
        <v>0</v>
      </c>
    </row>
    <row r="139" spans="2:47" ht="15" customHeight="1">
      <c r="B139" s="409">
        <f t="shared" si="209"/>
        <v>0</v>
      </c>
      <c r="C139" s="460">
        <f>표준압력!C123</f>
        <v>0</v>
      </c>
      <c r="D139" s="469">
        <f>표준압력!D123</f>
        <v>0</v>
      </c>
      <c r="E139" s="415">
        <f t="shared" si="229"/>
        <v>0</v>
      </c>
      <c r="F139" s="412" t="str">
        <f t="shared" ca="1" si="230"/>
        <v/>
      </c>
      <c r="G139" s="413" t="str">
        <f t="shared" ca="1" si="230"/>
        <v/>
      </c>
      <c r="H139" s="412" t="str">
        <f t="shared" ca="1" si="210"/>
        <v/>
      </c>
      <c r="I139" s="415" t="str">
        <f t="shared" ca="1" si="210"/>
        <v/>
      </c>
      <c r="J139" s="470" t="str">
        <f t="shared" ca="1" si="211"/>
        <v/>
      </c>
      <c r="K139" s="470" t="str">
        <f t="shared" ca="1" si="212"/>
        <v/>
      </c>
      <c r="L139" s="377">
        <f t="shared" si="213"/>
        <v>0</v>
      </c>
      <c r="M139" s="447" t="e">
        <f t="shared" ca="1" si="214"/>
        <v>#N/A</v>
      </c>
      <c r="N139" s="500" t="e">
        <f t="shared" ca="1" si="215"/>
        <v>#N/A</v>
      </c>
      <c r="O139" s="419">
        <f ca="1">표준압력!G123</f>
        <v>0</v>
      </c>
      <c r="P139" s="407"/>
      <c r="Q139" s="412" t="str">
        <f t="shared" ca="1" si="216"/>
        <v/>
      </c>
      <c r="R139" s="413" t="str">
        <f t="shared" ca="1" si="216"/>
        <v/>
      </c>
      <c r="S139" s="412" t="str">
        <f t="shared" ca="1" si="216"/>
        <v/>
      </c>
      <c r="T139" s="413" t="str">
        <f t="shared" ca="1" si="216"/>
        <v/>
      </c>
      <c r="U139" s="414" t="str">
        <f t="shared" ca="1" si="217"/>
        <v/>
      </c>
      <c r="V139" s="411" t="str">
        <f t="shared" ca="1" si="202"/>
        <v/>
      </c>
      <c r="W139" s="377" t="e">
        <f t="shared" ca="1" si="203"/>
        <v>#N/A</v>
      </c>
      <c r="X139" s="420" t="e">
        <f t="shared" ca="1" si="204"/>
        <v>#VALUE!</v>
      </c>
      <c r="Y139" s="413">
        <f t="shared" si="218"/>
        <v>0</v>
      </c>
      <c r="AA139" s="412">
        <f t="shared" ref="AA139:AE139" si="241">AA138</f>
        <v>0</v>
      </c>
      <c r="AB139" s="412" t="str">
        <f t="shared" ca="1" si="241"/>
        <v/>
      </c>
      <c r="AC139" s="413" t="str">
        <f t="shared" ca="1" si="241"/>
        <v/>
      </c>
      <c r="AD139" s="412" t="str">
        <f t="shared" ca="1" si="241"/>
        <v/>
      </c>
      <c r="AE139" s="413" t="str">
        <f t="shared" ca="1" si="241"/>
        <v/>
      </c>
      <c r="AF139" s="414" t="str">
        <f t="shared" ca="1" si="220"/>
        <v/>
      </c>
      <c r="AG139" s="454" t="str">
        <f t="shared" ca="1" si="205"/>
        <v/>
      </c>
      <c r="AH139" s="456" t="str">
        <f t="shared" ca="1" si="221"/>
        <v/>
      </c>
      <c r="AI139" s="456" t="str">
        <f t="shared" ca="1" si="206"/>
        <v/>
      </c>
      <c r="AJ139" s="447" t="e">
        <f t="shared" ca="1" si="222"/>
        <v>#N/A</v>
      </c>
      <c r="AK139" s="412" t="str">
        <f t="shared" ref="AK139:AN139" ca="1" si="242">AK138</f>
        <v/>
      </c>
      <c r="AL139" s="413" t="str">
        <f t="shared" ca="1" si="242"/>
        <v/>
      </c>
      <c r="AM139" s="412" t="str">
        <f t="shared" ca="1" si="242"/>
        <v/>
      </c>
      <c r="AN139" s="413" t="str">
        <f t="shared" ca="1" si="242"/>
        <v/>
      </c>
      <c r="AO139" s="414" t="str">
        <f t="shared" ca="1" si="224"/>
        <v/>
      </c>
      <c r="AP139" s="454" t="str">
        <f t="shared" ca="1" si="207"/>
        <v/>
      </c>
      <c r="AQ139" s="456" t="str">
        <f t="shared" ca="1" si="225"/>
        <v/>
      </c>
      <c r="AR139" s="456" t="str">
        <f t="shared" ca="1" si="208"/>
        <v/>
      </c>
      <c r="AS139" s="447" t="e">
        <f t="shared" ca="1" si="226"/>
        <v>#N/A</v>
      </c>
      <c r="AT139" s="472" t="e">
        <f t="shared" ca="1" si="227"/>
        <v>#VALUE!</v>
      </c>
      <c r="AU139" s="471">
        <f t="shared" ca="1" si="228"/>
        <v>0</v>
      </c>
    </row>
    <row r="140" spans="2:47" ht="15" customHeight="1">
      <c r="B140" s="409">
        <f t="shared" si="209"/>
        <v>0</v>
      </c>
      <c r="C140" s="460">
        <f>표준압력!C124</f>
        <v>0</v>
      </c>
      <c r="D140" s="469">
        <f>표준압력!D124</f>
        <v>0</v>
      </c>
      <c r="E140" s="415">
        <f t="shared" si="229"/>
        <v>0</v>
      </c>
      <c r="F140" s="412" t="str">
        <f t="shared" ca="1" si="230"/>
        <v/>
      </c>
      <c r="G140" s="413" t="str">
        <f t="shared" ca="1" si="230"/>
        <v/>
      </c>
      <c r="H140" s="412" t="str">
        <f t="shared" ca="1" si="210"/>
        <v/>
      </c>
      <c r="I140" s="415" t="str">
        <f t="shared" ca="1" si="210"/>
        <v/>
      </c>
      <c r="J140" s="470" t="str">
        <f t="shared" ca="1" si="211"/>
        <v/>
      </c>
      <c r="K140" s="470" t="str">
        <f t="shared" ca="1" si="212"/>
        <v/>
      </c>
      <c r="L140" s="377">
        <f t="shared" si="213"/>
        <v>0</v>
      </c>
      <c r="M140" s="447" t="e">
        <f t="shared" ca="1" si="214"/>
        <v>#N/A</v>
      </c>
      <c r="N140" s="500" t="e">
        <f t="shared" ca="1" si="215"/>
        <v>#N/A</v>
      </c>
      <c r="O140" s="419">
        <f ca="1">표준압력!G124</f>
        <v>0</v>
      </c>
      <c r="P140" s="407"/>
      <c r="Q140" s="412" t="str">
        <f t="shared" ca="1" si="216"/>
        <v/>
      </c>
      <c r="R140" s="413" t="str">
        <f t="shared" ca="1" si="216"/>
        <v/>
      </c>
      <c r="S140" s="412" t="str">
        <f t="shared" ca="1" si="216"/>
        <v/>
      </c>
      <c r="T140" s="413" t="str">
        <f t="shared" ca="1" si="216"/>
        <v/>
      </c>
      <c r="U140" s="414" t="str">
        <f t="shared" ca="1" si="217"/>
        <v/>
      </c>
      <c r="V140" s="411" t="str">
        <f t="shared" ca="1" si="202"/>
        <v/>
      </c>
      <c r="W140" s="377" t="e">
        <f t="shared" ca="1" si="203"/>
        <v>#N/A</v>
      </c>
      <c r="X140" s="420" t="e">
        <f t="shared" ca="1" si="204"/>
        <v>#VALUE!</v>
      </c>
      <c r="Y140" s="413">
        <f t="shared" si="218"/>
        <v>0</v>
      </c>
      <c r="AA140" s="412">
        <f t="shared" ref="AA140:AE140" si="243">AA139</f>
        <v>0</v>
      </c>
      <c r="AB140" s="412" t="str">
        <f t="shared" ca="1" si="243"/>
        <v/>
      </c>
      <c r="AC140" s="413" t="str">
        <f t="shared" ca="1" si="243"/>
        <v/>
      </c>
      <c r="AD140" s="412" t="str">
        <f t="shared" ca="1" si="243"/>
        <v/>
      </c>
      <c r="AE140" s="413" t="str">
        <f t="shared" ca="1" si="243"/>
        <v/>
      </c>
      <c r="AF140" s="414" t="str">
        <f t="shared" ca="1" si="220"/>
        <v/>
      </c>
      <c r="AG140" s="454" t="str">
        <f t="shared" ca="1" si="205"/>
        <v/>
      </c>
      <c r="AH140" s="456" t="str">
        <f t="shared" ca="1" si="221"/>
        <v/>
      </c>
      <c r="AI140" s="456" t="str">
        <f t="shared" ca="1" si="206"/>
        <v/>
      </c>
      <c r="AJ140" s="447" t="e">
        <f t="shared" ca="1" si="222"/>
        <v>#N/A</v>
      </c>
      <c r="AK140" s="412" t="str">
        <f t="shared" ref="AK140:AN140" ca="1" si="244">AK139</f>
        <v/>
      </c>
      <c r="AL140" s="413" t="str">
        <f t="shared" ca="1" si="244"/>
        <v/>
      </c>
      <c r="AM140" s="412" t="str">
        <f t="shared" ca="1" si="244"/>
        <v/>
      </c>
      <c r="AN140" s="413" t="str">
        <f t="shared" ca="1" si="244"/>
        <v/>
      </c>
      <c r="AO140" s="414" t="str">
        <f t="shared" ca="1" si="224"/>
        <v/>
      </c>
      <c r="AP140" s="454" t="str">
        <f t="shared" ca="1" si="207"/>
        <v/>
      </c>
      <c r="AQ140" s="456" t="str">
        <f t="shared" ca="1" si="225"/>
        <v/>
      </c>
      <c r="AR140" s="456" t="str">
        <f t="shared" ca="1" si="208"/>
        <v/>
      </c>
      <c r="AS140" s="447" t="e">
        <f t="shared" ca="1" si="226"/>
        <v>#N/A</v>
      </c>
      <c r="AT140" s="472" t="e">
        <f t="shared" ca="1" si="227"/>
        <v>#VALUE!</v>
      </c>
      <c r="AU140" s="471">
        <f t="shared" ca="1" si="228"/>
        <v>0</v>
      </c>
    </row>
    <row r="141" spans="2:47" ht="15" customHeight="1">
      <c r="B141" s="409">
        <f t="shared" si="209"/>
        <v>0</v>
      </c>
      <c r="C141" s="460">
        <f>표준압력!C125</f>
        <v>0</v>
      </c>
      <c r="D141" s="469">
        <f>표준압력!D125</f>
        <v>0</v>
      </c>
      <c r="E141" s="415">
        <f t="shared" si="229"/>
        <v>0</v>
      </c>
      <c r="F141" s="412" t="str">
        <f t="shared" ca="1" si="230"/>
        <v/>
      </c>
      <c r="G141" s="413" t="str">
        <f t="shared" ca="1" si="230"/>
        <v/>
      </c>
      <c r="H141" s="412" t="str">
        <f t="shared" ca="1" si="210"/>
        <v/>
      </c>
      <c r="I141" s="415" t="str">
        <f t="shared" ca="1" si="210"/>
        <v/>
      </c>
      <c r="J141" s="470" t="str">
        <f t="shared" ca="1" si="211"/>
        <v/>
      </c>
      <c r="K141" s="470" t="str">
        <f t="shared" ca="1" si="212"/>
        <v/>
      </c>
      <c r="L141" s="377">
        <f t="shared" si="213"/>
        <v>0</v>
      </c>
      <c r="M141" s="447" t="e">
        <f t="shared" ca="1" si="214"/>
        <v>#N/A</v>
      </c>
      <c r="N141" s="500" t="e">
        <f t="shared" ca="1" si="215"/>
        <v>#N/A</v>
      </c>
      <c r="O141" s="419">
        <f ca="1">표준압력!G125</f>
        <v>0</v>
      </c>
      <c r="P141" s="407"/>
      <c r="Q141" s="412" t="str">
        <f t="shared" ca="1" si="216"/>
        <v/>
      </c>
      <c r="R141" s="413" t="str">
        <f t="shared" ca="1" si="216"/>
        <v/>
      </c>
      <c r="S141" s="412" t="str">
        <f t="shared" ca="1" si="216"/>
        <v/>
      </c>
      <c r="T141" s="413" t="str">
        <f t="shared" ca="1" si="216"/>
        <v/>
      </c>
      <c r="U141" s="414" t="str">
        <f t="shared" ca="1" si="217"/>
        <v/>
      </c>
      <c r="V141" s="411" t="str">
        <f t="shared" ca="1" si="202"/>
        <v/>
      </c>
      <c r="W141" s="377" t="e">
        <f t="shared" ca="1" si="203"/>
        <v>#N/A</v>
      </c>
      <c r="X141" s="420" t="e">
        <f t="shared" ca="1" si="204"/>
        <v>#VALUE!</v>
      </c>
      <c r="Y141" s="413">
        <f t="shared" si="218"/>
        <v>0</v>
      </c>
      <c r="AA141" s="412">
        <f t="shared" ref="AA141:AE141" si="245">AA140</f>
        <v>0</v>
      </c>
      <c r="AB141" s="412" t="str">
        <f t="shared" ca="1" si="245"/>
        <v/>
      </c>
      <c r="AC141" s="413" t="str">
        <f t="shared" ca="1" si="245"/>
        <v/>
      </c>
      <c r="AD141" s="412" t="str">
        <f t="shared" ca="1" si="245"/>
        <v/>
      </c>
      <c r="AE141" s="413" t="str">
        <f t="shared" ca="1" si="245"/>
        <v/>
      </c>
      <c r="AF141" s="414" t="str">
        <f t="shared" ca="1" si="220"/>
        <v/>
      </c>
      <c r="AG141" s="454" t="str">
        <f t="shared" ca="1" si="205"/>
        <v/>
      </c>
      <c r="AH141" s="456" t="str">
        <f t="shared" ca="1" si="221"/>
        <v/>
      </c>
      <c r="AI141" s="456" t="str">
        <f t="shared" ca="1" si="206"/>
        <v/>
      </c>
      <c r="AJ141" s="447" t="e">
        <f t="shared" ca="1" si="222"/>
        <v>#N/A</v>
      </c>
      <c r="AK141" s="412" t="str">
        <f t="shared" ref="AK141:AN141" ca="1" si="246">AK140</f>
        <v/>
      </c>
      <c r="AL141" s="413" t="str">
        <f t="shared" ca="1" si="246"/>
        <v/>
      </c>
      <c r="AM141" s="412" t="str">
        <f t="shared" ca="1" si="246"/>
        <v/>
      </c>
      <c r="AN141" s="413" t="str">
        <f t="shared" ca="1" si="246"/>
        <v/>
      </c>
      <c r="AO141" s="414" t="str">
        <f t="shared" ca="1" si="224"/>
        <v/>
      </c>
      <c r="AP141" s="454" t="str">
        <f t="shared" ca="1" si="207"/>
        <v/>
      </c>
      <c r="AQ141" s="456" t="str">
        <f t="shared" ca="1" si="225"/>
        <v/>
      </c>
      <c r="AR141" s="456" t="str">
        <f t="shared" ca="1" si="208"/>
        <v/>
      </c>
      <c r="AS141" s="447" t="e">
        <f t="shared" ca="1" si="226"/>
        <v>#N/A</v>
      </c>
      <c r="AT141" s="472" t="e">
        <f t="shared" ca="1" si="227"/>
        <v>#VALUE!</v>
      </c>
      <c r="AU141" s="471">
        <f t="shared" ca="1" si="228"/>
        <v>0</v>
      </c>
    </row>
    <row r="142" spans="2:47" ht="15" customHeight="1">
      <c r="B142" s="409">
        <f t="shared" si="209"/>
        <v>0</v>
      </c>
      <c r="C142" s="460">
        <f>표준압력!C126</f>
        <v>0</v>
      </c>
      <c r="D142" s="469">
        <f>표준압력!D126</f>
        <v>0</v>
      </c>
      <c r="E142" s="415">
        <f t="shared" si="229"/>
        <v>0</v>
      </c>
      <c r="F142" s="412" t="str">
        <f t="shared" ca="1" si="230"/>
        <v/>
      </c>
      <c r="G142" s="413" t="str">
        <f t="shared" ca="1" si="230"/>
        <v/>
      </c>
      <c r="H142" s="412" t="str">
        <f t="shared" ca="1" si="210"/>
        <v/>
      </c>
      <c r="I142" s="415" t="str">
        <f t="shared" ca="1" si="210"/>
        <v/>
      </c>
      <c r="J142" s="470" t="str">
        <f t="shared" ca="1" si="211"/>
        <v/>
      </c>
      <c r="K142" s="470" t="str">
        <f t="shared" ca="1" si="212"/>
        <v/>
      </c>
      <c r="L142" s="377">
        <f t="shared" si="213"/>
        <v>0</v>
      </c>
      <c r="M142" s="447" t="e">
        <f t="shared" ca="1" si="214"/>
        <v>#N/A</v>
      </c>
      <c r="N142" s="500" t="e">
        <f t="shared" ca="1" si="215"/>
        <v>#N/A</v>
      </c>
      <c r="O142" s="419">
        <f ca="1">표준압력!G126</f>
        <v>0</v>
      </c>
      <c r="P142" s="407"/>
      <c r="Q142" s="412" t="str">
        <f t="shared" ca="1" si="216"/>
        <v/>
      </c>
      <c r="R142" s="413" t="str">
        <f t="shared" ca="1" si="216"/>
        <v/>
      </c>
      <c r="S142" s="412" t="str">
        <f t="shared" ca="1" si="216"/>
        <v/>
      </c>
      <c r="T142" s="413" t="str">
        <f t="shared" ca="1" si="216"/>
        <v/>
      </c>
      <c r="U142" s="414" t="str">
        <f t="shared" ca="1" si="217"/>
        <v/>
      </c>
      <c r="V142" s="411" t="str">
        <f t="shared" ca="1" si="202"/>
        <v/>
      </c>
      <c r="W142" s="377" t="e">
        <f t="shared" ca="1" si="203"/>
        <v>#N/A</v>
      </c>
      <c r="X142" s="420" t="e">
        <f t="shared" ca="1" si="204"/>
        <v>#VALUE!</v>
      </c>
      <c r="Y142" s="413">
        <f t="shared" si="218"/>
        <v>0</v>
      </c>
      <c r="AA142" s="412">
        <f t="shared" ref="AA142:AE142" si="247">AA141</f>
        <v>0</v>
      </c>
      <c r="AB142" s="412" t="str">
        <f t="shared" ca="1" si="247"/>
        <v/>
      </c>
      <c r="AC142" s="413" t="str">
        <f t="shared" ca="1" si="247"/>
        <v/>
      </c>
      <c r="AD142" s="412" t="str">
        <f t="shared" ca="1" si="247"/>
        <v/>
      </c>
      <c r="AE142" s="413" t="str">
        <f t="shared" ca="1" si="247"/>
        <v/>
      </c>
      <c r="AF142" s="414" t="str">
        <f t="shared" ca="1" si="220"/>
        <v/>
      </c>
      <c r="AG142" s="454" t="str">
        <f t="shared" ca="1" si="205"/>
        <v/>
      </c>
      <c r="AH142" s="456" t="str">
        <f t="shared" ca="1" si="221"/>
        <v/>
      </c>
      <c r="AI142" s="456" t="str">
        <f t="shared" ca="1" si="206"/>
        <v/>
      </c>
      <c r="AJ142" s="447" t="e">
        <f t="shared" ca="1" si="222"/>
        <v>#N/A</v>
      </c>
      <c r="AK142" s="412" t="str">
        <f t="shared" ref="AK142:AN142" ca="1" si="248">AK141</f>
        <v/>
      </c>
      <c r="AL142" s="413" t="str">
        <f t="shared" ca="1" si="248"/>
        <v/>
      </c>
      <c r="AM142" s="412" t="str">
        <f t="shared" ca="1" si="248"/>
        <v/>
      </c>
      <c r="AN142" s="413" t="str">
        <f t="shared" ca="1" si="248"/>
        <v/>
      </c>
      <c r="AO142" s="414" t="str">
        <f t="shared" ca="1" si="224"/>
        <v/>
      </c>
      <c r="AP142" s="454" t="str">
        <f t="shared" ca="1" si="207"/>
        <v/>
      </c>
      <c r="AQ142" s="456" t="str">
        <f t="shared" ca="1" si="225"/>
        <v/>
      </c>
      <c r="AR142" s="456" t="str">
        <f t="shared" ca="1" si="208"/>
        <v/>
      </c>
      <c r="AS142" s="447" t="e">
        <f t="shared" ca="1" si="226"/>
        <v>#N/A</v>
      </c>
      <c r="AT142" s="472" t="e">
        <f t="shared" ca="1" si="227"/>
        <v>#VALUE!</v>
      </c>
      <c r="AU142" s="471">
        <f t="shared" ca="1" si="228"/>
        <v>0</v>
      </c>
    </row>
    <row r="143" spans="2:47" ht="15" customHeight="1">
      <c r="B143" s="409">
        <f t="shared" si="209"/>
        <v>0</v>
      </c>
      <c r="C143" s="460">
        <f>표준압력!C127</f>
        <v>0</v>
      </c>
      <c r="D143" s="469">
        <f>표준압력!D127</f>
        <v>0</v>
      </c>
      <c r="E143" s="415">
        <f t="shared" si="229"/>
        <v>0</v>
      </c>
      <c r="F143" s="412" t="str">
        <f t="shared" ca="1" si="230"/>
        <v/>
      </c>
      <c r="G143" s="413" t="str">
        <f t="shared" ca="1" si="230"/>
        <v/>
      </c>
      <c r="H143" s="412" t="str">
        <f t="shared" ca="1" si="210"/>
        <v/>
      </c>
      <c r="I143" s="415" t="str">
        <f t="shared" ca="1" si="210"/>
        <v/>
      </c>
      <c r="J143" s="470" t="str">
        <f t="shared" ca="1" si="211"/>
        <v/>
      </c>
      <c r="K143" s="470" t="str">
        <f t="shared" ca="1" si="212"/>
        <v/>
      </c>
      <c r="L143" s="377">
        <f t="shared" si="213"/>
        <v>0</v>
      </c>
      <c r="M143" s="447" t="e">
        <f t="shared" ca="1" si="214"/>
        <v>#N/A</v>
      </c>
      <c r="N143" s="500" t="e">
        <f t="shared" ca="1" si="215"/>
        <v>#N/A</v>
      </c>
      <c r="O143" s="419">
        <f ca="1">표준압력!G127</f>
        <v>0</v>
      </c>
      <c r="P143" s="407"/>
      <c r="Q143" s="412" t="str">
        <f t="shared" ca="1" si="216"/>
        <v/>
      </c>
      <c r="R143" s="413" t="str">
        <f t="shared" ca="1" si="216"/>
        <v/>
      </c>
      <c r="S143" s="412" t="str">
        <f t="shared" ca="1" si="216"/>
        <v/>
      </c>
      <c r="T143" s="413" t="str">
        <f t="shared" ca="1" si="216"/>
        <v/>
      </c>
      <c r="U143" s="414" t="str">
        <f t="shared" ca="1" si="217"/>
        <v/>
      </c>
      <c r="V143" s="411" t="str">
        <f t="shared" ca="1" si="202"/>
        <v/>
      </c>
      <c r="W143" s="377" t="e">
        <f t="shared" ca="1" si="203"/>
        <v>#N/A</v>
      </c>
      <c r="X143" s="420" t="e">
        <f t="shared" ca="1" si="204"/>
        <v>#VALUE!</v>
      </c>
      <c r="Y143" s="413">
        <f t="shared" si="218"/>
        <v>0</v>
      </c>
      <c r="AA143" s="412">
        <f t="shared" ref="AA143:AE143" si="249">AA142</f>
        <v>0</v>
      </c>
      <c r="AB143" s="412" t="str">
        <f t="shared" ca="1" si="249"/>
        <v/>
      </c>
      <c r="AC143" s="413" t="str">
        <f t="shared" ca="1" si="249"/>
        <v/>
      </c>
      <c r="AD143" s="412" t="str">
        <f t="shared" ca="1" si="249"/>
        <v/>
      </c>
      <c r="AE143" s="413" t="str">
        <f t="shared" ca="1" si="249"/>
        <v/>
      </c>
      <c r="AF143" s="414" t="str">
        <f t="shared" ca="1" si="220"/>
        <v/>
      </c>
      <c r="AG143" s="454" t="str">
        <f t="shared" ca="1" si="205"/>
        <v/>
      </c>
      <c r="AH143" s="456" t="str">
        <f t="shared" ca="1" si="221"/>
        <v/>
      </c>
      <c r="AI143" s="456" t="str">
        <f t="shared" ca="1" si="206"/>
        <v/>
      </c>
      <c r="AJ143" s="447" t="e">
        <f t="shared" ca="1" si="222"/>
        <v>#N/A</v>
      </c>
      <c r="AK143" s="412" t="str">
        <f t="shared" ref="AK143:AN143" ca="1" si="250">AK142</f>
        <v/>
      </c>
      <c r="AL143" s="413" t="str">
        <f t="shared" ca="1" si="250"/>
        <v/>
      </c>
      <c r="AM143" s="412" t="str">
        <f t="shared" ca="1" si="250"/>
        <v/>
      </c>
      <c r="AN143" s="413" t="str">
        <f t="shared" ca="1" si="250"/>
        <v/>
      </c>
      <c r="AO143" s="414" t="str">
        <f t="shared" ca="1" si="224"/>
        <v/>
      </c>
      <c r="AP143" s="454" t="str">
        <f t="shared" ca="1" si="207"/>
        <v/>
      </c>
      <c r="AQ143" s="456" t="str">
        <f t="shared" ca="1" si="225"/>
        <v/>
      </c>
      <c r="AR143" s="456" t="str">
        <f t="shared" ca="1" si="208"/>
        <v/>
      </c>
      <c r="AS143" s="447" t="e">
        <f t="shared" ca="1" si="226"/>
        <v>#N/A</v>
      </c>
      <c r="AT143" s="472" t="e">
        <f t="shared" ca="1" si="227"/>
        <v>#VALUE!</v>
      </c>
      <c r="AU143" s="471">
        <f t="shared" ca="1" si="228"/>
        <v>0</v>
      </c>
    </row>
    <row r="144" spans="2:47" ht="15" customHeight="1">
      <c r="B144" s="409">
        <f t="shared" si="209"/>
        <v>0</v>
      </c>
      <c r="C144" s="460">
        <f>표준압력!C128</f>
        <v>0</v>
      </c>
      <c r="D144" s="469">
        <f>표준압력!D128</f>
        <v>0</v>
      </c>
      <c r="E144" s="415">
        <f t="shared" si="229"/>
        <v>0</v>
      </c>
      <c r="F144" s="412" t="str">
        <f t="shared" ca="1" si="230"/>
        <v/>
      </c>
      <c r="G144" s="413" t="str">
        <f t="shared" ca="1" si="230"/>
        <v/>
      </c>
      <c r="H144" s="412" t="str">
        <f t="shared" ca="1" si="210"/>
        <v/>
      </c>
      <c r="I144" s="415" t="str">
        <f t="shared" ca="1" si="210"/>
        <v/>
      </c>
      <c r="J144" s="470" t="str">
        <f t="shared" ca="1" si="211"/>
        <v/>
      </c>
      <c r="K144" s="470" t="str">
        <f t="shared" ca="1" si="212"/>
        <v/>
      </c>
      <c r="L144" s="377">
        <f t="shared" si="213"/>
        <v>0</v>
      </c>
      <c r="M144" s="447" t="e">
        <f t="shared" ca="1" si="214"/>
        <v>#N/A</v>
      </c>
      <c r="N144" s="500" t="e">
        <f t="shared" ca="1" si="215"/>
        <v>#N/A</v>
      </c>
      <c r="O144" s="419">
        <f ca="1">표준압력!G128</f>
        <v>0</v>
      </c>
      <c r="P144" s="407"/>
      <c r="Q144" s="412" t="str">
        <f t="shared" ca="1" si="216"/>
        <v/>
      </c>
      <c r="R144" s="413" t="str">
        <f t="shared" ca="1" si="216"/>
        <v/>
      </c>
      <c r="S144" s="412" t="str">
        <f t="shared" ca="1" si="216"/>
        <v/>
      </c>
      <c r="T144" s="413" t="str">
        <f t="shared" ca="1" si="216"/>
        <v/>
      </c>
      <c r="U144" s="414" t="str">
        <f t="shared" ca="1" si="217"/>
        <v/>
      </c>
      <c r="V144" s="411" t="str">
        <f t="shared" ca="1" si="202"/>
        <v/>
      </c>
      <c r="W144" s="377" t="e">
        <f t="shared" ca="1" si="203"/>
        <v>#N/A</v>
      </c>
      <c r="X144" s="420" t="e">
        <f t="shared" ca="1" si="204"/>
        <v>#VALUE!</v>
      </c>
      <c r="Y144" s="413">
        <f t="shared" si="218"/>
        <v>0</v>
      </c>
      <c r="AA144" s="412">
        <f t="shared" ref="AA144:AE144" si="251">AA143</f>
        <v>0</v>
      </c>
      <c r="AB144" s="412" t="str">
        <f t="shared" ca="1" si="251"/>
        <v/>
      </c>
      <c r="AC144" s="413" t="str">
        <f t="shared" ca="1" si="251"/>
        <v/>
      </c>
      <c r="AD144" s="412" t="str">
        <f t="shared" ca="1" si="251"/>
        <v/>
      </c>
      <c r="AE144" s="413" t="str">
        <f t="shared" ca="1" si="251"/>
        <v/>
      </c>
      <c r="AF144" s="414" t="str">
        <f t="shared" ca="1" si="220"/>
        <v/>
      </c>
      <c r="AG144" s="454" t="str">
        <f t="shared" ca="1" si="205"/>
        <v/>
      </c>
      <c r="AH144" s="456" t="str">
        <f t="shared" ca="1" si="221"/>
        <v/>
      </c>
      <c r="AI144" s="456" t="str">
        <f t="shared" ca="1" si="206"/>
        <v/>
      </c>
      <c r="AJ144" s="447" t="e">
        <f t="shared" ca="1" si="222"/>
        <v>#N/A</v>
      </c>
      <c r="AK144" s="412" t="str">
        <f t="shared" ref="AK144:AN144" ca="1" si="252">AK143</f>
        <v/>
      </c>
      <c r="AL144" s="413" t="str">
        <f t="shared" ca="1" si="252"/>
        <v/>
      </c>
      <c r="AM144" s="412" t="str">
        <f t="shared" ca="1" si="252"/>
        <v/>
      </c>
      <c r="AN144" s="413" t="str">
        <f t="shared" ca="1" si="252"/>
        <v/>
      </c>
      <c r="AO144" s="414" t="str">
        <f t="shared" ca="1" si="224"/>
        <v/>
      </c>
      <c r="AP144" s="454" t="str">
        <f t="shared" ca="1" si="207"/>
        <v/>
      </c>
      <c r="AQ144" s="456" t="str">
        <f t="shared" ca="1" si="225"/>
        <v/>
      </c>
      <c r="AR144" s="456" t="str">
        <f t="shared" ca="1" si="208"/>
        <v/>
      </c>
      <c r="AS144" s="447" t="e">
        <f t="shared" ca="1" si="226"/>
        <v>#N/A</v>
      </c>
      <c r="AT144" s="472" t="e">
        <f t="shared" ca="1" si="227"/>
        <v>#VALUE!</v>
      </c>
      <c r="AU144" s="471">
        <f t="shared" ca="1" si="228"/>
        <v>0</v>
      </c>
    </row>
    <row r="145" spans="2:47" ht="15" customHeight="1">
      <c r="B145" s="409">
        <f t="shared" si="209"/>
        <v>0</v>
      </c>
      <c r="C145" s="460">
        <f>표준압력!C129</f>
        <v>0</v>
      </c>
      <c r="D145" s="469">
        <f>표준압력!D129</f>
        <v>0</v>
      </c>
      <c r="E145" s="415">
        <f t="shared" si="229"/>
        <v>0</v>
      </c>
      <c r="F145" s="412" t="str">
        <f t="shared" ca="1" si="230"/>
        <v/>
      </c>
      <c r="G145" s="413" t="str">
        <f t="shared" ca="1" si="230"/>
        <v/>
      </c>
      <c r="H145" s="412" t="str">
        <f t="shared" ca="1" si="210"/>
        <v/>
      </c>
      <c r="I145" s="415" t="str">
        <f t="shared" ca="1" si="210"/>
        <v/>
      </c>
      <c r="J145" s="470" t="str">
        <f t="shared" ca="1" si="211"/>
        <v/>
      </c>
      <c r="K145" s="470" t="str">
        <f t="shared" ca="1" si="212"/>
        <v/>
      </c>
      <c r="L145" s="377">
        <f t="shared" si="213"/>
        <v>0</v>
      </c>
      <c r="M145" s="447" t="e">
        <f t="shared" ca="1" si="214"/>
        <v>#N/A</v>
      </c>
      <c r="N145" s="500" t="e">
        <f t="shared" ca="1" si="215"/>
        <v>#N/A</v>
      </c>
      <c r="O145" s="419">
        <f ca="1">표준압력!G129</f>
        <v>0</v>
      </c>
      <c r="P145" s="407"/>
      <c r="Q145" s="412" t="str">
        <f t="shared" ca="1" si="216"/>
        <v/>
      </c>
      <c r="R145" s="413" t="str">
        <f t="shared" ca="1" si="216"/>
        <v/>
      </c>
      <c r="S145" s="412" t="str">
        <f t="shared" ca="1" si="216"/>
        <v/>
      </c>
      <c r="T145" s="413" t="str">
        <f t="shared" ca="1" si="216"/>
        <v/>
      </c>
      <c r="U145" s="414" t="str">
        <f t="shared" ca="1" si="217"/>
        <v/>
      </c>
      <c r="V145" s="411" t="str">
        <f t="shared" ca="1" si="202"/>
        <v/>
      </c>
      <c r="W145" s="377" t="e">
        <f t="shared" ca="1" si="203"/>
        <v>#N/A</v>
      </c>
      <c r="X145" s="420" t="e">
        <f t="shared" ca="1" si="204"/>
        <v>#VALUE!</v>
      </c>
      <c r="Y145" s="413">
        <f t="shared" si="218"/>
        <v>0</v>
      </c>
      <c r="AA145" s="412">
        <f t="shared" ref="AA145:AE145" si="253">AA144</f>
        <v>0</v>
      </c>
      <c r="AB145" s="412" t="str">
        <f t="shared" ca="1" si="253"/>
        <v/>
      </c>
      <c r="AC145" s="413" t="str">
        <f t="shared" ca="1" si="253"/>
        <v/>
      </c>
      <c r="AD145" s="412" t="str">
        <f t="shared" ca="1" si="253"/>
        <v/>
      </c>
      <c r="AE145" s="413" t="str">
        <f t="shared" ca="1" si="253"/>
        <v/>
      </c>
      <c r="AF145" s="414" t="str">
        <f t="shared" ca="1" si="220"/>
        <v/>
      </c>
      <c r="AG145" s="454" t="str">
        <f t="shared" ca="1" si="205"/>
        <v/>
      </c>
      <c r="AH145" s="456" t="str">
        <f t="shared" ca="1" si="221"/>
        <v/>
      </c>
      <c r="AI145" s="456" t="str">
        <f t="shared" ca="1" si="206"/>
        <v/>
      </c>
      <c r="AJ145" s="447" t="e">
        <f t="shared" ca="1" si="222"/>
        <v>#N/A</v>
      </c>
      <c r="AK145" s="412" t="str">
        <f t="shared" ref="AK145:AN145" ca="1" si="254">AK144</f>
        <v/>
      </c>
      <c r="AL145" s="413" t="str">
        <f t="shared" ca="1" si="254"/>
        <v/>
      </c>
      <c r="AM145" s="412" t="str">
        <f t="shared" ca="1" si="254"/>
        <v/>
      </c>
      <c r="AN145" s="413" t="str">
        <f t="shared" ca="1" si="254"/>
        <v/>
      </c>
      <c r="AO145" s="414" t="str">
        <f t="shared" ca="1" si="224"/>
        <v/>
      </c>
      <c r="AP145" s="454" t="str">
        <f t="shared" ca="1" si="207"/>
        <v/>
      </c>
      <c r="AQ145" s="456" t="str">
        <f t="shared" ca="1" si="225"/>
        <v/>
      </c>
      <c r="AR145" s="456" t="str">
        <f t="shared" ca="1" si="208"/>
        <v/>
      </c>
      <c r="AS145" s="447" t="e">
        <f t="shared" ca="1" si="226"/>
        <v>#N/A</v>
      </c>
      <c r="AT145" s="472" t="e">
        <f t="shared" ca="1" si="227"/>
        <v>#VALUE!</v>
      </c>
      <c r="AU145" s="471">
        <f t="shared" ca="1" si="228"/>
        <v>0</v>
      </c>
    </row>
    <row r="146" spans="2:47" ht="15" customHeight="1">
      <c r="B146" s="409">
        <f t="shared" si="209"/>
        <v>0</v>
      </c>
      <c r="C146" s="460">
        <f>표준압력!C130</f>
        <v>0</v>
      </c>
      <c r="D146" s="469">
        <f>표준압력!D130</f>
        <v>0</v>
      </c>
      <c r="E146" s="415">
        <f t="shared" si="229"/>
        <v>0</v>
      </c>
      <c r="F146" s="412" t="str">
        <f t="shared" ca="1" si="230"/>
        <v/>
      </c>
      <c r="G146" s="413" t="str">
        <f t="shared" ca="1" si="230"/>
        <v/>
      </c>
      <c r="H146" s="412" t="str">
        <f t="shared" ca="1" si="210"/>
        <v/>
      </c>
      <c r="I146" s="415" t="str">
        <f t="shared" ca="1" si="210"/>
        <v/>
      </c>
      <c r="J146" s="470" t="str">
        <f t="shared" ca="1" si="211"/>
        <v/>
      </c>
      <c r="K146" s="470" t="str">
        <f t="shared" ca="1" si="212"/>
        <v/>
      </c>
      <c r="L146" s="377">
        <f t="shared" si="213"/>
        <v>0</v>
      </c>
      <c r="M146" s="447" t="e">
        <f t="shared" ca="1" si="214"/>
        <v>#N/A</v>
      </c>
      <c r="N146" s="500" t="e">
        <f t="shared" ca="1" si="215"/>
        <v>#N/A</v>
      </c>
      <c r="O146" s="419">
        <f ca="1">표준압력!G130</f>
        <v>0</v>
      </c>
      <c r="P146" s="407"/>
      <c r="Q146" s="412" t="str">
        <f t="shared" ca="1" si="216"/>
        <v/>
      </c>
      <c r="R146" s="413" t="str">
        <f t="shared" ca="1" si="216"/>
        <v/>
      </c>
      <c r="S146" s="412" t="str">
        <f t="shared" ca="1" si="216"/>
        <v/>
      </c>
      <c r="T146" s="413" t="str">
        <f t="shared" ca="1" si="216"/>
        <v/>
      </c>
      <c r="U146" s="414" t="str">
        <f t="shared" ca="1" si="217"/>
        <v/>
      </c>
      <c r="V146" s="411" t="str">
        <f t="shared" ca="1" si="202"/>
        <v/>
      </c>
      <c r="W146" s="377" t="e">
        <f t="shared" ca="1" si="203"/>
        <v>#N/A</v>
      </c>
      <c r="X146" s="420" t="e">
        <f t="shared" ca="1" si="204"/>
        <v>#VALUE!</v>
      </c>
      <c r="Y146" s="413">
        <f t="shared" si="218"/>
        <v>0</v>
      </c>
      <c r="AA146" s="412">
        <f t="shared" ref="AA146:AE146" si="255">AA145</f>
        <v>0</v>
      </c>
      <c r="AB146" s="412" t="str">
        <f t="shared" ca="1" si="255"/>
        <v/>
      </c>
      <c r="AC146" s="413" t="str">
        <f t="shared" ca="1" si="255"/>
        <v/>
      </c>
      <c r="AD146" s="412" t="str">
        <f t="shared" ca="1" si="255"/>
        <v/>
      </c>
      <c r="AE146" s="413" t="str">
        <f t="shared" ca="1" si="255"/>
        <v/>
      </c>
      <c r="AF146" s="414" t="str">
        <f t="shared" ca="1" si="220"/>
        <v/>
      </c>
      <c r="AG146" s="454" t="str">
        <f t="shared" ca="1" si="205"/>
        <v/>
      </c>
      <c r="AH146" s="456" t="str">
        <f t="shared" ca="1" si="221"/>
        <v/>
      </c>
      <c r="AI146" s="456" t="str">
        <f t="shared" ca="1" si="206"/>
        <v/>
      </c>
      <c r="AJ146" s="447" t="e">
        <f t="shared" ca="1" si="222"/>
        <v>#N/A</v>
      </c>
      <c r="AK146" s="412" t="str">
        <f t="shared" ref="AK146:AN146" ca="1" si="256">AK145</f>
        <v/>
      </c>
      <c r="AL146" s="413" t="str">
        <f t="shared" ca="1" si="256"/>
        <v/>
      </c>
      <c r="AM146" s="412" t="str">
        <f t="shared" ca="1" si="256"/>
        <v/>
      </c>
      <c r="AN146" s="413" t="str">
        <f t="shared" ca="1" si="256"/>
        <v/>
      </c>
      <c r="AO146" s="414" t="str">
        <f t="shared" ca="1" si="224"/>
        <v/>
      </c>
      <c r="AP146" s="454" t="str">
        <f t="shared" ca="1" si="207"/>
        <v/>
      </c>
      <c r="AQ146" s="456" t="str">
        <f t="shared" ca="1" si="225"/>
        <v/>
      </c>
      <c r="AR146" s="456" t="str">
        <f t="shared" ca="1" si="208"/>
        <v/>
      </c>
      <c r="AS146" s="447" t="e">
        <f t="shared" ca="1" si="226"/>
        <v>#N/A</v>
      </c>
      <c r="AT146" s="472" t="e">
        <f t="shared" ca="1" si="227"/>
        <v>#VALUE!</v>
      </c>
      <c r="AU146" s="471">
        <f t="shared" ca="1" si="228"/>
        <v>0</v>
      </c>
    </row>
    <row r="147" spans="2:47" ht="15" customHeight="1">
      <c r="B147" s="409">
        <f t="shared" si="209"/>
        <v>0</v>
      </c>
      <c r="C147" s="460">
        <f>표준압력!C131</f>
        <v>0</v>
      </c>
      <c r="D147" s="469">
        <f>표준압력!D131</f>
        <v>0</v>
      </c>
      <c r="E147" s="415">
        <f t="shared" si="229"/>
        <v>0</v>
      </c>
      <c r="F147" s="412" t="str">
        <f t="shared" ca="1" si="230"/>
        <v/>
      </c>
      <c r="G147" s="413" t="str">
        <f t="shared" ca="1" si="230"/>
        <v/>
      </c>
      <c r="H147" s="412" t="str">
        <f t="shared" ca="1" si="210"/>
        <v/>
      </c>
      <c r="I147" s="415" t="str">
        <f t="shared" ca="1" si="210"/>
        <v/>
      </c>
      <c r="J147" s="470" t="str">
        <f t="shared" ca="1" si="211"/>
        <v/>
      </c>
      <c r="K147" s="470" t="str">
        <f t="shared" ca="1" si="212"/>
        <v/>
      </c>
      <c r="L147" s="377">
        <f t="shared" si="213"/>
        <v>0</v>
      </c>
      <c r="M147" s="447" t="e">
        <f t="shared" ca="1" si="214"/>
        <v>#N/A</v>
      </c>
      <c r="N147" s="500" t="e">
        <f t="shared" ca="1" si="215"/>
        <v>#N/A</v>
      </c>
      <c r="O147" s="419">
        <f ca="1">표준압력!G131</f>
        <v>0</v>
      </c>
      <c r="P147" s="407"/>
      <c r="Q147" s="412" t="str">
        <f t="shared" ca="1" si="216"/>
        <v/>
      </c>
      <c r="R147" s="413" t="str">
        <f t="shared" ca="1" si="216"/>
        <v/>
      </c>
      <c r="S147" s="412" t="str">
        <f t="shared" ca="1" si="216"/>
        <v/>
      </c>
      <c r="T147" s="413" t="str">
        <f t="shared" ca="1" si="216"/>
        <v/>
      </c>
      <c r="U147" s="414" t="str">
        <f t="shared" ca="1" si="217"/>
        <v/>
      </c>
      <c r="V147" s="411" t="str">
        <f t="shared" ca="1" si="202"/>
        <v/>
      </c>
      <c r="W147" s="377" t="e">
        <f t="shared" ca="1" si="203"/>
        <v>#N/A</v>
      </c>
      <c r="X147" s="420" t="e">
        <f t="shared" ca="1" si="204"/>
        <v>#VALUE!</v>
      </c>
      <c r="Y147" s="413">
        <f t="shared" si="218"/>
        <v>0</v>
      </c>
      <c r="AA147" s="412">
        <f t="shared" ref="AA147:AE147" si="257">AA146</f>
        <v>0</v>
      </c>
      <c r="AB147" s="412" t="str">
        <f t="shared" ca="1" si="257"/>
        <v/>
      </c>
      <c r="AC147" s="413" t="str">
        <f t="shared" ca="1" si="257"/>
        <v/>
      </c>
      <c r="AD147" s="412" t="str">
        <f t="shared" ca="1" si="257"/>
        <v/>
      </c>
      <c r="AE147" s="413" t="str">
        <f t="shared" ca="1" si="257"/>
        <v/>
      </c>
      <c r="AF147" s="414" t="str">
        <f t="shared" ca="1" si="220"/>
        <v/>
      </c>
      <c r="AG147" s="454" t="str">
        <f t="shared" ca="1" si="205"/>
        <v/>
      </c>
      <c r="AH147" s="456" t="str">
        <f t="shared" ca="1" si="221"/>
        <v/>
      </c>
      <c r="AI147" s="456" t="str">
        <f t="shared" ca="1" si="206"/>
        <v/>
      </c>
      <c r="AJ147" s="447" t="e">
        <f t="shared" ca="1" si="222"/>
        <v>#N/A</v>
      </c>
      <c r="AK147" s="412" t="str">
        <f t="shared" ref="AK147:AN147" ca="1" si="258">AK146</f>
        <v/>
      </c>
      <c r="AL147" s="413" t="str">
        <f t="shared" ca="1" si="258"/>
        <v/>
      </c>
      <c r="AM147" s="412" t="str">
        <f t="shared" ca="1" si="258"/>
        <v/>
      </c>
      <c r="AN147" s="413" t="str">
        <f t="shared" ca="1" si="258"/>
        <v/>
      </c>
      <c r="AO147" s="414" t="str">
        <f t="shared" ca="1" si="224"/>
        <v/>
      </c>
      <c r="AP147" s="454" t="str">
        <f t="shared" ca="1" si="207"/>
        <v/>
      </c>
      <c r="AQ147" s="456" t="str">
        <f t="shared" ca="1" si="225"/>
        <v/>
      </c>
      <c r="AR147" s="456" t="str">
        <f t="shared" ca="1" si="208"/>
        <v/>
      </c>
      <c r="AS147" s="447" t="e">
        <f t="shared" ca="1" si="226"/>
        <v>#N/A</v>
      </c>
      <c r="AT147" s="472" t="e">
        <f t="shared" ca="1" si="227"/>
        <v>#VALUE!</v>
      </c>
      <c r="AU147" s="471">
        <f t="shared" ca="1" si="228"/>
        <v>0</v>
      </c>
    </row>
    <row r="148" spans="2:47" ht="15" customHeight="1">
      <c r="B148" s="409">
        <f t="shared" si="209"/>
        <v>0</v>
      </c>
      <c r="C148" s="460">
        <f>표준압력!C132</f>
        <v>0</v>
      </c>
      <c r="D148" s="469">
        <f>표준압력!D132</f>
        <v>0</v>
      </c>
      <c r="E148" s="415">
        <f t="shared" si="229"/>
        <v>0</v>
      </c>
      <c r="F148" s="412" t="str">
        <f t="shared" ca="1" si="230"/>
        <v/>
      </c>
      <c r="G148" s="413" t="str">
        <f t="shared" ca="1" si="230"/>
        <v/>
      </c>
      <c r="H148" s="412" t="str">
        <f t="shared" ca="1" si="210"/>
        <v/>
      </c>
      <c r="I148" s="415" t="str">
        <f t="shared" ca="1" si="210"/>
        <v/>
      </c>
      <c r="J148" s="470" t="str">
        <f t="shared" ca="1" si="211"/>
        <v/>
      </c>
      <c r="K148" s="470" t="str">
        <f t="shared" ca="1" si="212"/>
        <v/>
      </c>
      <c r="L148" s="377">
        <f t="shared" si="213"/>
        <v>0</v>
      </c>
      <c r="M148" s="447" t="e">
        <f t="shared" ca="1" si="214"/>
        <v>#N/A</v>
      </c>
      <c r="N148" s="500" t="e">
        <f t="shared" ca="1" si="215"/>
        <v>#N/A</v>
      </c>
      <c r="O148" s="419">
        <f ca="1">표준압력!G132</f>
        <v>0</v>
      </c>
      <c r="P148" s="407"/>
      <c r="Q148" s="412" t="str">
        <f t="shared" ca="1" si="216"/>
        <v/>
      </c>
      <c r="R148" s="413" t="str">
        <f t="shared" ca="1" si="216"/>
        <v/>
      </c>
      <c r="S148" s="412" t="str">
        <f t="shared" ca="1" si="216"/>
        <v/>
      </c>
      <c r="T148" s="413" t="str">
        <f t="shared" ca="1" si="216"/>
        <v/>
      </c>
      <c r="U148" s="414" t="str">
        <f t="shared" ca="1" si="217"/>
        <v/>
      </c>
      <c r="V148" s="411" t="str">
        <f t="shared" ca="1" si="202"/>
        <v/>
      </c>
      <c r="W148" s="377" t="e">
        <f t="shared" ca="1" si="203"/>
        <v>#N/A</v>
      </c>
      <c r="X148" s="420" t="e">
        <f t="shared" ca="1" si="204"/>
        <v>#VALUE!</v>
      </c>
      <c r="Y148" s="413">
        <f t="shared" si="218"/>
        <v>0</v>
      </c>
      <c r="AA148" s="412">
        <f t="shared" ref="AA148:AE148" si="259">AA147</f>
        <v>0</v>
      </c>
      <c r="AB148" s="412" t="str">
        <f t="shared" ca="1" si="259"/>
        <v/>
      </c>
      <c r="AC148" s="413" t="str">
        <f t="shared" ca="1" si="259"/>
        <v/>
      </c>
      <c r="AD148" s="412" t="str">
        <f t="shared" ca="1" si="259"/>
        <v/>
      </c>
      <c r="AE148" s="413" t="str">
        <f t="shared" ca="1" si="259"/>
        <v/>
      </c>
      <c r="AF148" s="414" t="str">
        <f t="shared" ca="1" si="220"/>
        <v/>
      </c>
      <c r="AG148" s="454" t="str">
        <f t="shared" ca="1" si="205"/>
        <v/>
      </c>
      <c r="AH148" s="456" t="str">
        <f t="shared" ca="1" si="221"/>
        <v/>
      </c>
      <c r="AI148" s="456" t="str">
        <f t="shared" ca="1" si="206"/>
        <v/>
      </c>
      <c r="AJ148" s="447" t="e">
        <f t="shared" ca="1" si="222"/>
        <v>#N/A</v>
      </c>
      <c r="AK148" s="412" t="str">
        <f t="shared" ref="AK148:AN148" ca="1" si="260">AK147</f>
        <v/>
      </c>
      <c r="AL148" s="413" t="str">
        <f t="shared" ca="1" si="260"/>
        <v/>
      </c>
      <c r="AM148" s="412" t="str">
        <f t="shared" ca="1" si="260"/>
        <v/>
      </c>
      <c r="AN148" s="413" t="str">
        <f t="shared" ca="1" si="260"/>
        <v/>
      </c>
      <c r="AO148" s="414" t="str">
        <f t="shared" ca="1" si="224"/>
        <v/>
      </c>
      <c r="AP148" s="454" t="str">
        <f t="shared" ca="1" si="207"/>
        <v/>
      </c>
      <c r="AQ148" s="456" t="str">
        <f t="shared" ca="1" si="225"/>
        <v/>
      </c>
      <c r="AR148" s="456" t="str">
        <f t="shared" ca="1" si="208"/>
        <v/>
      </c>
      <c r="AS148" s="447" t="e">
        <f t="shared" ca="1" si="226"/>
        <v>#N/A</v>
      </c>
      <c r="AT148" s="472" t="e">
        <f t="shared" ca="1" si="227"/>
        <v>#VALUE!</v>
      </c>
      <c r="AU148" s="471">
        <f t="shared" ca="1" si="228"/>
        <v>0</v>
      </c>
    </row>
    <row r="149" spans="2:47" ht="15" customHeight="1">
      <c r="B149" s="409">
        <f t="shared" si="209"/>
        <v>0</v>
      </c>
      <c r="C149" s="460">
        <f>표준압력!C133</f>
        <v>0</v>
      </c>
      <c r="D149" s="469">
        <f>표준압력!D133</f>
        <v>0</v>
      </c>
      <c r="E149" s="415">
        <f t="shared" si="229"/>
        <v>0</v>
      </c>
      <c r="F149" s="412" t="str">
        <f t="shared" ca="1" si="230"/>
        <v/>
      </c>
      <c r="G149" s="413" t="str">
        <f t="shared" ca="1" si="230"/>
        <v/>
      </c>
      <c r="H149" s="412" t="str">
        <f t="shared" ca="1" si="230"/>
        <v/>
      </c>
      <c r="I149" s="415" t="str">
        <f t="shared" ca="1" si="230"/>
        <v/>
      </c>
      <c r="J149" s="470" t="str">
        <f t="shared" ca="1" si="211"/>
        <v/>
      </c>
      <c r="K149" s="470" t="str">
        <f t="shared" ca="1" si="212"/>
        <v/>
      </c>
      <c r="L149" s="377">
        <f t="shared" si="213"/>
        <v>0</v>
      </c>
      <c r="M149" s="447" t="e">
        <f t="shared" ca="1" si="214"/>
        <v>#N/A</v>
      </c>
      <c r="N149" s="500" t="e">
        <f t="shared" ca="1" si="215"/>
        <v>#N/A</v>
      </c>
      <c r="O149" s="419">
        <f ca="1">표준압력!G133</f>
        <v>0</v>
      </c>
      <c r="P149" s="407"/>
      <c r="Q149" s="412" t="str">
        <f t="shared" ref="Q149:T149" ca="1" si="261">Q148</f>
        <v/>
      </c>
      <c r="R149" s="413" t="str">
        <f t="shared" ca="1" si="261"/>
        <v/>
      </c>
      <c r="S149" s="412" t="str">
        <f t="shared" ca="1" si="261"/>
        <v/>
      </c>
      <c r="T149" s="413" t="str">
        <f t="shared" ca="1" si="261"/>
        <v/>
      </c>
      <c r="U149" s="414" t="str">
        <f t="shared" ca="1" si="217"/>
        <v/>
      </c>
      <c r="V149" s="411" t="str">
        <f t="shared" ca="1" si="202"/>
        <v/>
      </c>
      <c r="W149" s="377" t="e">
        <f t="shared" ca="1" si="203"/>
        <v>#N/A</v>
      </c>
      <c r="X149" s="420" t="e">
        <f t="shared" ca="1" si="204"/>
        <v>#VALUE!</v>
      </c>
      <c r="Y149" s="413">
        <f t="shared" si="218"/>
        <v>0</v>
      </c>
      <c r="AA149" s="412">
        <f t="shared" ref="AA149:AE149" si="262">AA148</f>
        <v>0</v>
      </c>
      <c r="AB149" s="412" t="str">
        <f t="shared" ca="1" si="262"/>
        <v/>
      </c>
      <c r="AC149" s="413" t="str">
        <f t="shared" ca="1" si="262"/>
        <v/>
      </c>
      <c r="AD149" s="412" t="str">
        <f t="shared" ca="1" si="262"/>
        <v/>
      </c>
      <c r="AE149" s="413" t="str">
        <f t="shared" ca="1" si="262"/>
        <v/>
      </c>
      <c r="AF149" s="414" t="str">
        <f t="shared" ca="1" si="220"/>
        <v/>
      </c>
      <c r="AG149" s="454" t="str">
        <f t="shared" ca="1" si="205"/>
        <v/>
      </c>
      <c r="AH149" s="456" t="str">
        <f t="shared" ca="1" si="221"/>
        <v/>
      </c>
      <c r="AI149" s="456" t="str">
        <f t="shared" ca="1" si="206"/>
        <v/>
      </c>
      <c r="AJ149" s="447" t="e">
        <f t="shared" ca="1" si="222"/>
        <v>#N/A</v>
      </c>
      <c r="AK149" s="412" t="str">
        <f t="shared" ref="AK149:AN149" ca="1" si="263">AK148</f>
        <v/>
      </c>
      <c r="AL149" s="413" t="str">
        <f t="shared" ca="1" si="263"/>
        <v/>
      </c>
      <c r="AM149" s="412" t="str">
        <f t="shared" ca="1" si="263"/>
        <v/>
      </c>
      <c r="AN149" s="413" t="str">
        <f t="shared" ca="1" si="263"/>
        <v/>
      </c>
      <c r="AO149" s="414" t="str">
        <f t="shared" ca="1" si="224"/>
        <v/>
      </c>
      <c r="AP149" s="454" t="str">
        <f t="shared" ca="1" si="207"/>
        <v/>
      </c>
      <c r="AQ149" s="456" t="str">
        <f t="shared" ca="1" si="225"/>
        <v/>
      </c>
      <c r="AR149" s="456" t="str">
        <f t="shared" ca="1" si="208"/>
        <v/>
      </c>
      <c r="AS149" s="447" t="e">
        <f t="shared" ca="1" si="226"/>
        <v>#N/A</v>
      </c>
      <c r="AT149" s="472" t="e">
        <f t="shared" ca="1" si="227"/>
        <v>#VALUE!</v>
      </c>
      <c r="AU149" s="471">
        <f t="shared" ca="1" si="228"/>
        <v>0</v>
      </c>
    </row>
    <row r="150" spans="2:47" ht="15" customHeight="1">
      <c r="B150" s="409">
        <f t="shared" si="209"/>
        <v>0</v>
      </c>
      <c r="C150" s="460">
        <f>표준압력!C134</f>
        <v>0</v>
      </c>
      <c r="D150" s="469">
        <f>표준압력!D134</f>
        <v>0</v>
      </c>
      <c r="E150" s="415">
        <f t="shared" si="229"/>
        <v>0</v>
      </c>
      <c r="F150" s="412" t="str">
        <f t="shared" ref="F150:I160" ca="1" si="264">F149</f>
        <v/>
      </c>
      <c r="G150" s="413" t="str">
        <f t="shared" ca="1" si="264"/>
        <v/>
      </c>
      <c r="H150" s="412" t="str">
        <f t="shared" ca="1" si="264"/>
        <v/>
      </c>
      <c r="I150" s="415" t="str">
        <f t="shared" ca="1" si="264"/>
        <v/>
      </c>
      <c r="J150" s="470" t="str">
        <f t="shared" ca="1" si="211"/>
        <v/>
      </c>
      <c r="K150" s="470" t="str">
        <f t="shared" ca="1" si="212"/>
        <v/>
      </c>
      <c r="L150" s="377">
        <f t="shared" si="213"/>
        <v>0</v>
      </c>
      <c r="M150" s="447" t="e">
        <f t="shared" ca="1" si="214"/>
        <v>#N/A</v>
      </c>
      <c r="N150" s="500" t="e">
        <f t="shared" ca="1" si="215"/>
        <v>#N/A</v>
      </c>
      <c r="O150" s="419">
        <f ca="1">표준압력!G134</f>
        <v>0</v>
      </c>
      <c r="P150" s="407"/>
      <c r="Q150" s="412" t="str">
        <f t="shared" ref="Q150:T160" ca="1" si="265">Q149</f>
        <v/>
      </c>
      <c r="R150" s="413" t="str">
        <f t="shared" ca="1" si="265"/>
        <v/>
      </c>
      <c r="S150" s="412" t="str">
        <f t="shared" ca="1" si="265"/>
        <v/>
      </c>
      <c r="T150" s="413" t="str">
        <f t="shared" ca="1" si="265"/>
        <v/>
      </c>
      <c r="U150" s="414" t="str">
        <f t="shared" ca="1" si="217"/>
        <v/>
      </c>
      <c r="V150" s="411" t="str">
        <f t="shared" ca="1" si="202"/>
        <v/>
      </c>
      <c r="W150" s="377" t="e">
        <f t="shared" ca="1" si="203"/>
        <v>#N/A</v>
      </c>
      <c r="X150" s="420" t="e">
        <f t="shared" ca="1" si="204"/>
        <v>#VALUE!</v>
      </c>
      <c r="Y150" s="413">
        <f t="shared" si="218"/>
        <v>0</v>
      </c>
      <c r="AA150" s="412">
        <f t="shared" ref="AA150:AE150" si="266">AA149</f>
        <v>0</v>
      </c>
      <c r="AB150" s="412" t="str">
        <f t="shared" ca="1" si="266"/>
        <v/>
      </c>
      <c r="AC150" s="413" t="str">
        <f t="shared" ca="1" si="266"/>
        <v/>
      </c>
      <c r="AD150" s="412" t="str">
        <f t="shared" ca="1" si="266"/>
        <v/>
      </c>
      <c r="AE150" s="413" t="str">
        <f t="shared" ca="1" si="266"/>
        <v/>
      </c>
      <c r="AF150" s="414" t="str">
        <f t="shared" ca="1" si="220"/>
        <v/>
      </c>
      <c r="AG150" s="454" t="str">
        <f t="shared" ca="1" si="205"/>
        <v/>
      </c>
      <c r="AH150" s="456" t="str">
        <f t="shared" ca="1" si="221"/>
        <v/>
      </c>
      <c r="AI150" s="456" t="str">
        <f t="shared" ca="1" si="206"/>
        <v/>
      </c>
      <c r="AJ150" s="447" t="e">
        <f t="shared" ca="1" si="222"/>
        <v>#N/A</v>
      </c>
      <c r="AK150" s="412" t="str">
        <f t="shared" ref="AK150:AN150" ca="1" si="267">AK149</f>
        <v/>
      </c>
      <c r="AL150" s="413" t="str">
        <f t="shared" ca="1" si="267"/>
        <v/>
      </c>
      <c r="AM150" s="412" t="str">
        <f t="shared" ca="1" si="267"/>
        <v/>
      </c>
      <c r="AN150" s="413" t="str">
        <f t="shared" ca="1" si="267"/>
        <v/>
      </c>
      <c r="AO150" s="414" t="str">
        <f t="shared" ca="1" si="224"/>
        <v/>
      </c>
      <c r="AP150" s="454" t="str">
        <f t="shared" ca="1" si="207"/>
        <v/>
      </c>
      <c r="AQ150" s="456" t="str">
        <f t="shared" ca="1" si="225"/>
        <v/>
      </c>
      <c r="AR150" s="456" t="str">
        <f t="shared" ca="1" si="208"/>
        <v/>
      </c>
      <c r="AS150" s="447" t="e">
        <f t="shared" ca="1" si="226"/>
        <v>#N/A</v>
      </c>
      <c r="AT150" s="472" t="e">
        <f t="shared" ca="1" si="227"/>
        <v>#VALUE!</v>
      </c>
      <c r="AU150" s="471">
        <f t="shared" ca="1" si="228"/>
        <v>0</v>
      </c>
    </row>
    <row r="151" spans="2:47" ht="15" customHeight="1">
      <c r="B151" s="409">
        <f t="shared" si="209"/>
        <v>0</v>
      </c>
      <c r="C151" s="460">
        <f>표준압력!C135</f>
        <v>0</v>
      </c>
      <c r="D151" s="469">
        <f>표준압력!D135</f>
        <v>0</v>
      </c>
      <c r="E151" s="415">
        <f t="shared" si="229"/>
        <v>0</v>
      </c>
      <c r="F151" s="412" t="str">
        <f t="shared" ca="1" si="264"/>
        <v/>
      </c>
      <c r="G151" s="413" t="str">
        <f t="shared" ca="1" si="264"/>
        <v/>
      </c>
      <c r="H151" s="412" t="str">
        <f t="shared" ca="1" si="264"/>
        <v/>
      </c>
      <c r="I151" s="415" t="str">
        <f t="shared" ca="1" si="264"/>
        <v/>
      </c>
      <c r="J151" s="470" t="str">
        <f t="shared" ca="1" si="211"/>
        <v/>
      </c>
      <c r="K151" s="470" t="str">
        <f t="shared" ca="1" si="212"/>
        <v/>
      </c>
      <c r="L151" s="377">
        <f t="shared" si="213"/>
        <v>0</v>
      </c>
      <c r="M151" s="447" t="e">
        <f t="shared" ca="1" si="214"/>
        <v>#N/A</v>
      </c>
      <c r="N151" s="500" t="e">
        <f t="shared" ca="1" si="215"/>
        <v>#N/A</v>
      </c>
      <c r="O151" s="419">
        <f ca="1">표준압력!G135</f>
        <v>0</v>
      </c>
      <c r="P151" s="407"/>
      <c r="Q151" s="412" t="str">
        <f t="shared" ca="1" si="265"/>
        <v/>
      </c>
      <c r="R151" s="413" t="str">
        <f t="shared" ca="1" si="265"/>
        <v/>
      </c>
      <c r="S151" s="412" t="str">
        <f t="shared" ca="1" si="265"/>
        <v/>
      </c>
      <c r="T151" s="413" t="str">
        <f t="shared" ca="1" si="265"/>
        <v/>
      </c>
      <c r="U151" s="414" t="str">
        <f t="shared" ca="1" si="217"/>
        <v/>
      </c>
      <c r="V151" s="411" t="str">
        <f t="shared" ca="1" si="202"/>
        <v/>
      </c>
      <c r="W151" s="377" t="e">
        <f t="shared" ca="1" si="203"/>
        <v>#N/A</v>
      </c>
      <c r="X151" s="420" t="e">
        <f t="shared" ca="1" si="204"/>
        <v>#VALUE!</v>
      </c>
      <c r="Y151" s="413">
        <f t="shared" si="218"/>
        <v>0</v>
      </c>
      <c r="AA151" s="412">
        <f t="shared" ref="AA151:AE151" si="268">AA150</f>
        <v>0</v>
      </c>
      <c r="AB151" s="412" t="str">
        <f t="shared" ca="1" si="268"/>
        <v/>
      </c>
      <c r="AC151" s="413" t="str">
        <f t="shared" ca="1" si="268"/>
        <v/>
      </c>
      <c r="AD151" s="412" t="str">
        <f t="shared" ca="1" si="268"/>
        <v/>
      </c>
      <c r="AE151" s="413" t="str">
        <f t="shared" ca="1" si="268"/>
        <v/>
      </c>
      <c r="AF151" s="414" t="str">
        <f t="shared" ca="1" si="220"/>
        <v/>
      </c>
      <c r="AG151" s="454" t="str">
        <f t="shared" ca="1" si="205"/>
        <v/>
      </c>
      <c r="AH151" s="456" t="str">
        <f t="shared" ca="1" si="221"/>
        <v/>
      </c>
      <c r="AI151" s="456" t="str">
        <f t="shared" ca="1" si="206"/>
        <v/>
      </c>
      <c r="AJ151" s="447" t="e">
        <f t="shared" ca="1" si="222"/>
        <v>#N/A</v>
      </c>
      <c r="AK151" s="412" t="str">
        <f t="shared" ref="AK151:AN151" ca="1" si="269">AK150</f>
        <v/>
      </c>
      <c r="AL151" s="413" t="str">
        <f t="shared" ca="1" si="269"/>
        <v/>
      </c>
      <c r="AM151" s="412" t="str">
        <f t="shared" ca="1" si="269"/>
        <v/>
      </c>
      <c r="AN151" s="413" t="str">
        <f t="shared" ca="1" si="269"/>
        <v/>
      </c>
      <c r="AO151" s="414" t="str">
        <f t="shared" ca="1" si="224"/>
        <v/>
      </c>
      <c r="AP151" s="454" t="str">
        <f t="shared" ca="1" si="207"/>
        <v/>
      </c>
      <c r="AQ151" s="456" t="str">
        <f t="shared" ca="1" si="225"/>
        <v/>
      </c>
      <c r="AR151" s="456" t="str">
        <f t="shared" ca="1" si="208"/>
        <v/>
      </c>
      <c r="AS151" s="447" t="e">
        <f t="shared" ca="1" si="226"/>
        <v>#N/A</v>
      </c>
      <c r="AT151" s="472" t="e">
        <f t="shared" ca="1" si="227"/>
        <v>#VALUE!</v>
      </c>
      <c r="AU151" s="471">
        <f t="shared" ca="1" si="228"/>
        <v>0</v>
      </c>
    </row>
    <row r="152" spans="2:47" ht="15" customHeight="1">
      <c r="B152" s="409">
        <f t="shared" si="209"/>
        <v>0</v>
      </c>
      <c r="C152" s="460">
        <f>표준압력!C136</f>
        <v>0</v>
      </c>
      <c r="D152" s="469">
        <f>표준압력!D136</f>
        <v>0</v>
      </c>
      <c r="E152" s="415">
        <f t="shared" si="229"/>
        <v>0</v>
      </c>
      <c r="F152" s="412" t="str">
        <f t="shared" ca="1" si="264"/>
        <v/>
      </c>
      <c r="G152" s="413" t="str">
        <f t="shared" ca="1" si="264"/>
        <v/>
      </c>
      <c r="H152" s="412" t="str">
        <f t="shared" ca="1" si="264"/>
        <v/>
      </c>
      <c r="I152" s="415" t="str">
        <f t="shared" ca="1" si="264"/>
        <v/>
      </c>
      <c r="J152" s="470" t="str">
        <f t="shared" ca="1" si="211"/>
        <v/>
      </c>
      <c r="K152" s="470" t="str">
        <f t="shared" ca="1" si="212"/>
        <v/>
      </c>
      <c r="L152" s="377">
        <f t="shared" si="213"/>
        <v>0</v>
      </c>
      <c r="M152" s="447" t="e">
        <f t="shared" ca="1" si="214"/>
        <v>#N/A</v>
      </c>
      <c r="N152" s="500" t="e">
        <f t="shared" ca="1" si="215"/>
        <v>#N/A</v>
      </c>
      <c r="O152" s="419">
        <f ca="1">표준압력!G136</f>
        <v>0</v>
      </c>
      <c r="P152" s="407"/>
      <c r="Q152" s="412" t="str">
        <f t="shared" ca="1" si="265"/>
        <v/>
      </c>
      <c r="R152" s="413" t="str">
        <f t="shared" ca="1" si="265"/>
        <v/>
      </c>
      <c r="S152" s="412" t="str">
        <f t="shared" ca="1" si="265"/>
        <v/>
      </c>
      <c r="T152" s="413" t="str">
        <f t="shared" ca="1" si="265"/>
        <v/>
      </c>
      <c r="U152" s="414" t="str">
        <f t="shared" ca="1" si="217"/>
        <v/>
      </c>
      <c r="V152" s="411" t="str">
        <f t="shared" ca="1" si="202"/>
        <v/>
      </c>
      <c r="W152" s="377" t="e">
        <f t="shared" ca="1" si="203"/>
        <v>#N/A</v>
      </c>
      <c r="X152" s="420" t="e">
        <f t="shared" ca="1" si="204"/>
        <v>#VALUE!</v>
      </c>
      <c r="Y152" s="413">
        <f t="shared" si="218"/>
        <v>0</v>
      </c>
      <c r="AA152" s="412">
        <f t="shared" ref="AA152:AE152" si="270">AA151</f>
        <v>0</v>
      </c>
      <c r="AB152" s="412" t="str">
        <f t="shared" ca="1" si="270"/>
        <v/>
      </c>
      <c r="AC152" s="413" t="str">
        <f t="shared" ca="1" si="270"/>
        <v/>
      </c>
      <c r="AD152" s="412" t="str">
        <f t="shared" ca="1" si="270"/>
        <v/>
      </c>
      <c r="AE152" s="413" t="str">
        <f t="shared" ca="1" si="270"/>
        <v/>
      </c>
      <c r="AF152" s="414" t="str">
        <f t="shared" ca="1" si="220"/>
        <v/>
      </c>
      <c r="AG152" s="454" t="str">
        <f t="shared" ca="1" si="205"/>
        <v/>
      </c>
      <c r="AH152" s="456" t="str">
        <f t="shared" ca="1" si="221"/>
        <v/>
      </c>
      <c r="AI152" s="456" t="str">
        <f t="shared" ca="1" si="206"/>
        <v/>
      </c>
      <c r="AJ152" s="447" t="e">
        <f t="shared" ca="1" si="222"/>
        <v>#N/A</v>
      </c>
      <c r="AK152" s="412" t="str">
        <f t="shared" ref="AK152:AN152" ca="1" si="271">AK151</f>
        <v/>
      </c>
      <c r="AL152" s="413" t="str">
        <f t="shared" ca="1" si="271"/>
        <v/>
      </c>
      <c r="AM152" s="412" t="str">
        <f t="shared" ca="1" si="271"/>
        <v/>
      </c>
      <c r="AN152" s="413" t="str">
        <f t="shared" ca="1" si="271"/>
        <v/>
      </c>
      <c r="AO152" s="414" t="str">
        <f t="shared" ca="1" si="224"/>
        <v/>
      </c>
      <c r="AP152" s="454" t="str">
        <f t="shared" ca="1" si="207"/>
        <v/>
      </c>
      <c r="AQ152" s="456" t="str">
        <f t="shared" ca="1" si="225"/>
        <v/>
      </c>
      <c r="AR152" s="456" t="str">
        <f t="shared" ca="1" si="208"/>
        <v/>
      </c>
      <c r="AS152" s="447" t="e">
        <f t="shared" ca="1" si="226"/>
        <v>#N/A</v>
      </c>
      <c r="AT152" s="472" t="e">
        <f t="shared" ca="1" si="227"/>
        <v>#VALUE!</v>
      </c>
      <c r="AU152" s="471">
        <f t="shared" ca="1" si="228"/>
        <v>0</v>
      </c>
    </row>
    <row r="153" spans="2:47" ht="15" customHeight="1">
      <c r="B153" s="409">
        <f t="shared" si="209"/>
        <v>0</v>
      </c>
      <c r="C153" s="460">
        <f>표준압력!C137</f>
        <v>0</v>
      </c>
      <c r="D153" s="469">
        <f>표준압력!D137</f>
        <v>0</v>
      </c>
      <c r="E153" s="415">
        <f t="shared" si="229"/>
        <v>0</v>
      </c>
      <c r="F153" s="412" t="str">
        <f t="shared" ca="1" si="264"/>
        <v/>
      </c>
      <c r="G153" s="413" t="str">
        <f t="shared" ca="1" si="264"/>
        <v/>
      </c>
      <c r="H153" s="412" t="str">
        <f t="shared" ca="1" si="264"/>
        <v/>
      </c>
      <c r="I153" s="415" t="str">
        <f t="shared" ca="1" si="264"/>
        <v/>
      </c>
      <c r="J153" s="470" t="str">
        <f t="shared" ca="1" si="211"/>
        <v/>
      </c>
      <c r="K153" s="470" t="str">
        <f t="shared" ca="1" si="212"/>
        <v/>
      </c>
      <c r="L153" s="377">
        <f t="shared" si="213"/>
        <v>0</v>
      </c>
      <c r="M153" s="447" t="e">
        <f t="shared" ca="1" si="214"/>
        <v>#N/A</v>
      </c>
      <c r="N153" s="500" t="e">
        <f t="shared" ca="1" si="215"/>
        <v>#N/A</v>
      </c>
      <c r="O153" s="419">
        <f ca="1">표준압력!G137</f>
        <v>0</v>
      </c>
      <c r="P153" s="407"/>
      <c r="Q153" s="412" t="str">
        <f t="shared" ca="1" si="265"/>
        <v/>
      </c>
      <c r="R153" s="413" t="str">
        <f t="shared" ca="1" si="265"/>
        <v/>
      </c>
      <c r="S153" s="412" t="str">
        <f t="shared" ca="1" si="265"/>
        <v/>
      </c>
      <c r="T153" s="413" t="str">
        <f t="shared" ca="1" si="265"/>
        <v/>
      </c>
      <c r="U153" s="414" t="str">
        <f t="shared" ca="1" si="217"/>
        <v/>
      </c>
      <c r="V153" s="411" t="str">
        <f t="shared" ca="1" si="202"/>
        <v/>
      </c>
      <c r="W153" s="377" t="e">
        <f t="shared" ca="1" si="203"/>
        <v>#N/A</v>
      </c>
      <c r="X153" s="420" t="e">
        <f t="shared" ca="1" si="204"/>
        <v>#VALUE!</v>
      </c>
      <c r="Y153" s="413">
        <f t="shared" si="218"/>
        <v>0</v>
      </c>
      <c r="AA153" s="412">
        <f t="shared" ref="AA153:AE153" si="272">AA152</f>
        <v>0</v>
      </c>
      <c r="AB153" s="412" t="str">
        <f t="shared" ca="1" si="272"/>
        <v/>
      </c>
      <c r="AC153" s="413" t="str">
        <f t="shared" ca="1" si="272"/>
        <v/>
      </c>
      <c r="AD153" s="412" t="str">
        <f t="shared" ca="1" si="272"/>
        <v/>
      </c>
      <c r="AE153" s="413" t="str">
        <f t="shared" ca="1" si="272"/>
        <v/>
      </c>
      <c r="AF153" s="414" t="str">
        <f t="shared" ca="1" si="220"/>
        <v/>
      </c>
      <c r="AG153" s="454" t="str">
        <f t="shared" ca="1" si="205"/>
        <v/>
      </c>
      <c r="AH153" s="456" t="str">
        <f t="shared" ca="1" si="221"/>
        <v/>
      </c>
      <c r="AI153" s="456" t="str">
        <f t="shared" ca="1" si="206"/>
        <v/>
      </c>
      <c r="AJ153" s="447" t="e">
        <f t="shared" ca="1" si="222"/>
        <v>#N/A</v>
      </c>
      <c r="AK153" s="412" t="str">
        <f t="shared" ref="AK153:AN153" ca="1" si="273">AK152</f>
        <v/>
      </c>
      <c r="AL153" s="413" t="str">
        <f t="shared" ca="1" si="273"/>
        <v/>
      </c>
      <c r="AM153" s="412" t="str">
        <f t="shared" ca="1" si="273"/>
        <v/>
      </c>
      <c r="AN153" s="413" t="str">
        <f t="shared" ca="1" si="273"/>
        <v/>
      </c>
      <c r="AO153" s="414" t="str">
        <f t="shared" ca="1" si="224"/>
        <v/>
      </c>
      <c r="AP153" s="454" t="str">
        <f t="shared" ca="1" si="207"/>
        <v/>
      </c>
      <c r="AQ153" s="456" t="str">
        <f t="shared" ca="1" si="225"/>
        <v/>
      </c>
      <c r="AR153" s="456" t="str">
        <f t="shared" ca="1" si="208"/>
        <v/>
      </c>
      <c r="AS153" s="447" t="e">
        <f t="shared" ca="1" si="226"/>
        <v>#N/A</v>
      </c>
      <c r="AT153" s="472" t="e">
        <f t="shared" ca="1" si="227"/>
        <v>#VALUE!</v>
      </c>
      <c r="AU153" s="471">
        <f t="shared" ca="1" si="228"/>
        <v>0</v>
      </c>
    </row>
    <row r="154" spans="2:47" ht="15" customHeight="1">
      <c r="B154" s="409">
        <f t="shared" si="209"/>
        <v>0</v>
      </c>
      <c r="C154" s="460">
        <f>표준압력!C138</f>
        <v>0</v>
      </c>
      <c r="D154" s="469">
        <f>표준압력!D138</f>
        <v>0</v>
      </c>
      <c r="E154" s="415">
        <f t="shared" si="229"/>
        <v>0</v>
      </c>
      <c r="F154" s="412" t="str">
        <f t="shared" ca="1" si="264"/>
        <v/>
      </c>
      <c r="G154" s="413" t="str">
        <f t="shared" ca="1" si="264"/>
        <v/>
      </c>
      <c r="H154" s="412" t="str">
        <f t="shared" ca="1" si="264"/>
        <v/>
      </c>
      <c r="I154" s="415" t="str">
        <f t="shared" ca="1" si="264"/>
        <v/>
      </c>
      <c r="J154" s="470" t="str">
        <f t="shared" ca="1" si="211"/>
        <v/>
      </c>
      <c r="K154" s="470" t="str">
        <f t="shared" ca="1" si="212"/>
        <v/>
      </c>
      <c r="L154" s="377">
        <f t="shared" si="213"/>
        <v>0</v>
      </c>
      <c r="M154" s="447" t="e">
        <f t="shared" ca="1" si="214"/>
        <v>#N/A</v>
      </c>
      <c r="N154" s="500" t="e">
        <f t="shared" ca="1" si="215"/>
        <v>#N/A</v>
      </c>
      <c r="O154" s="419">
        <f ca="1">표준압력!G138</f>
        <v>0</v>
      </c>
      <c r="P154" s="407"/>
      <c r="Q154" s="412" t="str">
        <f t="shared" ca="1" si="265"/>
        <v/>
      </c>
      <c r="R154" s="413" t="str">
        <f t="shared" ca="1" si="265"/>
        <v/>
      </c>
      <c r="S154" s="412" t="str">
        <f t="shared" ca="1" si="265"/>
        <v/>
      </c>
      <c r="T154" s="413" t="str">
        <f t="shared" ca="1" si="265"/>
        <v/>
      </c>
      <c r="U154" s="414" t="str">
        <f t="shared" ca="1" si="217"/>
        <v/>
      </c>
      <c r="V154" s="411" t="str">
        <f t="shared" ca="1" si="202"/>
        <v/>
      </c>
      <c r="W154" s="377" t="e">
        <f t="shared" ca="1" si="203"/>
        <v>#N/A</v>
      </c>
      <c r="X154" s="420" t="e">
        <f t="shared" ca="1" si="204"/>
        <v>#VALUE!</v>
      </c>
      <c r="Y154" s="413">
        <f t="shared" si="218"/>
        <v>0</v>
      </c>
      <c r="AA154" s="412">
        <f t="shared" ref="AA154:AE154" si="274">AA153</f>
        <v>0</v>
      </c>
      <c r="AB154" s="412" t="str">
        <f t="shared" ca="1" si="274"/>
        <v/>
      </c>
      <c r="AC154" s="413" t="str">
        <f t="shared" ca="1" si="274"/>
        <v/>
      </c>
      <c r="AD154" s="412" t="str">
        <f t="shared" ca="1" si="274"/>
        <v/>
      </c>
      <c r="AE154" s="413" t="str">
        <f t="shared" ca="1" si="274"/>
        <v/>
      </c>
      <c r="AF154" s="414" t="str">
        <f t="shared" ca="1" si="220"/>
        <v/>
      </c>
      <c r="AG154" s="454" t="str">
        <f t="shared" ca="1" si="205"/>
        <v/>
      </c>
      <c r="AH154" s="456" t="str">
        <f t="shared" ca="1" si="221"/>
        <v/>
      </c>
      <c r="AI154" s="456" t="str">
        <f t="shared" ca="1" si="206"/>
        <v/>
      </c>
      <c r="AJ154" s="447" t="e">
        <f t="shared" ca="1" si="222"/>
        <v>#N/A</v>
      </c>
      <c r="AK154" s="412" t="str">
        <f t="shared" ref="AK154:AN154" ca="1" si="275">AK153</f>
        <v/>
      </c>
      <c r="AL154" s="413" t="str">
        <f t="shared" ca="1" si="275"/>
        <v/>
      </c>
      <c r="AM154" s="412" t="str">
        <f t="shared" ca="1" si="275"/>
        <v/>
      </c>
      <c r="AN154" s="413" t="str">
        <f t="shared" ca="1" si="275"/>
        <v/>
      </c>
      <c r="AO154" s="414" t="str">
        <f t="shared" ca="1" si="224"/>
        <v/>
      </c>
      <c r="AP154" s="454" t="str">
        <f t="shared" ca="1" si="207"/>
        <v/>
      </c>
      <c r="AQ154" s="456" t="str">
        <f t="shared" ca="1" si="225"/>
        <v/>
      </c>
      <c r="AR154" s="456" t="str">
        <f t="shared" ca="1" si="208"/>
        <v/>
      </c>
      <c r="AS154" s="447" t="e">
        <f t="shared" ca="1" si="226"/>
        <v>#N/A</v>
      </c>
      <c r="AT154" s="472" t="e">
        <f t="shared" ca="1" si="227"/>
        <v>#VALUE!</v>
      </c>
      <c r="AU154" s="471">
        <f t="shared" ca="1" si="228"/>
        <v>0</v>
      </c>
    </row>
    <row r="155" spans="2:47" ht="15" customHeight="1">
      <c r="B155" s="409">
        <f t="shared" si="209"/>
        <v>0</v>
      </c>
      <c r="C155" s="460">
        <f>표준압력!C139</f>
        <v>0</v>
      </c>
      <c r="D155" s="469">
        <f>표준압력!D139</f>
        <v>0</v>
      </c>
      <c r="E155" s="415">
        <f t="shared" si="229"/>
        <v>0</v>
      </c>
      <c r="F155" s="412" t="str">
        <f t="shared" ca="1" si="264"/>
        <v/>
      </c>
      <c r="G155" s="413" t="str">
        <f t="shared" ca="1" si="264"/>
        <v/>
      </c>
      <c r="H155" s="412" t="str">
        <f t="shared" ca="1" si="264"/>
        <v/>
      </c>
      <c r="I155" s="415" t="str">
        <f t="shared" ca="1" si="264"/>
        <v/>
      </c>
      <c r="J155" s="470" t="str">
        <f t="shared" ca="1" si="211"/>
        <v/>
      </c>
      <c r="K155" s="470" t="str">
        <f t="shared" ca="1" si="212"/>
        <v/>
      </c>
      <c r="L155" s="377">
        <f t="shared" si="213"/>
        <v>0</v>
      </c>
      <c r="M155" s="447" t="e">
        <f t="shared" ca="1" si="214"/>
        <v>#N/A</v>
      </c>
      <c r="N155" s="500" t="e">
        <f t="shared" ca="1" si="215"/>
        <v>#N/A</v>
      </c>
      <c r="O155" s="419">
        <f ca="1">표준압력!G139</f>
        <v>0</v>
      </c>
      <c r="P155" s="407"/>
      <c r="Q155" s="412" t="str">
        <f t="shared" ca="1" si="265"/>
        <v/>
      </c>
      <c r="R155" s="413" t="str">
        <f t="shared" ca="1" si="265"/>
        <v/>
      </c>
      <c r="S155" s="412" t="str">
        <f t="shared" ca="1" si="265"/>
        <v/>
      </c>
      <c r="T155" s="413" t="str">
        <f t="shared" ca="1" si="265"/>
        <v/>
      </c>
      <c r="U155" s="414" t="str">
        <f t="shared" ca="1" si="217"/>
        <v/>
      </c>
      <c r="V155" s="411" t="str">
        <f t="shared" ca="1" si="202"/>
        <v/>
      </c>
      <c r="W155" s="377" t="e">
        <f t="shared" ca="1" si="203"/>
        <v>#N/A</v>
      </c>
      <c r="X155" s="420" t="e">
        <f t="shared" ca="1" si="204"/>
        <v>#VALUE!</v>
      </c>
      <c r="Y155" s="413">
        <f t="shared" si="218"/>
        <v>0</v>
      </c>
      <c r="AA155" s="412">
        <f t="shared" ref="AA155:AE155" si="276">AA154</f>
        <v>0</v>
      </c>
      <c r="AB155" s="412" t="str">
        <f t="shared" ca="1" si="276"/>
        <v/>
      </c>
      <c r="AC155" s="413" t="str">
        <f t="shared" ca="1" si="276"/>
        <v/>
      </c>
      <c r="AD155" s="412" t="str">
        <f t="shared" ca="1" si="276"/>
        <v/>
      </c>
      <c r="AE155" s="413" t="str">
        <f t="shared" ca="1" si="276"/>
        <v/>
      </c>
      <c r="AF155" s="414" t="str">
        <f t="shared" ca="1" si="220"/>
        <v/>
      </c>
      <c r="AG155" s="454" t="str">
        <f t="shared" ca="1" si="205"/>
        <v/>
      </c>
      <c r="AH155" s="456" t="str">
        <f t="shared" ca="1" si="221"/>
        <v/>
      </c>
      <c r="AI155" s="456" t="str">
        <f t="shared" ca="1" si="206"/>
        <v/>
      </c>
      <c r="AJ155" s="447" t="e">
        <f t="shared" ca="1" si="222"/>
        <v>#N/A</v>
      </c>
      <c r="AK155" s="412" t="str">
        <f t="shared" ref="AK155:AN155" ca="1" si="277">AK154</f>
        <v/>
      </c>
      <c r="AL155" s="413" t="str">
        <f t="shared" ca="1" si="277"/>
        <v/>
      </c>
      <c r="AM155" s="412" t="str">
        <f t="shared" ca="1" si="277"/>
        <v/>
      </c>
      <c r="AN155" s="413" t="str">
        <f t="shared" ca="1" si="277"/>
        <v/>
      </c>
      <c r="AO155" s="414" t="str">
        <f t="shared" ca="1" si="224"/>
        <v/>
      </c>
      <c r="AP155" s="454" t="str">
        <f t="shared" ca="1" si="207"/>
        <v/>
      </c>
      <c r="AQ155" s="456" t="str">
        <f t="shared" ca="1" si="225"/>
        <v/>
      </c>
      <c r="AR155" s="456" t="str">
        <f t="shared" ca="1" si="208"/>
        <v/>
      </c>
      <c r="AS155" s="447" t="e">
        <f t="shared" ca="1" si="226"/>
        <v>#N/A</v>
      </c>
      <c r="AT155" s="472" t="e">
        <f t="shared" ca="1" si="227"/>
        <v>#VALUE!</v>
      </c>
      <c r="AU155" s="471">
        <f t="shared" ca="1" si="228"/>
        <v>0</v>
      </c>
    </row>
    <row r="156" spans="2:47" ht="15" customHeight="1">
      <c r="B156" s="409">
        <f t="shared" si="209"/>
        <v>0</v>
      </c>
      <c r="C156" s="460">
        <f>표준압력!C140</f>
        <v>0</v>
      </c>
      <c r="D156" s="469">
        <f>표준압력!D140</f>
        <v>0</v>
      </c>
      <c r="E156" s="415">
        <f t="shared" si="229"/>
        <v>0</v>
      </c>
      <c r="F156" s="412" t="str">
        <f t="shared" ca="1" si="264"/>
        <v/>
      </c>
      <c r="G156" s="413" t="str">
        <f t="shared" ca="1" si="264"/>
        <v/>
      </c>
      <c r="H156" s="412" t="str">
        <f t="shared" ca="1" si="264"/>
        <v/>
      </c>
      <c r="I156" s="415" t="str">
        <f t="shared" ca="1" si="264"/>
        <v/>
      </c>
      <c r="J156" s="470" t="str">
        <f t="shared" ca="1" si="211"/>
        <v/>
      </c>
      <c r="K156" s="470" t="str">
        <f t="shared" ca="1" si="212"/>
        <v/>
      </c>
      <c r="L156" s="377">
        <f t="shared" si="213"/>
        <v>0</v>
      </c>
      <c r="M156" s="447" t="e">
        <f t="shared" ca="1" si="214"/>
        <v>#N/A</v>
      </c>
      <c r="N156" s="500" t="e">
        <f t="shared" ca="1" si="215"/>
        <v>#N/A</v>
      </c>
      <c r="O156" s="419">
        <f ca="1">표준압력!G140</f>
        <v>0</v>
      </c>
      <c r="P156" s="407"/>
      <c r="Q156" s="412" t="str">
        <f t="shared" ca="1" si="265"/>
        <v/>
      </c>
      <c r="R156" s="413" t="str">
        <f t="shared" ca="1" si="265"/>
        <v/>
      </c>
      <c r="S156" s="412" t="str">
        <f t="shared" ca="1" si="265"/>
        <v/>
      </c>
      <c r="T156" s="413" t="str">
        <f t="shared" ca="1" si="265"/>
        <v/>
      </c>
      <c r="U156" s="414" t="str">
        <f t="shared" ca="1" si="217"/>
        <v/>
      </c>
      <c r="V156" s="411" t="str">
        <f t="shared" ca="1" si="202"/>
        <v/>
      </c>
      <c r="W156" s="377" t="e">
        <f t="shared" ca="1" si="203"/>
        <v>#N/A</v>
      </c>
      <c r="X156" s="420" t="e">
        <f t="shared" ca="1" si="204"/>
        <v>#VALUE!</v>
      </c>
      <c r="Y156" s="413">
        <f t="shared" si="218"/>
        <v>0</v>
      </c>
      <c r="AA156" s="412">
        <f t="shared" ref="AA156:AE156" si="278">AA155</f>
        <v>0</v>
      </c>
      <c r="AB156" s="412" t="str">
        <f t="shared" ca="1" si="278"/>
        <v/>
      </c>
      <c r="AC156" s="413" t="str">
        <f t="shared" ca="1" si="278"/>
        <v/>
      </c>
      <c r="AD156" s="412" t="str">
        <f t="shared" ca="1" si="278"/>
        <v/>
      </c>
      <c r="AE156" s="413" t="str">
        <f t="shared" ca="1" si="278"/>
        <v/>
      </c>
      <c r="AF156" s="414" t="str">
        <f t="shared" ca="1" si="220"/>
        <v/>
      </c>
      <c r="AG156" s="454" t="str">
        <f t="shared" ca="1" si="205"/>
        <v/>
      </c>
      <c r="AH156" s="456" t="str">
        <f t="shared" ca="1" si="221"/>
        <v/>
      </c>
      <c r="AI156" s="456" t="str">
        <f t="shared" ca="1" si="206"/>
        <v/>
      </c>
      <c r="AJ156" s="447" t="e">
        <f t="shared" ca="1" si="222"/>
        <v>#N/A</v>
      </c>
      <c r="AK156" s="412" t="str">
        <f t="shared" ref="AK156:AN156" ca="1" si="279">AK155</f>
        <v/>
      </c>
      <c r="AL156" s="413" t="str">
        <f t="shared" ca="1" si="279"/>
        <v/>
      </c>
      <c r="AM156" s="412" t="str">
        <f t="shared" ca="1" si="279"/>
        <v/>
      </c>
      <c r="AN156" s="413" t="str">
        <f t="shared" ca="1" si="279"/>
        <v/>
      </c>
      <c r="AO156" s="414" t="str">
        <f t="shared" ca="1" si="224"/>
        <v/>
      </c>
      <c r="AP156" s="454" t="str">
        <f t="shared" ca="1" si="207"/>
        <v/>
      </c>
      <c r="AQ156" s="456" t="str">
        <f t="shared" ca="1" si="225"/>
        <v/>
      </c>
      <c r="AR156" s="456" t="str">
        <f t="shared" ca="1" si="208"/>
        <v/>
      </c>
      <c r="AS156" s="447" t="e">
        <f t="shared" ca="1" si="226"/>
        <v>#N/A</v>
      </c>
      <c r="AT156" s="472" t="e">
        <f t="shared" ca="1" si="227"/>
        <v>#VALUE!</v>
      </c>
      <c r="AU156" s="471">
        <f t="shared" ca="1" si="228"/>
        <v>0</v>
      </c>
    </row>
    <row r="157" spans="2:47" ht="15" customHeight="1">
      <c r="B157" s="409">
        <f t="shared" si="209"/>
        <v>0</v>
      </c>
      <c r="C157" s="460">
        <f>표준압력!C141</f>
        <v>0</v>
      </c>
      <c r="D157" s="469">
        <f>표준압력!D141</f>
        <v>0</v>
      </c>
      <c r="E157" s="415">
        <f t="shared" si="229"/>
        <v>0</v>
      </c>
      <c r="F157" s="412" t="str">
        <f t="shared" ca="1" si="264"/>
        <v/>
      </c>
      <c r="G157" s="413" t="str">
        <f t="shared" ca="1" si="264"/>
        <v/>
      </c>
      <c r="H157" s="412" t="str">
        <f t="shared" ca="1" si="264"/>
        <v/>
      </c>
      <c r="I157" s="415" t="str">
        <f t="shared" ca="1" si="264"/>
        <v/>
      </c>
      <c r="J157" s="470" t="str">
        <f t="shared" ca="1" si="211"/>
        <v/>
      </c>
      <c r="K157" s="470" t="str">
        <f t="shared" ca="1" si="212"/>
        <v/>
      </c>
      <c r="L157" s="377">
        <f t="shared" si="213"/>
        <v>0</v>
      </c>
      <c r="M157" s="447" t="e">
        <f t="shared" ca="1" si="214"/>
        <v>#N/A</v>
      </c>
      <c r="N157" s="500" t="e">
        <f t="shared" ca="1" si="215"/>
        <v>#N/A</v>
      </c>
      <c r="O157" s="419">
        <f ca="1">표준압력!G141</f>
        <v>0</v>
      </c>
      <c r="P157" s="407"/>
      <c r="Q157" s="412" t="str">
        <f t="shared" ca="1" si="265"/>
        <v/>
      </c>
      <c r="R157" s="413" t="str">
        <f t="shared" ca="1" si="265"/>
        <v/>
      </c>
      <c r="S157" s="412" t="str">
        <f t="shared" ca="1" si="265"/>
        <v/>
      </c>
      <c r="T157" s="413" t="str">
        <f t="shared" ca="1" si="265"/>
        <v/>
      </c>
      <c r="U157" s="414" t="str">
        <f t="shared" ca="1" si="217"/>
        <v/>
      </c>
      <c r="V157" s="411" t="str">
        <f t="shared" ca="1" si="202"/>
        <v/>
      </c>
      <c r="W157" s="377" t="e">
        <f t="shared" ca="1" si="203"/>
        <v>#N/A</v>
      </c>
      <c r="X157" s="420" t="e">
        <f t="shared" ca="1" si="204"/>
        <v>#VALUE!</v>
      </c>
      <c r="Y157" s="413">
        <f t="shared" si="218"/>
        <v>0</v>
      </c>
      <c r="AA157" s="412">
        <f t="shared" ref="AA157:AE157" si="280">AA156</f>
        <v>0</v>
      </c>
      <c r="AB157" s="412" t="str">
        <f t="shared" ca="1" si="280"/>
        <v/>
      </c>
      <c r="AC157" s="413" t="str">
        <f t="shared" ca="1" si="280"/>
        <v/>
      </c>
      <c r="AD157" s="412" t="str">
        <f t="shared" ca="1" si="280"/>
        <v/>
      </c>
      <c r="AE157" s="413" t="str">
        <f t="shared" ca="1" si="280"/>
        <v/>
      </c>
      <c r="AF157" s="414" t="str">
        <f t="shared" ca="1" si="220"/>
        <v/>
      </c>
      <c r="AG157" s="454" t="str">
        <f t="shared" ca="1" si="205"/>
        <v/>
      </c>
      <c r="AH157" s="456" t="str">
        <f t="shared" ca="1" si="221"/>
        <v/>
      </c>
      <c r="AI157" s="456" t="str">
        <f t="shared" ca="1" si="206"/>
        <v/>
      </c>
      <c r="AJ157" s="447" t="e">
        <f t="shared" ca="1" si="222"/>
        <v>#N/A</v>
      </c>
      <c r="AK157" s="412" t="str">
        <f t="shared" ref="AK157:AN157" ca="1" si="281">AK156</f>
        <v/>
      </c>
      <c r="AL157" s="413" t="str">
        <f t="shared" ca="1" si="281"/>
        <v/>
      </c>
      <c r="AM157" s="412" t="str">
        <f t="shared" ca="1" si="281"/>
        <v/>
      </c>
      <c r="AN157" s="413" t="str">
        <f t="shared" ca="1" si="281"/>
        <v/>
      </c>
      <c r="AO157" s="414" t="str">
        <f t="shared" ca="1" si="224"/>
        <v/>
      </c>
      <c r="AP157" s="454" t="str">
        <f t="shared" ca="1" si="207"/>
        <v/>
      </c>
      <c r="AQ157" s="456" t="str">
        <f t="shared" ca="1" si="225"/>
        <v/>
      </c>
      <c r="AR157" s="456" t="str">
        <f t="shared" ca="1" si="208"/>
        <v/>
      </c>
      <c r="AS157" s="447" t="e">
        <f t="shared" ca="1" si="226"/>
        <v>#N/A</v>
      </c>
      <c r="AT157" s="472" t="e">
        <f t="shared" ca="1" si="227"/>
        <v>#VALUE!</v>
      </c>
      <c r="AU157" s="471">
        <f t="shared" ca="1" si="228"/>
        <v>0</v>
      </c>
    </row>
    <row r="158" spans="2:47" ht="15" customHeight="1">
      <c r="B158" s="409">
        <f t="shared" si="209"/>
        <v>0</v>
      </c>
      <c r="C158" s="460">
        <f>표준압력!C142</f>
        <v>0</v>
      </c>
      <c r="D158" s="469">
        <f>표준압력!D142</f>
        <v>0</v>
      </c>
      <c r="E158" s="415">
        <f t="shared" si="229"/>
        <v>0</v>
      </c>
      <c r="F158" s="412" t="str">
        <f t="shared" ca="1" si="264"/>
        <v/>
      </c>
      <c r="G158" s="413" t="str">
        <f t="shared" ca="1" si="264"/>
        <v/>
      </c>
      <c r="H158" s="412" t="str">
        <f t="shared" ca="1" si="264"/>
        <v/>
      </c>
      <c r="I158" s="415" t="str">
        <f t="shared" ca="1" si="264"/>
        <v/>
      </c>
      <c r="J158" s="470" t="str">
        <f t="shared" ca="1" si="211"/>
        <v/>
      </c>
      <c r="K158" s="470" t="str">
        <f t="shared" ca="1" si="212"/>
        <v/>
      </c>
      <c r="L158" s="377">
        <f t="shared" si="213"/>
        <v>0</v>
      </c>
      <c r="M158" s="447" t="e">
        <f t="shared" ca="1" si="214"/>
        <v>#N/A</v>
      </c>
      <c r="N158" s="500" t="e">
        <f t="shared" ca="1" si="215"/>
        <v>#N/A</v>
      </c>
      <c r="O158" s="419">
        <f ca="1">표준압력!G142</f>
        <v>0</v>
      </c>
      <c r="P158" s="407"/>
      <c r="Q158" s="412" t="str">
        <f t="shared" ca="1" si="265"/>
        <v/>
      </c>
      <c r="R158" s="413" t="str">
        <f t="shared" ca="1" si="265"/>
        <v/>
      </c>
      <c r="S158" s="412" t="str">
        <f t="shared" ca="1" si="265"/>
        <v/>
      </c>
      <c r="T158" s="413" t="str">
        <f t="shared" ca="1" si="265"/>
        <v/>
      </c>
      <c r="U158" s="414" t="str">
        <f t="shared" ca="1" si="217"/>
        <v/>
      </c>
      <c r="V158" s="411" t="str">
        <f t="shared" ca="1" si="202"/>
        <v/>
      </c>
      <c r="W158" s="377" t="e">
        <f t="shared" ca="1" si="203"/>
        <v>#N/A</v>
      </c>
      <c r="X158" s="420" t="e">
        <f t="shared" ca="1" si="204"/>
        <v>#VALUE!</v>
      </c>
      <c r="Y158" s="413">
        <f t="shared" si="218"/>
        <v>0</v>
      </c>
      <c r="AA158" s="412">
        <f t="shared" ref="AA158:AE158" si="282">AA157</f>
        <v>0</v>
      </c>
      <c r="AB158" s="412" t="str">
        <f t="shared" ca="1" si="282"/>
        <v/>
      </c>
      <c r="AC158" s="413" t="str">
        <f t="shared" ca="1" si="282"/>
        <v/>
      </c>
      <c r="AD158" s="412" t="str">
        <f t="shared" ca="1" si="282"/>
        <v/>
      </c>
      <c r="AE158" s="413" t="str">
        <f t="shared" ca="1" si="282"/>
        <v/>
      </c>
      <c r="AF158" s="414" t="str">
        <f t="shared" ca="1" si="220"/>
        <v/>
      </c>
      <c r="AG158" s="454" t="str">
        <f t="shared" ca="1" si="205"/>
        <v/>
      </c>
      <c r="AH158" s="456" t="str">
        <f t="shared" ca="1" si="221"/>
        <v/>
      </c>
      <c r="AI158" s="456" t="str">
        <f t="shared" ca="1" si="206"/>
        <v/>
      </c>
      <c r="AJ158" s="447" t="e">
        <f t="shared" ca="1" si="222"/>
        <v>#N/A</v>
      </c>
      <c r="AK158" s="412" t="str">
        <f t="shared" ref="AK158:AN158" ca="1" si="283">AK157</f>
        <v/>
      </c>
      <c r="AL158" s="413" t="str">
        <f t="shared" ca="1" si="283"/>
        <v/>
      </c>
      <c r="AM158" s="412" t="str">
        <f t="shared" ca="1" si="283"/>
        <v/>
      </c>
      <c r="AN158" s="413" t="str">
        <f t="shared" ca="1" si="283"/>
        <v/>
      </c>
      <c r="AO158" s="414" t="str">
        <f t="shared" ca="1" si="224"/>
        <v/>
      </c>
      <c r="AP158" s="454" t="str">
        <f t="shared" ca="1" si="207"/>
        <v/>
      </c>
      <c r="AQ158" s="456" t="str">
        <f t="shared" ca="1" si="225"/>
        <v/>
      </c>
      <c r="AR158" s="456" t="str">
        <f t="shared" ca="1" si="208"/>
        <v/>
      </c>
      <c r="AS158" s="447" t="e">
        <f t="shared" ca="1" si="226"/>
        <v>#N/A</v>
      </c>
      <c r="AT158" s="472" t="e">
        <f t="shared" ca="1" si="227"/>
        <v>#VALUE!</v>
      </c>
      <c r="AU158" s="471">
        <f t="shared" ca="1" si="228"/>
        <v>0</v>
      </c>
    </row>
    <row r="159" spans="2:47" ht="15" customHeight="1">
      <c r="B159" s="409">
        <f t="shared" si="209"/>
        <v>0</v>
      </c>
      <c r="C159" s="460">
        <f>표준압력!C143</f>
        <v>0</v>
      </c>
      <c r="D159" s="469">
        <f>표준압력!D143</f>
        <v>0</v>
      </c>
      <c r="E159" s="415">
        <f t="shared" si="229"/>
        <v>0</v>
      </c>
      <c r="F159" s="412" t="str">
        <f t="shared" ca="1" si="264"/>
        <v/>
      </c>
      <c r="G159" s="413" t="str">
        <f t="shared" ca="1" si="264"/>
        <v/>
      </c>
      <c r="H159" s="412" t="str">
        <f t="shared" ca="1" si="264"/>
        <v/>
      </c>
      <c r="I159" s="415" t="str">
        <f t="shared" ca="1" si="264"/>
        <v/>
      </c>
      <c r="J159" s="470" t="str">
        <f t="shared" ca="1" si="211"/>
        <v/>
      </c>
      <c r="K159" s="470" t="str">
        <f t="shared" ca="1" si="212"/>
        <v/>
      </c>
      <c r="L159" s="377">
        <f t="shared" si="213"/>
        <v>0</v>
      </c>
      <c r="M159" s="447" t="e">
        <f t="shared" ca="1" si="214"/>
        <v>#N/A</v>
      </c>
      <c r="N159" s="500" t="e">
        <f t="shared" ca="1" si="215"/>
        <v>#N/A</v>
      </c>
      <c r="O159" s="419">
        <f ca="1">표준압력!G143</f>
        <v>0</v>
      </c>
      <c r="P159" s="407"/>
      <c r="Q159" s="412" t="str">
        <f t="shared" ca="1" si="265"/>
        <v/>
      </c>
      <c r="R159" s="413" t="str">
        <f t="shared" ca="1" si="265"/>
        <v/>
      </c>
      <c r="S159" s="412" t="str">
        <f t="shared" ca="1" si="265"/>
        <v/>
      </c>
      <c r="T159" s="413" t="str">
        <f t="shared" ca="1" si="265"/>
        <v/>
      </c>
      <c r="U159" s="414" t="str">
        <f t="shared" ca="1" si="217"/>
        <v/>
      </c>
      <c r="V159" s="411" t="str">
        <f t="shared" ca="1" si="202"/>
        <v/>
      </c>
      <c r="W159" s="377" t="e">
        <f t="shared" ca="1" si="203"/>
        <v>#N/A</v>
      </c>
      <c r="X159" s="420" t="e">
        <f t="shared" ca="1" si="204"/>
        <v>#VALUE!</v>
      </c>
      <c r="Y159" s="413">
        <f t="shared" si="218"/>
        <v>0</v>
      </c>
      <c r="AA159" s="412">
        <f t="shared" ref="AA159:AE159" si="284">AA158</f>
        <v>0</v>
      </c>
      <c r="AB159" s="412" t="str">
        <f t="shared" ca="1" si="284"/>
        <v/>
      </c>
      <c r="AC159" s="413" t="str">
        <f t="shared" ca="1" si="284"/>
        <v/>
      </c>
      <c r="AD159" s="412" t="str">
        <f t="shared" ca="1" si="284"/>
        <v/>
      </c>
      <c r="AE159" s="413" t="str">
        <f t="shared" ca="1" si="284"/>
        <v/>
      </c>
      <c r="AF159" s="414" t="str">
        <f t="shared" ca="1" si="220"/>
        <v/>
      </c>
      <c r="AG159" s="454" t="str">
        <f t="shared" ca="1" si="205"/>
        <v/>
      </c>
      <c r="AH159" s="456" t="str">
        <f t="shared" ca="1" si="221"/>
        <v/>
      </c>
      <c r="AI159" s="456" t="str">
        <f t="shared" ca="1" si="206"/>
        <v/>
      </c>
      <c r="AJ159" s="447" t="e">
        <f t="shared" ca="1" si="222"/>
        <v>#N/A</v>
      </c>
      <c r="AK159" s="412" t="str">
        <f t="shared" ref="AK159:AN159" ca="1" si="285">AK158</f>
        <v/>
      </c>
      <c r="AL159" s="413" t="str">
        <f t="shared" ca="1" si="285"/>
        <v/>
      </c>
      <c r="AM159" s="412" t="str">
        <f t="shared" ca="1" si="285"/>
        <v/>
      </c>
      <c r="AN159" s="413" t="str">
        <f t="shared" ca="1" si="285"/>
        <v/>
      </c>
      <c r="AO159" s="414" t="str">
        <f t="shared" ca="1" si="224"/>
        <v/>
      </c>
      <c r="AP159" s="454" t="str">
        <f t="shared" ca="1" si="207"/>
        <v/>
      </c>
      <c r="AQ159" s="456" t="str">
        <f t="shared" ca="1" si="225"/>
        <v/>
      </c>
      <c r="AR159" s="456" t="str">
        <f t="shared" ca="1" si="208"/>
        <v/>
      </c>
      <c r="AS159" s="447" t="e">
        <f t="shared" ca="1" si="226"/>
        <v>#N/A</v>
      </c>
      <c r="AT159" s="472" t="e">
        <f t="shared" ca="1" si="227"/>
        <v>#VALUE!</v>
      </c>
      <c r="AU159" s="471">
        <f t="shared" ca="1" si="228"/>
        <v>0</v>
      </c>
    </row>
    <row r="160" spans="2:47" ht="15" customHeight="1">
      <c r="B160" s="409">
        <f t="shared" si="209"/>
        <v>0</v>
      </c>
      <c r="C160" s="460">
        <f>표준압력!C144</f>
        <v>0</v>
      </c>
      <c r="D160" s="469">
        <f>표준압력!D144</f>
        <v>0</v>
      </c>
      <c r="E160" s="415">
        <f t="shared" si="229"/>
        <v>0</v>
      </c>
      <c r="F160" s="412" t="str">
        <f t="shared" ca="1" si="264"/>
        <v/>
      </c>
      <c r="G160" s="413" t="str">
        <f t="shared" ca="1" si="264"/>
        <v/>
      </c>
      <c r="H160" s="412" t="str">
        <f t="shared" ca="1" si="264"/>
        <v/>
      </c>
      <c r="I160" s="415" t="str">
        <f t="shared" ca="1" si="264"/>
        <v/>
      </c>
      <c r="J160" s="470" t="str">
        <f t="shared" ca="1" si="211"/>
        <v/>
      </c>
      <c r="K160" s="470" t="str">
        <f t="shared" ca="1" si="212"/>
        <v/>
      </c>
      <c r="L160" s="377">
        <f t="shared" si="213"/>
        <v>0</v>
      </c>
      <c r="M160" s="447" t="e">
        <f t="shared" ca="1" si="214"/>
        <v>#N/A</v>
      </c>
      <c r="N160" s="500" t="e">
        <f t="shared" ca="1" si="215"/>
        <v>#N/A</v>
      </c>
      <c r="O160" s="419">
        <f ca="1">표준압력!G144</f>
        <v>0</v>
      </c>
      <c r="P160" s="407"/>
      <c r="Q160" s="412" t="str">
        <f t="shared" ca="1" si="265"/>
        <v/>
      </c>
      <c r="R160" s="413" t="str">
        <f t="shared" ca="1" si="265"/>
        <v/>
      </c>
      <c r="S160" s="412" t="str">
        <f t="shared" ca="1" si="265"/>
        <v/>
      </c>
      <c r="T160" s="413" t="str">
        <f t="shared" ca="1" si="265"/>
        <v/>
      </c>
      <c r="U160" s="414" t="str">
        <f t="shared" ca="1" si="217"/>
        <v/>
      </c>
      <c r="V160" s="411" t="str">
        <f t="shared" ca="1" si="202"/>
        <v/>
      </c>
      <c r="W160" s="377" t="e">
        <f t="shared" ca="1" si="203"/>
        <v>#N/A</v>
      </c>
      <c r="X160" s="420" t="e">
        <f t="shared" ca="1" si="204"/>
        <v>#VALUE!</v>
      </c>
      <c r="Y160" s="413">
        <f t="shared" si="218"/>
        <v>0</v>
      </c>
      <c r="AA160" s="412">
        <f t="shared" ref="AA160:AE160" si="286">AA159</f>
        <v>0</v>
      </c>
      <c r="AB160" s="412" t="str">
        <f t="shared" ca="1" si="286"/>
        <v/>
      </c>
      <c r="AC160" s="413" t="str">
        <f t="shared" ca="1" si="286"/>
        <v/>
      </c>
      <c r="AD160" s="412" t="str">
        <f t="shared" ca="1" si="286"/>
        <v/>
      </c>
      <c r="AE160" s="413" t="str">
        <f t="shared" ca="1" si="286"/>
        <v/>
      </c>
      <c r="AF160" s="414" t="str">
        <f t="shared" ca="1" si="220"/>
        <v/>
      </c>
      <c r="AG160" s="454" t="str">
        <f t="shared" ca="1" si="205"/>
        <v/>
      </c>
      <c r="AH160" s="456" t="str">
        <f t="shared" ca="1" si="221"/>
        <v/>
      </c>
      <c r="AI160" s="456" t="str">
        <f t="shared" ca="1" si="206"/>
        <v/>
      </c>
      <c r="AJ160" s="447" t="e">
        <f t="shared" ca="1" si="222"/>
        <v>#N/A</v>
      </c>
      <c r="AK160" s="412" t="str">
        <f t="shared" ref="AK160:AN160" ca="1" si="287">AK159</f>
        <v/>
      </c>
      <c r="AL160" s="413" t="str">
        <f t="shared" ca="1" si="287"/>
        <v/>
      </c>
      <c r="AM160" s="412" t="str">
        <f t="shared" ca="1" si="287"/>
        <v/>
      </c>
      <c r="AN160" s="413" t="str">
        <f t="shared" ca="1" si="287"/>
        <v/>
      </c>
      <c r="AO160" s="414" t="str">
        <f t="shared" ca="1" si="224"/>
        <v/>
      </c>
      <c r="AP160" s="454" t="str">
        <f t="shared" ca="1" si="207"/>
        <v/>
      </c>
      <c r="AQ160" s="456" t="str">
        <f t="shared" ca="1" si="225"/>
        <v/>
      </c>
      <c r="AR160" s="456" t="str">
        <f t="shared" ca="1" si="208"/>
        <v/>
      </c>
      <c r="AS160" s="447" t="e">
        <f t="shared" ca="1" si="226"/>
        <v>#N/A</v>
      </c>
      <c r="AT160" s="472" t="e">
        <f t="shared" ca="1" si="227"/>
        <v>#VALUE!</v>
      </c>
      <c r="AU160" s="471">
        <f t="shared" ca="1" si="228"/>
        <v>0</v>
      </c>
    </row>
    <row r="161" spans="2:47" ht="15" customHeight="1">
      <c r="B161" s="409">
        <f t="shared" si="209"/>
        <v>0</v>
      </c>
      <c r="C161" s="460">
        <f>표준압력!C145</f>
        <v>0</v>
      </c>
      <c r="D161" s="469">
        <f>표준압력!D145</f>
        <v>0</v>
      </c>
      <c r="E161" s="415">
        <f t="shared" si="229"/>
        <v>0</v>
      </c>
      <c r="F161" s="412" t="str">
        <f t="shared" ca="1" si="229"/>
        <v/>
      </c>
      <c r="G161" s="413" t="str">
        <f t="shared" ca="1" si="229"/>
        <v/>
      </c>
      <c r="H161" s="412" t="str">
        <f t="shared" ca="1" si="229"/>
        <v/>
      </c>
      <c r="I161" s="415" t="str">
        <f t="shared" ca="1" si="229"/>
        <v/>
      </c>
      <c r="J161" s="470" t="str">
        <f t="shared" ca="1" si="211"/>
        <v/>
      </c>
      <c r="K161" s="470" t="str">
        <f t="shared" ca="1" si="212"/>
        <v/>
      </c>
      <c r="L161" s="377">
        <f t="shared" si="213"/>
        <v>0</v>
      </c>
      <c r="M161" s="447" t="e">
        <f t="shared" ca="1" si="214"/>
        <v>#N/A</v>
      </c>
      <c r="N161" s="500" t="e">
        <f t="shared" ca="1" si="215"/>
        <v>#N/A</v>
      </c>
      <c r="O161" s="419">
        <f ca="1">표준압력!G145</f>
        <v>0</v>
      </c>
      <c r="P161" s="407"/>
      <c r="Q161" s="412" t="str">
        <f t="shared" ref="Q161:T161" ca="1" si="288">Q160</f>
        <v/>
      </c>
      <c r="R161" s="413" t="str">
        <f t="shared" ca="1" si="288"/>
        <v/>
      </c>
      <c r="S161" s="412" t="str">
        <f t="shared" ca="1" si="288"/>
        <v/>
      </c>
      <c r="T161" s="413" t="str">
        <f t="shared" ca="1" si="288"/>
        <v/>
      </c>
      <c r="U161" s="414" t="str">
        <f t="shared" ca="1" si="217"/>
        <v/>
      </c>
      <c r="V161" s="411" t="str">
        <f t="shared" ca="1" si="202"/>
        <v/>
      </c>
      <c r="W161" s="377" t="e">
        <f t="shared" ca="1" si="203"/>
        <v>#N/A</v>
      </c>
      <c r="X161" s="420" t="e">
        <f t="shared" ca="1" si="204"/>
        <v>#VALUE!</v>
      </c>
      <c r="Y161" s="413">
        <f t="shared" si="218"/>
        <v>0</v>
      </c>
      <c r="AA161" s="412">
        <f t="shared" ref="AA161:AE161" si="289">AA160</f>
        <v>0</v>
      </c>
      <c r="AB161" s="412" t="str">
        <f t="shared" ca="1" si="289"/>
        <v/>
      </c>
      <c r="AC161" s="413" t="str">
        <f t="shared" ca="1" si="289"/>
        <v/>
      </c>
      <c r="AD161" s="412" t="str">
        <f t="shared" ca="1" si="289"/>
        <v/>
      </c>
      <c r="AE161" s="413" t="str">
        <f t="shared" ca="1" si="289"/>
        <v/>
      </c>
      <c r="AF161" s="414" t="str">
        <f t="shared" ca="1" si="220"/>
        <v/>
      </c>
      <c r="AG161" s="454" t="str">
        <f t="shared" ca="1" si="205"/>
        <v/>
      </c>
      <c r="AH161" s="456" t="str">
        <f t="shared" ca="1" si="221"/>
        <v/>
      </c>
      <c r="AI161" s="456" t="str">
        <f t="shared" ca="1" si="206"/>
        <v/>
      </c>
      <c r="AJ161" s="447" t="e">
        <f t="shared" ca="1" si="222"/>
        <v>#N/A</v>
      </c>
      <c r="AK161" s="412" t="str">
        <f t="shared" ref="AK161:AN161" ca="1" si="290">AK160</f>
        <v/>
      </c>
      <c r="AL161" s="413" t="str">
        <f t="shared" ca="1" si="290"/>
        <v/>
      </c>
      <c r="AM161" s="412" t="str">
        <f t="shared" ca="1" si="290"/>
        <v/>
      </c>
      <c r="AN161" s="413" t="str">
        <f t="shared" ca="1" si="290"/>
        <v/>
      </c>
      <c r="AO161" s="414" t="str">
        <f t="shared" ca="1" si="224"/>
        <v/>
      </c>
      <c r="AP161" s="454" t="str">
        <f t="shared" ca="1" si="207"/>
        <v/>
      </c>
      <c r="AQ161" s="456" t="str">
        <f t="shared" ca="1" si="225"/>
        <v/>
      </c>
      <c r="AR161" s="456" t="str">
        <f t="shared" ca="1" si="208"/>
        <v/>
      </c>
      <c r="AS161" s="447" t="e">
        <f t="shared" ca="1" si="226"/>
        <v>#N/A</v>
      </c>
      <c r="AT161" s="472" t="e">
        <f t="shared" ca="1" si="227"/>
        <v>#VALUE!</v>
      </c>
      <c r="AU161" s="471">
        <f t="shared" ca="1" si="228"/>
        <v>0</v>
      </c>
    </row>
    <row r="162" spans="2:47" ht="15" customHeight="1">
      <c r="B162" s="409">
        <f t="shared" si="209"/>
        <v>0</v>
      </c>
      <c r="C162" s="460">
        <f>표준압력!C146</f>
        <v>0</v>
      </c>
      <c r="D162" s="469">
        <f>표준압력!D146</f>
        <v>0</v>
      </c>
      <c r="E162" s="415">
        <f t="shared" ref="E162:I177" si="291">E161</f>
        <v>0</v>
      </c>
      <c r="F162" s="412" t="str">
        <f t="shared" ca="1" si="291"/>
        <v/>
      </c>
      <c r="G162" s="413" t="str">
        <f t="shared" ca="1" si="291"/>
        <v/>
      </c>
      <c r="H162" s="412" t="str">
        <f t="shared" ca="1" si="291"/>
        <v/>
      </c>
      <c r="I162" s="415" t="str">
        <f t="shared" ca="1" si="291"/>
        <v/>
      </c>
      <c r="J162" s="470" t="str">
        <f t="shared" ca="1" si="211"/>
        <v/>
      </c>
      <c r="K162" s="470" t="str">
        <f t="shared" ca="1" si="212"/>
        <v/>
      </c>
      <c r="L162" s="377">
        <f t="shared" si="213"/>
        <v>0</v>
      </c>
      <c r="M162" s="447" t="e">
        <f t="shared" ca="1" si="214"/>
        <v>#N/A</v>
      </c>
      <c r="N162" s="500" t="e">
        <f t="shared" ca="1" si="215"/>
        <v>#N/A</v>
      </c>
      <c r="O162" s="419">
        <f ca="1">표준압력!G146</f>
        <v>0</v>
      </c>
      <c r="P162" s="407"/>
      <c r="Q162" s="412" t="str">
        <f t="shared" ref="Q162:T162" ca="1" si="292">Q161</f>
        <v/>
      </c>
      <c r="R162" s="413" t="str">
        <f t="shared" ca="1" si="292"/>
        <v/>
      </c>
      <c r="S162" s="412" t="str">
        <f t="shared" ca="1" si="292"/>
        <v/>
      </c>
      <c r="T162" s="413" t="str">
        <f t="shared" ca="1" si="292"/>
        <v/>
      </c>
      <c r="U162" s="414" t="str">
        <f t="shared" ca="1" si="217"/>
        <v/>
      </c>
      <c r="V162" s="411" t="str">
        <f t="shared" ca="1" si="202"/>
        <v/>
      </c>
      <c r="W162" s="377" t="e">
        <f t="shared" ca="1" si="203"/>
        <v>#N/A</v>
      </c>
      <c r="X162" s="420" t="e">
        <f t="shared" ca="1" si="204"/>
        <v>#VALUE!</v>
      </c>
      <c r="Y162" s="413">
        <f t="shared" si="218"/>
        <v>0</v>
      </c>
      <c r="AA162" s="412">
        <f t="shared" ref="AA162:AE162" si="293">AA161</f>
        <v>0</v>
      </c>
      <c r="AB162" s="412" t="str">
        <f t="shared" ca="1" si="293"/>
        <v/>
      </c>
      <c r="AC162" s="413" t="str">
        <f t="shared" ca="1" si="293"/>
        <v/>
      </c>
      <c r="AD162" s="412" t="str">
        <f t="shared" ca="1" si="293"/>
        <v/>
      </c>
      <c r="AE162" s="413" t="str">
        <f t="shared" ca="1" si="293"/>
        <v/>
      </c>
      <c r="AF162" s="414" t="str">
        <f t="shared" ca="1" si="220"/>
        <v/>
      </c>
      <c r="AG162" s="454" t="str">
        <f t="shared" ca="1" si="205"/>
        <v/>
      </c>
      <c r="AH162" s="456" t="str">
        <f t="shared" ca="1" si="221"/>
        <v/>
      </c>
      <c r="AI162" s="456" t="str">
        <f t="shared" ca="1" si="206"/>
        <v/>
      </c>
      <c r="AJ162" s="447" t="e">
        <f t="shared" ca="1" si="222"/>
        <v>#N/A</v>
      </c>
      <c r="AK162" s="412" t="str">
        <f t="shared" ref="AK162:AN162" ca="1" si="294">AK161</f>
        <v/>
      </c>
      <c r="AL162" s="413" t="str">
        <f t="shared" ca="1" si="294"/>
        <v/>
      </c>
      <c r="AM162" s="412" t="str">
        <f t="shared" ca="1" si="294"/>
        <v/>
      </c>
      <c r="AN162" s="413" t="str">
        <f t="shared" ca="1" si="294"/>
        <v/>
      </c>
      <c r="AO162" s="414" t="str">
        <f t="shared" ca="1" si="224"/>
        <v/>
      </c>
      <c r="AP162" s="454" t="str">
        <f t="shared" ca="1" si="207"/>
        <v/>
      </c>
      <c r="AQ162" s="456" t="str">
        <f t="shared" ca="1" si="225"/>
        <v/>
      </c>
      <c r="AR162" s="456" t="str">
        <f t="shared" ca="1" si="208"/>
        <v/>
      </c>
      <c r="AS162" s="447" t="e">
        <f t="shared" ca="1" si="226"/>
        <v>#N/A</v>
      </c>
      <c r="AT162" s="472" t="e">
        <f t="shared" ca="1" si="227"/>
        <v>#VALUE!</v>
      </c>
      <c r="AU162" s="471">
        <f t="shared" ca="1" si="228"/>
        <v>0</v>
      </c>
    </row>
    <row r="163" spans="2:47" ht="15" customHeight="1">
      <c r="B163" s="409">
        <f t="shared" si="209"/>
        <v>0</v>
      </c>
      <c r="C163" s="460">
        <f>표준압력!C147</f>
        <v>0</v>
      </c>
      <c r="D163" s="469">
        <f>표준압력!D147</f>
        <v>0</v>
      </c>
      <c r="E163" s="415">
        <f t="shared" si="291"/>
        <v>0</v>
      </c>
      <c r="F163" s="412" t="str">
        <f t="shared" ca="1" si="291"/>
        <v/>
      </c>
      <c r="G163" s="413" t="str">
        <f t="shared" ca="1" si="291"/>
        <v/>
      </c>
      <c r="H163" s="412" t="str">
        <f t="shared" ca="1" si="291"/>
        <v/>
      </c>
      <c r="I163" s="415" t="str">
        <f t="shared" ca="1" si="291"/>
        <v/>
      </c>
      <c r="J163" s="470" t="str">
        <f t="shared" ca="1" si="211"/>
        <v/>
      </c>
      <c r="K163" s="470" t="str">
        <f t="shared" ca="1" si="212"/>
        <v/>
      </c>
      <c r="L163" s="377">
        <f t="shared" si="213"/>
        <v>0</v>
      </c>
      <c r="M163" s="447" t="e">
        <f t="shared" ca="1" si="214"/>
        <v>#N/A</v>
      </c>
      <c r="N163" s="500" t="e">
        <f t="shared" ca="1" si="215"/>
        <v>#N/A</v>
      </c>
      <c r="O163" s="419">
        <f ca="1">표준압력!G147</f>
        <v>0</v>
      </c>
      <c r="P163" s="407"/>
      <c r="Q163" s="412" t="str">
        <f t="shared" ref="Q163:T163" ca="1" si="295">Q162</f>
        <v/>
      </c>
      <c r="R163" s="413" t="str">
        <f t="shared" ca="1" si="295"/>
        <v/>
      </c>
      <c r="S163" s="412" t="str">
        <f t="shared" ca="1" si="295"/>
        <v/>
      </c>
      <c r="T163" s="413" t="str">
        <f t="shared" ca="1" si="295"/>
        <v/>
      </c>
      <c r="U163" s="414" t="str">
        <f t="shared" ca="1" si="217"/>
        <v/>
      </c>
      <c r="V163" s="411" t="str">
        <f t="shared" ca="1" si="202"/>
        <v/>
      </c>
      <c r="W163" s="377" t="e">
        <f t="shared" ca="1" si="203"/>
        <v>#N/A</v>
      </c>
      <c r="X163" s="420" t="e">
        <f t="shared" ca="1" si="204"/>
        <v>#VALUE!</v>
      </c>
      <c r="Y163" s="413">
        <f t="shared" si="218"/>
        <v>0</v>
      </c>
      <c r="AA163" s="412">
        <f t="shared" ref="AA163:AE163" si="296">AA162</f>
        <v>0</v>
      </c>
      <c r="AB163" s="412" t="str">
        <f t="shared" ca="1" si="296"/>
        <v/>
      </c>
      <c r="AC163" s="413" t="str">
        <f t="shared" ca="1" si="296"/>
        <v/>
      </c>
      <c r="AD163" s="412" t="str">
        <f t="shared" ca="1" si="296"/>
        <v/>
      </c>
      <c r="AE163" s="413" t="str">
        <f t="shared" ca="1" si="296"/>
        <v/>
      </c>
      <c r="AF163" s="414" t="str">
        <f t="shared" ca="1" si="220"/>
        <v/>
      </c>
      <c r="AG163" s="454" t="str">
        <f t="shared" ca="1" si="205"/>
        <v/>
      </c>
      <c r="AH163" s="456" t="str">
        <f t="shared" ca="1" si="221"/>
        <v/>
      </c>
      <c r="AI163" s="456" t="str">
        <f t="shared" ca="1" si="206"/>
        <v/>
      </c>
      <c r="AJ163" s="447" t="e">
        <f t="shared" ca="1" si="222"/>
        <v>#N/A</v>
      </c>
      <c r="AK163" s="412" t="str">
        <f t="shared" ref="AK163:AN163" ca="1" si="297">AK162</f>
        <v/>
      </c>
      <c r="AL163" s="413" t="str">
        <f t="shared" ca="1" si="297"/>
        <v/>
      </c>
      <c r="AM163" s="412" t="str">
        <f t="shared" ca="1" si="297"/>
        <v/>
      </c>
      <c r="AN163" s="413" t="str">
        <f t="shared" ca="1" si="297"/>
        <v/>
      </c>
      <c r="AO163" s="414" t="str">
        <f t="shared" ca="1" si="224"/>
        <v/>
      </c>
      <c r="AP163" s="454" t="str">
        <f t="shared" ca="1" si="207"/>
        <v/>
      </c>
      <c r="AQ163" s="456" t="str">
        <f t="shared" ca="1" si="225"/>
        <v/>
      </c>
      <c r="AR163" s="456" t="str">
        <f t="shared" ca="1" si="208"/>
        <v/>
      </c>
      <c r="AS163" s="447" t="e">
        <f t="shared" ca="1" si="226"/>
        <v>#N/A</v>
      </c>
      <c r="AT163" s="472" t="e">
        <f t="shared" ca="1" si="227"/>
        <v>#VALUE!</v>
      </c>
      <c r="AU163" s="471">
        <f t="shared" ca="1" si="228"/>
        <v>0</v>
      </c>
    </row>
    <row r="164" spans="2:47" ht="15" customHeight="1">
      <c r="B164" s="409">
        <f t="shared" si="209"/>
        <v>0</v>
      </c>
      <c r="C164" s="460">
        <f>표준압력!C148</f>
        <v>0</v>
      </c>
      <c r="D164" s="469">
        <f>표준압력!D148</f>
        <v>0</v>
      </c>
      <c r="E164" s="415">
        <f t="shared" si="291"/>
        <v>0</v>
      </c>
      <c r="F164" s="412" t="str">
        <f t="shared" ca="1" si="291"/>
        <v/>
      </c>
      <c r="G164" s="413" t="str">
        <f t="shared" ca="1" si="291"/>
        <v/>
      </c>
      <c r="H164" s="412" t="str">
        <f t="shared" ca="1" si="291"/>
        <v/>
      </c>
      <c r="I164" s="415" t="str">
        <f t="shared" ca="1" si="291"/>
        <v/>
      </c>
      <c r="J164" s="470" t="str">
        <f t="shared" ca="1" si="211"/>
        <v/>
      </c>
      <c r="K164" s="470" t="str">
        <f t="shared" ca="1" si="212"/>
        <v/>
      </c>
      <c r="L164" s="377">
        <f t="shared" si="213"/>
        <v>0</v>
      </c>
      <c r="M164" s="447" t="e">
        <f t="shared" ca="1" si="214"/>
        <v>#N/A</v>
      </c>
      <c r="N164" s="500" t="e">
        <f t="shared" ca="1" si="215"/>
        <v>#N/A</v>
      </c>
      <c r="O164" s="419">
        <f ca="1">표준압력!G148</f>
        <v>0</v>
      </c>
      <c r="P164" s="407"/>
      <c r="Q164" s="412" t="str">
        <f t="shared" ref="Q164:T164" ca="1" si="298">Q163</f>
        <v/>
      </c>
      <c r="R164" s="413" t="str">
        <f t="shared" ca="1" si="298"/>
        <v/>
      </c>
      <c r="S164" s="412" t="str">
        <f t="shared" ca="1" si="298"/>
        <v/>
      </c>
      <c r="T164" s="413" t="str">
        <f t="shared" ca="1" si="298"/>
        <v/>
      </c>
      <c r="U164" s="414" t="str">
        <f t="shared" ca="1" si="217"/>
        <v/>
      </c>
      <c r="V164" s="411" t="str">
        <f t="shared" ca="1" si="202"/>
        <v/>
      </c>
      <c r="W164" s="377" t="e">
        <f t="shared" ref="W164:W191" ca="1" si="299">IF(OR(V164="% of Reading",V164="% of F.S"),1,INDEX(C$3:J$10,MATCH(V164,B$3:B$10,0),MATCH(Y164,C$2:J$2,0)))</f>
        <v>#N/A</v>
      </c>
      <c r="X164" s="420" t="e">
        <f t="shared" ref="X164:X191" ca="1" si="300">IF(V164="% of Reading",N164*U164%,IF(V164="% of F.S",E164*U164%,U164*W164))</f>
        <v>#VALUE!</v>
      </c>
      <c r="Y164" s="413">
        <f t="shared" si="218"/>
        <v>0</v>
      </c>
      <c r="AA164" s="412">
        <f t="shared" ref="AA164:AE164" si="301">AA163</f>
        <v>0</v>
      </c>
      <c r="AB164" s="412" t="str">
        <f t="shared" ca="1" si="301"/>
        <v/>
      </c>
      <c r="AC164" s="413" t="str">
        <f t="shared" ca="1" si="301"/>
        <v/>
      </c>
      <c r="AD164" s="412" t="str">
        <f t="shared" ca="1" si="301"/>
        <v/>
      </c>
      <c r="AE164" s="413" t="str">
        <f t="shared" ca="1" si="301"/>
        <v/>
      </c>
      <c r="AF164" s="414" t="str">
        <f t="shared" ca="1" si="220"/>
        <v/>
      </c>
      <c r="AG164" s="454" t="str">
        <f t="shared" ca="1" si="205"/>
        <v/>
      </c>
      <c r="AH164" s="456" t="str">
        <f t="shared" ca="1" si="221"/>
        <v/>
      </c>
      <c r="AI164" s="456" t="str">
        <f t="shared" ca="1" si="206"/>
        <v/>
      </c>
      <c r="AJ164" s="447" t="e">
        <f t="shared" ca="1" si="222"/>
        <v>#N/A</v>
      </c>
      <c r="AK164" s="412" t="str">
        <f t="shared" ref="AK164:AN164" ca="1" si="302">AK163</f>
        <v/>
      </c>
      <c r="AL164" s="413" t="str">
        <f t="shared" ca="1" si="302"/>
        <v/>
      </c>
      <c r="AM164" s="412" t="str">
        <f t="shared" ca="1" si="302"/>
        <v/>
      </c>
      <c r="AN164" s="413" t="str">
        <f t="shared" ca="1" si="302"/>
        <v/>
      </c>
      <c r="AO164" s="414" t="str">
        <f t="shared" ca="1" si="224"/>
        <v/>
      </c>
      <c r="AP164" s="454" t="str">
        <f t="shared" ca="1" si="207"/>
        <v/>
      </c>
      <c r="AQ164" s="456" t="str">
        <f t="shared" ca="1" si="225"/>
        <v/>
      </c>
      <c r="AR164" s="456" t="str">
        <f t="shared" ca="1" si="208"/>
        <v/>
      </c>
      <c r="AS164" s="447" t="e">
        <f t="shared" ca="1" si="226"/>
        <v>#N/A</v>
      </c>
      <c r="AT164" s="472" t="e">
        <f t="shared" ca="1" si="227"/>
        <v>#VALUE!</v>
      </c>
      <c r="AU164" s="471">
        <f t="shared" ca="1" si="228"/>
        <v>0</v>
      </c>
    </row>
    <row r="165" spans="2:47" ht="15" customHeight="1">
      <c r="B165" s="409">
        <f t="shared" si="209"/>
        <v>0</v>
      </c>
      <c r="C165" s="460">
        <f>표준압력!C149</f>
        <v>0</v>
      </c>
      <c r="D165" s="469">
        <f>표준압력!D149</f>
        <v>0</v>
      </c>
      <c r="E165" s="415">
        <f t="shared" si="291"/>
        <v>0</v>
      </c>
      <c r="F165" s="412" t="str">
        <f t="shared" ca="1" si="291"/>
        <v/>
      </c>
      <c r="G165" s="413" t="str">
        <f t="shared" ca="1" si="291"/>
        <v/>
      </c>
      <c r="H165" s="412" t="str">
        <f t="shared" ca="1" si="291"/>
        <v/>
      </c>
      <c r="I165" s="415" t="str">
        <f t="shared" ca="1" si="291"/>
        <v/>
      </c>
      <c r="J165" s="470" t="str">
        <f t="shared" ca="1" si="211"/>
        <v/>
      </c>
      <c r="K165" s="470" t="str">
        <f t="shared" ca="1" si="212"/>
        <v/>
      </c>
      <c r="L165" s="377">
        <f t="shared" si="213"/>
        <v>0</v>
      </c>
      <c r="M165" s="447" t="e">
        <f t="shared" ca="1" si="214"/>
        <v>#N/A</v>
      </c>
      <c r="N165" s="500" t="e">
        <f t="shared" ca="1" si="215"/>
        <v>#N/A</v>
      </c>
      <c r="O165" s="419">
        <f ca="1">표준압력!G149</f>
        <v>0</v>
      </c>
      <c r="P165" s="407"/>
      <c r="Q165" s="412" t="str">
        <f t="shared" ref="Q165:T165" ca="1" si="303">Q164</f>
        <v/>
      </c>
      <c r="R165" s="413" t="str">
        <f t="shared" ca="1" si="303"/>
        <v/>
      </c>
      <c r="S165" s="412" t="str">
        <f t="shared" ca="1" si="303"/>
        <v/>
      </c>
      <c r="T165" s="413" t="str">
        <f t="shared" ca="1" si="303"/>
        <v/>
      </c>
      <c r="U165" s="414" t="str">
        <f t="shared" ca="1" si="217"/>
        <v/>
      </c>
      <c r="V165" s="411" t="str">
        <f t="shared" ca="1" si="202"/>
        <v/>
      </c>
      <c r="W165" s="377" t="e">
        <f t="shared" ca="1" si="299"/>
        <v>#N/A</v>
      </c>
      <c r="X165" s="420" t="e">
        <f t="shared" ca="1" si="300"/>
        <v>#VALUE!</v>
      </c>
      <c r="Y165" s="413">
        <f t="shared" si="218"/>
        <v>0</v>
      </c>
      <c r="AA165" s="412">
        <f t="shared" ref="AA165:AE165" si="304">AA164</f>
        <v>0</v>
      </c>
      <c r="AB165" s="412" t="str">
        <f t="shared" ca="1" si="304"/>
        <v/>
      </c>
      <c r="AC165" s="413" t="str">
        <f t="shared" ca="1" si="304"/>
        <v/>
      </c>
      <c r="AD165" s="412" t="str">
        <f t="shared" ca="1" si="304"/>
        <v/>
      </c>
      <c r="AE165" s="413" t="str">
        <f t="shared" ca="1" si="304"/>
        <v/>
      </c>
      <c r="AF165" s="414" t="str">
        <f t="shared" ca="1" si="220"/>
        <v/>
      </c>
      <c r="AG165" s="454" t="str">
        <f t="shared" ca="1" si="205"/>
        <v/>
      </c>
      <c r="AH165" s="456" t="str">
        <f t="shared" ca="1" si="221"/>
        <v/>
      </c>
      <c r="AI165" s="456" t="str">
        <f t="shared" ca="1" si="206"/>
        <v/>
      </c>
      <c r="AJ165" s="447" t="e">
        <f t="shared" ca="1" si="222"/>
        <v>#N/A</v>
      </c>
      <c r="AK165" s="412" t="str">
        <f t="shared" ref="AK165:AN165" ca="1" si="305">AK164</f>
        <v/>
      </c>
      <c r="AL165" s="413" t="str">
        <f t="shared" ca="1" si="305"/>
        <v/>
      </c>
      <c r="AM165" s="412" t="str">
        <f t="shared" ca="1" si="305"/>
        <v/>
      </c>
      <c r="AN165" s="413" t="str">
        <f t="shared" ca="1" si="305"/>
        <v/>
      </c>
      <c r="AO165" s="414" t="str">
        <f t="shared" ca="1" si="224"/>
        <v/>
      </c>
      <c r="AP165" s="454" t="str">
        <f t="shared" ca="1" si="207"/>
        <v/>
      </c>
      <c r="AQ165" s="456" t="str">
        <f t="shared" ca="1" si="225"/>
        <v/>
      </c>
      <c r="AR165" s="456" t="str">
        <f t="shared" ca="1" si="208"/>
        <v/>
      </c>
      <c r="AS165" s="447" t="e">
        <f t="shared" ca="1" si="226"/>
        <v>#N/A</v>
      </c>
      <c r="AT165" s="472" t="e">
        <f t="shared" ca="1" si="227"/>
        <v>#VALUE!</v>
      </c>
      <c r="AU165" s="471">
        <f t="shared" ca="1" si="228"/>
        <v>0</v>
      </c>
    </row>
    <row r="166" spans="2:47" ht="15" customHeight="1">
      <c r="B166" s="409">
        <f t="shared" si="209"/>
        <v>0</v>
      </c>
      <c r="C166" s="460">
        <f>표준압력!C150</f>
        <v>0</v>
      </c>
      <c r="D166" s="469">
        <f>표준압력!D150</f>
        <v>0</v>
      </c>
      <c r="E166" s="415">
        <f t="shared" si="291"/>
        <v>0</v>
      </c>
      <c r="F166" s="412" t="str">
        <f t="shared" ca="1" si="291"/>
        <v/>
      </c>
      <c r="G166" s="413" t="str">
        <f t="shared" ca="1" si="291"/>
        <v/>
      </c>
      <c r="H166" s="412" t="str">
        <f t="shared" ca="1" si="291"/>
        <v/>
      </c>
      <c r="I166" s="415" t="str">
        <f t="shared" ca="1" si="291"/>
        <v/>
      </c>
      <c r="J166" s="470" t="str">
        <f t="shared" ca="1" si="211"/>
        <v/>
      </c>
      <c r="K166" s="470" t="str">
        <f t="shared" ca="1" si="212"/>
        <v/>
      </c>
      <c r="L166" s="377">
        <f t="shared" si="213"/>
        <v>0</v>
      </c>
      <c r="M166" s="447" t="e">
        <f t="shared" ca="1" si="214"/>
        <v>#N/A</v>
      </c>
      <c r="N166" s="500" t="e">
        <f t="shared" ca="1" si="215"/>
        <v>#N/A</v>
      </c>
      <c r="O166" s="419">
        <f ca="1">표준압력!G150</f>
        <v>0</v>
      </c>
      <c r="P166" s="407"/>
      <c r="Q166" s="412" t="str">
        <f t="shared" ref="Q166:T166" ca="1" si="306">Q165</f>
        <v/>
      </c>
      <c r="R166" s="413" t="str">
        <f t="shared" ca="1" si="306"/>
        <v/>
      </c>
      <c r="S166" s="412" t="str">
        <f t="shared" ca="1" si="306"/>
        <v/>
      </c>
      <c r="T166" s="413" t="str">
        <f t="shared" ca="1" si="306"/>
        <v/>
      </c>
      <c r="U166" s="414" t="str">
        <f t="shared" ca="1" si="217"/>
        <v/>
      </c>
      <c r="V166" s="411" t="str">
        <f t="shared" ca="1" si="202"/>
        <v/>
      </c>
      <c r="W166" s="377" t="e">
        <f t="shared" ca="1" si="299"/>
        <v>#N/A</v>
      </c>
      <c r="X166" s="420" t="e">
        <f t="shared" ca="1" si="300"/>
        <v>#VALUE!</v>
      </c>
      <c r="Y166" s="413">
        <f t="shared" si="218"/>
        <v>0</v>
      </c>
      <c r="AA166" s="412">
        <f t="shared" ref="AA166:AE166" si="307">AA165</f>
        <v>0</v>
      </c>
      <c r="AB166" s="412" t="str">
        <f t="shared" ca="1" si="307"/>
        <v/>
      </c>
      <c r="AC166" s="413" t="str">
        <f t="shared" ca="1" si="307"/>
        <v/>
      </c>
      <c r="AD166" s="412" t="str">
        <f t="shared" ca="1" si="307"/>
        <v/>
      </c>
      <c r="AE166" s="413" t="str">
        <f t="shared" ca="1" si="307"/>
        <v/>
      </c>
      <c r="AF166" s="414" t="str">
        <f t="shared" ca="1" si="220"/>
        <v/>
      </c>
      <c r="AG166" s="454" t="str">
        <f t="shared" ca="1" si="205"/>
        <v/>
      </c>
      <c r="AH166" s="456" t="str">
        <f t="shared" ca="1" si="221"/>
        <v/>
      </c>
      <c r="AI166" s="456" t="str">
        <f t="shared" ca="1" si="206"/>
        <v/>
      </c>
      <c r="AJ166" s="447" t="e">
        <f t="shared" ca="1" si="222"/>
        <v>#N/A</v>
      </c>
      <c r="AK166" s="412" t="str">
        <f t="shared" ref="AK166:AN166" ca="1" si="308">AK165</f>
        <v/>
      </c>
      <c r="AL166" s="413" t="str">
        <f t="shared" ca="1" si="308"/>
        <v/>
      </c>
      <c r="AM166" s="412" t="str">
        <f t="shared" ca="1" si="308"/>
        <v/>
      </c>
      <c r="AN166" s="413" t="str">
        <f t="shared" ca="1" si="308"/>
        <v/>
      </c>
      <c r="AO166" s="414" t="str">
        <f t="shared" ca="1" si="224"/>
        <v/>
      </c>
      <c r="AP166" s="454" t="str">
        <f t="shared" ca="1" si="207"/>
        <v/>
      </c>
      <c r="AQ166" s="456" t="str">
        <f t="shared" ca="1" si="225"/>
        <v/>
      </c>
      <c r="AR166" s="456" t="str">
        <f t="shared" ca="1" si="208"/>
        <v/>
      </c>
      <c r="AS166" s="447" t="e">
        <f t="shared" ca="1" si="226"/>
        <v>#N/A</v>
      </c>
      <c r="AT166" s="472" t="e">
        <f t="shared" ca="1" si="227"/>
        <v>#VALUE!</v>
      </c>
      <c r="AU166" s="471">
        <f t="shared" ca="1" si="228"/>
        <v>0</v>
      </c>
    </row>
    <row r="167" spans="2:47" ht="15" customHeight="1">
      <c r="B167" s="409">
        <f t="shared" si="209"/>
        <v>0</v>
      </c>
      <c r="C167" s="460">
        <f>표준압력!C151</f>
        <v>0</v>
      </c>
      <c r="D167" s="469">
        <f>표준압력!D151</f>
        <v>0</v>
      </c>
      <c r="E167" s="415">
        <f t="shared" si="291"/>
        <v>0</v>
      </c>
      <c r="F167" s="412" t="str">
        <f t="shared" ca="1" si="291"/>
        <v/>
      </c>
      <c r="G167" s="413" t="str">
        <f t="shared" ca="1" si="291"/>
        <v/>
      </c>
      <c r="H167" s="412" t="str">
        <f t="shared" ca="1" si="291"/>
        <v/>
      </c>
      <c r="I167" s="415" t="str">
        <f t="shared" ca="1" si="291"/>
        <v/>
      </c>
      <c r="J167" s="470" t="str">
        <f t="shared" ca="1" si="211"/>
        <v/>
      </c>
      <c r="K167" s="470" t="str">
        <f t="shared" ca="1" si="212"/>
        <v/>
      </c>
      <c r="L167" s="377">
        <f t="shared" si="213"/>
        <v>0</v>
      </c>
      <c r="M167" s="447" t="e">
        <f t="shared" ca="1" si="214"/>
        <v>#N/A</v>
      </c>
      <c r="N167" s="500" t="e">
        <f t="shared" ca="1" si="215"/>
        <v>#N/A</v>
      </c>
      <c r="O167" s="419">
        <f ca="1">표준압력!G151</f>
        <v>0</v>
      </c>
      <c r="P167" s="407"/>
      <c r="Q167" s="412" t="str">
        <f t="shared" ref="Q167:T167" ca="1" si="309">Q166</f>
        <v/>
      </c>
      <c r="R167" s="413" t="str">
        <f t="shared" ca="1" si="309"/>
        <v/>
      </c>
      <c r="S167" s="412" t="str">
        <f t="shared" ca="1" si="309"/>
        <v/>
      </c>
      <c r="T167" s="413" t="str">
        <f t="shared" ca="1" si="309"/>
        <v/>
      </c>
      <c r="U167" s="414" t="str">
        <f t="shared" ca="1" si="217"/>
        <v/>
      </c>
      <c r="V167" s="411" t="str">
        <f t="shared" ca="1" si="202"/>
        <v/>
      </c>
      <c r="W167" s="377" t="e">
        <f t="shared" ca="1" si="299"/>
        <v>#N/A</v>
      </c>
      <c r="X167" s="420" t="e">
        <f t="shared" ca="1" si="300"/>
        <v>#VALUE!</v>
      </c>
      <c r="Y167" s="413">
        <f t="shared" si="218"/>
        <v>0</v>
      </c>
      <c r="AA167" s="412">
        <f t="shared" ref="AA167:AE167" si="310">AA166</f>
        <v>0</v>
      </c>
      <c r="AB167" s="412" t="str">
        <f t="shared" ca="1" si="310"/>
        <v/>
      </c>
      <c r="AC167" s="413" t="str">
        <f t="shared" ca="1" si="310"/>
        <v/>
      </c>
      <c r="AD167" s="412" t="str">
        <f t="shared" ca="1" si="310"/>
        <v/>
      </c>
      <c r="AE167" s="413" t="str">
        <f t="shared" ca="1" si="310"/>
        <v/>
      </c>
      <c r="AF167" s="414" t="str">
        <f t="shared" ca="1" si="220"/>
        <v/>
      </c>
      <c r="AG167" s="454" t="str">
        <f t="shared" ca="1" si="205"/>
        <v/>
      </c>
      <c r="AH167" s="456" t="str">
        <f t="shared" ca="1" si="221"/>
        <v/>
      </c>
      <c r="AI167" s="456" t="str">
        <f t="shared" ca="1" si="206"/>
        <v/>
      </c>
      <c r="AJ167" s="447" t="e">
        <f t="shared" ca="1" si="222"/>
        <v>#N/A</v>
      </c>
      <c r="AK167" s="412" t="str">
        <f t="shared" ref="AK167:AN167" ca="1" si="311">AK166</f>
        <v/>
      </c>
      <c r="AL167" s="413" t="str">
        <f t="shared" ca="1" si="311"/>
        <v/>
      </c>
      <c r="AM167" s="412" t="str">
        <f t="shared" ca="1" si="311"/>
        <v/>
      </c>
      <c r="AN167" s="413" t="str">
        <f t="shared" ca="1" si="311"/>
        <v/>
      </c>
      <c r="AO167" s="414" t="str">
        <f t="shared" ca="1" si="224"/>
        <v/>
      </c>
      <c r="AP167" s="454" t="str">
        <f t="shared" ca="1" si="207"/>
        <v/>
      </c>
      <c r="AQ167" s="456" t="str">
        <f t="shared" ca="1" si="225"/>
        <v/>
      </c>
      <c r="AR167" s="456" t="str">
        <f t="shared" ca="1" si="208"/>
        <v/>
      </c>
      <c r="AS167" s="447" t="e">
        <f t="shared" ca="1" si="226"/>
        <v>#N/A</v>
      </c>
      <c r="AT167" s="472" t="e">
        <f t="shared" ca="1" si="227"/>
        <v>#VALUE!</v>
      </c>
      <c r="AU167" s="471">
        <f t="shared" ca="1" si="228"/>
        <v>0</v>
      </c>
    </row>
    <row r="168" spans="2:47" ht="15" customHeight="1">
      <c r="B168" s="409">
        <f t="shared" si="209"/>
        <v>0</v>
      </c>
      <c r="C168" s="460">
        <f>표준압력!C152</f>
        <v>0</v>
      </c>
      <c r="D168" s="469">
        <f>표준압력!D152</f>
        <v>0</v>
      </c>
      <c r="E168" s="415">
        <f t="shared" si="291"/>
        <v>0</v>
      </c>
      <c r="F168" s="412" t="str">
        <f t="shared" ca="1" si="291"/>
        <v/>
      </c>
      <c r="G168" s="413" t="str">
        <f t="shared" ca="1" si="291"/>
        <v/>
      </c>
      <c r="H168" s="412" t="str">
        <f t="shared" ca="1" si="291"/>
        <v/>
      </c>
      <c r="I168" s="415" t="str">
        <f t="shared" ca="1" si="291"/>
        <v/>
      </c>
      <c r="J168" s="470" t="str">
        <f t="shared" ca="1" si="211"/>
        <v/>
      </c>
      <c r="K168" s="470" t="str">
        <f t="shared" ca="1" si="212"/>
        <v/>
      </c>
      <c r="L168" s="377">
        <f t="shared" si="213"/>
        <v>0</v>
      </c>
      <c r="M168" s="447" t="e">
        <f t="shared" ca="1" si="214"/>
        <v>#N/A</v>
      </c>
      <c r="N168" s="500" t="e">
        <f t="shared" ca="1" si="215"/>
        <v>#N/A</v>
      </c>
      <c r="O168" s="419">
        <f ca="1">표준압력!G152</f>
        <v>0</v>
      </c>
      <c r="P168" s="407"/>
      <c r="Q168" s="412" t="str">
        <f t="shared" ref="Q168:T168" ca="1" si="312">Q167</f>
        <v/>
      </c>
      <c r="R168" s="413" t="str">
        <f t="shared" ca="1" si="312"/>
        <v/>
      </c>
      <c r="S168" s="412" t="str">
        <f t="shared" ca="1" si="312"/>
        <v/>
      </c>
      <c r="T168" s="413" t="str">
        <f t="shared" ca="1" si="312"/>
        <v/>
      </c>
      <c r="U168" s="414" t="str">
        <f t="shared" ca="1" si="217"/>
        <v/>
      </c>
      <c r="V168" s="411" t="str">
        <f t="shared" ca="1" si="202"/>
        <v/>
      </c>
      <c r="W168" s="377" t="e">
        <f t="shared" ca="1" si="299"/>
        <v>#N/A</v>
      </c>
      <c r="X168" s="420" t="e">
        <f t="shared" ca="1" si="300"/>
        <v>#VALUE!</v>
      </c>
      <c r="Y168" s="413">
        <f t="shared" si="218"/>
        <v>0</v>
      </c>
      <c r="AA168" s="412">
        <f t="shared" ref="AA168:AE168" si="313">AA167</f>
        <v>0</v>
      </c>
      <c r="AB168" s="412" t="str">
        <f t="shared" ca="1" si="313"/>
        <v/>
      </c>
      <c r="AC168" s="413" t="str">
        <f t="shared" ca="1" si="313"/>
        <v/>
      </c>
      <c r="AD168" s="412" t="str">
        <f t="shared" ca="1" si="313"/>
        <v/>
      </c>
      <c r="AE168" s="413" t="str">
        <f t="shared" ca="1" si="313"/>
        <v/>
      </c>
      <c r="AF168" s="414" t="str">
        <f t="shared" ca="1" si="220"/>
        <v/>
      </c>
      <c r="AG168" s="454" t="str">
        <f t="shared" ca="1" si="205"/>
        <v/>
      </c>
      <c r="AH168" s="456" t="str">
        <f t="shared" ca="1" si="221"/>
        <v/>
      </c>
      <c r="AI168" s="456" t="str">
        <f t="shared" ca="1" si="206"/>
        <v/>
      </c>
      <c r="AJ168" s="447" t="e">
        <f t="shared" ca="1" si="222"/>
        <v>#N/A</v>
      </c>
      <c r="AK168" s="412" t="str">
        <f t="shared" ref="AK168:AN168" ca="1" si="314">AK167</f>
        <v/>
      </c>
      <c r="AL168" s="413" t="str">
        <f t="shared" ca="1" si="314"/>
        <v/>
      </c>
      <c r="AM168" s="412" t="str">
        <f t="shared" ca="1" si="314"/>
        <v/>
      </c>
      <c r="AN168" s="413" t="str">
        <f t="shared" ca="1" si="314"/>
        <v/>
      </c>
      <c r="AO168" s="414" t="str">
        <f t="shared" ca="1" si="224"/>
        <v/>
      </c>
      <c r="AP168" s="454" t="str">
        <f t="shared" ca="1" si="207"/>
        <v/>
      </c>
      <c r="AQ168" s="456" t="str">
        <f t="shared" ca="1" si="225"/>
        <v/>
      </c>
      <c r="AR168" s="456" t="str">
        <f t="shared" ca="1" si="208"/>
        <v/>
      </c>
      <c r="AS168" s="447" t="e">
        <f t="shared" ca="1" si="226"/>
        <v>#N/A</v>
      </c>
      <c r="AT168" s="472" t="e">
        <f t="shared" ca="1" si="227"/>
        <v>#VALUE!</v>
      </c>
      <c r="AU168" s="471">
        <f t="shared" ca="1" si="228"/>
        <v>0</v>
      </c>
    </row>
    <row r="169" spans="2:47" ht="15" customHeight="1">
      <c r="B169" s="409">
        <f t="shared" si="209"/>
        <v>0</v>
      </c>
      <c r="C169" s="460">
        <f>표준압력!C153</f>
        <v>0</v>
      </c>
      <c r="D169" s="469">
        <f>표준압력!D153</f>
        <v>0</v>
      </c>
      <c r="E169" s="415">
        <f t="shared" si="291"/>
        <v>0</v>
      </c>
      <c r="F169" s="412" t="str">
        <f t="shared" ca="1" si="291"/>
        <v/>
      </c>
      <c r="G169" s="413" t="str">
        <f t="shared" ca="1" si="291"/>
        <v/>
      </c>
      <c r="H169" s="412" t="str">
        <f t="shared" ca="1" si="291"/>
        <v/>
      </c>
      <c r="I169" s="415" t="str">
        <f t="shared" ca="1" si="291"/>
        <v/>
      </c>
      <c r="J169" s="470" t="str">
        <f t="shared" ca="1" si="211"/>
        <v/>
      </c>
      <c r="K169" s="470" t="str">
        <f t="shared" ca="1" si="212"/>
        <v/>
      </c>
      <c r="L169" s="377">
        <f t="shared" si="213"/>
        <v>0</v>
      </c>
      <c r="M169" s="447" t="e">
        <f t="shared" ca="1" si="214"/>
        <v>#N/A</v>
      </c>
      <c r="N169" s="500" t="e">
        <f t="shared" ca="1" si="215"/>
        <v>#N/A</v>
      </c>
      <c r="O169" s="419">
        <f ca="1">표준압력!G153</f>
        <v>0</v>
      </c>
      <c r="P169" s="407"/>
      <c r="Q169" s="412" t="str">
        <f t="shared" ref="Q169:T169" ca="1" si="315">Q168</f>
        <v/>
      </c>
      <c r="R169" s="413" t="str">
        <f t="shared" ca="1" si="315"/>
        <v/>
      </c>
      <c r="S169" s="412" t="str">
        <f t="shared" ca="1" si="315"/>
        <v/>
      </c>
      <c r="T169" s="413" t="str">
        <f t="shared" ca="1" si="315"/>
        <v/>
      </c>
      <c r="U169" s="414" t="str">
        <f t="shared" ca="1" si="217"/>
        <v/>
      </c>
      <c r="V169" s="411" t="str">
        <f t="shared" ca="1" si="202"/>
        <v/>
      </c>
      <c r="W169" s="377" t="e">
        <f t="shared" ca="1" si="299"/>
        <v>#N/A</v>
      </c>
      <c r="X169" s="420" t="e">
        <f t="shared" ca="1" si="300"/>
        <v>#VALUE!</v>
      </c>
      <c r="Y169" s="413">
        <f t="shared" si="218"/>
        <v>0</v>
      </c>
      <c r="AA169" s="412">
        <f t="shared" ref="AA169:AE169" si="316">AA168</f>
        <v>0</v>
      </c>
      <c r="AB169" s="412" t="str">
        <f t="shared" ca="1" si="316"/>
        <v/>
      </c>
      <c r="AC169" s="413" t="str">
        <f t="shared" ca="1" si="316"/>
        <v/>
      </c>
      <c r="AD169" s="412" t="str">
        <f t="shared" ca="1" si="316"/>
        <v/>
      </c>
      <c r="AE169" s="413" t="str">
        <f t="shared" ca="1" si="316"/>
        <v/>
      </c>
      <c r="AF169" s="414" t="str">
        <f t="shared" ca="1" si="220"/>
        <v/>
      </c>
      <c r="AG169" s="454" t="str">
        <f t="shared" ca="1" si="205"/>
        <v/>
      </c>
      <c r="AH169" s="456" t="str">
        <f t="shared" ca="1" si="221"/>
        <v/>
      </c>
      <c r="AI169" s="456" t="str">
        <f t="shared" ca="1" si="206"/>
        <v/>
      </c>
      <c r="AJ169" s="447" t="e">
        <f t="shared" ca="1" si="222"/>
        <v>#N/A</v>
      </c>
      <c r="AK169" s="412" t="str">
        <f t="shared" ref="AK169:AN169" ca="1" si="317">AK168</f>
        <v/>
      </c>
      <c r="AL169" s="413" t="str">
        <f t="shared" ca="1" si="317"/>
        <v/>
      </c>
      <c r="AM169" s="412" t="str">
        <f t="shared" ca="1" si="317"/>
        <v/>
      </c>
      <c r="AN169" s="413" t="str">
        <f t="shared" ca="1" si="317"/>
        <v/>
      </c>
      <c r="AO169" s="414" t="str">
        <f t="shared" ca="1" si="224"/>
        <v/>
      </c>
      <c r="AP169" s="454" t="str">
        <f t="shared" ca="1" si="207"/>
        <v/>
      </c>
      <c r="AQ169" s="456" t="str">
        <f t="shared" ca="1" si="225"/>
        <v/>
      </c>
      <c r="AR169" s="456" t="str">
        <f t="shared" ca="1" si="208"/>
        <v/>
      </c>
      <c r="AS169" s="447" t="e">
        <f t="shared" ca="1" si="226"/>
        <v>#N/A</v>
      </c>
      <c r="AT169" s="472" t="e">
        <f t="shared" ca="1" si="227"/>
        <v>#VALUE!</v>
      </c>
      <c r="AU169" s="471">
        <f t="shared" ca="1" si="228"/>
        <v>0</v>
      </c>
    </row>
    <row r="170" spans="2:47" ht="15" customHeight="1">
      <c r="B170" s="409">
        <f t="shared" si="209"/>
        <v>0</v>
      </c>
      <c r="C170" s="460">
        <f>표준압력!C154</f>
        <v>0</v>
      </c>
      <c r="D170" s="469">
        <f>표준압력!D154</f>
        <v>0</v>
      </c>
      <c r="E170" s="415">
        <f t="shared" si="291"/>
        <v>0</v>
      </c>
      <c r="F170" s="412" t="str">
        <f t="shared" ca="1" si="291"/>
        <v/>
      </c>
      <c r="G170" s="413" t="str">
        <f t="shared" ca="1" si="291"/>
        <v/>
      </c>
      <c r="H170" s="412" t="str">
        <f t="shared" ca="1" si="291"/>
        <v/>
      </c>
      <c r="I170" s="415" t="str">
        <f t="shared" ca="1" si="291"/>
        <v/>
      </c>
      <c r="J170" s="470" t="str">
        <f t="shared" ca="1" si="211"/>
        <v/>
      </c>
      <c r="K170" s="470" t="str">
        <f t="shared" ca="1" si="212"/>
        <v/>
      </c>
      <c r="L170" s="377">
        <f t="shared" si="213"/>
        <v>0</v>
      </c>
      <c r="M170" s="447" t="e">
        <f t="shared" ca="1" si="214"/>
        <v>#N/A</v>
      </c>
      <c r="N170" s="500" t="e">
        <f t="shared" ca="1" si="215"/>
        <v>#N/A</v>
      </c>
      <c r="O170" s="419">
        <f ca="1">표준압력!G154</f>
        <v>0</v>
      </c>
      <c r="P170" s="407"/>
      <c r="Q170" s="412" t="str">
        <f t="shared" ref="Q170:T170" ca="1" si="318">Q169</f>
        <v/>
      </c>
      <c r="R170" s="413" t="str">
        <f t="shared" ca="1" si="318"/>
        <v/>
      </c>
      <c r="S170" s="412" t="str">
        <f t="shared" ca="1" si="318"/>
        <v/>
      </c>
      <c r="T170" s="413" t="str">
        <f t="shared" ca="1" si="318"/>
        <v/>
      </c>
      <c r="U170" s="414" t="str">
        <f t="shared" ca="1" si="217"/>
        <v/>
      </c>
      <c r="V170" s="411" t="str">
        <f t="shared" ca="1" si="202"/>
        <v/>
      </c>
      <c r="W170" s="377" t="e">
        <f t="shared" ca="1" si="299"/>
        <v>#N/A</v>
      </c>
      <c r="X170" s="420" t="e">
        <f t="shared" ca="1" si="300"/>
        <v>#VALUE!</v>
      </c>
      <c r="Y170" s="413">
        <f t="shared" si="218"/>
        <v>0</v>
      </c>
      <c r="AA170" s="412">
        <f t="shared" ref="AA170:AE170" si="319">AA169</f>
        <v>0</v>
      </c>
      <c r="AB170" s="412" t="str">
        <f t="shared" ca="1" si="319"/>
        <v/>
      </c>
      <c r="AC170" s="413" t="str">
        <f t="shared" ca="1" si="319"/>
        <v/>
      </c>
      <c r="AD170" s="412" t="str">
        <f t="shared" ca="1" si="319"/>
        <v/>
      </c>
      <c r="AE170" s="413" t="str">
        <f t="shared" ca="1" si="319"/>
        <v/>
      </c>
      <c r="AF170" s="414" t="str">
        <f t="shared" ca="1" si="220"/>
        <v/>
      </c>
      <c r="AG170" s="454" t="str">
        <f t="shared" ca="1" si="205"/>
        <v/>
      </c>
      <c r="AH170" s="456" t="str">
        <f t="shared" ca="1" si="221"/>
        <v/>
      </c>
      <c r="AI170" s="456" t="str">
        <f t="shared" ca="1" si="206"/>
        <v/>
      </c>
      <c r="AJ170" s="447" t="e">
        <f t="shared" ca="1" si="222"/>
        <v>#N/A</v>
      </c>
      <c r="AK170" s="412" t="str">
        <f t="shared" ref="AK170:AN170" ca="1" si="320">AK169</f>
        <v/>
      </c>
      <c r="AL170" s="413" t="str">
        <f t="shared" ca="1" si="320"/>
        <v/>
      </c>
      <c r="AM170" s="412" t="str">
        <f t="shared" ca="1" si="320"/>
        <v/>
      </c>
      <c r="AN170" s="413" t="str">
        <f t="shared" ca="1" si="320"/>
        <v/>
      </c>
      <c r="AO170" s="414" t="str">
        <f t="shared" ca="1" si="224"/>
        <v/>
      </c>
      <c r="AP170" s="454" t="str">
        <f t="shared" ca="1" si="207"/>
        <v/>
      </c>
      <c r="AQ170" s="456" t="str">
        <f t="shared" ca="1" si="225"/>
        <v/>
      </c>
      <c r="AR170" s="456" t="str">
        <f t="shared" ca="1" si="208"/>
        <v/>
      </c>
      <c r="AS170" s="447" t="e">
        <f t="shared" ca="1" si="226"/>
        <v>#N/A</v>
      </c>
      <c r="AT170" s="472" t="e">
        <f t="shared" ca="1" si="227"/>
        <v>#VALUE!</v>
      </c>
      <c r="AU170" s="471">
        <f t="shared" ca="1" si="228"/>
        <v>0</v>
      </c>
    </row>
    <row r="171" spans="2:47" ht="15" customHeight="1">
      <c r="B171" s="409">
        <f t="shared" si="209"/>
        <v>0</v>
      </c>
      <c r="C171" s="460">
        <f>표준압력!C155</f>
        <v>0</v>
      </c>
      <c r="D171" s="469">
        <f>표준압력!D155</f>
        <v>0</v>
      </c>
      <c r="E171" s="415">
        <f t="shared" si="291"/>
        <v>0</v>
      </c>
      <c r="F171" s="412" t="str">
        <f t="shared" ca="1" si="291"/>
        <v/>
      </c>
      <c r="G171" s="413" t="str">
        <f t="shared" ca="1" si="291"/>
        <v/>
      </c>
      <c r="H171" s="412" t="str">
        <f t="shared" ca="1" si="291"/>
        <v/>
      </c>
      <c r="I171" s="415" t="str">
        <f t="shared" ca="1" si="291"/>
        <v/>
      </c>
      <c r="J171" s="470" t="str">
        <f t="shared" ca="1" si="211"/>
        <v/>
      </c>
      <c r="K171" s="470" t="str">
        <f t="shared" ca="1" si="212"/>
        <v/>
      </c>
      <c r="L171" s="377">
        <f t="shared" si="213"/>
        <v>0</v>
      </c>
      <c r="M171" s="447" t="e">
        <f t="shared" ca="1" si="214"/>
        <v>#N/A</v>
      </c>
      <c r="N171" s="500" t="e">
        <f t="shared" ca="1" si="215"/>
        <v>#N/A</v>
      </c>
      <c r="O171" s="419">
        <f ca="1">표준압력!G155</f>
        <v>0</v>
      </c>
      <c r="P171" s="407"/>
      <c r="Q171" s="412" t="str">
        <f t="shared" ref="Q171:T171" ca="1" si="321">Q170</f>
        <v/>
      </c>
      <c r="R171" s="413" t="str">
        <f t="shared" ca="1" si="321"/>
        <v/>
      </c>
      <c r="S171" s="412" t="str">
        <f t="shared" ca="1" si="321"/>
        <v/>
      </c>
      <c r="T171" s="413" t="str">
        <f t="shared" ca="1" si="321"/>
        <v/>
      </c>
      <c r="U171" s="414" t="str">
        <f t="shared" ca="1" si="217"/>
        <v/>
      </c>
      <c r="V171" s="411" t="str">
        <f t="shared" ca="1" si="202"/>
        <v/>
      </c>
      <c r="W171" s="377" t="e">
        <f t="shared" ca="1" si="299"/>
        <v>#N/A</v>
      </c>
      <c r="X171" s="420" t="e">
        <f t="shared" ca="1" si="300"/>
        <v>#VALUE!</v>
      </c>
      <c r="Y171" s="413">
        <f t="shared" si="218"/>
        <v>0</v>
      </c>
      <c r="AA171" s="412">
        <f t="shared" ref="AA171:AE171" si="322">AA170</f>
        <v>0</v>
      </c>
      <c r="AB171" s="412" t="str">
        <f t="shared" ca="1" si="322"/>
        <v/>
      </c>
      <c r="AC171" s="413" t="str">
        <f t="shared" ca="1" si="322"/>
        <v/>
      </c>
      <c r="AD171" s="412" t="str">
        <f t="shared" ca="1" si="322"/>
        <v/>
      </c>
      <c r="AE171" s="413" t="str">
        <f t="shared" ca="1" si="322"/>
        <v/>
      </c>
      <c r="AF171" s="414" t="str">
        <f t="shared" ca="1" si="220"/>
        <v/>
      </c>
      <c r="AG171" s="454" t="str">
        <f t="shared" ca="1" si="205"/>
        <v/>
      </c>
      <c r="AH171" s="456" t="str">
        <f t="shared" ca="1" si="221"/>
        <v/>
      </c>
      <c r="AI171" s="456" t="str">
        <f t="shared" ca="1" si="206"/>
        <v/>
      </c>
      <c r="AJ171" s="447" t="e">
        <f t="shared" ca="1" si="222"/>
        <v>#N/A</v>
      </c>
      <c r="AK171" s="412" t="str">
        <f t="shared" ref="AK171:AN171" ca="1" si="323">AK170</f>
        <v/>
      </c>
      <c r="AL171" s="413" t="str">
        <f t="shared" ca="1" si="323"/>
        <v/>
      </c>
      <c r="AM171" s="412" t="str">
        <f t="shared" ca="1" si="323"/>
        <v/>
      </c>
      <c r="AN171" s="413" t="str">
        <f t="shared" ca="1" si="323"/>
        <v/>
      </c>
      <c r="AO171" s="414" t="str">
        <f t="shared" ca="1" si="224"/>
        <v/>
      </c>
      <c r="AP171" s="454" t="str">
        <f t="shared" ca="1" si="207"/>
        <v/>
      </c>
      <c r="AQ171" s="456" t="str">
        <f t="shared" ca="1" si="225"/>
        <v/>
      </c>
      <c r="AR171" s="456" t="str">
        <f t="shared" ca="1" si="208"/>
        <v/>
      </c>
      <c r="AS171" s="447" t="e">
        <f t="shared" ca="1" si="226"/>
        <v>#N/A</v>
      </c>
      <c r="AT171" s="472" t="e">
        <f t="shared" ca="1" si="227"/>
        <v>#VALUE!</v>
      </c>
      <c r="AU171" s="471">
        <f t="shared" ca="1" si="228"/>
        <v>0</v>
      </c>
    </row>
    <row r="172" spans="2:47" ht="15" customHeight="1">
      <c r="B172" s="409">
        <f t="shared" si="209"/>
        <v>0</v>
      </c>
      <c r="C172" s="460">
        <f>표준압력!C156</f>
        <v>0</v>
      </c>
      <c r="D172" s="469">
        <f>표준압력!D156</f>
        <v>0</v>
      </c>
      <c r="E172" s="415">
        <f t="shared" si="291"/>
        <v>0</v>
      </c>
      <c r="F172" s="412" t="str">
        <f t="shared" ca="1" si="291"/>
        <v/>
      </c>
      <c r="G172" s="413" t="str">
        <f t="shared" ca="1" si="291"/>
        <v/>
      </c>
      <c r="H172" s="412" t="str">
        <f t="shared" ca="1" si="291"/>
        <v/>
      </c>
      <c r="I172" s="415" t="str">
        <f t="shared" ca="1" si="291"/>
        <v/>
      </c>
      <c r="J172" s="470" t="str">
        <f t="shared" ca="1" si="211"/>
        <v/>
      </c>
      <c r="K172" s="470" t="str">
        <f t="shared" ca="1" si="212"/>
        <v/>
      </c>
      <c r="L172" s="377">
        <f t="shared" si="213"/>
        <v>0</v>
      </c>
      <c r="M172" s="447" t="e">
        <f t="shared" ca="1" si="214"/>
        <v>#N/A</v>
      </c>
      <c r="N172" s="500" t="e">
        <f t="shared" ca="1" si="215"/>
        <v>#N/A</v>
      </c>
      <c r="O172" s="419">
        <f ca="1">표준압력!G156</f>
        <v>0</v>
      </c>
      <c r="P172" s="407"/>
      <c r="Q172" s="412" t="str">
        <f t="shared" ref="Q172:T172" ca="1" si="324">Q171</f>
        <v/>
      </c>
      <c r="R172" s="413" t="str">
        <f t="shared" ca="1" si="324"/>
        <v/>
      </c>
      <c r="S172" s="412" t="str">
        <f t="shared" ca="1" si="324"/>
        <v/>
      </c>
      <c r="T172" s="413" t="str">
        <f t="shared" ca="1" si="324"/>
        <v/>
      </c>
      <c r="U172" s="414" t="str">
        <f t="shared" ca="1" si="217"/>
        <v/>
      </c>
      <c r="V172" s="411" t="str">
        <f t="shared" ca="1" si="202"/>
        <v/>
      </c>
      <c r="W172" s="377" t="e">
        <f t="shared" ca="1" si="299"/>
        <v>#N/A</v>
      </c>
      <c r="X172" s="420" t="e">
        <f t="shared" ca="1" si="300"/>
        <v>#VALUE!</v>
      </c>
      <c r="Y172" s="413">
        <f t="shared" si="218"/>
        <v>0</v>
      </c>
      <c r="AA172" s="412">
        <f t="shared" ref="AA172:AE172" si="325">AA171</f>
        <v>0</v>
      </c>
      <c r="AB172" s="412" t="str">
        <f t="shared" ca="1" si="325"/>
        <v/>
      </c>
      <c r="AC172" s="413" t="str">
        <f t="shared" ca="1" si="325"/>
        <v/>
      </c>
      <c r="AD172" s="412" t="str">
        <f t="shared" ca="1" si="325"/>
        <v/>
      </c>
      <c r="AE172" s="413" t="str">
        <f t="shared" ca="1" si="325"/>
        <v/>
      </c>
      <c r="AF172" s="414" t="str">
        <f t="shared" ca="1" si="220"/>
        <v/>
      </c>
      <c r="AG172" s="454" t="str">
        <f t="shared" ca="1" si="205"/>
        <v/>
      </c>
      <c r="AH172" s="456" t="str">
        <f t="shared" ca="1" si="221"/>
        <v/>
      </c>
      <c r="AI172" s="456" t="str">
        <f t="shared" ca="1" si="206"/>
        <v/>
      </c>
      <c r="AJ172" s="447" t="e">
        <f t="shared" ca="1" si="222"/>
        <v>#N/A</v>
      </c>
      <c r="AK172" s="412" t="str">
        <f t="shared" ref="AK172:AN172" ca="1" si="326">AK171</f>
        <v/>
      </c>
      <c r="AL172" s="413" t="str">
        <f t="shared" ca="1" si="326"/>
        <v/>
      </c>
      <c r="AM172" s="412" t="str">
        <f t="shared" ca="1" si="326"/>
        <v/>
      </c>
      <c r="AN172" s="413" t="str">
        <f t="shared" ca="1" si="326"/>
        <v/>
      </c>
      <c r="AO172" s="414" t="str">
        <f t="shared" ca="1" si="224"/>
        <v/>
      </c>
      <c r="AP172" s="454" t="str">
        <f t="shared" ca="1" si="207"/>
        <v/>
      </c>
      <c r="AQ172" s="456" t="str">
        <f t="shared" ca="1" si="225"/>
        <v/>
      </c>
      <c r="AR172" s="456" t="str">
        <f t="shared" ca="1" si="208"/>
        <v/>
      </c>
      <c r="AS172" s="447" t="e">
        <f t="shared" ca="1" si="226"/>
        <v>#N/A</v>
      </c>
      <c r="AT172" s="472" t="e">
        <f t="shared" ca="1" si="227"/>
        <v>#VALUE!</v>
      </c>
      <c r="AU172" s="471">
        <f t="shared" ca="1" si="228"/>
        <v>0</v>
      </c>
    </row>
    <row r="173" spans="2:47" ht="15" customHeight="1">
      <c r="B173" s="409">
        <f t="shared" si="209"/>
        <v>0</v>
      </c>
      <c r="C173" s="460">
        <f>표준압력!C157</f>
        <v>0</v>
      </c>
      <c r="D173" s="469">
        <f>표준압력!D157</f>
        <v>0</v>
      </c>
      <c r="E173" s="415">
        <f t="shared" si="291"/>
        <v>0</v>
      </c>
      <c r="F173" s="412" t="str">
        <f t="shared" ca="1" si="291"/>
        <v/>
      </c>
      <c r="G173" s="413" t="str">
        <f t="shared" ca="1" si="291"/>
        <v/>
      </c>
      <c r="H173" s="412" t="str">
        <f t="shared" ca="1" si="291"/>
        <v/>
      </c>
      <c r="I173" s="415" t="str">
        <f t="shared" ca="1" si="291"/>
        <v/>
      </c>
      <c r="J173" s="470" t="str">
        <f t="shared" ca="1" si="211"/>
        <v/>
      </c>
      <c r="K173" s="470" t="str">
        <f t="shared" ca="1" si="212"/>
        <v/>
      </c>
      <c r="L173" s="377">
        <f t="shared" si="213"/>
        <v>0</v>
      </c>
      <c r="M173" s="447" t="e">
        <f t="shared" ca="1" si="214"/>
        <v>#N/A</v>
      </c>
      <c r="N173" s="500" t="e">
        <f t="shared" ca="1" si="215"/>
        <v>#N/A</v>
      </c>
      <c r="O173" s="419">
        <f ca="1">표준압력!G157</f>
        <v>0</v>
      </c>
      <c r="P173" s="407"/>
      <c r="Q173" s="412" t="str">
        <f t="shared" ref="Q173:T173" ca="1" si="327">Q172</f>
        <v/>
      </c>
      <c r="R173" s="413" t="str">
        <f t="shared" ca="1" si="327"/>
        <v/>
      </c>
      <c r="S173" s="412" t="str">
        <f t="shared" ca="1" si="327"/>
        <v/>
      </c>
      <c r="T173" s="413" t="str">
        <f t="shared" ca="1" si="327"/>
        <v/>
      </c>
      <c r="U173" s="414" t="str">
        <f t="shared" ca="1" si="217"/>
        <v/>
      </c>
      <c r="V173" s="411" t="str">
        <f t="shared" ca="1" si="202"/>
        <v/>
      </c>
      <c r="W173" s="377" t="e">
        <f t="shared" ca="1" si="299"/>
        <v>#N/A</v>
      </c>
      <c r="X173" s="420" t="e">
        <f t="shared" ca="1" si="300"/>
        <v>#VALUE!</v>
      </c>
      <c r="Y173" s="413">
        <f t="shared" si="218"/>
        <v>0</v>
      </c>
      <c r="AA173" s="412">
        <f t="shared" ref="AA173:AE173" si="328">AA172</f>
        <v>0</v>
      </c>
      <c r="AB173" s="412" t="str">
        <f t="shared" ca="1" si="328"/>
        <v/>
      </c>
      <c r="AC173" s="413" t="str">
        <f t="shared" ca="1" si="328"/>
        <v/>
      </c>
      <c r="AD173" s="412" t="str">
        <f t="shared" ca="1" si="328"/>
        <v/>
      </c>
      <c r="AE173" s="413" t="str">
        <f t="shared" ca="1" si="328"/>
        <v/>
      </c>
      <c r="AF173" s="414" t="str">
        <f t="shared" ca="1" si="220"/>
        <v/>
      </c>
      <c r="AG173" s="454" t="str">
        <f t="shared" ca="1" si="205"/>
        <v/>
      </c>
      <c r="AH173" s="456" t="str">
        <f t="shared" ca="1" si="221"/>
        <v/>
      </c>
      <c r="AI173" s="456" t="str">
        <f t="shared" ca="1" si="206"/>
        <v/>
      </c>
      <c r="AJ173" s="447" t="e">
        <f t="shared" ca="1" si="222"/>
        <v>#N/A</v>
      </c>
      <c r="AK173" s="412" t="str">
        <f t="shared" ref="AK173:AN173" ca="1" si="329">AK172</f>
        <v/>
      </c>
      <c r="AL173" s="413" t="str">
        <f t="shared" ca="1" si="329"/>
        <v/>
      </c>
      <c r="AM173" s="412" t="str">
        <f t="shared" ca="1" si="329"/>
        <v/>
      </c>
      <c r="AN173" s="413" t="str">
        <f t="shared" ca="1" si="329"/>
        <v/>
      </c>
      <c r="AO173" s="414" t="str">
        <f t="shared" ca="1" si="224"/>
        <v/>
      </c>
      <c r="AP173" s="454" t="str">
        <f t="shared" ca="1" si="207"/>
        <v/>
      </c>
      <c r="AQ173" s="456" t="str">
        <f t="shared" ca="1" si="225"/>
        <v/>
      </c>
      <c r="AR173" s="456" t="str">
        <f t="shared" ca="1" si="208"/>
        <v/>
      </c>
      <c r="AS173" s="447" t="e">
        <f t="shared" ca="1" si="226"/>
        <v>#N/A</v>
      </c>
      <c r="AT173" s="472" t="e">
        <f t="shared" ca="1" si="227"/>
        <v>#VALUE!</v>
      </c>
      <c r="AU173" s="471">
        <f t="shared" ca="1" si="228"/>
        <v>0</v>
      </c>
    </row>
    <row r="174" spans="2:47" ht="15" customHeight="1">
      <c r="B174" s="409">
        <f t="shared" si="209"/>
        <v>0</v>
      </c>
      <c r="C174" s="460">
        <f>표준압력!C158</f>
        <v>0</v>
      </c>
      <c r="D174" s="469">
        <f>표준압력!D158</f>
        <v>0</v>
      </c>
      <c r="E174" s="415">
        <f t="shared" si="291"/>
        <v>0</v>
      </c>
      <c r="F174" s="412" t="str">
        <f t="shared" ca="1" si="291"/>
        <v/>
      </c>
      <c r="G174" s="413" t="str">
        <f t="shared" ca="1" si="291"/>
        <v/>
      </c>
      <c r="H174" s="412" t="str">
        <f t="shared" ca="1" si="291"/>
        <v/>
      </c>
      <c r="I174" s="415" t="str">
        <f t="shared" ca="1" si="291"/>
        <v/>
      </c>
      <c r="J174" s="470" t="str">
        <f t="shared" ca="1" si="211"/>
        <v/>
      </c>
      <c r="K174" s="470" t="str">
        <f t="shared" ca="1" si="212"/>
        <v/>
      </c>
      <c r="L174" s="377">
        <f t="shared" si="213"/>
        <v>0</v>
      </c>
      <c r="M174" s="447" t="e">
        <f t="shared" ca="1" si="214"/>
        <v>#N/A</v>
      </c>
      <c r="N174" s="500" t="e">
        <f t="shared" ca="1" si="215"/>
        <v>#N/A</v>
      </c>
      <c r="O174" s="419">
        <f ca="1">표준압력!G158</f>
        <v>0</v>
      </c>
      <c r="P174" s="407"/>
      <c r="Q174" s="412" t="str">
        <f t="shared" ref="Q174:T174" ca="1" si="330">Q173</f>
        <v/>
      </c>
      <c r="R174" s="413" t="str">
        <f t="shared" ca="1" si="330"/>
        <v/>
      </c>
      <c r="S174" s="412" t="str">
        <f t="shared" ca="1" si="330"/>
        <v/>
      </c>
      <c r="T174" s="413" t="str">
        <f t="shared" ca="1" si="330"/>
        <v/>
      </c>
      <c r="U174" s="414" t="str">
        <f t="shared" ca="1" si="217"/>
        <v/>
      </c>
      <c r="V174" s="411" t="str">
        <f t="shared" ca="1" si="202"/>
        <v/>
      </c>
      <c r="W174" s="377" t="e">
        <f t="shared" ca="1" si="299"/>
        <v>#N/A</v>
      </c>
      <c r="X174" s="420" t="e">
        <f t="shared" ca="1" si="300"/>
        <v>#VALUE!</v>
      </c>
      <c r="Y174" s="413">
        <f t="shared" si="218"/>
        <v>0</v>
      </c>
      <c r="AA174" s="412">
        <f t="shared" ref="AA174:AE174" si="331">AA173</f>
        <v>0</v>
      </c>
      <c r="AB174" s="412" t="str">
        <f t="shared" ca="1" si="331"/>
        <v/>
      </c>
      <c r="AC174" s="413" t="str">
        <f t="shared" ca="1" si="331"/>
        <v/>
      </c>
      <c r="AD174" s="412" t="str">
        <f t="shared" ca="1" si="331"/>
        <v/>
      </c>
      <c r="AE174" s="413" t="str">
        <f t="shared" ca="1" si="331"/>
        <v/>
      </c>
      <c r="AF174" s="414" t="str">
        <f t="shared" ca="1" si="220"/>
        <v/>
      </c>
      <c r="AG174" s="454" t="str">
        <f t="shared" ca="1" si="205"/>
        <v/>
      </c>
      <c r="AH174" s="456" t="str">
        <f t="shared" ca="1" si="221"/>
        <v/>
      </c>
      <c r="AI174" s="456" t="str">
        <f t="shared" ca="1" si="206"/>
        <v/>
      </c>
      <c r="AJ174" s="447" t="e">
        <f t="shared" ca="1" si="222"/>
        <v>#N/A</v>
      </c>
      <c r="AK174" s="412" t="str">
        <f t="shared" ref="AK174:AN174" ca="1" si="332">AK173</f>
        <v/>
      </c>
      <c r="AL174" s="413" t="str">
        <f t="shared" ca="1" si="332"/>
        <v/>
      </c>
      <c r="AM174" s="412" t="str">
        <f t="shared" ca="1" si="332"/>
        <v/>
      </c>
      <c r="AN174" s="413" t="str">
        <f t="shared" ca="1" si="332"/>
        <v/>
      </c>
      <c r="AO174" s="414" t="str">
        <f t="shared" ca="1" si="224"/>
        <v/>
      </c>
      <c r="AP174" s="454" t="str">
        <f t="shared" ca="1" si="207"/>
        <v/>
      </c>
      <c r="AQ174" s="456" t="str">
        <f t="shared" ca="1" si="225"/>
        <v/>
      </c>
      <c r="AR174" s="456" t="str">
        <f t="shared" ca="1" si="208"/>
        <v/>
      </c>
      <c r="AS174" s="447" t="e">
        <f t="shared" ca="1" si="226"/>
        <v>#N/A</v>
      </c>
      <c r="AT174" s="472" t="e">
        <f t="shared" ca="1" si="227"/>
        <v>#VALUE!</v>
      </c>
      <c r="AU174" s="471">
        <f t="shared" ca="1" si="228"/>
        <v>0</v>
      </c>
    </row>
    <row r="175" spans="2:47" ht="15" customHeight="1">
      <c r="B175" s="409">
        <f t="shared" si="209"/>
        <v>0</v>
      </c>
      <c r="C175" s="460">
        <f>표준압력!C159</f>
        <v>0</v>
      </c>
      <c r="D175" s="469">
        <f>표준압력!D159</f>
        <v>0</v>
      </c>
      <c r="E175" s="415">
        <f t="shared" si="291"/>
        <v>0</v>
      </c>
      <c r="F175" s="412" t="str">
        <f t="shared" ca="1" si="291"/>
        <v/>
      </c>
      <c r="G175" s="413" t="str">
        <f t="shared" ca="1" si="291"/>
        <v/>
      </c>
      <c r="H175" s="412" t="str">
        <f t="shared" ca="1" si="291"/>
        <v/>
      </c>
      <c r="I175" s="415" t="str">
        <f t="shared" ca="1" si="291"/>
        <v/>
      </c>
      <c r="J175" s="470" t="str">
        <f t="shared" ca="1" si="211"/>
        <v/>
      </c>
      <c r="K175" s="470" t="str">
        <f t="shared" ca="1" si="212"/>
        <v/>
      </c>
      <c r="L175" s="377">
        <f t="shared" si="213"/>
        <v>0</v>
      </c>
      <c r="M175" s="447" t="e">
        <f t="shared" ca="1" si="214"/>
        <v>#N/A</v>
      </c>
      <c r="N175" s="500" t="e">
        <f t="shared" ca="1" si="215"/>
        <v>#N/A</v>
      </c>
      <c r="O175" s="419">
        <f ca="1">표준압력!G159</f>
        <v>0</v>
      </c>
      <c r="P175" s="407"/>
      <c r="Q175" s="412" t="str">
        <f t="shared" ref="Q175:T175" ca="1" si="333">Q174</f>
        <v/>
      </c>
      <c r="R175" s="413" t="str">
        <f t="shared" ca="1" si="333"/>
        <v/>
      </c>
      <c r="S175" s="412" t="str">
        <f t="shared" ca="1" si="333"/>
        <v/>
      </c>
      <c r="T175" s="413" t="str">
        <f t="shared" ca="1" si="333"/>
        <v/>
      </c>
      <c r="U175" s="414" t="str">
        <f t="shared" ca="1" si="217"/>
        <v/>
      </c>
      <c r="V175" s="411" t="str">
        <f t="shared" ca="1" si="202"/>
        <v/>
      </c>
      <c r="W175" s="377" t="e">
        <f t="shared" ca="1" si="299"/>
        <v>#N/A</v>
      </c>
      <c r="X175" s="420" t="e">
        <f t="shared" ca="1" si="300"/>
        <v>#VALUE!</v>
      </c>
      <c r="Y175" s="413">
        <f t="shared" si="218"/>
        <v>0</v>
      </c>
      <c r="AA175" s="412">
        <f t="shared" ref="AA175:AE175" si="334">AA174</f>
        <v>0</v>
      </c>
      <c r="AB175" s="412" t="str">
        <f t="shared" ca="1" si="334"/>
        <v/>
      </c>
      <c r="AC175" s="413" t="str">
        <f t="shared" ca="1" si="334"/>
        <v/>
      </c>
      <c r="AD175" s="412" t="str">
        <f t="shared" ca="1" si="334"/>
        <v/>
      </c>
      <c r="AE175" s="413" t="str">
        <f t="shared" ca="1" si="334"/>
        <v/>
      </c>
      <c r="AF175" s="414" t="str">
        <f t="shared" ca="1" si="220"/>
        <v/>
      </c>
      <c r="AG175" s="454" t="str">
        <f t="shared" ca="1" si="205"/>
        <v/>
      </c>
      <c r="AH175" s="456" t="str">
        <f t="shared" ca="1" si="221"/>
        <v/>
      </c>
      <c r="AI175" s="456" t="str">
        <f t="shared" ca="1" si="206"/>
        <v/>
      </c>
      <c r="AJ175" s="447" t="e">
        <f t="shared" ca="1" si="222"/>
        <v>#N/A</v>
      </c>
      <c r="AK175" s="412" t="str">
        <f t="shared" ref="AK175:AN175" ca="1" si="335">AK174</f>
        <v/>
      </c>
      <c r="AL175" s="413" t="str">
        <f t="shared" ca="1" si="335"/>
        <v/>
      </c>
      <c r="AM175" s="412" t="str">
        <f t="shared" ca="1" si="335"/>
        <v/>
      </c>
      <c r="AN175" s="413" t="str">
        <f t="shared" ca="1" si="335"/>
        <v/>
      </c>
      <c r="AO175" s="414" t="str">
        <f t="shared" ca="1" si="224"/>
        <v/>
      </c>
      <c r="AP175" s="454" t="str">
        <f t="shared" ca="1" si="207"/>
        <v/>
      </c>
      <c r="AQ175" s="456" t="str">
        <f t="shared" ca="1" si="225"/>
        <v/>
      </c>
      <c r="AR175" s="456" t="str">
        <f t="shared" ca="1" si="208"/>
        <v/>
      </c>
      <c r="AS175" s="447" t="e">
        <f t="shared" ca="1" si="226"/>
        <v>#N/A</v>
      </c>
      <c r="AT175" s="472" t="e">
        <f t="shared" ca="1" si="227"/>
        <v>#VALUE!</v>
      </c>
      <c r="AU175" s="471">
        <f t="shared" ca="1" si="228"/>
        <v>0</v>
      </c>
    </row>
    <row r="176" spans="2:47" ht="15" customHeight="1">
      <c r="B176" s="409">
        <f t="shared" si="209"/>
        <v>0</v>
      </c>
      <c r="C176" s="460">
        <f>표준압력!C160</f>
        <v>0</v>
      </c>
      <c r="D176" s="469">
        <f>표준압력!D160</f>
        <v>0</v>
      </c>
      <c r="E176" s="415">
        <f t="shared" si="291"/>
        <v>0</v>
      </c>
      <c r="F176" s="412" t="str">
        <f t="shared" ca="1" si="291"/>
        <v/>
      </c>
      <c r="G176" s="413" t="str">
        <f t="shared" ca="1" si="291"/>
        <v/>
      </c>
      <c r="H176" s="412" t="str">
        <f t="shared" ca="1" si="291"/>
        <v/>
      </c>
      <c r="I176" s="415" t="str">
        <f t="shared" ca="1" si="291"/>
        <v/>
      </c>
      <c r="J176" s="470" t="str">
        <f t="shared" ca="1" si="211"/>
        <v/>
      </c>
      <c r="K176" s="470" t="str">
        <f t="shared" ca="1" si="212"/>
        <v/>
      </c>
      <c r="L176" s="377">
        <f t="shared" si="213"/>
        <v>0</v>
      </c>
      <c r="M176" s="447" t="e">
        <f t="shared" ca="1" si="214"/>
        <v>#N/A</v>
      </c>
      <c r="N176" s="500" t="e">
        <f t="shared" ca="1" si="215"/>
        <v>#N/A</v>
      </c>
      <c r="O176" s="419">
        <f ca="1">표준압력!G160</f>
        <v>0</v>
      </c>
      <c r="P176" s="407"/>
      <c r="Q176" s="412" t="str">
        <f t="shared" ref="Q176:T176" ca="1" si="336">Q175</f>
        <v/>
      </c>
      <c r="R176" s="413" t="str">
        <f t="shared" ca="1" si="336"/>
        <v/>
      </c>
      <c r="S176" s="412" t="str">
        <f t="shared" ca="1" si="336"/>
        <v/>
      </c>
      <c r="T176" s="413" t="str">
        <f t="shared" ca="1" si="336"/>
        <v/>
      </c>
      <c r="U176" s="414" t="str">
        <f t="shared" ca="1" si="217"/>
        <v/>
      </c>
      <c r="V176" s="411" t="str">
        <f t="shared" ca="1" si="202"/>
        <v/>
      </c>
      <c r="W176" s="377" t="e">
        <f t="shared" ca="1" si="299"/>
        <v>#N/A</v>
      </c>
      <c r="X176" s="420" t="e">
        <f t="shared" ca="1" si="300"/>
        <v>#VALUE!</v>
      </c>
      <c r="Y176" s="413">
        <f t="shared" si="218"/>
        <v>0</v>
      </c>
      <c r="AA176" s="412">
        <f t="shared" ref="AA176:AE176" si="337">AA175</f>
        <v>0</v>
      </c>
      <c r="AB176" s="412" t="str">
        <f t="shared" ca="1" si="337"/>
        <v/>
      </c>
      <c r="AC176" s="413" t="str">
        <f t="shared" ca="1" si="337"/>
        <v/>
      </c>
      <c r="AD176" s="412" t="str">
        <f t="shared" ca="1" si="337"/>
        <v/>
      </c>
      <c r="AE176" s="413" t="str">
        <f t="shared" ca="1" si="337"/>
        <v/>
      </c>
      <c r="AF176" s="414" t="str">
        <f t="shared" ca="1" si="220"/>
        <v/>
      </c>
      <c r="AG176" s="454" t="str">
        <f t="shared" ca="1" si="205"/>
        <v/>
      </c>
      <c r="AH176" s="456" t="str">
        <f t="shared" ca="1" si="221"/>
        <v/>
      </c>
      <c r="AI176" s="456" t="str">
        <f t="shared" ca="1" si="206"/>
        <v/>
      </c>
      <c r="AJ176" s="447" t="e">
        <f t="shared" ca="1" si="222"/>
        <v>#N/A</v>
      </c>
      <c r="AK176" s="412" t="str">
        <f t="shared" ref="AK176:AN176" ca="1" si="338">AK175</f>
        <v/>
      </c>
      <c r="AL176" s="413" t="str">
        <f t="shared" ca="1" si="338"/>
        <v/>
      </c>
      <c r="AM176" s="412" t="str">
        <f t="shared" ca="1" si="338"/>
        <v/>
      </c>
      <c r="AN176" s="413" t="str">
        <f t="shared" ca="1" si="338"/>
        <v/>
      </c>
      <c r="AO176" s="414" t="str">
        <f t="shared" ca="1" si="224"/>
        <v/>
      </c>
      <c r="AP176" s="454" t="str">
        <f t="shared" ca="1" si="207"/>
        <v/>
      </c>
      <c r="AQ176" s="456" t="str">
        <f t="shared" ca="1" si="225"/>
        <v/>
      </c>
      <c r="AR176" s="456" t="str">
        <f t="shared" ca="1" si="208"/>
        <v/>
      </c>
      <c r="AS176" s="447" t="e">
        <f t="shared" ca="1" si="226"/>
        <v>#N/A</v>
      </c>
      <c r="AT176" s="472" t="e">
        <f t="shared" ca="1" si="227"/>
        <v>#VALUE!</v>
      </c>
      <c r="AU176" s="471">
        <f t="shared" ca="1" si="228"/>
        <v>0</v>
      </c>
    </row>
    <row r="177" spans="1:47" ht="15" customHeight="1">
      <c r="B177" s="409">
        <f t="shared" si="209"/>
        <v>0</v>
      </c>
      <c r="C177" s="460">
        <f>표준압력!C161</f>
        <v>0</v>
      </c>
      <c r="D177" s="469">
        <f>표준압력!D161</f>
        <v>0</v>
      </c>
      <c r="E177" s="415">
        <f t="shared" si="291"/>
        <v>0</v>
      </c>
      <c r="F177" s="412" t="str">
        <f t="shared" ca="1" si="291"/>
        <v/>
      </c>
      <c r="G177" s="413" t="str">
        <f t="shared" ca="1" si="291"/>
        <v/>
      </c>
      <c r="H177" s="412" t="str">
        <f t="shared" ca="1" si="291"/>
        <v/>
      </c>
      <c r="I177" s="415" t="str">
        <f t="shared" ca="1" si="291"/>
        <v/>
      </c>
      <c r="J177" s="470" t="str">
        <f t="shared" ca="1" si="211"/>
        <v/>
      </c>
      <c r="K177" s="470" t="str">
        <f t="shared" ca="1" si="212"/>
        <v/>
      </c>
      <c r="L177" s="377">
        <f t="shared" si="213"/>
        <v>0</v>
      </c>
      <c r="M177" s="447" t="e">
        <f t="shared" ca="1" si="214"/>
        <v>#N/A</v>
      </c>
      <c r="N177" s="500" t="e">
        <f t="shared" ca="1" si="215"/>
        <v>#N/A</v>
      </c>
      <c r="O177" s="419">
        <f ca="1">표준압력!G161</f>
        <v>0</v>
      </c>
      <c r="P177" s="407"/>
      <c r="Q177" s="412" t="str">
        <f t="shared" ref="Q177:T177" ca="1" si="339">Q176</f>
        <v/>
      </c>
      <c r="R177" s="413" t="str">
        <f t="shared" ca="1" si="339"/>
        <v/>
      </c>
      <c r="S177" s="412" t="str">
        <f t="shared" ca="1" si="339"/>
        <v/>
      </c>
      <c r="T177" s="413" t="str">
        <f t="shared" ca="1" si="339"/>
        <v/>
      </c>
      <c r="U177" s="414" t="str">
        <f t="shared" ca="1" si="217"/>
        <v/>
      </c>
      <c r="V177" s="411" t="str">
        <f t="shared" ca="1" si="202"/>
        <v/>
      </c>
      <c r="W177" s="377" t="e">
        <f t="shared" ca="1" si="299"/>
        <v>#N/A</v>
      </c>
      <c r="X177" s="420" t="e">
        <f t="shared" ca="1" si="300"/>
        <v>#VALUE!</v>
      </c>
      <c r="Y177" s="413">
        <f t="shared" si="218"/>
        <v>0</v>
      </c>
      <c r="AA177" s="412">
        <f t="shared" ref="AA177:AE177" si="340">AA176</f>
        <v>0</v>
      </c>
      <c r="AB177" s="412" t="str">
        <f t="shared" ca="1" si="340"/>
        <v/>
      </c>
      <c r="AC177" s="413" t="str">
        <f t="shared" ca="1" si="340"/>
        <v/>
      </c>
      <c r="AD177" s="412" t="str">
        <f t="shared" ca="1" si="340"/>
        <v/>
      </c>
      <c r="AE177" s="413" t="str">
        <f t="shared" ca="1" si="340"/>
        <v/>
      </c>
      <c r="AF177" s="414" t="str">
        <f t="shared" ca="1" si="220"/>
        <v/>
      </c>
      <c r="AG177" s="454" t="str">
        <f t="shared" ca="1" si="205"/>
        <v/>
      </c>
      <c r="AH177" s="456" t="str">
        <f t="shared" ca="1" si="221"/>
        <v/>
      </c>
      <c r="AI177" s="456" t="str">
        <f t="shared" ca="1" si="206"/>
        <v/>
      </c>
      <c r="AJ177" s="447" t="e">
        <f t="shared" ca="1" si="222"/>
        <v>#N/A</v>
      </c>
      <c r="AK177" s="412" t="str">
        <f t="shared" ref="AK177:AN177" ca="1" si="341">AK176</f>
        <v/>
      </c>
      <c r="AL177" s="413" t="str">
        <f t="shared" ca="1" si="341"/>
        <v/>
      </c>
      <c r="AM177" s="412" t="str">
        <f t="shared" ca="1" si="341"/>
        <v/>
      </c>
      <c r="AN177" s="413" t="str">
        <f t="shared" ca="1" si="341"/>
        <v/>
      </c>
      <c r="AO177" s="414" t="str">
        <f t="shared" ca="1" si="224"/>
        <v/>
      </c>
      <c r="AP177" s="454" t="str">
        <f t="shared" ca="1" si="207"/>
        <v/>
      </c>
      <c r="AQ177" s="456" t="str">
        <f t="shared" ca="1" si="225"/>
        <v/>
      </c>
      <c r="AR177" s="456" t="str">
        <f t="shared" ca="1" si="208"/>
        <v/>
      </c>
      <c r="AS177" s="447" t="e">
        <f t="shared" ca="1" si="226"/>
        <v>#N/A</v>
      </c>
      <c r="AT177" s="472" t="e">
        <f t="shared" ca="1" si="227"/>
        <v>#VALUE!</v>
      </c>
      <c r="AU177" s="471">
        <f t="shared" ca="1" si="228"/>
        <v>0</v>
      </c>
    </row>
    <row r="178" spans="1:47" ht="15" customHeight="1">
      <c r="B178" s="409">
        <f t="shared" si="209"/>
        <v>0</v>
      </c>
      <c r="C178" s="460">
        <f>표준압력!C162</f>
        <v>0</v>
      </c>
      <c r="D178" s="469">
        <f>표준압력!D162</f>
        <v>0</v>
      </c>
      <c r="E178" s="415">
        <f t="shared" ref="E178:I191" si="342">E177</f>
        <v>0</v>
      </c>
      <c r="F178" s="412" t="str">
        <f t="shared" ca="1" si="342"/>
        <v/>
      </c>
      <c r="G178" s="413" t="str">
        <f t="shared" ca="1" si="342"/>
        <v/>
      </c>
      <c r="H178" s="412" t="str">
        <f t="shared" ca="1" si="342"/>
        <v/>
      </c>
      <c r="I178" s="415" t="str">
        <f t="shared" ca="1" si="342"/>
        <v/>
      </c>
      <c r="J178" s="470" t="str">
        <f t="shared" ca="1" si="211"/>
        <v/>
      </c>
      <c r="K178" s="470" t="str">
        <f t="shared" ca="1" si="212"/>
        <v/>
      </c>
      <c r="L178" s="377">
        <f t="shared" si="213"/>
        <v>0</v>
      </c>
      <c r="M178" s="447" t="e">
        <f t="shared" ca="1" si="214"/>
        <v>#N/A</v>
      </c>
      <c r="N178" s="500" t="e">
        <f t="shared" ca="1" si="215"/>
        <v>#N/A</v>
      </c>
      <c r="O178" s="419">
        <f ca="1">표준압력!G162</f>
        <v>0</v>
      </c>
      <c r="P178" s="407"/>
      <c r="Q178" s="412" t="str">
        <f t="shared" ref="Q178:T178" ca="1" si="343">Q177</f>
        <v/>
      </c>
      <c r="R178" s="413" t="str">
        <f t="shared" ca="1" si="343"/>
        <v/>
      </c>
      <c r="S178" s="412" t="str">
        <f t="shared" ca="1" si="343"/>
        <v/>
      </c>
      <c r="T178" s="413" t="str">
        <f t="shared" ca="1" si="343"/>
        <v/>
      </c>
      <c r="U178" s="414" t="str">
        <f t="shared" ca="1" si="217"/>
        <v/>
      </c>
      <c r="V178" s="411" t="str">
        <f t="shared" ca="1" si="202"/>
        <v/>
      </c>
      <c r="W178" s="377" t="e">
        <f t="shared" ca="1" si="299"/>
        <v>#N/A</v>
      </c>
      <c r="X178" s="420" t="e">
        <f t="shared" ca="1" si="300"/>
        <v>#VALUE!</v>
      </c>
      <c r="Y178" s="413">
        <f t="shared" si="218"/>
        <v>0</v>
      </c>
      <c r="AA178" s="412">
        <f t="shared" ref="AA178:AE178" si="344">AA177</f>
        <v>0</v>
      </c>
      <c r="AB178" s="412" t="str">
        <f t="shared" ca="1" si="344"/>
        <v/>
      </c>
      <c r="AC178" s="413" t="str">
        <f t="shared" ca="1" si="344"/>
        <v/>
      </c>
      <c r="AD178" s="412" t="str">
        <f t="shared" ca="1" si="344"/>
        <v/>
      </c>
      <c r="AE178" s="413" t="str">
        <f t="shared" ca="1" si="344"/>
        <v/>
      </c>
      <c r="AF178" s="414" t="str">
        <f t="shared" ca="1" si="220"/>
        <v/>
      </c>
      <c r="AG178" s="454" t="str">
        <f t="shared" ca="1" si="205"/>
        <v/>
      </c>
      <c r="AH178" s="456" t="str">
        <f t="shared" ca="1" si="221"/>
        <v/>
      </c>
      <c r="AI178" s="456" t="str">
        <f t="shared" ca="1" si="206"/>
        <v/>
      </c>
      <c r="AJ178" s="447" t="e">
        <f t="shared" ca="1" si="222"/>
        <v>#N/A</v>
      </c>
      <c r="AK178" s="412" t="str">
        <f t="shared" ref="AK178:AN178" ca="1" si="345">AK177</f>
        <v/>
      </c>
      <c r="AL178" s="413" t="str">
        <f t="shared" ca="1" si="345"/>
        <v/>
      </c>
      <c r="AM178" s="412" t="str">
        <f t="shared" ca="1" si="345"/>
        <v/>
      </c>
      <c r="AN178" s="413" t="str">
        <f t="shared" ca="1" si="345"/>
        <v/>
      </c>
      <c r="AO178" s="414" t="str">
        <f t="shared" ca="1" si="224"/>
        <v/>
      </c>
      <c r="AP178" s="454" t="str">
        <f t="shared" ca="1" si="207"/>
        <v/>
      </c>
      <c r="AQ178" s="456" t="str">
        <f t="shared" ca="1" si="225"/>
        <v/>
      </c>
      <c r="AR178" s="456" t="str">
        <f t="shared" ca="1" si="208"/>
        <v/>
      </c>
      <c r="AS178" s="447" t="e">
        <f t="shared" ca="1" si="226"/>
        <v>#N/A</v>
      </c>
      <c r="AT178" s="472" t="e">
        <f t="shared" ca="1" si="227"/>
        <v>#VALUE!</v>
      </c>
      <c r="AU178" s="471">
        <f t="shared" ca="1" si="228"/>
        <v>0</v>
      </c>
    </row>
    <row r="179" spans="1:47" ht="15" customHeight="1">
      <c r="B179" s="409">
        <f t="shared" si="209"/>
        <v>0</v>
      </c>
      <c r="C179" s="460">
        <f>표준압력!C163</f>
        <v>0</v>
      </c>
      <c r="D179" s="469">
        <f>표준압력!D163</f>
        <v>0</v>
      </c>
      <c r="E179" s="415">
        <f t="shared" si="342"/>
        <v>0</v>
      </c>
      <c r="F179" s="412" t="str">
        <f t="shared" ca="1" si="342"/>
        <v/>
      </c>
      <c r="G179" s="413" t="str">
        <f t="shared" ca="1" si="342"/>
        <v/>
      </c>
      <c r="H179" s="412" t="str">
        <f t="shared" ca="1" si="342"/>
        <v/>
      </c>
      <c r="I179" s="415" t="str">
        <f t="shared" ca="1" si="342"/>
        <v/>
      </c>
      <c r="J179" s="470" t="str">
        <f t="shared" ca="1" si="211"/>
        <v/>
      </c>
      <c r="K179" s="470" t="str">
        <f t="shared" ca="1" si="212"/>
        <v/>
      </c>
      <c r="L179" s="377">
        <f t="shared" si="213"/>
        <v>0</v>
      </c>
      <c r="M179" s="447" t="e">
        <f t="shared" ca="1" si="214"/>
        <v>#N/A</v>
      </c>
      <c r="N179" s="500" t="e">
        <f t="shared" ca="1" si="215"/>
        <v>#N/A</v>
      </c>
      <c r="O179" s="419">
        <f ca="1">표준압력!G163</f>
        <v>0</v>
      </c>
      <c r="P179" s="407"/>
      <c r="Q179" s="412" t="str">
        <f t="shared" ref="Q179:T179" ca="1" si="346">Q178</f>
        <v/>
      </c>
      <c r="R179" s="413" t="str">
        <f t="shared" ca="1" si="346"/>
        <v/>
      </c>
      <c r="S179" s="412" t="str">
        <f t="shared" ca="1" si="346"/>
        <v/>
      </c>
      <c r="T179" s="413" t="str">
        <f t="shared" ca="1" si="346"/>
        <v/>
      </c>
      <c r="U179" s="414" t="str">
        <f t="shared" ca="1" si="217"/>
        <v/>
      </c>
      <c r="V179" s="411" t="str">
        <f t="shared" ca="1" si="202"/>
        <v/>
      </c>
      <c r="W179" s="377" t="e">
        <f t="shared" ca="1" si="299"/>
        <v>#N/A</v>
      </c>
      <c r="X179" s="420" t="e">
        <f t="shared" ca="1" si="300"/>
        <v>#VALUE!</v>
      </c>
      <c r="Y179" s="413">
        <f t="shared" si="218"/>
        <v>0</v>
      </c>
      <c r="AA179" s="412">
        <f t="shared" ref="AA179:AE179" si="347">AA178</f>
        <v>0</v>
      </c>
      <c r="AB179" s="412" t="str">
        <f t="shared" ca="1" si="347"/>
        <v/>
      </c>
      <c r="AC179" s="413" t="str">
        <f t="shared" ca="1" si="347"/>
        <v/>
      </c>
      <c r="AD179" s="412" t="str">
        <f t="shared" ca="1" si="347"/>
        <v/>
      </c>
      <c r="AE179" s="413" t="str">
        <f t="shared" ca="1" si="347"/>
        <v/>
      </c>
      <c r="AF179" s="414" t="str">
        <f t="shared" ca="1" si="220"/>
        <v/>
      </c>
      <c r="AG179" s="454" t="str">
        <f t="shared" ca="1" si="205"/>
        <v/>
      </c>
      <c r="AH179" s="456" t="str">
        <f t="shared" ca="1" si="221"/>
        <v/>
      </c>
      <c r="AI179" s="456" t="str">
        <f t="shared" ca="1" si="206"/>
        <v/>
      </c>
      <c r="AJ179" s="447" t="e">
        <f t="shared" ca="1" si="222"/>
        <v>#N/A</v>
      </c>
      <c r="AK179" s="412" t="str">
        <f t="shared" ref="AK179:AN179" ca="1" si="348">AK178</f>
        <v/>
      </c>
      <c r="AL179" s="413" t="str">
        <f t="shared" ca="1" si="348"/>
        <v/>
      </c>
      <c r="AM179" s="412" t="str">
        <f t="shared" ca="1" si="348"/>
        <v/>
      </c>
      <c r="AN179" s="413" t="str">
        <f t="shared" ca="1" si="348"/>
        <v/>
      </c>
      <c r="AO179" s="414" t="str">
        <f t="shared" ca="1" si="224"/>
        <v/>
      </c>
      <c r="AP179" s="454" t="str">
        <f t="shared" ca="1" si="207"/>
        <v/>
      </c>
      <c r="AQ179" s="456" t="str">
        <f t="shared" ca="1" si="225"/>
        <v/>
      </c>
      <c r="AR179" s="456" t="str">
        <f t="shared" ca="1" si="208"/>
        <v/>
      </c>
      <c r="AS179" s="447" t="e">
        <f t="shared" ca="1" si="226"/>
        <v>#N/A</v>
      </c>
      <c r="AT179" s="472" t="e">
        <f t="shared" ca="1" si="227"/>
        <v>#VALUE!</v>
      </c>
      <c r="AU179" s="471">
        <f t="shared" ca="1" si="228"/>
        <v>0</v>
      </c>
    </row>
    <row r="180" spans="1:47" ht="15" customHeight="1">
      <c r="B180" s="409">
        <f t="shared" si="209"/>
        <v>0</v>
      </c>
      <c r="C180" s="460">
        <f>표준압력!C164</f>
        <v>0</v>
      </c>
      <c r="D180" s="469">
        <f>표준압력!D164</f>
        <v>0</v>
      </c>
      <c r="E180" s="415">
        <f t="shared" si="342"/>
        <v>0</v>
      </c>
      <c r="F180" s="412" t="str">
        <f t="shared" ca="1" si="342"/>
        <v/>
      </c>
      <c r="G180" s="413" t="str">
        <f t="shared" ca="1" si="342"/>
        <v/>
      </c>
      <c r="H180" s="412" t="str">
        <f t="shared" ca="1" si="342"/>
        <v/>
      </c>
      <c r="I180" s="415" t="str">
        <f t="shared" ca="1" si="342"/>
        <v/>
      </c>
      <c r="J180" s="470" t="str">
        <f t="shared" ca="1" si="211"/>
        <v/>
      </c>
      <c r="K180" s="470" t="str">
        <f t="shared" ca="1" si="212"/>
        <v/>
      </c>
      <c r="L180" s="377">
        <f t="shared" si="213"/>
        <v>0</v>
      </c>
      <c r="M180" s="447" t="e">
        <f t="shared" ca="1" si="214"/>
        <v>#N/A</v>
      </c>
      <c r="N180" s="500" t="e">
        <f t="shared" ca="1" si="215"/>
        <v>#N/A</v>
      </c>
      <c r="O180" s="419">
        <f ca="1">표준압력!G164</f>
        <v>0</v>
      </c>
      <c r="P180" s="407"/>
      <c r="Q180" s="412" t="str">
        <f t="shared" ref="Q180:T180" ca="1" si="349">Q179</f>
        <v/>
      </c>
      <c r="R180" s="413" t="str">
        <f t="shared" ca="1" si="349"/>
        <v/>
      </c>
      <c r="S180" s="412" t="str">
        <f t="shared" ca="1" si="349"/>
        <v/>
      </c>
      <c r="T180" s="413" t="str">
        <f t="shared" ca="1" si="349"/>
        <v/>
      </c>
      <c r="U180" s="414" t="str">
        <f t="shared" ca="1" si="217"/>
        <v/>
      </c>
      <c r="V180" s="411" t="str">
        <f t="shared" ca="1" si="202"/>
        <v/>
      </c>
      <c r="W180" s="377" t="e">
        <f t="shared" ca="1" si="299"/>
        <v>#N/A</v>
      </c>
      <c r="X180" s="420" t="e">
        <f t="shared" ca="1" si="300"/>
        <v>#VALUE!</v>
      </c>
      <c r="Y180" s="413">
        <f t="shared" si="218"/>
        <v>0</v>
      </c>
      <c r="AA180" s="412">
        <f t="shared" ref="AA180:AE180" si="350">AA179</f>
        <v>0</v>
      </c>
      <c r="AB180" s="412" t="str">
        <f t="shared" ca="1" si="350"/>
        <v/>
      </c>
      <c r="AC180" s="413" t="str">
        <f t="shared" ca="1" si="350"/>
        <v/>
      </c>
      <c r="AD180" s="412" t="str">
        <f t="shared" ca="1" si="350"/>
        <v/>
      </c>
      <c r="AE180" s="413" t="str">
        <f t="shared" ca="1" si="350"/>
        <v/>
      </c>
      <c r="AF180" s="414" t="str">
        <f t="shared" ca="1" si="220"/>
        <v/>
      </c>
      <c r="AG180" s="454" t="str">
        <f t="shared" ca="1" si="205"/>
        <v/>
      </c>
      <c r="AH180" s="456" t="str">
        <f t="shared" ca="1" si="221"/>
        <v/>
      </c>
      <c r="AI180" s="456" t="str">
        <f t="shared" ca="1" si="206"/>
        <v/>
      </c>
      <c r="AJ180" s="447" t="e">
        <f t="shared" ca="1" si="222"/>
        <v>#N/A</v>
      </c>
      <c r="AK180" s="412" t="str">
        <f t="shared" ref="AK180:AN180" ca="1" si="351">AK179</f>
        <v/>
      </c>
      <c r="AL180" s="413" t="str">
        <f t="shared" ca="1" si="351"/>
        <v/>
      </c>
      <c r="AM180" s="412" t="str">
        <f t="shared" ca="1" si="351"/>
        <v/>
      </c>
      <c r="AN180" s="413" t="str">
        <f t="shared" ca="1" si="351"/>
        <v/>
      </c>
      <c r="AO180" s="414" t="str">
        <f t="shared" ca="1" si="224"/>
        <v/>
      </c>
      <c r="AP180" s="454" t="str">
        <f t="shared" ca="1" si="207"/>
        <v/>
      </c>
      <c r="AQ180" s="456" t="str">
        <f t="shared" ca="1" si="225"/>
        <v/>
      </c>
      <c r="AR180" s="456" t="str">
        <f t="shared" ca="1" si="208"/>
        <v/>
      </c>
      <c r="AS180" s="447" t="e">
        <f t="shared" ca="1" si="226"/>
        <v>#N/A</v>
      </c>
      <c r="AT180" s="472" t="e">
        <f t="shared" ca="1" si="227"/>
        <v>#VALUE!</v>
      </c>
      <c r="AU180" s="471">
        <f t="shared" ca="1" si="228"/>
        <v>0</v>
      </c>
    </row>
    <row r="181" spans="1:47" ht="15" customHeight="1">
      <c r="B181" s="409">
        <f t="shared" si="209"/>
        <v>0</v>
      </c>
      <c r="C181" s="460">
        <f>표준압력!C165</f>
        <v>0</v>
      </c>
      <c r="D181" s="469">
        <f>표준압력!D165</f>
        <v>0</v>
      </c>
      <c r="E181" s="415">
        <f t="shared" si="342"/>
        <v>0</v>
      </c>
      <c r="F181" s="412" t="str">
        <f t="shared" ca="1" si="342"/>
        <v/>
      </c>
      <c r="G181" s="413" t="str">
        <f t="shared" ca="1" si="342"/>
        <v/>
      </c>
      <c r="H181" s="412" t="str">
        <f t="shared" ca="1" si="342"/>
        <v/>
      </c>
      <c r="I181" s="415" t="str">
        <f t="shared" ca="1" si="342"/>
        <v/>
      </c>
      <c r="J181" s="470" t="str">
        <f t="shared" ca="1" si="211"/>
        <v/>
      </c>
      <c r="K181" s="470" t="str">
        <f t="shared" ca="1" si="212"/>
        <v/>
      </c>
      <c r="L181" s="377">
        <f t="shared" si="213"/>
        <v>0</v>
      </c>
      <c r="M181" s="447" t="e">
        <f t="shared" ca="1" si="214"/>
        <v>#N/A</v>
      </c>
      <c r="N181" s="500" t="e">
        <f t="shared" ca="1" si="215"/>
        <v>#N/A</v>
      </c>
      <c r="O181" s="419">
        <f ca="1">표준압력!G165</f>
        <v>0</v>
      </c>
      <c r="P181" s="407"/>
      <c r="Q181" s="412" t="str">
        <f t="shared" ref="Q181:T181" ca="1" si="352">Q180</f>
        <v/>
      </c>
      <c r="R181" s="413" t="str">
        <f t="shared" ca="1" si="352"/>
        <v/>
      </c>
      <c r="S181" s="412" t="str">
        <f t="shared" ca="1" si="352"/>
        <v/>
      </c>
      <c r="T181" s="413" t="str">
        <f t="shared" ca="1" si="352"/>
        <v/>
      </c>
      <c r="U181" s="414" t="str">
        <f t="shared" ca="1" si="217"/>
        <v/>
      </c>
      <c r="V181" s="411" t="str">
        <f t="shared" ca="1" si="202"/>
        <v/>
      </c>
      <c r="W181" s="377" t="e">
        <f t="shared" ca="1" si="299"/>
        <v>#N/A</v>
      </c>
      <c r="X181" s="420" t="e">
        <f t="shared" ca="1" si="300"/>
        <v>#VALUE!</v>
      </c>
      <c r="Y181" s="413">
        <f t="shared" si="218"/>
        <v>0</v>
      </c>
      <c r="AA181" s="412">
        <f t="shared" ref="AA181:AE181" si="353">AA180</f>
        <v>0</v>
      </c>
      <c r="AB181" s="412" t="str">
        <f t="shared" ca="1" si="353"/>
        <v/>
      </c>
      <c r="AC181" s="413" t="str">
        <f t="shared" ca="1" si="353"/>
        <v/>
      </c>
      <c r="AD181" s="412" t="str">
        <f t="shared" ca="1" si="353"/>
        <v/>
      </c>
      <c r="AE181" s="413" t="str">
        <f t="shared" ca="1" si="353"/>
        <v/>
      </c>
      <c r="AF181" s="414" t="str">
        <f t="shared" ca="1" si="220"/>
        <v/>
      </c>
      <c r="AG181" s="454" t="str">
        <f t="shared" ca="1" si="205"/>
        <v/>
      </c>
      <c r="AH181" s="456" t="str">
        <f t="shared" ca="1" si="221"/>
        <v/>
      </c>
      <c r="AI181" s="456" t="str">
        <f t="shared" ca="1" si="206"/>
        <v/>
      </c>
      <c r="AJ181" s="447" t="e">
        <f t="shared" ca="1" si="222"/>
        <v>#N/A</v>
      </c>
      <c r="AK181" s="412" t="str">
        <f t="shared" ref="AK181:AN181" ca="1" si="354">AK180</f>
        <v/>
      </c>
      <c r="AL181" s="413" t="str">
        <f t="shared" ca="1" si="354"/>
        <v/>
      </c>
      <c r="AM181" s="412" t="str">
        <f t="shared" ca="1" si="354"/>
        <v/>
      </c>
      <c r="AN181" s="413" t="str">
        <f t="shared" ca="1" si="354"/>
        <v/>
      </c>
      <c r="AO181" s="414" t="str">
        <f t="shared" ca="1" si="224"/>
        <v/>
      </c>
      <c r="AP181" s="454" t="str">
        <f t="shared" ca="1" si="207"/>
        <v/>
      </c>
      <c r="AQ181" s="456" t="str">
        <f t="shared" ca="1" si="225"/>
        <v/>
      </c>
      <c r="AR181" s="456" t="str">
        <f t="shared" ca="1" si="208"/>
        <v/>
      </c>
      <c r="AS181" s="447" t="e">
        <f t="shared" ca="1" si="226"/>
        <v>#N/A</v>
      </c>
      <c r="AT181" s="472" t="e">
        <f t="shared" ca="1" si="227"/>
        <v>#VALUE!</v>
      </c>
      <c r="AU181" s="471">
        <f t="shared" ca="1" si="228"/>
        <v>0</v>
      </c>
    </row>
    <row r="182" spans="1:47" ht="15" customHeight="1">
      <c r="B182" s="409">
        <f t="shared" si="209"/>
        <v>0</v>
      </c>
      <c r="C182" s="460">
        <f>표준압력!C166</f>
        <v>0</v>
      </c>
      <c r="D182" s="469">
        <f>표준압력!D166</f>
        <v>0</v>
      </c>
      <c r="E182" s="415">
        <f t="shared" si="342"/>
        <v>0</v>
      </c>
      <c r="F182" s="412" t="str">
        <f t="shared" ca="1" si="342"/>
        <v/>
      </c>
      <c r="G182" s="413" t="str">
        <f t="shared" ca="1" si="342"/>
        <v/>
      </c>
      <c r="H182" s="412" t="str">
        <f t="shared" ca="1" si="342"/>
        <v/>
      </c>
      <c r="I182" s="415" t="str">
        <f t="shared" ca="1" si="342"/>
        <v/>
      </c>
      <c r="J182" s="470" t="str">
        <f t="shared" ca="1" si="211"/>
        <v/>
      </c>
      <c r="K182" s="470" t="str">
        <f t="shared" ca="1" si="212"/>
        <v/>
      </c>
      <c r="L182" s="377">
        <f t="shared" si="213"/>
        <v>0</v>
      </c>
      <c r="M182" s="447" t="e">
        <f t="shared" ca="1" si="214"/>
        <v>#N/A</v>
      </c>
      <c r="N182" s="500" t="e">
        <f t="shared" ca="1" si="215"/>
        <v>#N/A</v>
      </c>
      <c r="O182" s="419">
        <f ca="1">표준압력!G166</f>
        <v>0</v>
      </c>
      <c r="P182" s="407"/>
      <c r="Q182" s="412" t="str">
        <f t="shared" ref="Q182:T182" ca="1" si="355">Q181</f>
        <v/>
      </c>
      <c r="R182" s="413" t="str">
        <f t="shared" ca="1" si="355"/>
        <v/>
      </c>
      <c r="S182" s="412" t="str">
        <f t="shared" ca="1" si="355"/>
        <v/>
      </c>
      <c r="T182" s="413" t="str">
        <f t="shared" ca="1" si="355"/>
        <v/>
      </c>
      <c r="U182" s="414" t="str">
        <f t="shared" ca="1" si="217"/>
        <v/>
      </c>
      <c r="V182" s="411" t="str">
        <f t="shared" ca="1" si="202"/>
        <v/>
      </c>
      <c r="W182" s="377" t="e">
        <f t="shared" ca="1" si="299"/>
        <v>#N/A</v>
      </c>
      <c r="X182" s="420" t="e">
        <f t="shared" ca="1" si="300"/>
        <v>#VALUE!</v>
      </c>
      <c r="Y182" s="413">
        <f t="shared" si="218"/>
        <v>0</v>
      </c>
      <c r="AA182" s="412">
        <f t="shared" ref="AA182:AE182" si="356">AA181</f>
        <v>0</v>
      </c>
      <c r="AB182" s="412" t="str">
        <f t="shared" ca="1" si="356"/>
        <v/>
      </c>
      <c r="AC182" s="413" t="str">
        <f t="shared" ca="1" si="356"/>
        <v/>
      </c>
      <c r="AD182" s="412" t="str">
        <f t="shared" ca="1" si="356"/>
        <v/>
      </c>
      <c r="AE182" s="413" t="str">
        <f t="shared" ca="1" si="356"/>
        <v/>
      </c>
      <c r="AF182" s="414" t="str">
        <f t="shared" ca="1" si="220"/>
        <v/>
      </c>
      <c r="AG182" s="454" t="str">
        <f t="shared" ca="1" si="205"/>
        <v/>
      </c>
      <c r="AH182" s="456" t="str">
        <f t="shared" ca="1" si="221"/>
        <v/>
      </c>
      <c r="AI182" s="456" t="str">
        <f t="shared" ca="1" si="206"/>
        <v/>
      </c>
      <c r="AJ182" s="447" t="e">
        <f t="shared" ca="1" si="222"/>
        <v>#N/A</v>
      </c>
      <c r="AK182" s="412" t="str">
        <f t="shared" ref="AK182:AN182" ca="1" si="357">AK181</f>
        <v/>
      </c>
      <c r="AL182" s="413" t="str">
        <f t="shared" ca="1" si="357"/>
        <v/>
      </c>
      <c r="AM182" s="412" t="str">
        <f t="shared" ca="1" si="357"/>
        <v/>
      </c>
      <c r="AN182" s="413" t="str">
        <f t="shared" ca="1" si="357"/>
        <v/>
      </c>
      <c r="AO182" s="414" t="str">
        <f t="shared" ca="1" si="224"/>
        <v/>
      </c>
      <c r="AP182" s="454" t="str">
        <f t="shared" ca="1" si="207"/>
        <v/>
      </c>
      <c r="AQ182" s="456" t="str">
        <f t="shared" ca="1" si="225"/>
        <v/>
      </c>
      <c r="AR182" s="456" t="str">
        <f t="shared" ca="1" si="208"/>
        <v/>
      </c>
      <c r="AS182" s="447" t="e">
        <f t="shared" ca="1" si="226"/>
        <v>#N/A</v>
      </c>
      <c r="AT182" s="472" t="e">
        <f t="shared" ca="1" si="227"/>
        <v>#VALUE!</v>
      </c>
      <c r="AU182" s="471">
        <f t="shared" ca="1" si="228"/>
        <v>0</v>
      </c>
    </row>
    <row r="183" spans="1:47" ht="15" customHeight="1">
      <c r="B183" s="409">
        <f t="shared" si="209"/>
        <v>0</v>
      </c>
      <c r="C183" s="460">
        <f>표준압력!C167</f>
        <v>0</v>
      </c>
      <c r="D183" s="469">
        <f>표준압력!D167</f>
        <v>0</v>
      </c>
      <c r="E183" s="415">
        <f t="shared" si="342"/>
        <v>0</v>
      </c>
      <c r="F183" s="412" t="str">
        <f t="shared" ca="1" si="342"/>
        <v/>
      </c>
      <c r="G183" s="413" t="str">
        <f t="shared" ca="1" si="342"/>
        <v/>
      </c>
      <c r="H183" s="412" t="str">
        <f t="shared" ca="1" si="342"/>
        <v/>
      </c>
      <c r="I183" s="415" t="str">
        <f t="shared" ca="1" si="342"/>
        <v/>
      </c>
      <c r="J183" s="470" t="str">
        <f t="shared" ca="1" si="211"/>
        <v/>
      </c>
      <c r="K183" s="470" t="str">
        <f t="shared" ca="1" si="212"/>
        <v/>
      </c>
      <c r="L183" s="377">
        <f t="shared" si="213"/>
        <v>0</v>
      </c>
      <c r="M183" s="447" t="e">
        <f t="shared" ca="1" si="214"/>
        <v>#N/A</v>
      </c>
      <c r="N183" s="500" t="e">
        <f t="shared" ca="1" si="215"/>
        <v>#N/A</v>
      </c>
      <c r="O183" s="419">
        <f ca="1">표준압력!G167</f>
        <v>0</v>
      </c>
      <c r="P183" s="407"/>
      <c r="Q183" s="412" t="str">
        <f t="shared" ref="Q183:T183" ca="1" si="358">Q182</f>
        <v/>
      </c>
      <c r="R183" s="413" t="str">
        <f t="shared" ca="1" si="358"/>
        <v/>
      </c>
      <c r="S183" s="412" t="str">
        <f t="shared" ca="1" si="358"/>
        <v/>
      </c>
      <c r="T183" s="413" t="str">
        <f t="shared" ca="1" si="358"/>
        <v/>
      </c>
      <c r="U183" s="414" t="str">
        <f t="shared" ca="1" si="217"/>
        <v/>
      </c>
      <c r="V183" s="411" t="str">
        <f t="shared" ca="1" si="202"/>
        <v/>
      </c>
      <c r="W183" s="377" t="e">
        <f t="shared" ca="1" si="299"/>
        <v>#N/A</v>
      </c>
      <c r="X183" s="420" t="e">
        <f t="shared" ca="1" si="300"/>
        <v>#VALUE!</v>
      </c>
      <c r="Y183" s="413">
        <f t="shared" si="218"/>
        <v>0</v>
      </c>
      <c r="AA183" s="412">
        <f t="shared" ref="AA183:AE183" si="359">AA182</f>
        <v>0</v>
      </c>
      <c r="AB183" s="412" t="str">
        <f t="shared" ca="1" si="359"/>
        <v/>
      </c>
      <c r="AC183" s="413" t="str">
        <f t="shared" ca="1" si="359"/>
        <v/>
      </c>
      <c r="AD183" s="412" t="str">
        <f t="shared" ca="1" si="359"/>
        <v/>
      </c>
      <c r="AE183" s="413" t="str">
        <f t="shared" ca="1" si="359"/>
        <v/>
      </c>
      <c r="AF183" s="414" t="str">
        <f t="shared" ca="1" si="220"/>
        <v/>
      </c>
      <c r="AG183" s="454" t="str">
        <f t="shared" ca="1" si="205"/>
        <v/>
      </c>
      <c r="AH183" s="456" t="str">
        <f t="shared" ca="1" si="221"/>
        <v/>
      </c>
      <c r="AI183" s="456" t="str">
        <f t="shared" ca="1" si="206"/>
        <v/>
      </c>
      <c r="AJ183" s="447" t="e">
        <f t="shared" ca="1" si="222"/>
        <v>#N/A</v>
      </c>
      <c r="AK183" s="412" t="str">
        <f t="shared" ref="AK183:AN183" ca="1" si="360">AK182</f>
        <v/>
      </c>
      <c r="AL183" s="413" t="str">
        <f t="shared" ca="1" si="360"/>
        <v/>
      </c>
      <c r="AM183" s="412" t="str">
        <f t="shared" ca="1" si="360"/>
        <v/>
      </c>
      <c r="AN183" s="413" t="str">
        <f t="shared" ca="1" si="360"/>
        <v/>
      </c>
      <c r="AO183" s="414" t="str">
        <f t="shared" ca="1" si="224"/>
        <v/>
      </c>
      <c r="AP183" s="454" t="str">
        <f t="shared" ca="1" si="207"/>
        <v/>
      </c>
      <c r="AQ183" s="456" t="str">
        <f t="shared" ca="1" si="225"/>
        <v/>
      </c>
      <c r="AR183" s="456" t="str">
        <f t="shared" ca="1" si="208"/>
        <v/>
      </c>
      <c r="AS183" s="447" t="e">
        <f t="shared" ca="1" si="226"/>
        <v>#N/A</v>
      </c>
      <c r="AT183" s="472" t="e">
        <f t="shared" ca="1" si="227"/>
        <v>#VALUE!</v>
      </c>
      <c r="AU183" s="471">
        <f t="shared" ca="1" si="228"/>
        <v>0</v>
      </c>
    </row>
    <row r="184" spans="1:47" ht="15" customHeight="1">
      <c r="B184" s="409">
        <f t="shared" si="209"/>
        <v>0</v>
      </c>
      <c r="C184" s="460">
        <f>표준압력!C168</f>
        <v>0</v>
      </c>
      <c r="D184" s="469">
        <f>표준압력!D168</f>
        <v>0</v>
      </c>
      <c r="E184" s="415">
        <f t="shared" si="342"/>
        <v>0</v>
      </c>
      <c r="F184" s="412" t="str">
        <f t="shared" ca="1" si="342"/>
        <v/>
      </c>
      <c r="G184" s="413" t="str">
        <f t="shared" ca="1" si="342"/>
        <v/>
      </c>
      <c r="H184" s="412" t="str">
        <f t="shared" ca="1" si="342"/>
        <v/>
      </c>
      <c r="I184" s="415" t="str">
        <f t="shared" ca="1" si="342"/>
        <v/>
      </c>
      <c r="J184" s="470" t="str">
        <f t="shared" ca="1" si="211"/>
        <v/>
      </c>
      <c r="K184" s="470" t="str">
        <f t="shared" ca="1" si="212"/>
        <v/>
      </c>
      <c r="L184" s="377">
        <f t="shared" si="213"/>
        <v>0</v>
      </c>
      <c r="M184" s="447" t="e">
        <f t="shared" ca="1" si="214"/>
        <v>#N/A</v>
      </c>
      <c r="N184" s="500" t="e">
        <f t="shared" ca="1" si="215"/>
        <v>#N/A</v>
      </c>
      <c r="O184" s="419">
        <f ca="1">표준압력!G168</f>
        <v>0</v>
      </c>
      <c r="P184" s="407"/>
      <c r="Q184" s="412" t="str">
        <f t="shared" ref="Q184:T184" ca="1" si="361">Q183</f>
        <v/>
      </c>
      <c r="R184" s="413" t="str">
        <f t="shared" ca="1" si="361"/>
        <v/>
      </c>
      <c r="S184" s="412" t="str">
        <f t="shared" ca="1" si="361"/>
        <v/>
      </c>
      <c r="T184" s="413" t="str">
        <f t="shared" ca="1" si="361"/>
        <v/>
      </c>
      <c r="U184" s="414" t="str">
        <f t="shared" ca="1" si="217"/>
        <v/>
      </c>
      <c r="V184" s="411" t="str">
        <f t="shared" ca="1" si="202"/>
        <v/>
      </c>
      <c r="W184" s="377" t="e">
        <f t="shared" ca="1" si="299"/>
        <v>#N/A</v>
      </c>
      <c r="X184" s="420" t="e">
        <f t="shared" ca="1" si="300"/>
        <v>#VALUE!</v>
      </c>
      <c r="Y184" s="413">
        <f t="shared" si="218"/>
        <v>0</v>
      </c>
      <c r="AA184" s="412">
        <f t="shared" ref="AA184:AE184" si="362">AA183</f>
        <v>0</v>
      </c>
      <c r="AB184" s="412" t="str">
        <f t="shared" ca="1" si="362"/>
        <v/>
      </c>
      <c r="AC184" s="413" t="str">
        <f t="shared" ca="1" si="362"/>
        <v/>
      </c>
      <c r="AD184" s="412" t="str">
        <f t="shared" ca="1" si="362"/>
        <v/>
      </c>
      <c r="AE184" s="413" t="str">
        <f t="shared" ca="1" si="362"/>
        <v/>
      </c>
      <c r="AF184" s="414" t="str">
        <f t="shared" ca="1" si="220"/>
        <v/>
      </c>
      <c r="AG184" s="454" t="str">
        <f t="shared" ca="1" si="205"/>
        <v/>
      </c>
      <c r="AH184" s="456" t="str">
        <f t="shared" ca="1" si="221"/>
        <v/>
      </c>
      <c r="AI184" s="456" t="str">
        <f t="shared" ca="1" si="206"/>
        <v/>
      </c>
      <c r="AJ184" s="447" t="e">
        <f t="shared" ca="1" si="222"/>
        <v>#N/A</v>
      </c>
      <c r="AK184" s="412" t="str">
        <f t="shared" ref="AK184:AN184" ca="1" si="363">AK183</f>
        <v/>
      </c>
      <c r="AL184" s="413" t="str">
        <f t="shared" ca="1" si="363"/>
        <v/>
      </c>
      <c r="AM184" s="412" t="str">
        <f t="shared" ca="1" si="363"/>
        <v/>
      </c>
      <c r="AN184" s="413" t="str">
        <f t="shared" ca="1" si="363"/>
        <v/>
      </c>
      <c r="AO184" s="414" t="str">
        <f t="shared" ca="1" si="224"/>
        <v/>
      </c>
      <c r="AP184" s="454" t="str">
        <f t="shared" ca="1" si="207"/>
        <v/>
      </c>
      <c r="AQ184" s="456" t="str">
        <f t="shared" ca="1" si="225"/>
        <v/>
      </c>
      <c r="AR184" s="456" t="str">
        <f t="shared" ca="1" si="208"/>
        <v/>
      </c>
      <c r="AS184" s="447" t="e">
        <f t="shared" ca="1" si="226"/>
        <v>#N/A</v>
      </c>
      <c r="AT184" s="472" t="e">
        <f t="shared" ca="1" si="227"/>
        <v>#VALUE!</v>
      </c>
      <c r="AU184" s="471">
        <f t="shared" ca="1" si="228"/>
        <v>0</v>
      </c>
    </row>
    <row r="185" spans="1:47" ht="15" customHeight="1">
      <c r="B185" s="409">
        <f t="shared" si="209"/>
        <v>0</v>
      </c>
      <c r="C185" s="460">
        <f>표준압력!C169</f>
        <v>0</v>
      </c>
      <c r="D185" s="469">
        <f>표준압력!D169</f>
        <v>0</v>
      </c>
      <c r="E185" s="415">
        <f t="shared" si="342"/>
        <v>0</v>
      </c>
      <c r="F185" s="412" t="str">
        <f t="shared" ca="1" si="342"/>
        <v/>
      </c>
      <c r="G185" s="413" t="str">
        <f t="shared" ca="1" si="342"/>
        <v/>
      </c>
      <c r="H185" s="412" t="str">
        <f t="shared" ca="1" si="342"/>
        <v/>
      </c>
      <c r="I185" s="415" t="str">
        <f t="shared" ca="1" si="342"/>
        <v/>
      </c>
      <c r="J185" s="470" t="str">
        <f t="shared" ca="1" si="211"/>
        <v/>
      </c>
      <c r="K185" s="470" t="str">
        <f t="shared" ca="1" si="212"/>
        <v/>
      </c>
      <c r="L185" s="377">
        <f t="shared" si="213"/>
        <v>0</v>
      </c>
      <c r="M185" s="447" t="e">
        <f t="shared" ca="1" si="214"/>
        <v>#N/A</v>
      </c>
      <c r="N185" s="500" t="e">
        <f t="shared" ca="1" si="215"/>
        <v>#N/A</v>
      </c>
      <c r="O185" s="419">
        <f ca="1">표준압력!G169</f>
        <v>0</v>
      </c>
      <c r="P185" s="407"/>
      <c r="Q185" s="412" t="str">
        <f t="shared" ref="Q185:T185" ca="1" si="364">Q184</f>
        <v/>
      </c>
      <c r="R185" s="413" t="str">
        <f t="shared" ca="1" si="364"/>
        <v/>
      </c>
      <c r="S185" s="412" t="str">
        <f t="shared" ca="1" si="364"/>
        <v/>
      </c>
      <c r="T185" s="413" t="str">
        <f t="shared" ca="1" si="364"/>
        <v/>
      </c>
      <c r="U185" s="414" t="str">
        <f t="shared" ca="1" si="217"/>
        <v/>
      </c>
      <c r="V185" s="411" t="str">
        <f t="shared" ca="1" si="202"/>
        <v/>
      </c>
      <c r="W185" s="377" t="e">
        <f t="shared" ca="1" si="299"/>
        <v>#N/A</v>
      </c>
      <c r="X185" s="420" t="e">
        <f t="shared" ca="1" si="300"/>
        <v>#VALUE!</v>
      </c>
      <c r="Y185" s="413">
        <f t="shared" si="218"/>
        <v>0</v>
      </c>
      <c r="AA185" s="412">
        <f t="shared" ref="AA185:AE185" si="365">AA184</f>
        <v>0</v>
      </c>
      <c r="AB185" s="412" t="str">
        <f t="shared" ca="1" si="365"/>
        <v/>
      </c>
      <c r="AC185" s="413" t="str">
        <f t="shared" ca="1" si="365"/>
        <v/>
      </c>
      <c r="AD185" s="412" t="str">
        <f t="shared" ca="1" si="365"/>
        <v/>
      </c>
      <c r="AE185" s="413" t="str">
        <f t="shared" ca="1" si="365"/>
        <v/>
      </c>
      <c r="AF185" s="414" t="str">
        <f t="shared" ca="1" si="220"/>
        <v/>
      </c>
      <c r="AG185" s="454" t="str">
        <f t="shared" ca="1" si="205"/>
        <v/>
      </c>
      <c r="AH185" s="456" t="str">
        <f t="shared" ca="1" si="221"/>
        <v/>
      </c>
      <c r="AI185" s="456" t="str">
        <f t="shared" ca="1" si="206"/>
        <v/>
      </c>
      <c r="AJ185" s="447" t="e">
        <f t="shared" ca="1" si="222"/>
        <v>#N/A</v>
      </c>
      <c r="AK185" s="412" t="str">
        <f t="shared" ref="AK185:AN185" ca="1" si="366">AK184</f>
        <v/>
      </c>
      <c r="AL185" s="413" t="str">
        <f t="shared" ca="1" si="366"/>
        <v/>
      </c>
      <c r="AM185" s="412" t="str">
        <f t="shared" ca="1" si="366"/>
        <v/>
      </c>
      <c r="AN185" s="413" t="str">
        <f t="shared" ca="1" si="366"/>
        <v/>
      </c>
      <c r="AO185" s="414" t="str">
        <f t="shared" ca="1" si="224"/>
        <v/>
      </c>
      <c r="AP185" s="454" t="str">
        <f t="shared" ca="1" si="207"/>
        <v/>
      </c>
      <c r="AQ185" s="456" t="str">
        <f t="shared" ca="1" si="225"/>
        <v/>
      </c>
      <c r="AR185" s="456" t="str">
        <f t="shared" ca="1" si="208"/>
        <v/>
      </c>
      <c r="AS185" s="447" t="e">
        <f t="shared" ca="1" si="226"/>
        <v>#N/A</v>
      </c>
      <c r="AT185" s="472" t="e">
        <f t="shared" ca="1" si="227"/>
        <v>#VALUE!</v>
      </c>
      <c r="AU185" s="471">
        <f t="shared" ca="1" si="228"/>
        <v>0</v>
      </c>
    </row>
    <row r="186" spans="1:47" ht="15" customHeight="1">
      <c r="B186" s="409">
        <f t="shared" si="209"/>
        <v>0</v>
      </c>
      <c r="C186" s="460">
        <f>표준압력!C170</f>
        <v>0</v>
      </c>
      <c r="D186" s="469">
        <f>표준압력!D170</f>
        <v>0</v>
      </c>
      <c r="E186" s="415">
        <f t="shared" si="342"/>
        <v>0</v>
      </c>
      <c r="F186" s="412" t="str">
        <f t="shared" ca="1" si="342"/>
        <v/>
      </c>
      <c r="G186" s="413" t="str">
        <f t="shared" ca="1" si="342"/>
        <v/>
      </c>
      <c r="H186" s="412" t="str">
        <f t="shared" ca="1" si="342"/>
        <v/>
      </c>
      <c r="I186" s="415" t="str">
        <f t="shared" ca="1" si="342"/>
        <v/>
      </c>
      <c r="J186" s="470" t="str">
        <f t="shared" ca="1" si="211"/>
        <v/>
      </c>
      <c r="K186" s="470" t="str">
        <f t="shared" ca="1" si="212"/>
        <v/>
      </c>
      <c r="L186" s="377">
        <f t="shared" si="213"/>
        <v>0</v>
      </c>
      <c r="M186" s="447" t="e">
        <f t="shared" ca="1" si="214"/>
        <v>#N/A</v>
      </c>
      <c r="N186" s="500" t="e">
        <f t="shared" ca="1" si="215"/>
        <v>#N/A</v>
      </c>
      <c r="O186" s="419">
        <f ca="1">표준압력!G170</f>
        <v>0</v>
      </c>
      <c r="P186" s="407"/>
      <c r="Q186" s="412" t="str">
        <f t="shared" ref="Q186:T186" ca="1" si="367">Q185</f>
        <v/>
      </c>
      <c r="R186" s="413" t="str">
        <f t="shared" ca="1" si="367"/>
        <v/>
      </c>
      <c r="S186" s="412" t="str">
        <f t="shared" ca="1" si="367"/>
        <v/>
      </c>
      <c r="T186" s="413" t="str">
        <f t="shared" ca="1" si="367"/>
        <v/>
      </c>
      <c r="U186" s="414" t="str">
        <f t="shared" ca="1" si="217"/>
        <v/>
      </c>
      <c r="V186" s="411" t="str">
        <f t="shared" ca="1" si="202"/>
        <v/>
      </c>
      <c r="W186" s="377" t="e">
        <f t="shared" ca="1" si="299"/>
        <v>#N/A</v>
      </c>
      <c r="X186" s="420" t="e">
        <f t="shared" ca="1" si="300"/>
        <v>#VALUE!</v>
      </c>
      <c r="Y186" s="413">
        <f t="shared" si="218"/>
        <v>0</v>
      </c>
      <c r="AA186" s="412">
        <f t="shared" ref="AA186:AE186" si="368">AA185</f>
        <v>0</v>
      </c>
      <c r="AB186" s="412" t="str">
        <f t="shared" ca="1" si="368"/>
        <v/>
      </c>
      <c r="AC186" s="413" t="str">
        <f t="shared" ca="1" si="368"/>
        <v/>
      </c>
      <c r="AD186" s="412" t="str">
        <f t="shared" ca="1" si="368"/>
        <v/>
      </c>
      <c r="AE186" s="413" t="str">
        <f t="shared" ca="1" si="368"/>
        <v/>
      </c>
      <c r="AF186" s="414" t="str">
        <f t="shared" ca="1" si="220"/>
        <v/>
      </c>
      <c r="AG186" s="454" t="str">
        <f t="shared" ca="1" si="205"/>
        <v/>
      </c>
      <c r="AH186" s="456" t="str">
        <f t="shared" ca="1" si="221"/>
        <v/>
      </c>
      <c r="AI186" s="456" t="str">
        <f t="shared" ca="1" si="206"/>
        <v/>
      </c>
      <c r="AJ186" s="447" t="e">
        <f t="shared" ca="1" si="222"/>
        <v>#N/A</v>
      </c>
      <c r="AK186" s="412" t="str">
        <f t="shared" ref="AK186:AN186" ca="1" si="369">AK185</f>
        <v/>
      </c>
      <c r="AL186" s="413" t="str">
        <f t="shared" ca="1" si="369"/>
        <v/>
      </c>
      <c r="AM186" s="412" t="str">
        <f t="shared" ca="1" si="369"/>
        <v/>
      </c>
      <c r="AN186" s="413" t="str">
        <f t="shared" ca="1" si="369"/>
        <v/>
      </c>
      <c r="AO186" s="414" t="str">
        <f t="shared" ca="1" si="224"/>
        <v/>
      </c>
      <c r="AP186" s="454" t="str">
        <f t="shared" ca="1" si="207"/>
        <v/>
      </c>
      <c r="AQ186" s="456" t="str">
        <f t="shared" ca="1" si="225"/>
        <v/>
      </c>
      <c r="AR186" s="456" t="str">
        <f t="shared" ca="1" si="208"/>
        <v/>
      </c>
      <c r="AS186" s="447" t="e">
        <f t="shared" ca="1" si="226"/>
        <v>#N/A</v>
      </c>
      <c r="AT186" s="472" t="e">
        <f t="shared" ca="1" si="227"/>
        <v>#VALUE!</v>
      </c>
      <c r="AU186" s="471">
        <f t="shared" ca="1" si="228"/>
        <v>0</v>
      </c>
    </row>
    <row r="187" spans="1:47" ht="15" customHeight="1">
      <c r="B187" s="409">
        <f t="shared" si="209"/>
        <v>0</v>
      </c>
      <c r="C187" s="460">
        <f>표준압력!C171</f>
        <v>0</v>
      </c>
      <c r="D187" s="469">
        <f>표준압력!D171</f>
        <v>0</v>
      </c>
      <c r="E187" s="415">
        <f t="shared" si="342"/>
        <v>0</v>
      </c>
      <c r="F187" s="412" t="str">
        <f t="shared" ca="1" si="342"/>
        <v/>
      </c>
      <c r="G187" s="413" t="str">
        <f t="shared" ca="1" si="342"/>
        <v/>
      </c>
      <c r="H187" s="412" t="str">
        <f t="shared" ca="1" si="342"/>
        <v/>
      </c>
      <c r="I187" s="415" t="str">
        <f t="shared" ca="1" si="342"/>
        <v/>
      </c>
      <c r="J187" s="470" t="str">
        <f t="shared" ca="1" si="211"/>
        <v/>
      </c>
      <c r="K187" s="470" t="str">
        <f t="shared" ca="1" si="212"/>
        <v/>
      </c>
      <c r="L187" s="377">
        <f t="shared" si="213"/>
        <v>0</v>
      </c>
      <c r="M187" s="447" t="e">
        <f t="shared" ca="1" si="214"/>
        <v>#N/A</v>
      </c>
      <c r="N187" s="500" t="e">
        <f t="shared" ca="1" si="215"/>
        <v>#N/A</v>
      </c>
      <c r="O187" s="419">
        <f ca="1">표준압력!G171</f>
        <v>0</v>
      </c>
      <c r="P187" s="407"/>
      <c r="Q187" s="412" t="str">
        <f t="shared" ref="Q187:T187" ca="1" si="370">Q186</f>
        <v/>
      </c>
      <c r="R187" s="413" t="str">
        <f t="shared" ca="1" si="370"/>
        <v/>
      </c>
      <c r="S187" s="412" t="str">
        <f t="shared" ca="1" si="370"/>
        <v/>
      </c>
      <c r="T187" s="413" t="str">
        <f t="shared" ca="1" si="370"/>
        <v/>
      </c>
      <c r="U187" s="414" t="str">
        <f t="shared" ca="1" si="217"/>
        <v/>
      </c>
      <c r="V187" s="411" t="str">
        <f t="shared" ca="1" si="202"/>
        <v/>
      </c>
      <c r="W187" s="377" t="e">
        <f t="shared" ca="1" si="299"/>
        <v>#N/A</v>
      </c>
      <c r="X187" s="420" t="e">
        <f t="shared" ca="1" si="300"/>
        <v>#VALUE!</v>
      </c>
      <c r="Y187" s="413">
        <f t="shared" si="218"/>
        <v>0</v>
      </c>
      <c r="AA187" s="412">
        <f t="shared" ref="AA187:AE187" si="371">AA186</f>
        <v>0</v>
      </c>
      <c r="AB187" s="412" t="str">
        <f t="shared" ca="1" si="371"/>
        <v/>
      </c>
      <c r="AC187" s="413" t="str">
        <f t="shared" ca="1" si="371"/>
        <v/>
      </c>
      <c r="AD187" s="412" t="str">
        <f t="shared" ca="1" si="371"/>
        <v/>
      </c>
      <c r="AE187" s="413" t="str">
        <f t="shared" ca="1" si="371"/>
        <v/>
      </c>
      <c r="AF187" s="414" t="str">
        <f t="shared" ca="1" si="220"/>
        <v/>
      </c>
      <c r="AG187" s="454" t="str">
        <f t="shared" ca="1" si="205"/>
        <v/>
      </c>
      <c r="AH187" s="456" t="str">
        <f t="shared" ca="1" si="221"/>
        <v/>
      </c>
      <c r="AI187" s="456" t="str">
        <f t="shared" ca="1" si="206"/>
        <v/>
      </c>
      <c r="AJ187" s="447" t="e">
        <f t="shared" ca="1" si="222"/>
        <v>#N/A</v>
      </c>
      <c r="AK187" s="412" t="str">
        <f t="shared" ref="AK187:AN187" ca="1" si="372">AK186</f>
        <v/>
      </c>
      <c r="AL187" s="413" t="str">
        <f t="shared" ca="1" si="372"/>
        <v/>
      </c>
      <c r="AM187" s="412" t="str">
        <f t="shared" ca="1" si="372"/>
        <v/>
      </c>
      <c r="AN187" s="413" t="str">
        <f t="shared" ca="1" si="372"/>
        <v/>
      </c>
      <c r="AO187" s="414" t="str">
        <f t="shared" ca="1" si="224"/>
        <v/>
      </c>
      <c r="AP187" s="454" t="str">
        <f t="shared" ca="1" si="207"/>
        <v/>
      </c>
      <c r="AQ187" s="456" t="str">
        <f t="shared" ca="1" si="225"/>
        <v/>
      </c>
      <c r="AR187" s="456" t="str">
        <f t="shared" ca="1" si="208"/>
        <v/>
      </c>
      <c r="AS187" s="447" t="e">
        <f t="shared" ca="1" si="226"/>
        <v>#N/A</v>
      </c>
      <c r="AT187" s="472" t="e">
        <f t="shared" ca="1" si="227"/>
        <v>#VALUE!</v>
      </c>
      <c r="AU187" s="471">
        <f t="shared" ca="1" si="228"/>
        <v>0</v>
      </c>
    </row>
    <row r="188" spans="1:47" ht="15" customHeight="1">
      <c r="B188" s="409">
        <f t="shared" si="209"/>
        <v>0</v>
      </c>
      <c r="C188" s="460">
        <f>표준압력!C172</f>
        <v>0</v>
      </c>
      <c r="D188" s="469">
        <f>표준압력!D172</f>
        <v>0</v>
      </c>
      <c r="E188" s="415">
        <f t="shared" si="342"/>
        <v>0</v>
      </c>
      <c r="F188" s="412" t="str">
        <f t="shared" ca="1" si="342"/>
        <v/>
      </c>
      <c r="G188" s="413" t="str">
        <f t="shared" ca="1" si="342"/>
        <v/>
      </c>
      <c r="H188" s="412" t="str">
        <f t="shared" ca="1" si="342"/>
        <v/>
      </c>
      <c r="I188" s="415" t="str">
        <f t="shared" ca="1" si="342"/>
        <v/>
      </c>
      <c r="J188" s="470" t="str">
        <f t="shared" ca="1" si="211"/>
        <v/>
      </c>
      <c r="K188" s="470" t="str">
        <f t="shared" ca="1" si="212"/>
        <v/>
      </c>
      <c r="L188" s="377">
        <f t="shared" si="213"/>
        <v>0</v>
      </c>
      <c r="M188" s="447" t="e">
        <f t="shared" ca="1" si="214"/>
        <v>#N/A</v>
      </c>
      <c r="N188" s="500" t="e">
        <f t="shared" ca="1" si="215"/>
        <v>#N/A</v>
      </c>
      <c r="O188" s="419">
        <f ca="1">표준압력!G172</f>
        <v>0</v>
      </c>
      <c r="P188" s="407"/>
      <c r="Q188" s="412" t="str">
        <f t="shared" ref="Q188:T188" ca="1" si="373">Q187</f>
        <v/>
      </c>
      <c r="R188" s="413" t="str">
        <f t="shared" ca="1" si="373"/>
        <v/>
      </c>
      <c r="S188" s="412" t="str">
        <f t="shared" ca="1" si="373"/>
        <v/>
      </c>
      <c r="T188" s="413" t="str">
        <f t="shared" ca="1" si="373"/>
        <v/>
      </c>
      <c r="U188" s="414" t="str">
        <f t="shared" ca="1" si="217"/>
        <v/>
      </c>
      <c r="V188" s="411" t="str">
        <f t="shared" ca="1" si="202"/>
        <v/>
      </c>
      <c r="W188" s="377" t="e">
        <f t="shared" ca="1" si="299"/>
        <v>#N/A</v>
      </c>
      <c r="X188" s="420" t="e">
        <f t="shared" ca="1" si="300"/>
        <v>#VALUE!</v>
      </c>
      <c r="Y188" s="413">
        <f t="shared" si="218"/>
        <v>0</v>
      </c>
      <c r="AA188" s="412">
        <f t="shared" ref="AA188:AE188" si="374">AA187</f>
        <v>0</v>
      </c>
      <c r="AB188" s="412" t="str">
        <f t="shared" ca="1" si="374"/>
        <v/>
      </c>
      <c r="AC188" s="413" t="str">
        <f t="shared" ca="1" si="374"/>
        <v/>
      </c>
      <c r="AD188" s="412" t="str">
        <f t="shared" ca="1" si="374"/>
        <v/>
      </c>
      <c r="AE188" s="413" t="str">
        <f t="shared" ca="1" si="374"/>
        <v/>
      </c>
      <c r="AF188" s="414" t="str">
        <f t="shared" ca="1" si="220"/>
        <v/>
      </c>
      <c r="AG188" s="454" t="str">
        <f t="shared" ca="1" si="205"/>
        <v/>
      </c>
      <c r="AH188" s="456" t="str">
        <f t="shared" ca="1" si="221"/>
        <v/>
      </c>
      <c r="AI188" s="456" t="str">
        <f t="shared" ca="1" si="206"/>
        <v/>
      </c>
      <c r="AJ188" s="447" t="e">
        <f t="shared" ca="1" si="222"/>
        <v>#N/A</v>
      </c>
      <c r="AK188" s="412" t="str">
        <f t="shared" ref="AK188:AN188" ca="1" si="375">AK187</f>
        <v/>
      </c>
      <c r="AL188" s="413" t="str">
        <f t="shared" ca="1" si="375"/>
        <v/>
      </c>
      <c r="AM188" s="412" t="str">
        <f t="shared" ca="1" si="375"/>
        <v/>
      </c>
      <c r="AN188" s="413" t="str">
        <f t="shared" ca="1" si="375"/>
        <v/>
      </c>
      <c r="AO188" s="414" t="str">
        <f t="shared" ca="1" si="224"/>
        <v/>
      </c>
      <c r="AP188" s="454" t="str">
        <f t="shared" ca="1" si="207"/>
        <v/>
      </c>
      <c r="AQ188" s="456" t="str">
        <f t="shared" ca="1" si="225"/>
        <v/>
      </c>
      <c r="AR188" s="456" t="str">
        <f t="shared" ca="1" si="208"/>
        <v/>
      </c>
      <c r="AS188" s="447" t="e">
        <f t="shared" ca="1" si="226"/>
        <v>#N/A</v>
      </c>
      <c r="AT188" s="472" t="e">
        <f t="shared" ca="1" si="227"/>
        <v>#VALUE!</v>
      </c>
      <c r="AU188" s="471">
        <f t="shared" ca="1" si="228"/>
        <v>0</v>
      </c>
    </row>
    <row r="189" spans="1:47" ht="15" customHeight="1">
      <c r="B189" s="409">
        <f t="shared" si="209"/>
        <v>0</v>
      </c>
      <c r="C189" s="460">
        <f>표준압력!C173</f>
        <v>0</v>
      </c>
      <c r="D189" s="469">
        <f>표준압력!D173</f>
        <v>0</v>
      </c>
      <c r="E189" s="415">
        <f t="shared" si="342"/>
        <v>0</v>
      </c>
      <c r="F189" s="412" t="str">
        <f t="shared" ca="1" si="342"/>
        <v/>
      </c>
      <c r="G189" s="413" t="str">
        <f t="shared" ca="1" si="342"/>
        <v/>
      </c>
      <c r="H189" s="412" t="str">
        <f t="shared" ca="1" si="342"/>
        <v/>
      </c>
      <c r="I189" s="415" t="str">
        <f t="shared" ca="1" si="342"/>
        <v/>
      </c>
      <c r="J189" s="470" t="str">
        <f t="shared" ca="1" si="211"/>
        <v/>
      </c>
      <c r="K189" s="470" t="str">
        <f t="shared" ca="1" si="212"/>
        <v/>
      </c>
      <c r="L189" s="377">
        <f t="shared" si="213"/>
        <v>0</v>
      </c>
      <c r="M189" s="447" t="e">
        <f t="shared" ca="1" si="214"/>
        <v>#N/A</v>
      </c>
      <c r="N189" s="500" t="e">
        <f t="shared" ca="1" si="215"/>
        <v>#N/A</v>
      </c>
      <c r="O189" s="419">
        <f ca="1">표준압력!G173</f>
        <v>0</v>
      </c>
      <c r="P189" s="407"/>
      <c r="Q189" s="412" t="str">
        <f t="shared" ref="Q189:T189" ca="1" si="376">Q188</f>
        <v/>
      </c>
      <c r="R189" s="413" t="str">
        <f t="shared" ca="1" si="376"/>
        <v/>
      </c>
      <c r="S189" s="412" t="str">
        <f t="shared" ca="1" si="376"/>
        <v/>
      </c>
      <c r="T189" s="413" t="str">
        <f t="shared" ca="1" si="376"/>
        <v/>
      </c>
      <c r="U189" s="414" t="str">
        <f t="shared" ca="1" si="217"/>
        <v/>
      </c>
      <c r="V189" s="411" t="str">
        <f t="shared" ca="1" si="202"/>
        <v/>
      </c>
      <c r="W189" s="377" t="e">
        <f t="shared" ca="1" si="299"/>
        <v>#N/A</v>
      </c>
      <c r="X189" s="420" t="e">
        <f t="shared" ca="1" si="300"/>
        <v>#VALUE!</v>
      </c>
      <c r="Y189" s="413">
        <f t="shared" si="218"/>
        <v>0</v>
      </c>
      <c r="AA189" s="412">
        <f t="shared" ref="AA189:AE189" si="377">AA188</f>
        <v>0</v>
      </c>
      <c r="AB189" s="412" t="str">
        <f t="shared" ca="1" si="377"/>
        <v/>
      </c>
      <c r="AC189" s="413" t="str">
        <f t="shared" ca="1" si="377"/>
        <v/>
      </c>
      <c r="AD189" s="412" t="str">
        <f t="shared" ca="1" si="377"/>
        <v/>
      </c>
      <c r="AE189" s="413" t="str">
        <f t="shared" ca="1" si="377"/>
        <v/>
      </c>
      <c r="AF189" s="414" t="str">
        <f t="shared" ca="1" si="220"/>
        <v/>
      </c>
      <c r="AG189" s="454" t="str">
        <f t="shared" ca="1" si="205"/>
        <v/>
      </c>
      <c r="AH189" s="456" t="str">
        <f t="shared" ca="1" si="221"/>
        <v/>
      </c>
      <c r="AI189" s="456" t="str">
        <f t="shared" ca="1" si="206"/>
        <v/>
      </c>
      <c r="AJ189" s="447" t="e">
        <f t="shared" ca="1" si="222"/>
        <v>#N/A</v>
      </c>
      <c r="AK189" s="412" t="str">
        <f t="shared" ref="AK189:AN189" ca="1" si="378">AK188</f>
        <v/>
      </c>
      <c r="AL189" s="413" t="str">
        <f t="shared" ca="1" si="378"/>
        <v/>
      </c>
      <c r="AM189" s="412" t="str">
        <f t="shared" ca="1" si="378"/>
        <v/>
      </c>
      <c r="AN189" s="413" t="str">
        <f t="shared" ca="1" si="378"/>
        <v/>
      </c>
      <c r="AO189" s="414" t="str">
        <f t="shared" ca="1" si="224"/>
        <v/>
      </c>
      <c r="AP189" s="454" t="str">
        <f t="shared" ca="1" si="207"/>
        <v/>
      </c>
      <c r="AQ189" s="456" t="str">
        <f t="shared" ca="1" si="225"/>
        <v/>
      </c>
      <c r="AR189" s="456" t="str">
        <f t="shared" ca="1" si="208"/>
        <v/>
      </c>
      <c r="AS189" s="447" t="e">
        <f t="shared" ca="1" si="226"/>
        <v>#N/A</v>
      </c>
      <c r="AT189" s="472" t="e">
        <f t="shared" ca="1" si="227"/>
        <v>#VALUE!</v>
      </c>
      <c r="AU189" s="471">
        <f t="shared" ca="1" si="228"/>
        <v>0</v>
      </c>
    </row>
    <row r="190" spans="1:47" ht="15" customHeight="1">
      <c r="B190" s="409">
        <f t="shared" si="209"/>
        <v>0</v>
      </c>
      <c r="C190" s="460">
        <f>표준압력!C174</f>
        <v>0</v>
      </c>
      <c r="D190" s="469">
        <f>표준압력!D174</f>
        <v>0</v>
      </c>
      <c r="E190" s="415">
        <f t="shared" si="342"/>
        <v>0</v>
      </c>
      <c r="F190" s="412" t="str">
        <f t="shared" ca="1" si="342"/>
        <v/>
      </c>
      <c r="G190" s="413" t="str">
        <f t="shared" ca="1" si="342"/>
        <v/>
      </c>
      <c r="H190" s="412" t="str">
        <f t="shared" ca="1" si="342"/>
        <v/>
      </c>
      <c r="I190" s="415" t="str">
        <f t="shared" ca="1" si="342"/>
        <v/>
      </c>
      <c r="J190" s="470" t="str">
        <f t="shared" ca="1" si="211"/>
        <v/>
      </c>
      <c r="K190" s="470" t="str">
        <f t="shared" ca="1" si="212"/>
        <v/>
      </c>
      <c r="L190" s="377">
        <f t="shared" si="213"/>
        <v>0</v>
      </c>
      <c r="M190" s="447" t="e">
        <f t="shared" ca="1" si="214"/>
        <v>#N/A</v>
      </c>
      <c r="N190" s="500" t="e">
        <f t="shared" ca="1" si="215"/>
        <v>#N/A</v>
      </c>
      <c r="O190" s="419">
        <f ca="1">표준압력!G174</f>
        <v>0</v>
      </c>
      <c r="P190" s="407"/>
      <c r="Q190" s="412" t="str">
        <f t="shared" ref="Q190:T190" ca="1" si="379">Q189</f>
        <v/>
      </c>
      <c r="R190" s="413" t="str">
        <f t="shared" ca="1" si="379"/>
        <v/>
      </c>
      <c r="S190" s="412" t="str">
        <f t="shared" ca="1" si="379"/>
        <v/>
      </c>
      <c r="T190" s="413" t="str">
        <f t="shared" ca="1" si="379"/>
        <v/>
      </c>
      <c r="U190" s="414" t="str">
        <f t="shared" ca="1" si="217"/>
        <v/>
      </c>
      <c r="V190" s="411" t="str">
        <f t="shared" ca="1" si="202"/>
        <v/>
      </c>
      <c r="W190" s="377" t="e">
        <f t="shared" ca="1" si="299"/>
        <v>#N/A</v>
      </c>
      <c r="X190" s="420" t="e">
        <f t="shared" ca="1" si="300"/>
        <v>#VALUE!</v>
      </c>
      <c r="Y190" s="413">
        <f t="shared" si="218"/>
        <v>0</v>
      </c>
      <c r="AA190" s="412">
        <f t="shared" ref="AA190:AE190" si="380">AA189</f>
        <v>0</v>
      </c>
      <c r="AB190" s="412" t="str">
        <f t="shared" ca="1" si="380"/>
        <v/>
      </c>
      <c r="AC190" s="413" t="str">
        <f t="shared" ca="1" si="380"/>
        <v/>
      </c>
      <c r="AD190" s="412" t="str">
        <f t="shared" ca="1" si="380"/>
        <v/>
      </c>
      <c r="AE190" s="413" t="str">
        <f t="shared" ca="1" si="380"/>
        <v/>
      </c>
      <c r="AF190" s="414" t="str">
        <f t="shared" ca="1" si="220"/>
        <v/>
      </c>
      <c r="AG190" s="454" t="str">
        <f t="shared" ca="1" si="205"/>
        <v/>
      </c>
      <c r="AH190" s="456" t="str">
        <f t="shared" ca="1" si="221"/>
        <v/>
      </c>
      <c r="AI190" s="456" t="str">
        <f t="shared" ca="1" si="206"/>
        <v/>
      </c>
      <c r="AJ190" s="447" t="e">
        <f t="shared" ca="1" si="222"/>
        <v>#N/A</v>
      </c>
      <c r="AK190" s="412" t="str">
        <f t="shared" ref="AK190:AN190" ca="1" si="381">AK189</f>
        <v/>
      </c>
      <c r="AL190" s="413" t="str">
        <f t="shared" ca="1" si="381"/>
        <v/>
      </c>
      <c r="AM190" s="412" t="str">
        <f t="shared" ca="1" si="381"/>
        <v/>
      </c>
      <c r="AN190" s="413" t="str">
        <f t="shared" ca="1" si="381"/>
        <v/>
      </c>
      <c r="AO190" s="414" t="str">
        <f t="shared" ca="1" si="224"/>
        <v/>
      </c>
      <c r="AP190" s="454" t="str">
        <f t="shared" ca="1" si="207"/>
        <v/>
      </c>
      <c r="AQ190" s="456" t="str">
        <f t="shared" ca="1" si="225"/>
        <v/>
      </c>
      <c r="AR190" s="456" t="str">
        <f t="shared" ca="1" si="208"/>
        <v/>
      </c>
      <c r="AS190" s="447" t="e">
        <f t="shared" ca="1" si="226"/>
        <v>#N/A</v>
      </c>
      <c r="AT190" s="472" t="e">
        <f t="shared" ca="1" si="227"/>
        <v>#VALUE!</v>
      </c>
      <c r="AU190" s="471">
        <f t="shared" ca="1" si="228"/>
        <v>0</v>
      </c>
    </row>
    <row r="191" spans="1:47" ht="15" customHeight="1">
      <c r="B191" s="409">
        <f t="shared" si="209"/>
        <v>0</v>
      </c>
      <c r="C191" s="460">
        <f>표준압력!C175</f>
        <v>0</v>
      </c>
      <c r="D191" s="469">
        <f>표준압력!D175</f>
        <v>0</v>
      </c>
      <c r="E191" s="415">
        <f t="shared" si="342"/>
        <v>0</v>
      </c>
      <c r="F191" s="412" t="str">
        <f t="shared" ca="1" si="342"/>
        <v/>
      </c>
      <c r="G191" s="413" t="str">
        <f t="shared" ca="1" si="342"/>
        <v/>
      </c>
      <c r="H191" s="412" t="str">
        <f t="shared" ca="1" si="342"/>
        <v/>
      </c>
      <c r="I191" s="415" t="str">
        <f t="shared" ca="1" si="342"/>
        <v/>
      </c>
      <c r="J191" s="470" t="str">
        <f t="shared" ca="1" si="211"/>
        <v/>
      </c>
      <c r="K191" s="470" t="str">
        <f t="shared" ca="1" si="212"/>
        <v/>
      </c>
      <c r="L191" s="377">
        <f t="shared" si="213"/>
        <v>0</v>
      </c>
      <c r="M191" s="447" t="e">
        <f t="shared" ca="1" si="214"/>
        <v>#N/A</v>
      </c>
      <c r="N191" s="500" t="e">
        <f t="shared" ca="1" si="215"/>
        <v>#N/A</v>
      </c>
      <c r="O191" s="419">
        <f ca="1">표준압력!G175</f>
        <v>0</v>
      </c>
      <c r="P191" s="407"/>
      <c r="Q191" s="412" t="str">
        <f t="shared" ref="Q191:T191" ca="1" si="382">Q190</f>
        <v/>
      </c>
      <c r="R191" s="413" t="str">
        <f t="shared" ca="1" si="382"/>
        <v/>
      </c>
      <c r="S191" s="412" t="str">
        <f t="shared" ca="1" si="382"/>
        <v/>
      </c>
      <c r="T191" s="413" t="str">
        <f t="shared" ca="1" si="382"/>
        <v/>
      </c>
      <c r="U191" s="414" t="str">
        <f t="shared" ca="1" si="217"/>
        <v/>
      </c>
      <c r="V191" s="411" t="str">
        <f t="shared" ca="1" si="202"/>
        <v/>
      </c>
      <c r="W191" s="377" t="e">
        <f t="shared" ca="1" si="299"/>
        <v>#N/A</v>
      </c>
      <c r="X191" s="420" t="e">
        <f t="shared" ca="1" si="300"/>
        <v>#VALUE!</v>
      </c>
      <c r="Y191" s="413">
        <f t="shared" si="218"/>
        <v>0</v>
      </c>
      <c r="AA191" s="412">
        <f t="shared" ref="AA191:AE191" si="383">AA190</f>
        <v>0</v>
      </c>
      <c r="AB191" s="412" t="str">
        <f t="shared" ca="1" si="383"/>
        <v/>
      </c>
      <c r="AC191" s="413" t="str">
        <f t="shared" ca="1" si="383"/>
        <v/>
      </c>
      <c r="AD191" s="412" t="str">
        <f t="shared" ca="1" si="383"/>
        <v/>
      </c>
      <c r="AE191" s="413" t="str">
        <f t="shared" ca="1" si="383"/>
        <v/>
      </c>
      <c r="AF191" s="414" t="str">
        <f t="shared" ca="1" si="220"/>
        <v/>
      </c>
      <c r="AG191" s="454" t="str">
        <f t="shared" ca="1" si="205"/>
        <v/>
      </c>
      <c r="AH191" s="456" t="str">
        <f t="shared" ca="1" si="221"/>
        <v/>
      </c>
      <c r="AI191" s="456" t="str">
        <f t="shared" ca="1" si="206"/>
        <v/>
      </c>
      <c r="AJ191" s="447" t="e">
        <f t="shared" ca="1" si="222"/>
        <v>#N/A</v>
      </c>
      <c r="AK191" s="412" t="str">
        <f t="shared" ref="AK191:AN191" ca="1" si="384">AK190</f>
        <v/>
      </c>
      <c r="AL191" s="413" t="str">
        <f t="shared" ca="1" si="384"/>
        <v/>
      </c>
      <c r="AM191" s="412" t="str">
        <f t="shared" ca="1" si="384"/>
        <v/>
      </c>
      <c r="AN191" s="413" t="str">
        <f t="shared" ca="1" si="384"/>
        <v/>
      </c>
      <c r="AO191" s="414" t="str">
        <f t="shared" ca="1" si="224"/>
        <v/>
      </c>
      <c r="AP191" s="454" t="str">
        <f t="shared" ca="1" si="207"/>
        <v/>
      </c>
      <c r="AQ191" s="456" t="str">
        <f t="shared" ca="1" si="225"/>
        <v/>
      </c>
      <c r="AR191" s="456" t="str">
        <f t="shared" ca="1" si="208"/>
        <v/>
      </c>
      <c r="AS191" s="447" t="e">
        <f t="shared" ca="1" si="226"/>
        <v>#N/A</v>
      </c>
      <c r="AT191" s="472" t="e">
        <f t="shared" ca="1" si="227"/>
        <v>#VALUE!</v>
      </c>
      <c r="AU191" s="471">
        <f t="shared" ca="1" si="228"/>
        <v>0</v>
      </c>
    </row>
    <row r="192" spans="1:47" s="67" customFormat="1" ht="15" customHeight="1">
      <c r="A192" s="58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</row>
    <row r="193" spans="1:17" s="67" customFormat="1" ht="15" hidden="1" customHeight="1">
      <c r="A193" s="58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</row>
    <row r="194" spans="1:17" s="67" customFormat="1" ht="15" hidden="1" customHeight="1">
      <c r="A194" s="58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</row>
    <row r="195" spans="1:17" s="67" customFormat="1" ht="15" hidden="1" customHeight="1">
      <c r="A195" s="58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</row>
    <row r="196" spans="1:17" s="67" customFormat="1" ht="15" hidden="1" customHeight="1">
      <c r="A196" s="58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</row>
    <row r="197" spans="1:17" s="67" customFormat="1" ht="15" hidden="1" customHeight="1">
      <c r="A197" s="58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</row>
    <row r="198" spans="1:17" s="67" customFormat="1" ht="15" hidden="1" customHeight="1">
      <c r="A198" s="58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</row>
    <row r="199" spans="1:17" s="67" customFormat="1" ht="15" hidden="1" customHeight="1">
      <c r="A199" s="58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</row>
    <row r="200" spans="1:17" s="67" customFormat="1" ht="15" hidden="1" customHeight="1">
      <c r="A200" s="58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</row>
    <row r="201" spans="1:17" s="67" customFormat="1" ht="15" hidden="1" customHeight="1">
      <c r="A201" s="58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</row>
    <row r="202" spans="1:17" s="67" customFormat="1" ht="15" hidden="1" customHeight="1">
      <c r="A202" s="58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</row>
    <row r="203" spans="1:17" s="67" customFormat="1" ht="15" hidden="1" customHeight="1">
      <c r="A203" s="58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</row>
    <row r="204" spans="1:17" s="67" customFormat="1" ht="15" hidden="1" customHeight="1">
      <c r="A204" s="58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</row>
    <row r="205" spans="1:17" s="67" customFormat="1" ht="15" hidden="1" customHeight="1">
      <c r="A205" s="58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</row>
    <row r="206" spans="1:17" s="67" customFormat="1" ht="15" hidden="1" customHeight="1">
      <c r="A206" s="58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</row>
    <row r="207" spans="1:17" s="67" customFormat="1" ht="15" hidden="1" customHeight="1">
      <c r="A207" s="58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</row>
    <row r="208" spans="1:17" s="67" customFormat="1" ht="15" hidden="1" customHeight="1">
      <c r="A208" s="58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</row>
    <row r="209" spans="1:16" s="67" customFormat="1" ht="15" hidden="1" customHeight="1">
      <c r="A209" s="58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</row>
    <row r="210" spans="1:16" s="67" customFormat="1" ht="15" hidden="1" customHeight="1">
      <c r="A210" s="58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</row>
    <row r="211" spans="1:16" s="67" customFormat="1" ht="15" hidden="1" customHeight="1">
      <c r="A211" s="58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</row>
    <row r="212" spans="1:16" s="67" customFormat="1" ht="15" hidden="1" customHeight="1">
      <c r="A212" s="58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</row>
    <row r="213" spans="1:16" s="67" customFormat="1" ht="15" hidden="1" customHeight="1">
      <c r="A213" s="58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</row>
    <row r="214" spans="1:16" s="67" customFormat="1" ht="15" hidden="1" customHeight="1">
      <c r="A214" s="58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</row>
    <row r="215" spans="1:16" s="67" customFormat="1" ht="15" hidden="1" customHeight="1">
      <c r="A215" s="58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</row>
    <row r="216" spans="1:16" s="67" customFormat="1" ht="15" hidden="1" customHeight="1">
      <c r="A216" s="58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</row>
    <row r="217" spans="1:16" s="67" customFormat="1" ht="15" hidden="1" customHeight="1">
      <c r="A217" s="58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</row>
    <row r="218" spans="1:16" s="67" customFormat="1" ht="15" hidden="1" customHeight="1">
      <c r="A218" s="58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</row>
    <row r="219" spans="1:16" s="67" customFormat="1" ht="15" hidden="1" customHeight="1">
      <c r="A219" s="58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</row>
    <row r="220" spans="1:16" s="67" customFormat="1" ht="15" hidden="1" customHeight="1">
      <c r="A220" s="58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</row>
    <row r="221" spans="1:16" s="67" customFormat="1" ht="15" hidden="1" customHeight="1">
      <c r="A221" s="58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</row>
    <row r="222" spans="1:16" s="67" customFormat="1" ht="15" hidden="1" customHeight="1">
      <c r="A222" s="58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</row>
    <row r="223" spans="1:16" s="67" customFormat="1" ht="15" hidden="1" customHeight="1">
      <c r="A223" s="58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</row>
    <row r="224" spans="1:16" s="67" customFormat="1" ht="15" hidden="1" customHeight="1">
      <c r="A224" s="58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</row>
    <row r="225" spans="1:16" s="67" customFormat="1" ht="15" hidden="1" customHeight="1">
      <c r="A225" s="58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</row>
    <row r="226" spans="1:16" s="67" customFormat="1" ht="15" hidden="1" customHeight="1">
      <c r="A226" s="58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</row>
    <row r="227" spans="1:16" s="67" customFormat="1" ht="15" hidden="1" customHeight="1">
      <c r="A227" s="58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</row>
    <row r="228" spans="1:16" s="67" customFormat="1" ht="15" hidden="1" customHeight="1">
      <c r="A228" s="58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</row>
    <row r="229" spans="1:16" s="67" customFormat="1" ht="15" hidden="1" customHeight="1">
      <c r="A229" s="58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</row>
    <row r="230" spans="1:16" s="67" customFormat="1" ht="15" hidden="1" customHeight="1">
      <c r="A230" s="58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</row>
    <row r="231" spans="1:16" s="67" customFormat="1" ht="15" hidden="1" customHeight="1">
      <c r="A231" s="58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</row>
    <row r="232" spans="1:16" s="67" customFormat="1" ht="15" hidden="1" customHeight="1">
      <c r="A232" s="58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</row>
    <row r="233" spans="1:16" s="67" customFormat="1" ht="15" hidden="1" customHeight="1">
      <c r="A233" s="58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</row>
    <row r="234" spans="1:16" s="67" customFormat="1" ht="15" hidden="1" customHeight="1">
      <c r="A234" s="58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</row>
    <row r="235" spans="1:16" s="67" customFormat="1" ht="15" hidden="1" customHeight="1">
      <c r="A235" s="58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</row>
    <row r="236" spans="1:16" ht="16.5" customHeight="1">
      <c r="A236" s="298" t="s">
        <v>329</v>
      </c>
    </row>
    <row r="237" spans="1:16" ht="15" customHeight="1">
      <c r="B237" s="301" t="s">
        <v>500</v>
      </c>
    </row>
    <row r="238" spans="1:16" ht="15" customHeight="1">
      <c r="B238" s="786" t="s">
        <v>501</v>
      </c>
      <c r="C238" s="787"/>
      <c r="D238" s="439" t="s">
        <v>3</v>
      </c>
      <c r="E238" s="439" t="s">
        <v>263</v>
      </c>
      <c r="F238" s="439" t="s">
        <v>265</v>
      </c>
      <c r="G238" s="439" t="s">
        <v>92</v>
      </c>
      <c r="H238" s="788" t="s">
        <v>135</v>
      </c>
      <c r="I238" s="788"/>
      <c r="J238" s="789" t="s">
        <v>957</v>
      </c>
      <c r="K238" s="789"/>
      <c r="L238" s="789" t="s">
        <v>958</v>
      </c>
      <c r="M238" s="789"/>
    </row>
    <row r="239" spans="1:16" ht="15" customHeight="1">
      <c r="B239" s="784" t="e">
        <f>Calcu!M$568</f>
        <v>#N/A</v>
      </c>
      <c r="C239" s="785"/>
      <c r="D239" s="240" t="str">
        <f ca="1">IFERROR(OFFSET(Pressure_1_R3!B$66,MATCH($B239,Pressure_1_R3!$C$67:$C$126,0),0),"")</f>
        <v/>
      </c>
      <c r="E239" s="240" t="str">
        <f ca="1">IFERROR(OFFSET(Pressure_1_R3!AA$66,MATCH($B239,Pressure_1_R3!$C$67:$C$126,0),0),"")</f>
        <v/>
      </c>
      <c r="F239" s="240" t="str">
        <f ca="1">IFERROR(OFFSET(Pressure_1_R3!AB$66,MATCH($B239,Pressure_1_R3!$C$67:$C$126,0),0),"")</f>
        <v/>
      </c>
      <c r="G239" s="240" t="str">
        <f ca="1">IFERROR(OFFSET(Pressure_1_R3!Z$66,MATCH($B239,Pressure_1_R3!$C$67:$C$126,0),0),"")</f>
        <v/>
      </c>
      <c r="H239" s="240" t="str">
        <f ca="1">IFERROR(OFFSET(Pressure_1_R3!T$66,MATCH($B239,Pressure_1_R3!$C$67:$C$126,0),0),"")</f>
        <v/>
      </c>
      <c r="I239" s="240" t="str">
        <f ca="1">IFERROR(OFFSET(Pressure_1_R3!V$66,MATCH($B239,Pressure_1_R3!$C$67:$C$126,0),0),"")</f>
        <v/>
      </c>
      <c r="J239" s="438" t="str">
        <f ca="1">IFERROR(OFFSET(Pressure_1_R3!AC$66,MATCH($B239,Pressure_1_R3!$C$67:$C$126,0),0),"")</f>
        <v/>
      </c>
      <c r="K239" s="438" t="str">
        <f ca="1">IFERROR(OFFSET(Pressure_1_R3!AD$66,MATCH($B239,Pressure_1_R3!$C$67:$C$126,0),0),"")</f>
        <v/>
      </c>
      <c r="L239" s="438" t="str">
        <f ca="1">IFERROR(OFFSET(Pressure_1_R3!AE$66,MATCH($B239,Pressure_1_R3!$C$67:$C$126,0),0),"")</f>
        <v/>
      </c>
      <c r="M239" s="438" t="str">
        <f ca="1">IFERROR(OFFSET(Pressure_1_R3!AF$66,MATCH($B239,Pressure_1_R3!$C$67:$C$126,0),0),"")</f>
        <v/>
      </c>
    </row>
    <row r="240" spans="1:16" ht="15" customHeight="1">
      <c r="B240" s="784" t="e">
        <f>Calcu!N$568</f>
        <v>#N/A</v>
      </c>
      <c r="C240" s="785"/>
      <c r="D240" s="240" t="str">
        <f ca="1">IFERROR(OFFSET(Pressure_1_R3!B$66,MATCH($B240,Pressure_1_R3!$C$67:$C$126,0),0),"")</f>
        <v/>
      </c>
      <c r="E240" s="240" t="str">
        <f ca="1">IFERROR(OFFSET(Pressure_1_R3!AA$66,MATCH($B240,Pressure_1_R3!$C$67:$C$126,0),0),"")</f>
        <v/>
      </c>
      <c r="F240" s="240" t="str">
        <f ca="1">IFERROR(OFFSET(Pressure_1_R3!AB$66,MATCH($B240,Pressure_1_R3!$C$67:$C$126,0),0),"")</f>
        <v/>
      </c>
      <c r="G240" s="240" t="str">
        <f ca="1">IFERROR(OFFSET(Pressure_1_R3!Z$66,MATCH($B240,Pressure_1_R3!$C$67:$C$126,0),0),"")</f>
        <v/>
      </c>
      <c r="H240" s="240" t="str">
        <f ca="1">IFERROR(OFFSET(Pressure_1_R3!T$66,MATCH($B240,Pressure_1_R3!$C$67:$C$126,0),0),"")</f>
        <v/>
      </c>
      <c r="I240" s="240" t="str">
        <f ca="1">IFERROR(OFFSET(Pressure_1_R3!V$66,MATCH($B240,Pressure_1_R3!$C$67:$C$126,0),0),"")</f>
        <v/>
      </c>
      <c r="J240" s="438" t="str">
        <f ca="1">IFERROR(OFFSET(Pressure_1_R3!AC$66,MATCH($B240,Pressure_1_R3!$C$67:$C$126,0),0),"")</f>
        <v/>
      </c>
      <c r="K240" s="438" t="str">
        <f ca="1">IFERROR(OFFSET(Pressure_1_R3!AD$66,MATCH($B240,Pressure_1_R3!$C$67:$C$126,0),0),"")</f>
        <v/>
      </c>
      <c r="L240" s="438" t="str">
        <f ca="1">IFERROR(OFFSET(Pressure_1_R3!AE$66,MATCH($B240,Pressure_1_R3!$C$67:$C$126,0),0),"")</f>
        <v/>
      </c>
      <c r="M240" s="438" t="str">
        <f ca="1">IFERROR(OFFSET(Pressure_1_R3!AF$66,MATCH($B240,Pressure_1_R3!$C$67:$C$126,0),0),"")</f>
        <v/>
      </c>
      <c r="O240" s="67"/>
    </row>
    <row r="241" spans="2:47" ht="15" customHeight="1">
      <c r="H241" s="237"/>
      <c r="I241" s="73"/>
      <c r="J241" s="72"/>
      <c r="K241" s="72"/>
      <c r="L241" s="67"/>
    </row>
    <row r="242" spans="2:47" ht="15" customHeight="1">
      <c r="B242" s="301" t="s">
        <v>981</v>
      </c>
      <c r="D242" s="66"/>
      <c r="E242" s="66"/>
      <c r="F242" s="301" t="s">
        <v>486</v>
      </c>
      <c r="K242" s="67"/>
      <c r="L242" s="67"/>
      <c r="M242" s="67"/>
      <c r="N242" s="67"/>
      <c r="O242" s="66"/>
      <c r="P242" s="66"/>
      <c r="Q242" s="301" t="s">
        <v>945</v>
      </c>
      <c r="U242" s="66"/>
      <c r="V242" s="66"/>
      <c r="W242" s="66"/>
      <c r="AA242" s="301" t="s">
        <v>974</v>
      </c>
    </row>
    <row r="243" spans="2:47" ht="15" customHeight="1">
      <c r="B243" s="474" t="s">
        <v>750</v>
      </c>
      <c r="C243" s="778" t="s">
        <v>938</v>
      </c>
      <c r="D243" s="779"/>
      <c r="E243" s="473" t="s">
        <v>125</v>
      </c>
      <c r="F243" s="778" t="s">
        <v>942</v>
      </c>
      <c r="G243" s="779"/>
      <c r="H243" s="778" t="s">
        <v>943</v>
      </c>
      <c r="I243" s="782"/>
      <c r="J243" s="474" t="s">
        <v>263</v>
      </c>
      <c r="K243" s="474" t="s">
        <v>265</v>
      </c>
      <c r="L243" s="502" t="s">
        <v>991</v>
      </c>
      <c r="M243" s="501" t="s">
        <v>973</v>
      </c>
      <c r="N243" s="780" t="s">
        <v>402</v>
      </c>
      <c r="O243" s="781"/>
      <c r="P243" s="66"/>
      <c r="Q243" s="778" t="s">
        <v>942</v>
      </c>
      <c r="R243" s="779"/>
      <c r="S243" s="778" t="s">
        <v>943</v>
      </c>
      <c r="T243" s="779"/>
      <c r="U243" s="783" t="s">
        <v>135</v>
      </c>
      <c r="V243" s="783"/>
      <c r="W243" s="474" t="s">
        <v>368</v>
      </c>
      <c r="X243" s="497" t="s">
        <v>524</v>
      </c>
      <c r="Y243" s="473" t="s">
        <v>92</v>
      </c>
      <c r="AA243" s="502" t="s">
        <v>993</v>
      </c>
      <c r="AB243" s="778" t="s">
        <v>942</v>
      </c>
      <c r="AC243" s="779"/>
      <c r="AD243" s="778" t="s">
        <v>994</v>
      </c>
      <c r="AE243" s="779"/>
      <c r="AF243" s="778" t="s">
        <v>978</v>
      </c>
      <c r="AG243" s="779"/>
      <c r="AH243" s="782" t="s">
        <v>975</v>
      </c>
      <c r="AI243" s="782"/>
      <c r="AJ243" s="501" t="s">
        <v>973</v>
      </c>
      <c r="AK243" s="778" t="s">
        <v>942</v>
      </c>
      <c r="AL243" s="779"/>
      <c r="AM243" s="778" t="s">
        <v>994</v>
      </c>
      <c r="AN243" s="779"/>
      <c r="AO243" s="778" t="s">
        <v>979</v>
      </c>
      <c r="AP243" s="779"/>
      <c r="AQ243" s="778" t="s">
        <v>975</v>
      </c>
      <c r="AR243" s="782"/>
      <c r="AS243" s="501" t="s">
        <v>973</v>
      </c>
      <c r="AT243" s="778" t="s">
        <v>980</v>
      </c>
      <c r="AU243" s="779"/>
    </row>
    <row r="244" spans="2:47" ht="15" customHeight="1">
      <c r="B244" s="452">
        <f>Calcu!I$568</f>
        <v>0</v>
      </c>
      <c r="C244" s="460">
        <f>표준압력!C228</f>
        <v>0</v>
      </c>
      <c r="D244" s="469">
        <f>표준압력!D228</f>
        <v>0</v>
      </c>
      <c r="E244" s="455">
        <f>MAX(C244:C303)</f>
        <v>0</v>
      </c>
      <c r="F244" s="453" t="str">
        <f ca="1">E239</f>
        <v/>
      </c>
      <c r="G244" s="454" t="str">
        <f ca="1">F239</f>
        <v/>
      </c>
      <c r="H244" s="453" t="str">
        <f ca="1">E240</f>
        <v/>
      </c>
      <c r="I244" s="456" t="str">
        <f ca="1">F240</f>
        <v/>
      </c>
      <c r="J244" s="470" t="str">
        <f ca="1">IF($B244="20409-0",F244,IF($E244&lt;=0,H244,IF($C244&lt;0,H244,F244)))</f>
        <v/>
      </c>
      <c r="K244" s="470" t="str">
        <f ca="1">IF($B244="20409-0",G244,IF($E244&lt;=0,I244,IF($C244&lt;0,I244,G244)))</f>
        <v/>
      </c>
      <c r="L244" s="377">
        <f>IF(C244=0,0,IF(AND(J244=F244,K244=G244,C244&lt;0),(ABS(C244)*J244+K244)*SIGN(C244),C244*J244+K244))</f>
        <v>0</v>
      </c>
      <c r="M244" s="447" t="e">
        <f ca="1">INDEX($C$3:$J$10,MATCH(D244,$C$2:$J$2,0),MATCH(O244,$B$3:$B$10,0))</f>
        <v>#N/A</v>
      </c>
      <c r="N244" s="500" t="e">
        <f ca="1">L244*M244</f>
        <v>#N/A</v>
      </c>
      <c r="O244" s="419">
        <f ca="1">표준압력!G228</f>
        <v>0</v>
      </c>
      <c r="P244" s="66"/>
      <c r="Q244" s="418" t="str">
        <f ca="1">H239</f>
        <v/>
      </c>
      <c r="R244" s="419" t="str">
        <f ca="1">I239</f>
        <v/>
      </c>
      <c r="S244" s="418" t="str">
        <f ca="1">H240</f>
        <v/>
      </c>
      <c r="T244" s="419" t="str">
        <f ca="1">I240</f>
        <v/>
      </c>
      <c r="U244" s="414" t="str">
        <f ca="1">IF($B244="20409-0",Q244,IF($E244&lt;=0,S244,IF($C244&lt;0,S244,Q244)))</f>
        <v/>
      </c>
      <c r="V244" s="411" t="str">
        <f t="shared" ref="V244:V303" ca="1" si="385">IF($B244="20409-0",R244,IF($E244&lt;=0,T244,IF($C244&lt;0,T244,R244)))</f>
        <v/>
      </c>
      <c r="W244" s="377" t="e">
        <f t="shared" ref="W244:W275" ca="1" si="386">IF(OR(V244="% of Reading",V244="% of F.S"),1,INDEX(C$3:J$10,MATCH(V244,B$3:B$10,0),MATCH(Y244,C$2:J$2,0)))</f>
        <v>#N/A</v>
      </c>
      <c r="X244" s="420" t="e">
        <f t="shared" ref="X244:X275" ca="1" si="387">IF(V244="% of Reading",N244*U244%,IF(V244="% of F.S",E244*U244%,U244*W244))</f>
        <v>#VALUE!</v>
      </c>
      <c r="Y244" s="419">
        <f>D244</f>
        <v>0</v>
      </c>
      <c r="AA244" s="377">
        <f>IF(B244="20408-0",MAX(E$20,E$132,E$244,E$356),E244)</f>
        <v>0</v>
      </c>
      <c r="AB244" s="453" t="str">
        <f ca="1">J239</f>
        <v/>
      </c>
      <c r="AC244" s="454" t="str">
        <f ca="1">K239</f>
        <v/>
      </c>
      <c r="AD244" s="456" t="str">
        <f ca="1">J240</f>
        <v/>
      </c>
      <c r="AE244" s="456" t="str">
        <f ca="1">K240</f>
        <v/>
      </c>
      <c r="AF244" s="414" t="str">
        <f ca="1">IF($B244="20409-0",AB244,IF($E244&lt;=0,AD244,IF($C244&lt;0,AD244,AB244)))</f>
        <v/>
      </c>
      <c r="AG244" s="454" t="str">
        <f t="shared" ref="AG244:AG303" ca="1" si="388">IF($B244="20409-0",AC244,IF($E244&lt;=0,AE244,IF($C244&lt;0,AE244,AC244)))</f>
        <v/>
      </c>
      <c r="AH244" s="456" t="str">
        <f ca="1">IF(AG244="% of Reading",AF244%*$C244,IF(AG244="% of F.S",AF244%*$AA244,AF244))</f>
        <v/>
      </c>
      <c r="AI244" s="456" t="str">
        <f t="shared" ref="AI244:AI303" ca="1" si="389">IF(OR(AG244="% of Reading",AG244="% of F.S"),$D244,AG244)</f>
        <v/>
      </c>
      <c r="AJ244" s="447" t="e">
        <f ca="1">INDEX($C$3:$J$10,MATCH(AI244,$C$2:$J$2,0),MATCH($AU244,$B$3:$B$10,0))</f>
        <v>#N/A</v>
      </c>
      <c r="AK244" s="453" t="str">
        <f ca="1">L239</f>
        <v/>
      </c>
      <c r="AL244" s="454" t="str">
        <f ca="1">M239</f>
        <v/>
      </c>
      <c r="AM244" s="456" t="str">
        <f ca="1">L240</f>
        <v/>
      </c>
      <c r="AN244" s="456" t="str">
        <f ca="1">M240</f>
        <v/>
      </c>
      <c r="AO244" s="414" t="str">
        <f ca="1">IF($B244="20409-0",AK244,IF($E244&lt;=0,AM244,IF($C244&lt;0,AM244,AK244)))</f>
        <v/>
      </c>
      <c r="AP244" s="454" t="str">
        <f t="shared" ref="AP244:AP303" ca="1" si="390">IF($B244="20409-0",AL244,IF($E244&lt;=0,AN244,IF($C244&lt;0,AN244,AL244)))</f>
        <v/>
      </c>
      <c r="AQ244" s="456" t="str">
        <f ca="1">IF(AP244="% of Reading",AO244%*$C244,IF(AP244="% of F.S",AO244%*$AA244,AO244))</f>
        <v/>
      </c>
      <c r="AR244" s="456" t="str">
        <f t="shared" ref="AR244:AR303" ca="1" si="391">IF(OR(AP244="% of Reading",AP244="% of F.S"),$D244,AP244)</f>
        <v/>
      </c>
      <c r="AS244" s="447" t="e">
        <f ca="1">INDEX($C$3:$J$10,MATCH(AR244,$C$2:$J$2,0),MATCH($AU244,$B$3:$B$10,0))</f>
        <v>#N/A</v>
      </c>
      <c r="AT244" s="472" t="e">
        <f ca="1">AH244*AJ244+IF(AR244=0,0,AQ244*AS244)</f>
        <v>#VALUE!</v>
      </c>
      <c r="AU244" s="471">
        <f ca="1">O244</f>
        <v>0</v>
      </c>
    </row>
    <row r="245" spans="2:47" ht="15" customHeight="1">
      <c r="B245" s="409">
        <f t="shared" ref="B245:B303" si="392">B244</f>
        <v>0</v>
      </c>
      <c r="C245" s="460">
        <f>표준압력!C229</f>
        <v>0</v>
      </c>
      <c r="D245" s="469">
        <f>표준압력!D229</f>
        <v>0</v>
      </c>
      <c r="E245" s="415">
        <f>E244</f>
        <v>0</v>
      </c>
      <c r="F245" s="412" t="str">
        <f ca="1">F244</f>
        <v/>
      </c>
      <c r="G245" s="413" t="str">
        <f ca="1">G244</f>
        <v/>
      </c>
      <c r="H245" s="412" t="str">
        <f t="shared" ref="H245:I260" ca="1" si="393">H244</f>
        <v/>
      </c>
      <c r="I245" s="415" t="str">
        <f t="shared" ca="1" si="393"/>
        <v/>
      </c>
      <c r="J245" s="470" t="str">
        <f t="shared" ref="J245:J303" ca="1" si="394">IF($B245="20409-0",F245,IF($E245&lt;=0,H245,IF($C245&lt;0,H245,F245)))</f>
        <v/>
      </c>
      <c r="K245" s="470" t="str">
        <f t="shared" ref="K245:K303" ca="1" si="395">IF($B245="20409-0",G245,IF($E245&lt;=0,I245,IF($C245&lt;0,I245,G245)))</f>
        <v/>
      </c>
      <c r="L245" s="377">
        <f t="shared" ref="L245:L303" si="396">IF(C245=0,0,IF(AND(J245=F245,K245=G245,C245&lt;0),(ABS(C245)*J245+K245)*SIGN(C245),C245*J245+K245))</f>
        <v>0</v>
      </c>
      <c r="M245" s="447" t="e">
        <f t="shared" ref="M245:M303" ca="1" si="397">INDEX($C$3:$J$10,MATCH(D245,$C$2:$J$2,0),MATCH(O245,$B$3:$B$10,0))</f>
        <v>#N/A</v>
      </c>
      <c r="N245" s="500" t="e">
        <f t="shared" ref="N245:N303" ca="1" si="398">L245*M245</f>
        <v>#N/A</v>
      </c>
      <c r="O245" s="419">
        <f ca="1">표준압력!G229</f>
        <v>0</v>
      </c>
      <c r="P245" s="407"/>
      <c r="Q245" s="412" t="str">
        <f t="shared" ref="Q245:T260" ca="1" si="399">Q244</f>
        <v/>
      </c>
      <c r="R245" s="413" t="str">
        <f t="shared" ca="1" si="399"/>
        <v/>
      </c>
      <c r="S245" s="412" t="str">
        <f t="shared" ca="1" si="399"/>
        <v/>
      </c>
      <c r="T245" s="413" t="str">
        <f t="shared" ca="1" si="399"/>
        <v/>
      </c>
      <c r="U245" s="414" t="str">
        <f t="shared" ref="U245:U303" ca="1" si="400">IF($B245="20409-0",Q245,IF($E245&lt;=0,S245,IF($C245&lt;0,S245,Q245)))</f>
        <v/>
      </c>
      <c r="V245" s="411" t="str">
        <f t="shared" ca="1" si="385"/>
        <v/>
      </c>
      <c r="W245" s="377" t="e">
        <f t="shared" ca="1" si="386"/>
        <v>#N/A</v>
      </c>
      <c r="X245" s="420" t="e">
        <f t="shared" ca="1" si="387"/>
        <v>#VALUE!</v>
      </c>
      <c r="Y245" s="413">
        <f t="shared" ref="Y245:Y303" si="401">Y244</f>
        <v>0</v>
      </c>
      <c r="AA245" s="412">
        <f t="shared" ref="AA245:AE245" si="402">AA244</f>
        <v>0</v>
      </c>
      <c r="AB245" s="412" t="str">
        <f t="shared" ca="1" si="402"/>
        <v/>
      </c>
      <c r="AC245" s="413" t="str">
        <f t="shared" ca="1" si="402"/>
        <v/>
      </c>
      <c r="AD245" s="412" t="str">
        <f t="shared" ca="1" si="402"/>
        <v/>
      </c>
      <c r="AE245" s="413" t="str">
        <f t="shared" ca="1" si="402"/>
        <v/>
      </c>
      <c r="AF245" s="414" t="str">
        <f t="shared" ref="AF245:AF303" ca="1" si="403">IF($B245="20409-0",AB245,IF($E245&lt;=0,AD245,IF($C245&lt;0,AD245,AB245)))</f>
        <v/>
      </c>
      <c r="AG245" s="454" t="str">
        <f t="shared" ca="1" si="388"/>
        <v/>
      </c>
      <c r="AH245" s="456" t="str">
        <f t="shared" ref="AH245:AH303" ca="1" si="404">IF(AG245="% of Reading",AF245%*$C245,IF(AG245="% of F.S",AF245%*$AA245,AF245))</f>
        <v/>
      </c>
      <c r="AI245" s="456" t="str">
        <f t="shared" ca="1" si="389"/>
        <v/>
      </c>
      <c r="AJ245" s="447" t="e">
        <f t="shared" ref="AJ245:AJ303" ca="1" si="405">INDEX($C$3:$J$10,MATCH(AI245,$C$2:$J$2,0),MATCH($AU245,$B$3:$B$10,0))</f>
        <v>#N/A</v>
      </c>
      <c r="AK245" s="412" t="str">
        <f t="shared" ref="AK245:AN245" ca="1" si="406">AK244</f>
        <v/>
      </c>
      <c r="AL245" s="413" t="str">
        <f t="shared" ca="1" si="406"/>
        <v/>
      </c>
      <c r="AM245" s="412" t="str">
        <f t="shared" ca="1" si="406"/>
        <v/>
      </c>
      <c r="AN245" s="413" t="str">
        <f t="shared" ca="1" si="406"/>
        <v/>
      </c>
      <c r="AO245" s="414" t="str">
        <f t="shared" ref="AO245:AO303" ca="1" si="407">IF($B245="20409-0",AK245,IF($E245&lt;=0,AM245,IF($C245&lt;0,AM245,AK245)))</f>
        <v/>
      </c>
      <c r="AP245" s="454" t="str">
        <f t="shared" ca="1" si="390"/>
        <v/>
      </c>
      <c r="AQ245" s="456" t="str">
        <f t="shared" ref="AQ245:AQ303" ca="1" si="408">IF(AP245="% of Reading",AO245%*$C245,IF(AP245="% of F.S",AO245%*$AA245,AO245))</f>
        <v/>
      </c>
      <c r="AR245" s="456" t="str">
        <f t="shared" ca="1" si="391"/>
        <v/>
      </c>
      <c r="AS245" s="447" t="e">
        <f t="shared" ref="AS245:AS303" ca="1" si="409">INDEX($C$3:$J$10,MATCH(AR245,$C$2:$J$2,0),MATCH($AU245,$B$3:$B$10,0))</f>
        <v>#N/A</v>
      </c>
      <c r="AT245" s="472" t="e">
        <f t="shared" ref="AT245:AT303" ca="1" si="410">AH245*AJ245+IF(AR245=0,0,AQ245*AS245)</f>
        <v>#VALUE!</v>
      </c>
      <c r="AU245" s="471">
        <f t="shared" ref="AU245:AU303" ca="1" si="411">O245</f>
        <v>0</v>
      </c>
    </row>
    <row r="246" spans="2:47" ht="15" customHeight="1">
      <c r="B246" s="409">
        <f t="shared" si="392"/>
        <v>0</v>
      </c>
      <c r="C246" s="460">
        <f>표준압력!C230</f>
        <v>0</v>
      </c>
      <c r="D246" s="469">
        <f>표준압력!D230</f>
        <v>0</v>
      </c>
      <c r="E246" s="415">
        <f t="shared" ref="E246:I273" si="412">E245</f>
        <v>0</v>
      </c>
      <c r="F246" s="412" t="str">
        <f t="shared" ref="F246:I261" ca="1" si="413">F245</f>
        <v/>
      </c>
      <c r="G246" s="413" t="str">
        <f t="shared" ca="1" si="413"/>
        <v/>
      </c>
      <c r="H246" s="412" t="str">
        <f t="shared" ca="1" si="393"/>
        <v/>
      </c>
      <c r="I246" s="415" t="str">
        <f t="shared" ca="1" si="393"/>
        <v/>
      </c>
      <c r="J246" s="470" t="str">
        <f t="shared" ca="1" si="394"/>
        <v/>
      </c>
      <c r="K246" s="470" t="str">
        <f t="shared" ca="1" si="395"/>
        <v/>
      </c>
      <c r="L246" s="377">
        <f t="shared" si="396"/>
        <v>0</v>
      </c>
      <c r="M246" s="447" t="e">
        <f t="shared" ca="1" si="397"/>
        <v>#N/A</v>
      </c>
      <c r="N246" s="500" t="e">
        <f t="shared" ca="1" si="398"/>
        <v>#N/A</v>
      </c>
      <c r="O246" s="419">
        <f ca="1">표준압력!G230</f>
        <v>0</v>
      </c>
      <c r="P246" s="407"/>
      <c r="Q246" s="412" t="str">
        <f t="shared" ca="1" si="399"/>
        <v/>
      </c>
      <c r="R246" s="413" t="str">
        <f t="shared" ca="1" si="399"/>
        <v/>
      </c>
      <c r="S246" s="412" t="str">
        <f t="shared" ca="1" si="399"/>
        <v/>
      </c>
      <c r="T246" s="413" t="str">
        <f t="shared" ca="1" si="399"/>
        <v/>
      </c>
      <c r="U246" s="414" t="str">
        <f t="shared" ca="1" si="400"/>
        <v/>
      </c>
      <c r="V246" s="411" t="str">
        <f t="shared" ca="1" si="385"/>
        <v/>
      </c>
      <c r="W246" s="377" t="e">
        <f t="shared" ca="1" si="386"/>
        <v>#N/A</v>
      </c>
      <c r="X246" s="420" t="e">
        <f t="shared" ca="1" si="387"/>
        <v>#VALUE!</v>
      </c>
      <c r="Y246" s="413">
        <f t="shared" si="401"/>
        <v>0</v>
      </c>
      <c r="AA246" s="412">
        <f t="shared" ref="AA246:AE246" si="414">AA245</f>
        <v>0</v>
      </c>
      <c r="AB246" s="412" t="str">
        <f t="shared" ca="1" si="414"/>
        <v/>
      </c>
      <c r="AC246" s="413" t="str">
        <f t="shared" ca="1" si="414"/>
        <v/>
      </c>
      <c r="AD246" s="412" t="str">
        <f t="shared" ca="1" si="414"/>
        <v/>
      </c>
      <c r="AE246" s="413" t="str">
        <f t="shared" ca="1" si="414"/>
        <v/>
      </c>
      <c r="AF246" s="414" t="str">
        <f t="shared" ca="1" si="403"/>
        <v/>
      </c>
      <c r="AG246" s="454" t="str">
        <f t="shared" ca="1" si="388"/>
        <v/>
      </c>
      <c r="AH246" s="456" t="str">
        <f t="shared" ca="1" si="404"/>
        <v/>
      </c>
      <c r="AI246" s="456" t="str">
        <f t="shared" ca="1" si="389"/>
        <v/>
      </c>
      <c r="AJ246" s="447" t="e">
        <f t="shared" ca="1" si="405"/>
        <v>#N/A</v>
      </c>
      <c r="AK246" s="412" t="str">
        <f t="shared" ref="AK246:AN246" ca="1" si="415">AK245</f>
        <v/>
      </c>
      <c r="AL246" s="413" t="str">
        <f t="shared" ca="1" si="415"/>
        <v/>
      </c>
      <c r="AM246" s="412" t="str">
        <f t="shared" ca="1" si="415"/>
        <v/>
      </c>
      <c r="AN246" s="413" t="str">
        <f t="shared" ca="1" si="415"/>
        <v/>
      </c>
      <c r="AO246" s="414" t="str">
        <f t="shared" ca="1" si="407"/>
        <v/>
      </c>
      <c r="AP246" s="454" t="str">
        <f t="shared" ca="1" si="390"/>
        <v/>
      </c>
      <c r="AQ246" s="456" t="str">
        <f t="shared" ca="1" si="408"/>
        <v/>
      </c>
      <c r="AR246" s="456" t="str">
        <f t="shared" ca="1" si="391"/>
        <v/>
      </c>
      <c r="AS246" s="447" t="e">
        <f t="shared" ca="1" si="409"/>
        <v>#N/A</v>
      </c>
      <c r="AT246" s="472" t="e">
        <f t="shared" ca="1" si="410"/>
        <v>#VALUE!</v>
      </c>
      <c r="AU246" s="471">
        <f t="shared" ca="1" si="411"/>
        <v>0</v>
      </c>
    </row>
    <row r="247" spans="2:47" ht="15" customHeight="1">
      <c r="B247" s="409">
        <f t="shared" si="392"/>
        <v>0</v>
      </c>
      <c r="C247" s="460">
        <f>표준압력!C231</f>
        <v>0</v>
      </c>
      <c r="D247" s="469">
        <f>표준압력!D231</f>
        <v>0</v>
      </c>
      <c r="E247" s="415">
        <f t="shared" si="412"/>
        <v>0</v>
      </c>
      <c r="F247" s="412" t="str">
        <f t="shared" ca="1" si="413"/>
        <v/>
      </c>
      <c r="G247" s="413" t="str">
        <f t="shared" ca="1" si="413"/>
        <v/>
      </c>
      <c r="H247" s="412" t="str">
        <f t="shared" ca="1" si="393"/>
        <v/>
      </c>
      <c r="I247" s="415" t="str">
        <f t="shared" ca="1" si="393"/>
        <v/>
      </c>
      <c r="J247" s="470" t="str">
        <f t="shared" ca="1" si="394"/>
        <v/>
      </c>
      <c r="K247" s="470" t="str">
        <f t="shared" ca="1" si="395"/>
        <v/>
      </c>
      <c r="L247" s="377">
        <f t="shared" si="396"/>
        <v>0</v>
      </c>
      <c r="M247" s="447" t="e">
        <f t="shared" ca="1" si="397"/>
        <v>#N/A</v>
      </c>
      <c r="N247" s="500" t="e">
        <f t="shared" ca="1" si="398"/>
        <v>#N/A</v>
      </c>
      <c r="O247" s="419">
        <f ca="1">표준압력!G231</f>
        <v>0</v>
      </c>
      <c r="P247" s="407"/>
      <c r="Q247" s="412" t="str">
        <f t="shared" ca="1" si="399"/>
        <v/>
      </c>
      <c r="R247" s="413" t="str">
        <f t="shared" ca="1" si="399"/>
        <v/>
      </c>
      <c r="S247" s="412" t="str">
        <f t="shared" ca="1" si="399"/>
        <v/>
      </c>
      <c r="T247" s="413" t="str">
        <f t="shared" ca="1" si="399"/>
        <v/>
      </c>
      <c r="U247" s="414" t="str">
        <f t="shared" ca="1" si="400"/>
        <v/>
      </c>
      <c r="V247" s="411" t="str">
        <f t="shared" ca="1" si="385"/>
        <v/>
      </c>
      <c r="W247" s="377" t="e">
        <f t="shared" ca="1" si="386"/>
        <v>#N/A</v>
      </c>
      <c r="X247" s="420" t="e">
        <f t="shared" ca="1" si="387"/>
        <v>#VALUE!</v>
      </c>
      <c r="Y247" s="413">
        <f t="shared" si="401"/>
        <v>0</v>
      </c>
      <c r="AA247" s="412">
        <f t="shared" ref="AA247:AE247" si="416">AA246</f>
        <v>0</v>
      </c>
      <c r="AB247" s="412" t="str">
        <f t="shared" ca="1" si="416"/>
        <v/>
      </c>
      <c r="AC247" s="413" t="str">
        <f t="shared" ca="1" si="416"/>
        <v/>
      </c>
      <c r="AD247" s="412" t="str">
        <f t="shared" ca="1" si="416"/>
        <v/>
      </c>
      <c r="AE247" s="413" t="str">
        <f t="shared" ca="1" si="416"/>
        <v/>
      </c>
      <c r="AF247" s="414" t="str">
        <f t="shared" ca="1" si="403"/>
        <v/>
      </c>
      <c r="AG247" s="454" t="str">
        <f t="shared" ca="1" si="388"/>
        <v/>
      </c>
      <c r="AH247" s="456" t="str">
        <f t="shared" ca="1" si="404"/>
        <v/>
      </c>
      <c r="AI247" s="456" t="str">
        <f t="shared" ca="1" si="389"/>
        <v/>
      </c>
      <c r="AJ247" s="447" t="e">
        <f t="shared" ca="1" si="405"/>
        <v>#N/A</v>
      </c>
      <c r="AK247" s="412" t="str">
        <f t="shared" ref="AK247:AN247" ca="1" si="417">AK246</f>
        <v/>
      </c>
      <c r="AL247" s="413" t="str">
        <f t="shared" ca="1" si="417"/>
        <v/>
      </c>
      <c r="AM247" s="412" t="str">
        <f t="shared" ca="1" si="417"/>
        <v/>
      </c>
      <c r="AN247" s="413" t="str">
        <f t="shared" ca="1" si="417"/>
        <v/>
      </c>
      <c r="AO247" s="414" t="str">
        <f t="shared" ca="1" si="407"/>
        <v/>
      </c>
      <c r="AP247" s="454" t="str">
        <f t="shared" ca="1" si="390"/>
        <v/>
      </c>
      <c r="AQ247" s="456" t="str">
        <f t="shared" ca="1" si="408"/>
        <v/>
      </c>
      <c r="AR247" s="456" t="str">
        <f t="shared" ca="1" si="391"/>
        <v/>
      </c>
      <c r="AS247" s="447" t="e">
        <f t="shared" ca="1" si="409"/>
        <v>#N/A</v>
      </c>
      <c r="AT247" s="472" t="e">
        <f t="shared" ca="1" si="410"/>
        <v>#VALUE!</v>
      </c>
      <c r="AU247" s="471">
        <f t="shared" ca="1" si="411"/>
        <v>0</v>
      </c>
    </row>
    <row r="248" spans="2:47" ht="15" customHeight="1">
      <c r="B248" s="409">
        <f t="shared" si="392"/>
        <v>0</v>
      </c>
      <c r="C248" s="460">
        <f>표준압력!C232</f>
        <v>0</v>
      </c>
      <c r="D248" s="469">
        <f>표준압력!D232</f>
        <v>0</v>
      </c>
      <c r="E248" s="415">
        <f t="shared" si="412"/>
        <v>0</v>
      </c>
      <c r="F248" s="412" t="str">
        <f t="shared" ca="1" si="413"/>
        <v/>
      </c>
      <c r="G248" s="413" t="str">
        <f t="shared" ca="1" si="413"/>
        <v/>
      </c>
      <c r="H248" s="412" t="str">
        <f t="shared" ca="1" si="393"/>
        <v/>
      </c>
      <c r="I248" s="415" t="str">
        <f t="shared" ca="1" si="393"/>
        <v/>
      </c>
      <c r="J248" s="470" t="str">
        <f t="shared" ca="1" si="394"/>
        <v/>
      </c>
      <c r="K248" s="470" t="str">
        <f t="shared" ca="1" si="395"/>
        <v/>
      </c>
      <c r="L248" s="377">
        <f t="shared" si="396"/>
        <v>0</v>
      </c>
      <c r="M248" s="447" t="e">
        <f t="shared" ca="1" si="397"/>
        <v>#N/A</v>
      </c>
      <c r="N248" s="500" t="e">
        <f t="shared" ca="1" si="398"/>
        <v>#N/A</v>
      </c>
      <c r="O248" s="419">
        <f ca="1">표준압력!G232</f>
        <v>0</v>
      </c>
      <c r="P248" s="407"/>
      <c r="Q248" s="412" t="str">
        <f t="shared" ca="1" si="399"/>
        <v/>
      </c>
      <c r="R248" s="413" t="str">
        <f t="shared" ca="1" si="399"/>
        <v/>
      </c>
      <c r="S248" s="412" t="str">
        <f t="shared" ca="1" si="399"/>
        <v/>
      </c>
      <c r="T248" s="413" t="str">
        <f t="shared" ca="1" si="399"/>
        <v/>
      </c>
      <c r="U248" s="414" t="str">
        <f t="shared" ca="1" si="400"/>
        <v/>
      </c>
      <c r="V248" s="411" t="str">
        <f t="shared" ca="1" si="385"/>
        <v/>
      </c>
      <c r="W248" s="377" t="e">
        <f t="shared" ca="1" si="386"/>
        <v>#N/A</v>
      </c>
      <c r="X248" s="420" t="e">
        <f t="shared" ca="1" si="387"/>
        <v>#VALUE!</v>
      </c>
      <c r="Y248" s="413">
        <f t="shared" si="401"/>
        <v>0</v>
      </c>
      <c r="AA248" s="412">
        <f t="shared" ref="AA248:AE248" si="418">AA247</f>
        <v>0</v>
      </c>
      <c r="AB248" s="412" t="str">
        <f t="shared" ca="1" si="418"/>
        <v/>
      </c>
      <c r="AC248" s="413" t="str">
        <f t="shared" ca="1" si="418"/>
        <v/>
      </c>
      <c r="AD248" s="412" t="str">
        <f t="shared" ca="1" si="418"/>
        <v/>
      </c>
      <c r="AE248" s="413" t="str">
        <f t="shared" ca="1" si="418"/>
        <v/>
      </c>
      <c r="AF248" s="414" t="str">
        <f t="shared" ca="1" si="403"/>
        <v/>
      </c>
      <c r="AG248" s="454" t="str">
        <f t="shared" ca="1" si="388"/>
        <v/>
      </c>
      <c r="AH248" s="456" t="str">
        <f t="shared" ca="1" si="404"/>
        <v/>
      </c>
      <c r="AI248" s="456" t="str">
        <f t="shared" ca="1" si="389"/>
        <v/>
      </c>
      <c r="AJ248" s="447" t="e">
        <f t="shared" ca="1" si="405"/>
        <v>#N/A</v>
      </c>
      <c r="AK248" s="412" t="str">
        <f t="shared" ref="AK248:AN248" ca="1" si="419">AK247</f>
        <v/>
      </c>
      <c r="AL248" s="413" t="str">
        <f t="shared" ca="1" si="419"/>
        <v/>
      </c>
      <c r="AM248" s="412" t="str">
        <f t="shared" ca="1" si="419"/>
        <v/>
      </c>
      <c r="AN248" s="413" t="str">
        <f t="shared" ca="1" si="419"/>
        <v/>
      </c>
      <c r="AO248" s="414" t="str">
        <f t="shared" ca="1" si="407"/>
        <v/>
      </c>
      <c r="AP248" s="454" t="str">
        <f t="shared" ca="1" si="390"/>
        <v/>
      </c>
      <c r="AQ248" s="456" t="str">
        <f t="shared" ca="1" si="408"/>
        <v/>
      </c>
      <c r="AR248" s="456" t="str">
        <f t="shared" ca="1" si="391"/>
        <v/>
      </c>
      <c r="AS248" s="447" t="e">
        <f t="shared" ca="1" si="409"/>
        <v>#N/A</v>
      </c>
      <c r="AT248" s="472" t="e">
        <f t="shared" ca="1" si="410"/>
        <v>#VALUE!</v>
      </c>
      <c r="AU248" s="471">
        <f t="shared" ca="1" si="411"/>
        <v>0</v>
      </c>
    </row>
    <row r="249" spans="2:47" ht="15" customHeight="1">
      <c r="B249" s="409">
        <f t="shared" si="392"/>
        <v>0</v>
      </c>
      <c r="C249" s="460">
        <f>표준압력!C233</f>
        <v>0</v>
      </c>
      <c r="D249" s="469">
        <f>표준압력!D233</f>
        <v>0</v>
      </c>
      <c r="E249" s="415">
        <f t="shared" si="412"/>
        <v>0</v>
      </c>
      <c r="F249" s="412" t="str">
        <f t="shared" ca="1" si="413"/>
        <v/>
      </c>
      <c r="G249" s="413" t="str">
        <f t="shared" ca="1" si="413"/>
        <v/>
      </c>
      <c r="H249" s="412" t="str">
        <f t="shared" ca="1" si="393"/>
        <v/>
      </c>
      <c r="I249" s="415" t="str">
        <f t="shared" ca="1" si="393"/>
        <v/>
      </c>
      <c r="J249" s="470" t="str">
        <f t="shared" ca="1" si="394"/>
        <v/>
      </c>
      <c r="K249" s="470" t="str">
        <f t="shared" ca="1" si="395"/>
        <v/>
      </c>
      <c r="L249" s="377">
        <f t="shared" si="396"/>
        <v>0</v>
      </c>
      <c r="M249" s="447" t="e">
        <f t="shared" ca="1" si="397"/>
        <v>#N/A</v>
      </c>
      <c r="N249" s="500" t="e">
        <f t="shared" ca="1" si="398"/>
        <v>#N/A</v>
      </c>
      <c r="O249" s="419">
        <f ca="1">표준압력!G233</f>
        <v>0</v>
      </c>
      <c r="P249" s="407"/>
      <c r="Q249" s="412" t="str">
        <f t="shared" ca="1" si="399"/>
        <v/>
      </c>
      <c r="R249" s="413" t="str">
        <f t="shared" ca="1" si="399"/>
        <v/>
      </c>
      <c r="S249" s="412" t="str">
        <f t="shared" ca="1" si="399"/>
        <v/>
      </c>
      <c r="T249" s="413" t="str">
        <f t="shared" ca="1" si="399"/>
        <v/>
      </c>
      <c r="U249" s="414" t="str">
        <f t="shared" ca="1" si="400"/>
        <v/>
      </c>
      <c r="V249" s="411" t="str">
        <f t="shared" ca="1" si="385"/>
        <v/>
      </c>
      <c r="W249" s="377" t="e">
        <f t="shared" ca="1" si="386"/>
        <v>#N/A</v>
      </c>
      <c r="X249" s="420" t="e">
        <f t="shared" ca="1" si="387"/>
        <v>#VALUE!</v>
      </c>
      <c r="Y249" s="413">
        <f t="shared" si="401"/>
        <v>0</v>
      </c>
      <c r="AA249" s="412">
        <f t="shared" ref="AA249:AE249" si="420">AA248</f>
        <v>0</v>
      </c>
      <c r="AB249" s="412" t="str">
        <f t="shared" ca="1" si="420"/>
        <v/>
      </c>
      <c r="AC249" s="413" t="str">
        <f t="shared" ca="1" si="420"/>
        <v/>
      </c>
      <c r="AD249" s="412" t="str">
        <f t="shared" ca="1" si="420"/>
        <v/>
      </c>
      <c r="AE249" s="413" t="str">
        <f t="shared" ca="1" si="420"/>
        <v/>
      </c>
      <c r="AF249" s="414" t="str">
        <f t="shared" ca="1" si="403"/>
        <v/>
      </c>
      <c r="AG249" s="454" t="str">
        <f t="shared" ca="1" si="388"/>
        <v/>
      </c>
      <c r="AH249" s="456" t="str">
        <f t="shared" ca="1" si="404"/>
        <v/>
      </c>
      <c r="AI249" s="456" t="str">
        <f t="shared" ca="1" si="389"/>
        <v/>
      </c>
      <c r="AJ249" s="447" t="e">
        <f t="shared" ca="1" si="405"/>
        <v>#N/A</v>
      </c>
      <c r="AK249" s="412" t="str">
        <f t="shared" ref="AK249:AN249" ca="1" si="421">AK248</f>
        <v/>
      </c>
      <c r="AL249" s="413" t="str">
        <f t="shared" ca="1" si="421"/>
        <v/>
      </c>
      <c r="AM249" s="412" t="str">
        <f t="shared" ca="1" si="421"/>
        <v/>
      </c>
      <c r="AN249" s="413" t="str">
        <f t="shared" ca="1" si="421"/>
        <v/>
      </c>
      <c r="AO249" s="414" t="str">
        <f t="shared" ca="1" si="407"/>
        <v/>
      </c>
      <c r="AP249" s="454" t="str">
        <f t="shared" ca="1" si="390"/>
        <v/>
      </c>
      <c r="AQ249" s="456" t="str">
        <f t="shared" ca="1" si="408"/>
        <v/>
      </c>
      <c r="AR249" s="456" t="str">
        <f t="shared" ca="1" si="391"/>
        <v/>
      </c>
      <c r="AS249" s="447" t="e">
        <f t="shared" ca="1" si="409"/>
        <v>#N/A</v>
      </c>
      <c r="AT249" s="472" t="e">
        <f t="shared" ca="1" si="410"/>
        <v>#VALUE!</v>
      </c>
      <c r="AU249" s="471">
        <f t="shared" ca="1" si="411"/>
        <v>0</v>
      </c>
    </row>
    <row r="250" spans="2:47" ht="15" customHeight="1">
      <c r="B250" s="409">
        <f t="shared" si="392"/>
        <v>0</v>
      </c>
      <c r="C250" s="460">
        <f>표준압력!C234</f>
        <v>0</v>
      </c>
      <c r="D250" s="469">
        <f>표준압력!D234</f>
        <v>0</v>
      </c>
      <c r="E250" s="415">
        <f t="shared" si="412"/>
        <v>0</v>
      </c>
      <c r="F250" s="412" t="str">
        <f t="shared" ca="1" si="413"/>
        <v/>
      </c>
      <c r="G250" s="413" t="str">
        <f t="shared" ca="1" si="413"/>
        <v/>
      </c>
      <c r="H250" s="412" t="str">
        <f t="shared" ca="1" si="393"/>
        <v/>
      </c>
      <c r="I250" s="415" t="str">
        <f t="shared" ca="1" si="393"/>
        <v/>
      </c>
      <c r="J250" s="470" t="str">
        <f t="shared" ca="1" si="394"/>
        <v/>
      </c>
      <c r="K250" s="470" t="str">
        <f t="shared" ca="1" si="395"/>
        <v/>
      </c>
      <c r="L250" s="377">
        <f t="shared" si="396"/>
        <v>0</v>
      </c>
      <c r="M250" s="447" t="e">
        <f t="shared" ca="1" si="397"/>
        <v>#N/A</v>
      </c>
      <c r="N250" s="500" t="e">
        <f t="shared" ca="1" si="398"/>
        <v>#N/A</v>
      </c>
      <c r="O250" s="419">
        <f ca="1">표준압력!G234</f>
        <v>0</v>
      </c>
      <c r="P250" s="407"/>
      <c r="Q250" s="412" t="str">
        <f t="shared" ca="1" si="399"/>
        <v/>
      </c>
      <c r="R250" s="413" t="str">
        <f t="shared" ca="1" si="399"/>
        <v/>
      </c>
      <c r="S250" s="412" t="str">
        <f t="shared" ca="1" si="399"/>
        <v/>
      </c>
      <c r="T250" s="413" t="str">
        <f t="shared" ca="1" si="399"/>
        <v/>
      </c>
      <c r="U250" s="414" t="str">
        <f t="shared" ca="1" si="400"/>
        <v/>
      </c>
      <c r="V250" s="411" t="str">
        <f t="shared" ca="1" si="385"/>
        <v/>
      </c>
      <c r="W250" s="377" t="e">
        <f t="shared" ca="1" si="386"/>
        <v>#N/A</v>
      </c>
      <c r="X250" s="420" t="e">
        <f t="shared" ca="1" si="387"/>
        <v>#VALUE!</v>
      </c>
      <c r="Y250" s="413">
        <f t="shared" si="401"/>
        <v>0</v>
      </c>
      <c r="AA250" s="412">
        <f t="shared" ref="AA250:AE250" si="422">AA249</f>
        <v>0</v>
      </c>
      <c r="AB250" s="412" t="str">
        <f t="shared" ca="1" si="422"/>
        <v/>
      </c>
      <c r="AC250" s="413" t="str">
        <f t="shared" ca="1" si="422"/>
        <v/>
      </c>
      <c r="AD250" s="412" t="str">
        <f t="shared" ca="1" si="422"/>
        <v/>
      </c>
      <c r="AE250" s="413" t="str">
        <f t="shared" ca="1" si="422"/>
        <v/>
      </c>
      <c r="AF250" s="414" t="str">
        <f t="shared" ca="1" si="403"/>
        <v/>
      </c>
      <c r="AG250" s="454" t="str">
        <f t="shared" ca="1" si="388"/>
        <v/>
      </c>
      <c r="AH250" s="456" t="str">
        <f t="shared" ca="1" si="404"/>
        <v/>
      </c>
      <c r="AI250" s="456" t="str">
        <f t="shared" ca="1" si="389"/>
        <v/>
      </c>
      <c r="AJ250" s="447" t="e">
        <f t="shared" ca="1" si="405"/>
        <v>#N/A</v>
      </c>
      <c r="AK250" s="412" t="str">
        <f t="shared" ref="AK250:AN250" ca="1" si="423">AK249</f>
        <v/>
      </c>
      <c r="AL250" s="413" t="str">
        <f t="shared" ca="1" si="423"/>
        <v/>
      </c>
      <c r="AM250" s="412" t="str">
        <f t="shared" ca="1" si="423"/>
        <v/>
      </c>
      <c r="AN250" s="413" t="str">
        <f t="shared" ca="1" si="423"/>
        <v/>
      </c>
      <c r="AO250" s="414" t="str">
        <f t="shared" ca="1" si="407"/>
        <v/>
      </c>
      <c r="AP250" s="454" t="str">
        <f t="shared" ca="1" si="390"/>
        <v/>
      </c>
      <c r="AQ250" s="456" t="str">
        <f t="shared" ca="1" si="408"/>
        <v/>
      </c>
      <c r="AR250" s="456" t="str">
        <f t="shared" ca="1" si="391"/>
        <v/>
      </c>
      <c r="AS250" s="447" t="e">
        <f t="shared" ca="1" si="409"/>
        <v>#N/A</v>
      </c>
      <c r="AT250" s="472" t="e">
        <f t="shared" ca="1" si="410"/>
        <v>#VALUE!</v>
      </c>
      <c r="AU250" s="471">
        <f t="shared" ca="1" si="411"/>
        <v>0</v>
      </c>
    </row>
    <row r="251" spans="2:47" ht="15" customHeight="1">
      <c r="B251" s="409">
        <f t="shared" si="392"/>
        <v>0</v>
      </c>
      <c r="C251" s="460">
        <f>표준압력!C235</f>
        <v>0</v>
      </c>
      <c r="D251" s="469">
        <f>표준압력!D235</f>
        <v>0</v>
      </c>
      <c r="E251" s="415">
        <f t="shared" si="412"/>
        <v>0</v>
      </c>
      <c r="F251" s="412" t="str">
        <f t="shared" ca="1" si="413"/>
        <v/>
      </c>
      <c r="G251" s="413" t="str">
        <f t="shared" ca="1" si="413"/>
        <v/>
      </c>
      <c r="H251" s="412" t="str">
        <f t="shared" ca="1" si="393"/>
        <v/>
      </c>
      <c r="I251" s="415" t="str">
        <f t="shared" ca="1" si="393"/>
        <v/>
      </c>
      <c r="J251" s="470" t="str">
        <f t="shared" ca="1" si="394"/>
        <v/>
      </c>
      <c r="K251" s="470" t="str">
        <f t="shared" ca="1" si="395"/>
        <v/>
      </c>
      <c r="L251" s="377">
        <f t="shared" si="396"/>
        <v>0</v>
      </c>
      <c r="M251" s="447" t="e">
        <f t="shared" ca="1" si="397"/>
        <v>#N/A</v>
      </c>
      <c r="N251" s="500" t="e">
        <f t="shared" ca="1" si="398"/>
        <v>#N/A</v>
      </c>
      <c r="O251" s="419">
        <f ca="1">표준압력!G235</f>
        <v>0</v>
      </c>
      <c r="P251" s="407"/>
      <c r="Q251" s="412" t="str">
        <f t="shared" ca="1" si="399"/>
        <v/>
      </c>
      <c r="R251" s="413" t="str">
        <f t="shared" ca="1" si="399"/>
        <v/>
      </c>
      <c r="S251" s="412" t="str">
        <f t="shared" ca="1" si="399"/>
        <v/>
      </c>
      <c r="T251" s="413" t="str">
        <f t="shared" ca="1" si="399"/>
        <v/>
      </c>
      <c r="U251" s="414" t="str">
        <f t="shared" ca="1" si="400"/>
        <v/>
      </c>
      <c r="V251" s="411" t="str">
        <f t="shared" ca="1" si="385"/>
        <v/>
      </c>
      <c r="W251" s="377" t="e">
        <f t="shared" ca="1" si="386"/>
        <v>#N/A</v>
      </c>
      <c r="X251" s="420" t="e">
        <f t="shared" ca="1" si="387"/>
        <v>#VALUE!</v>
      </c>
      <c r="Y251" s="413">
        <f t="shared" si="401"/>
        <v>0</v>
      </c>
      <c r="AA251" s="412">
        <f t="shared" ref="AA251:AE251" si="424">AA250</f>
        <v>0</v>
      </c>
      <c r="AB251" s="412" t="str">
        <f t="shared" ca="1" si="424"/>
        <v/>
      </c>
      <c r="AC251" s="413" t="str">
        <f t="shared" ca="1" si="424"/>
        <v/>
      </c>
      <c r="AD251" s="412" t="str">
        <f t="shared" ca="1" si="424"/>
        <v/>
      </c>
      <c r="AE251" s="413" t="str">
        <f t="shared" ca="1" si="424"/>
        <v/>
      </c>
      <c r="AF251" s="414" t="str">
        <f t="shared" ca="1" si="403"/>
        <v/>
      </c>
      <c r="AG251" s="454" t="str">
        <f t="shared" ca="1" si="388"/>
        <v/>
      </c>
      <c r="AH251" s="456" t="str">
        <f t="shared" ca="1" si="404"/>
        <v/>
      </c>
      <c r="AI251" s="456" t="str">
        <f t="shared" ca="1" si="389"/>
        <v/>
      </c>
      <c r="AJ251" s="447" t="e">
        <f t="shared" ca="1" si="405"/>
        <v>#N/A</v>
      </c>
      <c r="AK251" s="412" t="str">
        <f t="shared" ref="AK251:AN251" ca="1" si="425">AK250</f>
        <v/>
      </c>
      <c r="AL251" s="413" t="str">
        <f t="shared" ca="1" si="425"/>
        <v/>
      </c>
      <c r="AM251" s="412" t="str">
        <f t="shared" ca="1" si="425"/>
        <v/>
      </c>
      <c r="AN251" s="413" t="str">
        <f t="shared" ca="1" si="425"/>
        <v/>
      </c>
      <c r="AO251" s="414" t="str">
        <f t="shared" ca="1" si="407"/>
        <v/>
      </c>
      <c r="AP251" s="454" t="str">
        <f t="shared" ca="1" si="390"/>
        <v/>
      </c>
      <c r="AQ251" s="456" t="str">
        <f t="shared" ca="1" si="408"/>
        <v/>
      </c>
      <c r="AR251" s="456" t="str">
        <f t="shared" ca="1" si="391"/>
        <v/>
      </c>
      <c r="AS251" s="447" t="e">
        <f t="shared" ca="1" si="409"/>
        <v>#N/A</v>
      </c>
      <c r="AT251" s="472" t="e">
        <f t="shared" ca="1" si="410"/>
        <v>#VALUE!</v>
      </c>
      <c r="AU251" s="471">
        <f t="shared" ca="1" si="411"/>
        <v>0</v>
      </c>
    </row>
    <row r="252" spans="2:47" ht="15" customHeight="1">
      <c r="B252" s="409">
        <f t="shared" si="392"/>
        <v>0</v>
      </c>
      <c r="C252" s="460">
        <f>표준압력!C236</f>
        <v>0</v>
      </c>
      <c r="D252" s="469">
        <f>표준압력!D236</f>
        <v>0</v>
      </c>
      <c r="E252" s="415">
        <f t="shared" si="412"/>
        <v>0</v>
      </c>
      <c r="F252" s="412" t="str">
        <f t="shared" ca="1" si="413"/>
        <v/>
      </c>
      <c r="G252" s="413" t="str">
        <f t="shared" ca="1" si="413"/>
        <v/>
      </c>
      <c r="H252" s="412" t="str">
        <f t="shared" ca="1" si="393"/>
        <v/>
      </c>
      <c r="I252" s="415" t="str">
        <f t="shared" ca="1" si="393"/>
        <v/>
      </c>
      <c r="J252" s="470" t="str">
        <f t="shared" ca="1" si="394"/>
        <v/>
      </c>
      <c r="K252" s="470" t="str">
        <f t="shared" ca="1" si="395"/>
        <v/>
      </c>
      <c r="L252" s="377">
        <f t="shared" si="396"/>
        <v>0</v>
      </c>
      <c r="M252" s="447" t="e">
        <f t="shared" ca="1" si="397"/>
        <v>#N/A</v>
      </c>
      <c r="N252" s="500" t="e">
        <f t="shared" ca="1" si="398"/>
        <v>#N/A</v>
      </c>
      <c r="O252" s="419">
        <f ca="1">표준압력!G236</f>
        <v>0</v>
      </c>
      <c r="P252" s="407"/>
      <c r="Q252" s="412" t="str">
        <f t="shared" ca="1" si="399"/>
        <v/>
      </c>
      <c r="R252" s="413" t="str">
        <f t="shared" ca="1" si="399"/>
        <v/>
      </c>
      <c r="S252" s="412" t="str">
        <f t="shared" ca="1" si="399"/>
        <v/>
      </c>
      <c r="T252" s="413" t="str">
        <f t="shared" ca="1" si="399"/>
        <v/>
      </c>
      <c r="U252" s="414" t="str">
        <f t="shared" ca="1" si="400"/>
        <v/>
      </c>
      <c r="V252" s="411" t="str">
        <f t="shared" ca="1" si="385"/>
        <v/>
      </c>
      <c r="W252" s="377" t="e">
        <f t="shared" ca="1" si="386"/>
        <v>#N/A</v>
      </c>
      <c r="X252" s="420" t="e">
        <f t="shared" ca="1" si="387"/>
        <v>#VALUE!</v>
      </c>
      <c r="Y252" s="413">
        <f t="shared" si="401"/>
        <v>0</v>
      </c>
      <c r="AA252" s="412">
        <f t="shared" ref="AA252:AE252" si="426">AA251</f>
        <v>0</v>
      </c>
      <c r="AB252" s="412" t="str">
        <f t="shared" ca="1" si="426"/>
        <v/>
      </c>
      <c r="AC252" s="413" t="str">
        <f t="shared" ca="1" si="426"/>
        <v/>
      </c>
      <c r="AD252" s="412" t="str">
        <f t="shared" ca="1" si="426"/>
        <v/>
      </c>
      <c r="AE252" s="413" t="str">
        <f t="shared" ca="1" si="426"/>
        <v/>
      </c>
      <c r="AF252" s="414" t="str">
        <f t="shared" ca="1" si="403"/>
        <v/>
      </c>
      <c r="AG252" s="454" t="str">
        <f t="shared" ca="1" si="388"/>
        <v/>
      </c>
      <c r="AH252" s="456" t="str">
        <f t="shared" ca="1" si="404"/>
        <v/>
      </c>
      <c r="AI252" s="456" t="str">
        <f t="shared" ca="1" si="389"/>
        <v/>
      </c>
      <c r="AJ252" s="447" t="e">
        <f t="shared" ca="1" si="405"/>
        <v>#N/A</v>
      </c>
      <c r="AK252" s="412" t="str">
        <f t="shared" ref="AK252:AN252" ca="1" si="427">AK251</f>
        <v/>
      </c>
      <c r="AL252" s="413" t="str">
        <f t="shared" ca="1" si="427"/>
        <v/>
      </c>
      <c r="AM252" s="412" t="str">
        <f t="shared" ca="1" si="427"/>
        <v/>
      </c>
      <c r="AN252" s="413" t="str">
        <f t="shared" ca="1" si="427"/>
        <v/>
      </c>
      <c r="AO252" s="414" t="str">
        <f t="shared" ca="1" si="407"/>
        <v/>
      </c>
      <c r="AP252" s="454" t="str">
        <f t="shared" ca="1" si="390"/>
        <v/>
      </c>
      <c r="AQ252" s="456" t="str">
        <f t="shared" ca="1" si="408"/>
        <v/>
      </c>
      <c r="AR252" s="456" t="str">
        <f t="shared" ca="1" si="391"/>
        <v/>
      </c>
      <c r="AS252" s="447" t="e">
        <f t="shared" ca="1" si="409"/>
        <v>#N/A</v>
      </c>
      <c r="AT252" s="472" t="e">
        <f t="shared" ca="1" si="410"/>
        <v>#VALUE!</v>
      </c>
      <c r="AU252" s="471">
        <f t="shared" ca="1" si="411"/>
        <v>0</v>
      </c>
    </row>
    <row r="253" spans="2:47" ht="15" customHeight="1">
      <c r="B253" s="409">
        <f t="shared" si="392"/>
        <v>0</v>
      </c>
      <c r="C253" s="460">
        <f>표준압력!C237</f>
        <v>0</v>
      </c>
      <c r="D253" s="469">
        <f>표준압력!D237</f>
        <v>0</v>
      </c>
      <c r="E253" s="415">
        <f t="shared" si="412"/>
        <v>0</v>
      </c>
      <c r="F253" s="412" t="str">
        <f t="shared" ca="1" si="413"/>
        <v/>
      </c>
      <c r="G253" s="413" t="str">
        <f t="shared" ca="1" si="413"/>
        <v/>
      </c>
      <c r="H253" s="412" t="str">
        <f t="shared" ca="1" si="393"/>
        <v/>
      </c>
      <c r="I253" s="415" t="str">
        <f t="shared" ca="1" si="393"/>
        <v/>
      </c>
      <c r="J253" s="470" t="str">
        <f t="shared" ca="1" si="394"/>
        <v/>
      </c>
      <c r="K253" s="470" t="str">
        <f t="shared" ca="1" si="395"/>
        <v/>
      </c>
      <c r="L253" s="377">
        <f t="shared" si="396"/>
        <v>0</v>
      </c>
      <c r="M253" s="447" t="e">
        <f t="shared" ca="1" si="397"/>
        <v>#N/A</v>
      </c>
      <c r="N253" s="500" t="e">
        <f t="shared" ca="1" si="398"/>
        <v>#N/A</v>
      </c>
      <c r="O253" s="419">
        <f ca="1">표준압력!G237</f>
        <v>0</v>
      </c>
      <c r="P253" s="407"/>
      <c r="Q253" s="412" t="str">
        <f t="shared" ca="1" si="399"/>
        <v/>
      </c>
      <c r="R253" s="413" t="str">
        <f t="shared" ca="1" si="399"/>
        <v/>
      </c>
      <c r="S253" s="412" t="str">
        <f t="shared" ca="1" si="399"/>
        <v/>
      </c>
      <c r="T253" s="413" t="str">
        <f t="shared" ca="1" si="399"/>
        <v/>
      </c>
      <c r="U253" s="414" t="str">
        <f t="shared" ca="1" si="400"/>
        <v/>
      </c>
      <c r="V253" s="411" t="str">
        <f t="shared" ca="1" si="385"/>
        <v/>
      </c>
      <c r="W253" s="377" t="e">
        <f t="shared" ca="1" si="386"/>
        <v>#N/A</v>
      </c>
      <c r="X253" s="420" t="e">
        <f t="shared" ca="1" si="387"/>
        <v>#VALUE!</v>
      </c>
      <c r="Y253" s="413">
        <f t="shared" si="401"/>
        <v>0</v>
      </c>
      <c r="AA253" s="412">
        <f t="shared" ref="AA253:AE253" si="428">AA252</f>
        <v>0</v>
      </c>
      <c r="AB253" s="412" t="str">
        <f t="shared" ca="1" si="428"/>
        <v/>
      </c>
      <c r="AC253" s="413" t="str">
        <f t="shared" ca="1" si="428"/>
        <v/>
      </c>
      <c r="AD253" s="412" t="str">
        <f t="shared" ca="1" si="428"/>
        <v/>
      </c>
      <c r="AE253" s="413" t="str">
        <f t="shared" ca="1" si="428"/>
        <v/>
      </c>
      <c r="AF253" s="414" t="str">
        <f t="shared" ca="1" si="403"/>
        <v/>
      </c>
      <c r="AG253" s="454" t="str">
        <f t="shared" ca="1" si="388"/>
        <v/>
      </c>
      <c r="AH253" s="456" t="str">
        <f t="shared" ca="1" si="404"/>
        <v/>
      </c>
      <c r="AI253" s="456" t="str">
        <f t="shared" ca="1" si="389"/>
        <v/>
      </c>
      <c r="AJ253" s="447" t="e">
        <f t="shared" ca="1" si="405"/>
        <v>#N/A</v>
      </c>
      <c r="AK253" s="412" t="str">
        <f t="shared" ref="AK253:AN253" ca="1" si="429">AK252</f>
        <v/>
      </c>
      <c r="AL253" s="413" t="str">
        <f t="shared" ca="1" si="429"/>
        <v/>
      </c>
      <c r="AM253" s="412" t="str">
        <f t="shared" ca="1" si="429"/>
        <v/>
      </c>
      <c r="AN253" s="413" t="str">
        <f t="shared" ca="1" si="429"/>
        <v/>
      </c>
      <c r="AO253" s="414" t="str">
        <f t="shared" ca="1" si="407"/>
        <v/>
      </c>
      <c r="AP253" s="454" t="str">
        <f t="shared" ca="1" si="390"/>
        <v/>
      </c>
      <c r="AQ253" s="456" t="str">
        <f t="shared" ca="1" si="408"/>
        <v/>
      </c>
      <c r="AR253" s="456" t="str">
        <f t="shared" ca="1" si="391"/>
        <v/>
      </c>
      <c r="AS253" s="447" t="e">
        <f t="shared" ca="1" si="409"/>
        <v>#N/A</v>
      </c>
      <c r="AT253" s="472" t="e">
        <f t="shared" ca="1" si="410"/>
        <v>#VALUE!</v>
      </c>
      <c r="AU253" s="471">
        <f t="shared" ca="1" si="411"/>
        <v>0</v>
      </c>
    </row>
    <row r="254" spans="2:47" ht="15" customHeight="1">
      <c r="B254" s="409">
        <f t="shared" si="392"/>
        <v>0</v>
      </c>
      <c r="C254" s="460">
        <f>표준압력!C238</f>
        <v>0</v>
      </c>
      <c r="D254" s="469">
        <f>표준압력!D238</f>
        <v>0</v>
      </c>
      <c r="E254" s="415">
        <f t="shared" si="412"/>
        <v>0</v>
      </c>
      <c r="F254" s="412" t="str">
        <f t="shared" ca="1" si="413"/>
        <v/>
      </c>
      <c r="G254" s="413" t="str">
        <f t="shared" ca="1" si="413"/>
        <v/>
      </c>
      <c r="H254" s="412" t="str">
        <f t="shared" ca="1" si="393"/>
        <v/>
      </c>
      <c r="I254" s="415" t="str">
        <f t="shared" ca="1" si="393"/>
        <v/>
      </c>
      <c r="J254" s="470" t="str">
        <f t="shared" ca="1" si="394"/>
        <v/>
      </c>
      <c r="K254" s="470" t="str">
        <f t="shared" ca="1" si="395"/>
        <v/>
      </c>
      <c r="L254" s="377">
        <f t="shared" si="396"/>
        <v>0</v>
      </c>
      <c r="M254" s="447" t="e">
        <f t="shared" ca="1" si="397"/>
        <v>#N/A</v>
      </c>
      <c r="N254" s="500" t="e">
        <f t="shared" ca="1" si="398"/>
        <v>#N/A</v>
      </c>
      <c r="O254" s="419">
        <f ca="1">표준압력!G238</f>
        <v>0</v>
      </c>
      <c r="P254" s="407"/>
      <c r="Q254" s="412" t="str">
        <f t="shared" ca="1" si="399"/>
        <v/>
      </c>
      <c r="R254" s="413" t="str">
        <f t="shared" ca="1" si="399"/>
        <v/>
      </c>
      <c r="S254" s="412" t="str">
        <f t="shared" ca="1" si="399"/>
        <v/>
      </c>
      <c r="T254" s="413" t="str">
        <f t="shared" ca="1" si="399"/>
        <v/>
      </c>
      <c r="U254" s="414" t="str">
        <f t="shared" ca="1" si="400"/>
        <v/>
      </c>
      <c r="V254" s="411" t="str">
        <f t="shared" ca="1" si="385"/>
        <v/>
      </c>
      <c r="W254" s="377" t="e">
        <f t="shared" ca="1" si="386"/>
        <v>#N/A</v>
      </c>
      <c r="X254" s="420" t="e">
        <f t="shared" ca="1" si="387"/>
        <v>#VALUE!</v>
      </c>
      <c r="Y254" s="413">
        <f t="shared" si="401"/>
        <v>0</v>
      </c>
      <c r="AA254" s="412">
        <f t="shared" ref="AA254:AE254" si="430">AA253</f>
        <v>0</v>
      </c>
      <c r="AB254" s="412" t="str">
        <f t="shared" ca="1" si="430"/>
        <v/>
      </c>
      <c r="AC254" s="413" t="str">
        <f t="shared" ca="1" si="430"/>
        <v/>
      </c>
      <c r="AD254" s="412" t="str">
        <f t="shared" ca="1" si="430"/>
        <v/>
      </c>
      <c r="AE254" s="413" t="str">
        <f t="shared" ca="1" si="430"/>
        <v/>
      </c>
      <c r="AF254" s="414" t="str">
        <f t="shared" ca="1" si="403"/>
        <v/>
      </c>
      <c r="AG254" s="454" t="str">
        <f t="shared" ca="1" si="388"/>
        <v/>
      </c>
      <c r="AH254" s="456" t="str">
        <f t="shared" ca="1" si="404"/>
        <v/>
      </c>
      <c r="AI254" s="456" t="str">
        <f t="shared" ca="1" si="389"/>
        <v/>
      </c>
      <c r="AJ254" s="447" t="e">
        <f t="shared" ca="1" si="405"/>
        <v>#N/A</v>
      </c>
      <c r="AK254" s="412" t="str">
        <f t="shared" ref="AK254:AN254" ca="1" si="431">AK253</f>
        <v/>
      </c>
      <c r="AL254" s="413" t="str">
        <f t="shared" ca="1" si="431"/>
        <v/>
      </c>
      <c r="AM254" s="412" t="str">
        <f t="shared" ca="1" si="431"/>
        <v/>
      </c>
      <c r="AN254" s="413" t="str">
        <f t="shared" ca="1" si="431"/>
        <v/>
      </c>
      <c r="AO254" s="414" t="str">
        <f t="shared" ca="1" si="407"/>
        <v/>
      </c>
      <c r="AP254" s="454" t="str">
        <f t="shared" ca="1" si="390"/>
        <v/>
      </c>
      <c r="AQ254" s="456" t="str">
        <f t="shared" ca="1" si="408"/>
        <v/>
      </c>
      <c r="AR254" s="456" t="str">
        <f t="shared" ca="1" si="391"/>
        <v/>
      </c>
      <c r="AS254" s="447" t="e">
        <f t="shared" ca="1" si="409"/>
        <v>#N/A</v>
      </c>
      <c r="AT254" s="472" t="e">
        <f t="shared" ca="1" si="410"/>
        <v>#VALUE!</v>
      </c>
      <c r="AU254" s="471">
        <f t="shared" ca="1" si="411"/>
        <v>0</v>
      </c>
    </row>
    <row r="255" spans="2:47" ht="15" customHeight="1">
      <c r="B255" s="409">
        <f t="shared" si="392"/>
        <v>0</v>
      </c>
      <c r="C255" s="460">
        <f>표준압력!C239</f>
        <v>0</v>
      </c>
      <c r="D255" s="469">
        <f>표준압력!D239</f>
        <v>0</v>
      </c>
      <c r="E255" s="415">
        <f t="shared" si="412"/>
        <v>0</v>
      </c>
      <c r="F255" s="412" t="str">
        <f t="shared" ca="1" si="413"/>
        <v/>
      </c>
      <c r="G255" s="413" t="str">
        <f t="shared" ca="1" si="413"/>
        <v/>
      </c>
      <c r="H255" s="412" t="str">
        <f t="shared" ca="1" si="393"/>
        <v/>
      </c>
      <c r="I255" s="415" t="str">
        <f t="shared" ca="1" si="393"/>
        <v/>
      </c>
      <c r="J255" s="470" t="str">
        <f t="shared" ca="1" si="394"/>
        <v/>
      </c>
      <c r="K255" s="470" t="str">
        <f t="shared" ca="1" si="395"/>
        <v/>
      </c>
      <c r="L255" s="377">
        <f t="shared" si="396"/>
        <v>0</v>
      </c>
      <c r="M255" s="447" t="e">
        <f t="shared" ca="1" si="397"/>
        <v>#N/A</v>
      </c>
      <c r="N255" s="500" t="e">
        <f t="shared" ca="1" si="398"/>
        <v>#N/A</v>
      </c>
      <c r="O255" s="419">
        <f ca="1">표준압력!G239</f>
        <v>0</v>
      </c>
      <c r="P255" s="407"/>
      <c r="Q255" s="412" t="str">
        <f t="shared" ca="1" si="399"/>
        <v/>
      </c>
      <c r="R255" s="413" t="str">
        <f t="shared" ca="1" si="399"/>
        <v/>
      </c>
      <c r="S255" s="412" t="str">
        <f t="shared" ca="1" si="399"/>
        <v/>
      </c>
      <c r="T255" s="413" t="str">
        <f t="shared" ca="1" si="399"/>
        <v/>
      </c>
      <c r="U255" s="414" t="str">
        <f t="shared" ca="1" si="400"/>
        <v/>
      </c>
      <c r="V255" s="411" t="str">
        <f t="shared" ca="1" si="385"/>
        <v/>
      </c>
      <c r="W255" s="377" t="e">
        <f t="shared" ca="1" si="386"/>
        <v>#N/A</v>
      </c>
      <c r="X255" s="420" t="e">
        <f t="shared" ca="1" si="387"/>
        <v>#VALUE!</v>
      </c>
      <c r="Y255" s="413">
        <f t="shared" si="401"/>
        <v>0</v>
      </c>
      <c r="AA255" s="412">
        <f t="shared" ref="AA255:AE255" si="432">AA254</f>
        <v>0</v>
      </c>
      <c r="AB255" s="412" t="str">
        <f t="shared" ca="1" si="432"/>
        <v/>
      </c>
      <c r="AC255" s="413" t="str">
        <f t="shared" ca="1" si="432"/>
        <v/>
      </c>
      <c r="AD255" s="412" t="str">
        <f t="shared" ca="1" si="432"/>
        <v/>
      </c>
      <c r="AE255" s="413" t="str">
        <f t="shared" ca="1" si="432"/>
        <v/>
      </c>
      <c r="AF255" s="414" t="str">
        <f t="shared" ca="1" si="403"/>
        <v/>
      </c>
      <c r="AG255" s="454" t="str">
        <f t="shared" ca="1" si="388"/>
        <v/>
      </c>
      <c r="AH255" s="456" t="str">
        <f t="shared" ca="1" si="404"/>
        <v/>
      </c>
      <c r="AI255" s="456" t="str">
        <f t="shared" ca="1" si="389"/>
        <v/>
      </c>
      <c r="AJ255" s="447" t="e">
        <f t="shared" ca="1" si="405"/>
        <v>#N/A</v>
      </c>
      <c r="AK255" s="412" t="str">
        <f t="shared" ref="AK255:AN255" ca="1" si="433">AK254</f>
        <v/>
      </c>
      <c r="AL255" s="413" t="str">
        <f t="shared" ca="1" si="433"/>
        <v/>
      </c>
      <c r="AM255" s="412" t="str">
        <f t="shared" ca="1" si="433"/>
        <v/>
      </c>
      <c r="AN255" s="413" t="str">
        <f t="shared" ca="1" si="433"/>
        <v/>
      </c>
      <c r="AO255" s="414" t="str">
        <f t="shared" ca="1" si="407"/>
        <v/>
      </c>
      <c r="AP255" s="454" t="str">
        <f t="shared" ca="1" si="390"/>
        <v/>
      </c>
      <c r="AQ255" s="456" t="str">
        <f t="shared" ca="1" si="408"/>
        <v/>
      </c>
      <c r="AR255" s="456" t="str">
        <f t="shared" ca="1" si="391"/>
        <v/>
      </c>
      <c r="AS255" s="447" t="e">
        <f t="shared" ca="1" si="409"/>
        <v>#N/A</v>
      </c>
      <c r="AT255" s="472" t="e">
        <f t="shared" ca="1" si="410"/>
        <v>#VALUE!</v>
      </c>
      <c r="AU255" s="471">
        <f t="shared" ca="1" si="411"/>
        <v>0</v>
      </c>
    </row>
    <row r="256" spans="2:47" ht="15" customHeight="1">
      <c r="B256" s="409">
        <f t="shared" si="392"/>
        <v>0</v>
      </c>
      <c r="C256" s="460">
        <f>표준압력!C240</f>
        <v>0</v>
      </c>
      <c r="D256" s="469">
        <f>표준압력!D240</f>
        <v>0</v>
      </c>
      <c r="E256" s="415">
        <f t="shared" si="412"/>
        <v>0</v>
      </c>
      <c r="F256" s="412" t="str">
        <f t="shared" ca="1" si="413"/>
        <v/>
      </c>
      <c r="G256" s="413" t="str">
        <f t="shared" ca="1" si="413"/>
        <v/>
      </c>
      <c r="H256" s="412" t="str">
        <f t="shared" ca="1" si="393"/>
        <v/>
      </c>
      <c r="I256" s="415" t="str">
        <f t="shared" ca="1" si="393"/>
        <v/>
      </c>
      <c r="J256" s="470" t="str">
        <f t="shared" ca="1" si="394"/>
        <v/>
      </c>
      <c r="K256" s="470" t="str">
        <f t="shared" ca="1" si="395"/>
        <v/>
      </c>
      <c r="L256" s="377">
        <f t="shared" si="396"/>
        <v>0</v>
      </c>
      <c r="M256" s="447" t="e">
        <f t="shared" ca="1" si="397"/>
        <v>#N/A</v>
      </c>
      <c r="N256" s="500" t="e">
        <f t="shared" ca="1" si="398"/>
        <v>#N/A</v>
      </c>
      <c r="O256" s="419">
        <f ca="1">표준압력!G240</f>
        <v>0</v>
      </c>
      <c r="P256" s="407"/>
      <c r="Q256" s="412" t="str">
        <f t="shared" ca="1" si="399"/>
        <v/>
      </c>
      <c r="R256" s="413" t="str">
        <f t="shared" ca="1" si="399"/>
        <v/>
      </c>
      <c r="S256" s="412" t="str">
        <f t="shared" ca="1" si="399"/>
        <v/>
      </c>
      <c r="T256" s="413" t="str">
        <f t="shared" ca="1" si="399"/>
        <v/>
      </c>
      <c r="U256" s="414" t="str">
        <f t="shared" ca="1" si="400"/>
        <v/>
      </c>
      <c r="V256" s="411" t="str">
        <f t="shared" ca="1" si="385"/>
        <v/>
      </c>
      <c r="W256" s="377" t="e">
        <f t="shared" ca="1" si="386"/>
        <v>#N/A</v>
      </c>
      <c r="X256" s="420" t="e">
        <f t="shared" ca="1" si="387"/>
        <v>#VALUE!</v>
      </c>
      <c r="Y256" s="413">
        <f t="shared" si="401"/>
        <v>0</v>
      </c>
      <c r="AA256" s="412">
        <f t="shared" ref="AA256:AE256" si="434">AA255</f>
        <v>0</v>
      </c>
      <c r="AB256" s="412" t="str">
        <f t="shared" ca="1" si="434"/>
        <v/>
      </c>
      <c r="AC256" s="413" t="str">
        <f t="shared" ca="1" si="434"/>
        <v/>
      </c>
      <c r="AD256" s="412" t="str">
        <f t="shared" ca="1" si="434"/>
        <v/>
      </c>
      <c r="AE256" s="413" t="str">
        <f t="shared" ca="1" si="434"/>
        <v/>
      </c>
      <c r="AF256" s="414" t="str">
        <f t="shared" ca="1" si="403"/>
        <v/>
      </c>
      <c r="AG256" s="454" t="str">
        <f t="shared" ca="1" si="388"/>
        <v/>
      </c>
      <c r="AH256" s="456" t="str">
        <f t="shared" ca="1" si="404"/>
        <v/>
      </c>
      <c r="AI256" s="456" t="str">
        <f t="shared" ca="1" si="389"/>
        <v/>
      </c>
      <c r="AJ256" s="447" t="e">
        <f t="shared" ca="1" si="405"/>
        <v>#N/A</v>
      </c>
      <c r="AK256" s="412" t="str">
        <f t="shared" ref="AK256:AN256" ca="1" si="435">AK255</f>
        <v/>
      </c>
      <c r="AL256" s="413" t="str">
        <f t="shared" ca="1" si="435"/>
        <v/>
      </c>
      <c r="AM256" s="412" t="str">
        <f t="shared" ca="1" si="435"/>
        <v/>
      </c>
      <c r="AN256" s="413" t="str">
        <f t="shared" ca="1" si="435"/>
        <v/>
      </c>
      <c r="AO256" s="414" t="str">
        <f t="shared" ca="1" si="407"/>
        <v/>
      </c>
      <c r="AP256" s="454" t="str">
        <f t="shared" ca="1" si="390"/>
        <v/>
      </c>
      <c r="AQ256" s="456" t="str">
        <f t="shared" ca="1" si="408"/>
        <v/>
      </c>
      <c r="AR256" s="456" t="str">
        <f t="shared" ca="1" si="391"/>
        <v/>
      </c>
      <c r="AS256" s="447" t="e">
        <f t="shared" ca="1" si="409"/>
        <v>#N/A</v>
      </c>
      <c r="AT256" s="472" t="e">
        <f t="shared" ca="1" si="410"/>
        <v>#VALUE!</v>
      </c>
      <c r="AU256" s="471">
        <f t="shared" ca="1" si="411"/>
        <v>0</v>
      </c>
    </row>
    <row r="257" spans="2:47" ht="15" customHeight="1">
      <c r="B257" s="409">
        <f t="shared" si="392"/>
        <v>0</v>
      </c>
      <c r="C257" s="460">
        <f>표준압력!C241</f>
        <v>0</v>
      </c>
      <c r="D257" s="469">
        <f>표준압력!D241</f>
        <v>0</v>
      </c>
      <c r="E257" s="415">
        <f t="shared" si="412"/>
        <v>0</v>
      </c>
      <c r="F257" s="412" t="str">
        <f t="shared" ca="1" si="413"/>
        <v/>
      </c>
      <c r="G257" s="413" t="str">
        <f t="shared" ca="1" si="413"/>
        <v/>
      </c>
      <c r="H257" s="412" t="str">
        <f t="shared" ca="1" si="393"/>
        <v/>
      </c>
      <c r="I257" s="415" t="str">
        <f t="shared" ca="1" si="393"/>
        <v/>
      </c>
      <c r="J257" s="470" t="str">
        <f t="shared" ca="1" si="394"/>
        <v/>
      </c>
      <c r="K257" s="470" t="str">
        <f t="shared" ca="1" si="395"/>
        <v/>
      </c>
      <c r="L257" s="377">
        <f t="shared" si="396"/>
        <v>0</v>
      </c>
      <c r="M257" s="447" t="e">
        <f t="shared" ca="1" si="397"/>
        <v>#N/A</v>
      </c>
      <c r="N257" s="500" t="e">
        <f t="shared" ca="1" si="398"/>
        <v>#N/A</v>
      </c>
      <c r="O257" s="419">
        <f ca="1">표준압력!G241</f>
        <v>0</v>
      </c>
      <c r="P257" s="407"/>
      <c r="Q257" s="412" t="str">
        <f t="shared" ca="1" si="399"/>
        <v/>
      </c>
      <c r="R257" s="413" t="str">
        <f t="shared" ca="1" si="399"/>
        <v/>
      </c>
      <c r="S257" s="412" t="str">
        <f t="shared" ca="1" si="399"/>
        <v/>
      </c>
      <c r="T257" s="413" t="str">
        <f t="shared" ca="1" si="399"/>
        <v/>
      </c>
      <c r="U257" s="414" t="str">
        <f t="shared" ca="1" si="400"/>
        <v/>
      </c>
      <c r="V257" s="411" t="str">
        <f t="shared" ca="1" si="385"/>
        <v/>
      </c>
      <c r="W257" s="377" t="e">
        <f t="shared" ca="1" si="386"/>
        <v>#N/A</v>
      </c>
      <c r="X257" s="420" t="e">
        <f t="shared" ca="1" si="387"/>
        <v>#VALUE!</v>
      </c>
      <c r="Y257" s="413">
        <f t="shared" si="401"/>
        <v>0</v>
      </c>
      <c r="AA257" s="412">
        <f t="shared" ref="AA257:AE257" si="436">AA256</f>
        <v>0</v>
      </c>
      <c r="AB257" s="412" t="str">
        <f t="shared" ca="1" si="436"/>
        <v/>
      </c>
      <c r="AC257" s="413" t="str">
        <f t="shared" ca="1" si="436"/>
        <v/>
      </c>
      <c r="AD257" s="412" t="str">
        <f t="shared" ca="1" si="436"/>
        <v/>
      </c>
      <c r="AE257" s="413" t="str">
        <f t="shared" ca="1" si="436"/>
        <v/>
      </c>
      <c r="AF257" s="414" t="str">
        <f t="shared" ca="1" si="403"/>
        <v/>
      </c>
      <c r="AG257" s="454" t="str">
        <f t="shared" ca="1" si="388"/>
        <v/>
      </c>
      <c r="AH257" s="456" t="str">
        <f t="shared" ca="1" si="404"/>
        <v/>
      </c>
      <c r="AI257" s="456" t="str">
        <f t="shared" ca="1" si="389"/>
        <v/>
      </c>
      <c r="AJ257" s="447" t="e">
        <f t="shared" ca="1" si="405"/>
        <v>#N/A</v>
      </c>
      <c r="AK257" s="412" t="str">
        <f t="shared" ref="AK257:AN257" ca="1" si="437">AK256</f>
        <v/>
      </c>
      <c r="AL257" s="413" t="str">
        <f t="shared" ca="1" si="437"/>
        <v/>
      </c>
      <c r="AM257" s="412" t="str">
        <f t="shared" ca="1" si="437"/>
        <v/>
      </c>
      <c r="AN257" s="413" t="str">
        <f t="shared" ca="1" si="437"/>
        <v/>
      </c>
      <c r="AO257" s="414" t="str">
        <f t="shared" ca="1" si="407"/>
        <v/>
      </c>
      <c r="AP257" s="454" t="str">
        <f t="shared" ca="1" si="390"/>
        <v/>
      </c>
      <c r="AQ257" s="456" t="str">
        <f t="shared" ca="1" si="408"/>
        <v/>
      </c>
      <c r="AR257" s="456" t="str">
        <f t="shared" ca="1" si="391"/>
        <v/>
      </c>
      <c r="AS257" s="447" t="e">
        <f t="shared" ca="1" si="409"/>
        <v>#N/A</v>
      </c>
      <c r="AT257" s="472" t="e">
        <f t="shared" ca="1" si="410"/>
        <v>#VALUE!</v>
      </c>
      <c r="AU257" s="471">
        <f t="shared" ca="1" si="411"/>
        <v>0</v>
      </c>
    </row>
    <row r="258" spans="2:47" ht="15" customHeight="1">
      <c r="B258" s="409">
        <f t="shared" si="392"/>
        <v>0</v>
      </c>
      <c r="C258" s="460">
        <f>표준압력!C242</f>
        <v>0</v>
      </c>
      <c r="D258" s="469">
        <f>표준압력!D242</f>
        <v>0</v>
      </c>
      <c r="E258" s="415">
        <f t="shared" si="412"/>
        <v>0</v>
      </c>
      <c r="F258" s="412" t="str">
        <f t="shared" ca="1" si="413"/>
        <v/>
      </c>
      <c r="G258" s="413" t="str">
        <f t="shared" ca="1" si="413"/>
        <v/>
      </c>
      <c r="H258" s="412" t="str">
        <f t="shared" ca="1" si="393"/>
        <v/>
      </c>
      <c r="I258" s="415" t="str">
        <f t="shared" ca="1" si="393"/>
        <v/>
      </c>
      <c r="J258" s="470" t="str">
        <f t="shared" ca="1" si="394"/>
        <v/>
      </c>
      <c r="K258" s="470" t="str">
        <f t="shared" ca="1" si="395"/>
        <v/>
      </c>
      <c r="L258" s="377">
        <f t="shared" si="396"/>
        <v>0</v>
      </c>
      <c r="M258" s="447" t="e">
        <f t="shared" ca="1" si="397"/>
        <v>#N/A</v>
      </c>
      <c r="N258" s="500" t="e">
        <f t="shared" ca="1" si="398"/>
        <v>#N/A</v>
      </c>
      <c r="O258" s="419">
        <f ca="1">표준압력!G242</f>
        <v>0</v>
      </c>
      <c r="P258" s="407"/>
      <c r="Q258" s="412" t="str">
        <f t="shared" ca="1" si="399"/>
        <v/>
      </c>
      <c r="R258" s="413" t="str">
        <f t="shared" ca="1" si="399"/>
        <v/>
      </c>
      <c r="S258" s="412" t="str">
        <f t="shared" ca="1" si="399"/>
        <v/>
      </c>
      <c r="T258" s="413" t="str">
        <f t="shared" ca="1" si="399"/>
        <v/>
      </c>
      <c r="U258" s="414" t="str">
        <f t="shared" ca="1" si="400"/>
        <v/>
      </c>
      <c r="V258" s="411" t="str">
        <f t="shared" ca="1" si="385"/>
        <v/>
      </c>
      <c r="W258" s="377" t="e">
        <f t="shared" ca="1" si="386"/>
        <v>#N/A</v>
      </c>
      <c r="X258" s="420" t="e">
        <f t="shared" ca="1" si="387"/>
        <v>#VALUE!</v>
      </c>
      <c r="Y258" s="413">
        <f t="shared" si="401"/>
        <v>0</v>
      </c>
      <c r="AA258" s="412">
        <f t="shared" ref="AA258:AE258" si="438">AA257</f>
        <v>0</v>
      </c>
      <c r="AB258" s="412" t="str">
        <f t="shared" ca="1" si="438"/>
        <v/>
      </c>
      <c r="AC258" s="413" t="str">
        <f t="shared" ca="1" si="438"/>
        <v/>
      </c>
      <c r="AD258" s="412" t="str">
        <f t="shared" ca="1" si="438"/>
        <v/>
      </c>
      <c r="AE258" s="413" t="str">
        <f t="shared" ca="1" si="438"/>
        <v/>
      </c>
      <c r="AF258" s="414" t="str">
        <f t="shared" ca="1" si="403"/>
        <v/>
      </c>
      <c r="AG258" s="454" t="str">
        <f t="shared" ca="1" si="388"/>
        <v/>
      </c>
      <c r="AH258" s="456" t="str">
        <f t="shared" ca="1" si="404"/>
        <v/>
      </c>
      <c r="AI258" s="456" t="str">
        <f t="shared" ca="1" si="389"/>
        <v/>
      </c>
      <c r="AJ258" s="447" t="e">
        <f t="shared" ca="1" si="405"/>
        <v>#N/A</v>
      </c>
      <c r="AK258" s="412" t="str">
        <f t="shared" ref="AK258:AN258" ca="1" si="439">AK257</f>
        <v/>
      </c>
      <c r="AL258" s="413" t="str">
        <f t="shared" ca="1" si="439"/>
        <v/>
      </c>
      <c r="AM258" s="412" t="str">
        <f t="shared" ca="1" si="439"/>
        <v/>
      </c>
      <c r="AN258" s="413" t="str">
        <f t="shared" ca="1" si="439"/>
        <v/>
      </c>
      <c r="AO258" s="414" t="str">
        <f t="shared" ca="1" si="407"/>
        <v/>
      </c>
      <c r="AP258" s="454" t="str">
        <f t="shared" ca="1" si="390"/>
        <v/>
      </c>
      <c r="AQ258" s="456" t="str">
        <f t="shared" ca="1" si="408"/>
        <v/>
      </c>
      <c r="AR258" s="456" t="str">
        <f t="shared" ca="1" si="391"/>
        <v/>
      </c>
      <c r="AS258" s="447" t="e">
        <f t="shared" ca="1" si="409"/>
        <v>#N/A</v>
      </c>
      <c r="AT258" s="472" t="e">
        <f t="shared" ca="1" si="410"/>
        <v>#VALUE!</v>
      </c>
      <c r="AU258" s="471">
        <f t="shared" ca="1" si="411"/>
        <v>0</v>
      </c>
    </row>
    <row r="259" spans="2:47" ht="15" customHeight="1">
      <c r="B259" s="409">
        <f t="shared" si="392"/>
        <v>0</v>
      </c>
      <c r="C259" s="460">
        <f>표준압력!C243</f>
        <v>0</v>
      </c>
      <c r="D259" s="469">
        <f>표준압력!D243</f>
        <v>0</v>
      </c>
      <c r="E259" s="415">
        <f t="shared" si="412"/>
        <v>0</v>
      </c>
      <c r="F259" s="412" t="str">
        <f t="shared" ca="1" si="413"/>
        <v/>
      </c>
      <c r="G259" s="413" t="str">
        <f t="shared" ca="1" si="413"/>
        <v/>
      </c>
      <c r="H259" s="412" t="str">
        <f t="shared" ca="1" si="393"/>
        <v/>
      </c>
      <c r="I259" s="415" t="str">
        <f t="shared" ca="1" si="393"/>
        <v/>
      </c>
      <c r="J259" s="470" t="str">
        <f t="shared" ca="1" si="394"/>
        <v/>
      </c>
      <c r="K259" s="470" t="str">
        <f t="shared" ca="1" si="395"/>
        <v/>
      </c>
      <c r="L259" s="377">
        <f t="shared" si="396"/>
        <v>0</v>
      </c>
      <c r="M259" s="447" t="e">
        <f t="shared" ca="1" si="397"/>
        <v>#N/A</v>
      </c>
      <c r="N259" s="500" t="e">
        <f t="shared" ca="1" si="398"/>
        <v>#N/A</v>
      </c>
      <c r="O259" s="419">
        <f ca="1">표준압력!G243</f>
        <v>0</v>
      </c>
      <c r="P259" s="407"/>
      <c r="Q259" s="412" t="str">
        <f t="shared" ca="1" si="399"/>
        <v/>
      </c>
      <c r="R259" s="413" t="str">
        <f t="shared" ca="1" si="399"/>
        <v/>
      </c>
      <c r="S259" s="412" t="str">
        <f t="shared" ca="1" si="399"/>
        <v/>
      </c>
      <c r="T259" s="413" t="str">
        <f t="shared" ca="1" si="399"/>
        <v/>
      </c>
      <c r="U259" s="414" t="str">
        <f t="shared" ca="1" si="400"/>
        <v/>
      </c>
      <c r="V259" s="411" t="str">
        <f t="shared" ca="1" si="385"/>
        <v/>
      </c>
      <c r="W259" s="377" t="e">
        <f t="shared" ca="1" si="386"/>
        <v>#N/A</v>
      </c>
      <c r="X259" s="420" t="e">
        <f t="shared" ca="1" si="387"/>
        <v>#VALUE!</v>
      </c>
      <c r="Y259" s="413">
        <f t="shared" si="401"/>
        <v>0</v>
      </c>
      <c r="AA259" s="412">
        <f t="shared" ref="AA259:AE259" si="440">AA258</f>
        <v>0</v>
      </c>
      <c r="AB259" s="412" t="str">
        <f t="shared" ca="1" si="440"/>
        <v/>
      </c>
      <c r="AC259" s="413" t="str">
        <f t="shared" ca="1" si="440"/>
        <v/>
      </c>
      <c r="AD259" s="412" t="str">
        <f t="shared" ca="1" si="440"/>
        <v/>
      </c>
      <c r="AE259" s="413" t="str">
        <f t="shared" ca="1" si="440"/>
        <v/>
      </c>
      <c r="AF259" s="414" t="str">
        <f t="shared" ca="1" si="403"/>
        <v/>
      </c>
      <c r="AG259" s="454" t="str">
        <f t="shared" ca="1" si="388"/>
        <v/>
      </c>
      <c r="AH259" s="456" t="str">
        <f t="shared" ca="1" si="404"/>
        <v/>
      </c>
      <c r="AI259" s="456" t="str">
        <f t="shared" ca="1" si="389"/>
        <v/>
      </c>
      <c r="AJ259" s="447" t="e">
        <f t="shared" ca="1" si="405"/>
        <v>#N/A</v>
      </c>
      <c r="AK259" s="412" t="str">
        <f t="shared" ref="AK259:AN259" ca="1" si="441">AK258</f>
        <v/>
      </c>
      <c r="AL259" s="413" t="str">
        <f t="shared" ca="1" si="441"/>
        <v/>
      </c>
      <c r="AM259" s="412" t="str">
        <f t="shared" ca="1" si="441"/>
        <v/>
      </c>
      <c r="AN259" s="413" t="str">
        <f t="shared" ca="1" si="441"/>
        <v/>
      </c>
      <c r="AO259" s="414" t="str">
        <f t="shared" ca="1" si="407"/>
        <v/>
      </c>
      <c r="AP259" s="454" t="str">
        <f t="shared" ca="1" si="390"/>
        <v/>
      </c>
      <c r="AQ259" s="456" t="str">
        <f t="shared" ca="1" si="408"/>
        <v/>
      </c>
      <c r="AR259" s="456" t="str">
        <f t="shared" ca="1" si="391"/>
        <v/>
      </c>
      <c r="AS259" s="447" t="e">
        <f t="shared" ca="1" si="409"/>
        <v>#N/A</v>
      </c>
      <c r="AT259" s="472" t="e">
        <f t="shared" ca="1" si="410"/>
        <v>#VALUE!</v>
      </c>
      <c r="AU259" s="471">
        <f t="shared" ca="1" si="411"/>
        <v>0</v>
      </c>
    </row>
    <row r="260" spans="2:47" ht="15" customHeight="1">
      <c r="B260" s="409">
        <f t="shared" si="392"/>
        <v>0</v>
      </c>
      <c r="C260" s="460">
        <f>표준압력!C244</f>
        <v>0</v>
      </c>
      <c r="D260" s="469">
        <f>표준압력!D244</f>
        <v>0</v>
      </c>
      <c r="E260" s="415">
        <f t="shared" si="412"/>
        <v>0</v>
      </c>
      <c r="F260" s="412" t="str">
        <f t="shared" ca="1" si="413"/>
        <v/>
      </c>
      <c r="G260" s="413" t="str">
        <f t="shared" ca="1" si="413"/>
        <v/>
      </c>
      <c r="H260" s="412" t="str">
        <f t="shared" ca="1" si="393"/>
        <v/>
      </c>
      <c r="I260" s="415" t="str">
        <f t="shared" ca="1" si="393"/>
        <v/>
      </c>
      <c r="J260" s="470" t="str">
        <f t="shared" ca="1" si="394"/>
        <v/>
      </c>
      <c r="K260" s="470" t="str">
        <f t="shared" ca="1" si="395"/>
        <v/>
      </c>
      <c r="L260" s="377">
        <f t="shared" si="396"/>
        <v>0</v>
      </c>
      <c r="M260" s="447" t="e">
        <f t="shared" ca="1" si="397"/>
        <v>#N/A</v>
      </c>
      <c r="N260" s="500" t="e">
        <f t="shared" ca="1" si="398"/>
        <v>#N/A</v>
      </c>
      <c r="O260" s="419">
        <f ca="1">표준압력!G244</f>
        <v>0</v>
      </c>
      <c r="P260" s="407"/>
      <c r="Q260" s="412" t="str">
        <f t="shared" ca="1" si="399"/>
        <v/>
      </c>
      <c r="R260" s="413" t="str">
        <f t="shared" ca="1" si="399"/>
        <v/>
      </c>
      <c r="S260" s="412" t="str">
        <f t="shared" ca="1" si="399"/>
        <v/>
      </c>
      <c r="T260" s="413" t="str">
        <f t="shared" ca="1" si="399"/>
        <v/>
      </c>
      <c r="U260" s="414" t="str">
        <f t="shared" ca="1" si="400"/>
        <v/>
      </c>
      <c r="V260" s="411" t="str">
        <f t="shared" ca="1" si="385"/>
        <v/>
      </c>
      <c r="W260" s="377" t="e">
        <f t="shared" ca="1" si="386"/>
        <v>#N/A</v>
      </c>
      <c r="X260" s="420" t="e">
        <f t="shared" ca="1" si="387"/>
        <v>#VALUE!</v>
      </c>
      <c r="Y260" s="413">
        <f t="shared" si="401"/>
        <v>0</v>
      </c>
      <c r="AA260" s="412">
        <f t="shared" ref="AA260:AE260" si="442">AA259</f>
        <v>0</v>
      </c>
      <c r="AB260" s="412" t="str">
        <f t="shared" ca="1" si="442"/>
        <v/>
      </c>
      <c r="AC260" s="413" t="str">
        <f t="shared" ca="1" si="442"/>
        <v/>
      </c>
      <c r="AD260" s="412" t="str">
        <f t="shared" ca="1" si="442"/>
        <v/>
      </c>
      <c r="AE260" s="413" t="str">
        <f t="shared" ca="1" si="442"/>
        <v/>
      </c>
      <c r="AF260" s="414" t="str">
        <f t="shared" ca="1" si="403"/>
        <v/>
      </c>
      <c r="AG260" s="454" t="str">
        <f t="shared" ca="1" si="388"/>
        <v/>
      </c>
      <c r="AH260" s="456" t="str">
        <f t="shared" ca="1" si="404"/>
        <v/>
      </c>
      <c r="AI260" s="456" t="str">
        <f t="shared" ca="1" si="389"/>
        <v/>
      </c>
      <c r="AJ260" s="447" t="e">
        <f t="shared" ca="1" si="405"/>
        <v>#N/A</v>
      </c>
      <c r="AK260" s="412" t="str">
        <f t="shared" ref="AK260:AN260" ca="1" si="443">AK259</f>
        <v/>
      </c>
      <c r="AL260" s="413" t="str">
        <f t="shared" ca="1" si="443"/>
        <v/>
      </c>
      <c r="AM260" s="412" t="str">
        <f t="shared" ca="1" si="443"/>
        <v/>
      </c>
      <c r="AN260" s="413" t="str">
        <f t="shared" ca="1" si="443"/>
        <v/>
      </c>
      <c r="AO260" s="414" t="str">
        <f t="shared" ca="1" si="407"/>
        <v/>
      </c>
      <c r="AP260" s="454" t="str">
        <f t="shared" ca="1" si="390"/>
        <v/>
      </c>
      <c r="AQ260" s="456" t="str">
        <f t="shared" ca="1" si="408"/>
        <v/>
      </c>
      <c r="AR260" s="456" t="str">
        <f t="shared" ca="1" si="391"/>
        <v/>
      </c>
      <c r="AS260" s="447" t="e">
        <f t="shared" ca="1" si="409"/>
        <v>#N/A</v>
      </c>
      <c r="AT260" s="472" t="e">
        <f t="shared" ca="1" si="410"/>
        <v>#VALUE!</v>
      </c>
      <c r="AU260" s="471">
        <f t="shared" ca="1" si="411"/>
        <v>0</v>
      </c>
    </row>
    <row r="261" spans="2:47" ht="15" customHeight="1">
      <c r="B261" s="409">
        <f t="shared" si="392"/>
        <v>0</v>
      </c>
      <c r="C261" s="460">
        <f>표준압력!C245</f>
        <v>0</v>
      </c>
      <c r="D261" s="469">
        <f>표준압력!D245</f>
        <v>0</v>
      </c>
      <c r="E261" s="415">
        <f t="shared" si="412"/>
        <v>0</v>
      </c>
      <c r="F261" s="412" t="str">
        <f t="shared" ca="1" si="413"/>
        <v/>
      </c>
      <c r="G261" s="413" t="str">
        <f t="shared" ca="1" si="413"/>
        <v/>
      </c>
      <c r="H261" s="412" t="str">
        <f t="shared" ca="1" si="413"/>
        <v/>
      </c>
      <c r="I261" s="415" t="str">
        <f t="shared" ca="1" si="413"/>
        <v/>
      </c>
      <c r="J261" s="470" t="str">
        <f t="shared" ca="1" si="394"/>
        <v/>
      </c>
      <c r="K261" s="470" t="str">
        <f t="shared" ca="1" si="395"/>
        <v/>
      </c>
      <c r="L261" s="377">
        <f t="shared" si="396"/>
        <v>0</v>
      </c>
      <c r="M261" s="447" t="e">
        <f t="shared" ca="1" si="397"/>
        <v>#N/A</v>
      </c>
      <c r="N261" s="500" t="e">
        <f t="shared" ca="1" si="398"/>
        <v>#N/A</v>
      </c>
      <c r="O261" s="419">
        <f ca="1">표준압력!G245</f>
        <v>0</v>
      </c>
      <c r="P261" s="407"/>
      <c r="Q261" s="412" t="str">
        <f t="shared" ref="Q261:T261" ca="1" si="444">Q260</f>
        <v/>
      </c>
      <c r="R261" s="413" t="str">
        <f t="shared" ca="1" si="444"/>
        <v/>
      </c>
      <c r="S261" s="412" t="str">
        <f t="shared" ca="1" si="444"/>
        <v/>
      </c>
      <c r="T261" s="413" t="str">
        <f t="shared" ca="1" si="444"/>
        <v/>
      </c>
      <c r="U261" s="414" t="str">
        <f t="shared" ca="1" si="400"/>
        <v/>
      </c>
      <c r="V261" s="411" t="str">
        <f t="shared" ca="1" si="385"/>
        <v/>
      </c>
      <c r="W261" s="377" t="e">
        <f t="shared" ca="1" si="386"/>
        <v>#N/A</v>
      </c>
      <c r="X261" s="420" t="e">
        <f t="shared" ca="1" si="387"/>
        <v>#VALUE!</v>
      </c>
      <c r="Y261" s="413">
        <f t="shared" si="401"/>
        <v>0</v>
      </c>
      <c r="AA261" s="412">
        <f t="shared" ref="AA261:AE261" si="445">AA260</f>
        <v>0</v>
      </c>
      <c r="AB261" s="412" t="str">
        <f t="shared" ca="1" si="445"/>
        <v/>
      </c>
      <c r="AC261" s="413" t="str">
        <f t="shared" ca="1" si="445"/>
        <v/>
      </c>
      <c r="AD261" s="412" t="str">
        <f t="shared" ca="1" si="445"/>
        <v/>
      </c>
      <c r="AE261" s="413" t="str">
        <f t="shared" ca="1" si="445"/>
        <v/>
      </c>
      <c r="AF261" s="414" t="str">
        <f t="shared" ca="1" si="403"/>
        <v/>
      </c>
      <c r="AG261" s="454" t="str">
        <f t="shared" ca="1" si="388"/>
        <v/>
      </c>
      <c r="AH261" s="456" t="str">
        <f t="shared" ca="1" si="404"/>
        <v/>
      </c>
      <c r="AI261" s="456" t="str">
        <f t="shared" ca="1" si="389"/>
        <v/>
      </c>
      <c r="AJ261" s="447" t="e">
        <f t="shared" ca="1" si="405"/>
        <v>#N/A</v>
      </c>
      <c r="AK261" s="412" t="str">
        <f t="shared" ref="AK261:AN261" ca="1" si="446">AK260</f>
        <v/>
      </c>
      <c r="AL261" s="413" t="str">
        <f t="shared" ca="1" si="446"/>
        <v/>
      </c>
      <c r="AM261" s="412" t="str">
        <f t="shared" ca="1" si="446"/>
        <v/>
      </c>
      <c r="AN261" s="413" t="str">
        <f t="shared" ca="1" si="446"/>
        <v/>
      </c>
      <c r="AO261" s="414" t="str">
        <f t="shared" ca="1" si="407"/>
        <v/>
      </c>
      <c r="AP261" s="454" t="str">
        <f t="shared" ca="1" si="390"/>
        <v/>
      </c>
      <c r="AQ261" s="456" t="str">
        <f t="shared" ca="1" si="408"/>
        <v/>
      </c>
      <c r="AR261" s="456" t="str">
        <f t="shared" ca="1" si="391"/>
        <v/>
      </c>
      <c r="AS261" s="447" t="e">
        <f t="shared" ca="1" si="409"/>
        <v>#N/A</v>
      </c>
      <c r="AT261" s="472" t="e">
        <f t="shared" ca="1" si="410"/>
        <v>#VALUE!</v>
      </c>
      <c r="AU261" s="471">
        <f t="shared" ca="1" si="411"/>
        <v>0</v>
      </c>
    </row>
    <row r="262" spans="2:47" ht="15" customHeight="1">
      <c r="B262" s="409">
        <f t="shared" si="392"/>
        <v>0</v>
      </c>
      <c r="C262" s="460">
        <f>표준압력!C246</f>
        <v>0</v>
      </c>
      <c r="D262" s="469">
        <f>표준압력!D246</f>
        <v>0</v>
      </c>
      <c r="E262" s="415">
        <f t="shared" si="412"/>
        <v>0</v>
      </c>
      <c r="F262" s="412" t="str">
        <f t="shared" ref="F262:I272" ca="1" si="447">F261</f>
        <v/>
      </c>
      <c r="G262" s="413" t="str">
        <f t="shared" ca="1" si="447"/>
        <v/>
      </c>
      <c r="H262" s="412" t="str">
        <f t="shared" ca="1" si="447"/>
        <v/>
      </c>
      <c r="I262" s="415" t="str">
        <f t="shared" ca="1" si="447"/>
        <v/>
      </c>
      <c r="J262" s="470" t="str">
        <f t="shared" ca="1" si="394"/>
        <v/>
      </c>
      <c r="K262" s="470" t="str">
        <f t="shared" ca="1" si="395"/>
        <v/>
      </c>
      <c r="L262" s="377">
        <f t="shared" si="396"/>
        <v>0</v>
      </c>
      <c r="M262" s="447" t="e">
        <f t="shared" ca="1" si="397"/>
        <v>#N/A</v>
      </c>
      <c r="N262" s="500" t="e">
        <f t="shared" ca="1" si="398"/>
        <v>#N/A</v>
      </c>
      <c r="O262" s="419">
        <f ca="1">표준압력!G246</f>
        <v>0</v>
      </c>
      <c r="P262" s="407"/>
      <c r="Q262" s="412" t="str">
        <f t="shared" ref="Q262:T272" ca="1" si="448">Q261</f>
        <v/>
      </c>
      <c r="R262" s="413" t="str">
        <f t="shared" ca="1" si="448"/>
        <v/>
      </c>
      <c r="S262" s="412" t="str">
        <f t="shared" ca="1" si="448"/>
        <v/>
      </c>
      <c r="T262" s="413" t="str">
        <f t="shared" ca="1" si="448"/>
        <v/>
      </c>
      <c r="U262" s="414" t="str">
        <f t="shared" ca="1" si="400"/>
        <v/>
      </c>
      <c r="V262" s="411" t="str">
        <f t="shared" ca="1" si="385"/>
        <v/>
      </c>
      <c r="W262" s="377" t="e">
        <f t="shared" ca="1" si="386"/>
        <v>#N/A</v>
      </c>
      <c r="X262" s="420" t="e">
        <f t="shared" ca="1" si="387"/>
        <v>#VALUE!</v>
      </c>
      <c r="Y262" s="413">
        <f t="shared" si="401"/>
        <v>0</v>
      </c>
      <c r="AA262" s="412">
        <f t="shared" ref="AA262:AE262" si="449">AA261</f>
        <v>0</v>
      </c>
      <c r="AB262" s="412" t="str">
        <f t="shared" ca="1" si="449"/>
        <v/>
      </c>
      <c r="AC262" s="413" t="str">
        <f t="shared" ca="1" si="449"/>
        <v/>
      </c>
      <c r="AD262" s="412" t="str">
        <f t="shared" ca="1" si="449"/>
        <v/>
      </c>
      <c r="AE262" s="413" t="str">
        <f t="shared" ca="1" si="449"/>
        <v/>
      </c>
      <c r="AF262" s="414" t="str">
        <f t="shared" ca="1" si="403"/>
        <v/>
      </c>
      <c r="AG262" s="454" t="str">
        <f t="shared" ca="1" si="388"/>
        <v/>
      </c>
      <c r="AH262" s="456" t="str">
        <f t="shared" ca="1" si="404"/>
        <v/>
      </c>
      <c r="AI262" s="456" t="str">
        <f t="shared" ca="1" si="389"/>
        <v/>
      </c>
      <c r="AJ262" s="447" t="e">
        <f t="shared" ca="1" si="405"/>
        <v>#N/A</v>
      </c>
      <c r="AK262" s="412" t="str">
        <f t="shared" ref="AK262:AN262" ca="1" si="450">AK261</f>
        <v/>
      </c>
      <c r="AL262" s="413" t="str">
        <f t="shared" ca="1" si="450"/>
        <v/>
      </c>
      <c r="AM262" s="412" t="str">
        <f t="shared" ca="1" si="450"/>
        <v/>
      </c>
      <c r="AN262" s="413" t="str">
        <f t="shared" ca="1" si="450"/>
        <v/>
      </c>
      <c r="AO262" s="414" t="str">
        <f t="shared" ca="1" si="407"/>
        <v/>
      </c>
      <c r="AP262" s="454" t="str">
        <f t="shared" ca="1" si="390"/>
        <v/>
      </c>
      <c r="AQ262" s="456" t="str">
        <f t="shared" ca="1" si="408"/>
        <v/>
      </c>
      <c r="AR262" s="456" t="str">
        <f t="shared" ca="1" si="391"/>
        <v/>
      </c>
      <c r="AS262" s="447" t="e">
        <f t="shared" ca="1" si="409"/>
        <v>#N/A</v>
      </c>
      <c r="AT262" s="472" t="e">
        <f t="shared" ca="1" si="410"/>
        <v>#VALUE!</v>
      </c>
      <c r="AU262" s="471">
        <f t="shared" ca="1" si="411"/>
        <v>0</v>
      </c>
    </row>
    <row r="263" spans="2:47" ht="15" customHeight="1">
      <c r="B263" s="409">
        <f t="shared" si="392"/>
        <v>0</v>
      </c>
      <c r="C263" s="460">
        <f>표준압력!C247</f>
        <v>0</v>
      </c>
      <c r="D263" s="469">
        <f>표준압력!D247</f>
        <v>0</v>
      </c>
      <c r="E263" s="415">
        <f t="shared" si="412"/>
        <v>0</v>
      </c>
      <c r="F263" s="412" t="str">
        <f t="shared" ca="1" si="447"/>
        <v/>
      </c>
      <c r="G263" s="413" t="str">
        <f t="shared" ca="1" si="447"/>
        <v/>
      </c>
      <c r="H263" s="412" t="str">
        <f t="shared" ca="1" si="447"/>
        <v/>
      </c>
      <c r="I263" s="415" t="str">
        <f t="shared" ca="1" si="447"/>
        <v/>
      </c>
      <c r="J263" s="470" t="str">
        <f t="shared" ca="1" si="394"/>
        <v/>
      </c>
      <c r="K263" s="470" t="str">
        <f t="shared" ca="1" si="395"/>
        <v/>
      </c>
      <c r="L263" s="377">
        <f t="shared" si="396"/>
        <v>0</v>
      </c>
      <c r="M263" s="447" t="e">
        <f t="shared" ca="1" si="397"/>
        <v>#N/A</v>
      </c>
      <c r="N263" s="500" t="e">
        <f t="shared" ca="1" si="398"/>
        <v>#N/A</v>
      </c>
      <c r="O263" s="419">
        <f ca="1">표준압력!G247</f>
        <v>0</v>
      </c>
      <c r="P263" s="407"/>
      <c r="Q263" s="412" t="str">
        <f t="shared" ca="1" si="448"/>
        <v/>
      </c>
      <c r="R263" s="413" t="str">
        <f t="shared" ca="1" si="448"/>
        <v/>
      </c>
      <c r="S263" s="412" t="str">
        <f t="shared" ca="1" si="448"/>
        <v/>
      </c>
      <c r="T263" s="413" t="str">
        <f t="shared" ca="1" si="448"/>
        <v/>
      </c>
      <c r="U263" s="414" t="str">
        <f t="shared" ca="1" si="400"/>
        <v/>
      </c>
      <c r="V263" s="411" t="str">
        <f t="shared" ca="1" si="385"/>
        <v/>
      </c>
      <c r="W263" s="377" t="e">
        <f t="shared" ca="1" si="386"/>
        <v>#N/A</v>
      </c>
      <c r="X263" s="420" t="e">
        <f t="shared" ca="1" si="387"/>
        <v>#VALUE!</v>
      </c>
      <c r="Y263" s="413">
        <f t="shared" si="401"/>
        <v>0</v>
      </c>
      <c r="AA263" s="412">
        <f t="shared" ref="AA263:AE263" si="451">AA262</f>
        <v>0</v>
      </c>
      <c r="AB263" s="412" t="str">
        <f t="shared" ca="1" si="451"/>
        <v/>
      </c>
      <c r="AC263" s="413" t="str">
        <f t="shared" ca="1" si="451"/>
        <v/>
      </c>
      <c r="AD263" s="412" t="str">
        <f t="shared" ca="1" si="451"/>
        <v/>
      </c>
      <c r="AE263" s="413" t="str">
        <f t="shared" ca="1" si="451"/>
        <v/>
      </c>
      <c r="AF263" s="414" t="str">
        <f t="shared" ca="1" si="403"/>
        <v/>
      </c>
      <c r="AG263" s="454" t="str">
        <f t="shared" ca="1" si="388"/>
        <v/>
      </c>
      <c r="AH263" s="456" t="str">
        <f t="shared" ca="1" si="404"/>
        <v/>
      </c>
      <c r="AI263" s="456" t="str">
        <f t="shared" ca="1" si="389"/>
        <v/>
      </c>
      <c r="AJ263" s="447" t="e">
        <f t="shared" ca="1" si="405"/>
        <v>#N/A</v>
      </c>
      <c r="AK263" s="412" t="str">
        <f t="shared" ref="AK263:AN263" ca="1" si="452">AK262</f>
        <v/>
      </c>
      <c r="AL263" s="413" t="str">
        <f t="shared" ca="1" si="452"/>
        <v/>
      </c>
      <c r="AM263" s="412" t="str">
        <f t="shared" ca="1" si="452"/>
        <v/>
      </c>
      <c r="AN263" s="413" t="str">
        <f t="shared" ca="1" si="452"/>
        <v/>
      </c>
      <c r="AO263" s="414" t="str">
        <f t="shared" ca="1" si="407"/>
        <v/>
      </c>
      <c r="AP263" s="454" t="str">
        <f t="shared" ca="1" si="390"/>
        <v/>
      </c>
      <c r="AQ263" s="456" t="str">
        <f t="shared" ca="1" si="408"/>
        <v/>
      </c>
      <c r="AR263" s="456" t="str">
        <f t="shared" ca="1" si="391"/>
        <v/>
      </c>
      <c r="AS263" s="447" t="e">
        <f t="shared" ca="1" si="409"/>
        <v>#N/A</v>
      </c>
      <c r="AT263" s="472" t="e">
        <f t="shared" ca="1" si="410"/>
        <v>#VALUE!</v>
      </c>
      <c r="AU263" s="471">
        <f t="shared" ca="1" si="411"/>
        <v>0</v>
      </c>
    </row>
    <row r="264" spans="2:47" ht="15" customHeight="1">
      <c r="B264" s="409">
        <f t="shared" si="392"/>
        <v>0</v>
      </c>
      <c r="C264" s="460">
        <f>표준압력!C248</f>
        <v>0</v>
      </c>
      <c r="D264" s="469">
        <f>표준압력!D248</f>
        <v>0</v>
      </c>
      <c r="E264" s="415">
        <f t="shared" si="412"/>
        <v>0</v>
      </c>
      <c r="F264" s="412" t="str">
        <f t="shared" ca="1" si="447"/>
        <v/>
      </c>
      <c r="G264" s="413" t="str">
        <f t="shared" ca="1" si="447"/>
        <v/>
      </c>
      <c r="H264" s="412" t="str">
        <f t="shared" ca="1" si="447"/>
        <v/>
      </c>
      <c r="I264" s="415" t="str">
        <f t="shared" ca="1" si="447"/>
        <v/>
      </c>
      <c r="J264" s="470" t="str">
        <f t="shared" ca="1" si="394"/>
        <v/>
      </c>
      <c r="K264" s="470" t="str">
        <f t="shared" ca="1" si="395"/>
        <v/>
      </c>
      <c r="L264" s="377">
        <f t="shared" si="396"/>
        <v>0</v>
      </c>
      <c r="M264" s="447" t="e">
        <f t="shared" ca="1" si="397"/>
        <v>#N/A</v>
      </c>
      <c r="N264" s="500" t="e">
        <f t="shared" ca="1" si="398"/>
        <v>#N/A</v>
      </c>
      <c r="O264" s="419">
        <f ca="1">표준압력!G248</f>
        <v>0</v>
      </c>
      <c r="P264" s="407"/>
      <c r="Q264" s="412" t="str">
        <f t="shared" ca="1" si="448"/>
        <v/>
      </c>
      <c r="R264" s="413" t="str">
        <f t="shared" ca="1" si="448"/>
        <v/>
      </c>
      <c r="S264" s="412" t="str">
        <f t="shared" ca="1" si="448"/>
        <v/>
      </c>
      <c r="T264" s="413" t="str">
        <f t="shared" ca="1" si="448"/>
        <v/>
      </c>
      <c r="U264" s="414" t="str">
        <f t="shared" ca="1" si="400"/>
        <v/>
      </c>
      <c r="V264" s="411" t="str">
        <f t="shared" ca="1" si="385"/>
        <v/>
      </c>
      <c r="W264" s="377" t="e">
        <f t="shared" ca="1" si="386"/>
        <v>#N/A</v>
      </c>
      <c r="X264" s="420" t="e">
        <f t="shared" ca="1" si="387"/>
        <v>#VALUE!</v>
      </c>
      <c r="Y264" s="413">
        <f t="shared" si="401"/>
        <v>0</v>
      </c>
      <c r="AA264" s="412">
        <f t="shared" ref="AA264:AE264" si="453">AA263</f>
        <v>0</v>
      </c>
      <c r="AB264" s="412" t="str">
        <f t="shared" ca="1" si="453"/>
        <v/>
      </c>
      <c r="AC264" s="413" t="str">
        <f t="shared" ca="1" si="453"/>
        <v/>
      </c>
      <c r="AD264" s="412" t="str">
        <f t="shared" ca="1" si="453"/>
        <v/>
      </c>
      <c r="AE264" s="413" t="str">
        <f t="shared" ca="1" si="453"/>
        <v/>
      </c>
      <c r="AF264" s="414" t="str">
        <f t="shared" ca="1" si="403"/>
        <v/>
      </c>
      <c r="AG264" s="454" t="str">
        <f t="shared" ca="1" si="388"/>
        <v/>
      </c>
      <c r="AH264" s="456" t="str">
        <f t="shared" ca="1" si="404"/>
        <v/>
      </c>
      <c r="AI264" s="456" t="str">
        <f t="shared" ca="1" si="389"/>
        <v/>
      </c>
      <c r="AJ264" s="447" t="e">
        <f t="shared" ca="1" si="405"/>
        <v>#N/A</v>
      </c>
      <c r="AK264" s="412" t="str">
        <f t="shared" ref="AK264:AN264" ca="1" si="454">AK263</f>
        <v/>
      </c>
      <c r="AL264" s="413" t="str">
        <f t="shared" ca="1" si="454"/>
        <v/>
      </c>
      <c r="AM264" s="412" t="str">
        <f t="shared" ca="1" si="454"/>
        <v/>
      </c>
      <c r="AN264" s="413" t="str">
        <f t="shared" ca="1" si="454"/>
        <v/>
      </c>
      <c r="AO264" s="414" t="str">
        <f t="shared" ca="1" si="407"/>
        <v/>
      </c>
      <c r="AP264" s="454" t="str">
        <f t="shared" ca="1" si="390"/>
        <v/>
      </c>
      <c r="AQ264" s="456" t="str">
        <f t="shared" ca="1" si="408"/>
        <v/>
      </c>
      <c r="AR264" s="456" t="str">
        <f t="shared" ca="1" si="391"/>
        <v/>
      </c>
      <c r="AS264" s="447" t="e">
        <f t="shared" ca="1" si="409"/>
        <v>#N/A</v>
      </c>
      <c r="AT264" s="472" t="e">
        <f t="shared" ca="1" si="410"/>
        <v>#VALUE!</v>
      </c>
      <c r="AU264" s="471">
        <f t="shared" ca="1" si="411"/>
        <v>0</v>
      </c>
    </row>
    <row r="265" spans="2:47" ht="15" customHeight="1">
      <c r="B265" s="409">
        <f t="shared" si="392"/>
        <v>0</v>
      </c>
      <c r="C265" s="460">
        <f>표준압력!C249</f>
        <v>0</v>
      </c>
      <c r="D265" s="469">
        <f>표준압력!D249</f>
        <v>0</v>
      </c>
      <c r="E265" s="415">
        <f t="shared" si="412"/>
        <v>0</v>
      </c>
      <c r="F265" s="412" t="str">
        <f t="shared" ca="1" si="447"/>
        <v/>
      </c>
      <c r="G265" s="413" t="str">
        <f t="shared" ca="1" si="447"/>
        <v/>
      </c>
      <c r="H265" s="412" t="str">
        <f t="shared" ca="1" si="447"/>
        <v/>
      </c>
      <c r="I265" s="415" t="str">
        <f t="shared" ca="1" si="447"/>
        <v/>
      </c>
      <c r="J265" s="470" t="str">
        <f t="shared" ca="1" si="394"/>
        <v/>
      </c>
      <c r="K265" s="470" t="str">
        <f t="shared" ca="1" si="395"/>
        <v/>
      </c>
      <c r="L265" s="377">
        <f t="shared" si="396"/>
        <v>0</v>
      </c>
      <c r="M265" s="447" t="e">
        <f t="shared" ca="1" si="397"/>
        <v>#N/A</v>
      </c>
      <c r="N265" s="500" t="e">
        <f t="shared" ca="1" si="398"/>
        <v>#N/A</v>
      </c>
      <c r="O265" s="419">
        <f ca="1">표준압력!G249</f>
        <v>0</v>
      </c>
      <c r="P265" s="407"/>
      <c r="Q265" s="412" t="str">
        <f t="shared" ca="1" si="448"/>
        <v/>
      </c>
      <c r="R265" s="413" t="str">
        <f t="shared" ca="1" si="448"/>
        <v/>
      </c>
      <c r="S265" s="412" t="str">
        <f t="shared" ca="1" si="448"/>
        <v/>
      </c>
      <c r="T265" s="413" t="str">
        <f t="shared" ca="1" si="448"/>
        <v/>
      </c>
      <c r="U265" s="414" t="str">
        <f t="shared" ca="1" si="400"/>
        <v/>
      </c>
      <c r="V265" s="411" t="str">
        <f t="shared" ca="1" si="385"/>
        <v/>
      </c>
      <c r="W265" s="377" t="e">
        <f t="shared" ca="1" si="386"/>
        <v>#N/A</v>
      </c>
      <c r="X265" s="420" t="e">
        <f t="shared" ca="1" si="387"/>
        <v>#VALUE!</v>
      </c>
      <c r="Y265" s="413">
        <f t="shared" si="401"/>
        <v>0</v>
      </c>
      <c r="AA265" s="412">
        <f t="shared" ref="AA265:AE265" si="455">AA264</f>
        <v>0</v>
      </c>
      <c r="AB265" s="412" t="str">
        <f t="shared" ca="1" si="455"/>
        <v/>
      </c>
      <c r="AC265" s="413" t="str">
        <f t="shared" ca="1" si="455"/>
        <v/>
      </c>
      <c r="AD265" s="412" t="str">
        <f t="shared" ca="1" si="455"/>
        <v/>
      </c>
      <c r="AE265" s="413" t="str">
        <f t="shared" ca="1" si="455"/>
        <v/>
      </c>
      <c r="AF265" s="414" t="str">
        <f t="shared" ca="1" si="403"/>
        <v/>
      </c>
      <c r="AG265" s="454" t="str">
        <f t="shared" ca="1" si="388"/>
        <v/>
      </c>
      <c r="AH265" s="456" t="str">
        <f t="shared" ca="1" si="404"/>
        <v/>
      </c>
      <c r="AI265" s="456" t="str">
        <f t="shared" ca="1" si="389"/>
        <v/>
      </c>
      <c r="AJ265" s="447" t="e">
        <f t="shared" ca="1" si="405"/>
        <v>#N/A</v>
      </c>
      <c r="AK265" s="412" t="str">
        <f t="shared" ref="AK265:AN265" ca="1" si="456">AK264</f>
        <v/>
      </c>
      <c r="AL265" s="413" t="str">
        <f t="shared" ca="1" si="456"/>
        <v/>
      </c>
      <c r="AM265" s="412" t="str">
        <f t="shared" ca="1" si="456"/>
        <v/>
      </c>
      <c r="AN265" s="413" t="str">
        <f t="shared" ca="1" si="456"/>
        <v/>
      </c>
      <c r="AO265" s="414" t="str">
        <f t="shared" ca="1" si="407"/>
        <v/>
      </c>
      <c r="AP265" s="454" t="str">
        <f t="shared" ca="1" si="390"/>
        <v/>
      </c>
      <c r="AQ265" s="456" t="str">
        <f t="shared" ca="1" si="408"/>
        <v/>
      </c>
      <c r="AR265" s="456" t="str">
        <f t="shared" ca="1" si="391"/>
        <v/>
      </c>
      <c r="AS265" s="447" t="e">
        <f t="shared" ca="1" si="409"/>
        <v>#N/A</v>
      </c>
      <c r="AT265" s="472" t="e">
        <f t="shared" ca="1" si="410"/>
        <v>#VALUE!</v>
      </c>
      <c r="AU265" s="471">
        <f t="shared" ca="1" si="411"/>
        <v>0</v>
      </c>
    </row>
    <row r="266" spans="2:47" ht="15" customHeight="1">
      <c r="B266" s="409">
        <f t="shared" si="392"/>
        <v>0</v>
      </c>
      <c r="C266" s="460">
        <f>표준압력!C250</f>
        <v>0</v>
      </c>
      <c r="D266" s="469">
        <f>표준압력!D250</f>
        <v>0</v>
      </c>
      <c r="E266" s="415">
        <f t="shared" si="412"/>
        <v>0</v>
      </c>
      <c r="F266" s="412" t="str">
        <f t="shared" ca="1" si="447"/>
        <v/>
      </c>
      <c r="G266" s="413" t="str">
        <f t="shared" ca="1" si="447"/>
        <v/>
      </c>
      <c r="H266" s="412" t="str">
        <f t="shared" ca="1" si="447"/>
        <v/>
      </c>
      <c r="I266" s="415" t="str">
        <f t="shared" ca="1" si="447"/>
        <v/>
      </c>
      <c r="J266" s="470" t="str">
        <f t="shared" ca="1" si="394"/>
        <v/>
      </c>
      <c r="K266" s="470" t="str">
        <f t="shared" ca="1" si="395"/>
        <v/>
      </c>
      <c r="L266" s="377">
        <f t="shared" si="396"/>
        <v>0</v>
      </c>
      <c r="M266" s="447" t="e">
        <f t="shared" ca="1" si="397"/>
        <v>#N/A</v>
      </c>
      <c r="N266" s="500" t="e">
        <f t="shared" ca="1" si="398"/>
        <v>#N/A</v>
      </c>
      <c r="O266" s="419">
        <f ca="1">표준압력!G250</f>
        <v>0</v>
      </c>
      <c r="P266" s="407"/>
      <c r="Q266" s="412" t="str">
        <f t="shared" ca="1" si="448"/>
        <v/>
      </c>
      <c r="R266" s="413" t="str">
        <f t="shared" ca="1" si="448"/>
        <v/>
      </c>
      <c r="S266" s="412" t="str">
        <f t="shared" ca="1" si="448"/>
        <v/>
      </c>
      <c r="T266" s="413" t="str">
        <f t="shared" ca="1" si="448"/>
        <v/>
      </c>
      <c r="U266" s="414" t="str">
        <f t="shared" ca="1" si="400"/>
        <v/>
      </c>
      <c r="V266" s="411" t="str">
        <f t="shared" ca="1" si="385"/>
        <v/>
      </c>
      <c r="W266" s="377" t="e">
        <f t="shared" ca="1" si="386"/>
        <v>#N/A</v>
      </c>
      <c r="X266" s="420" t="e">
        <f t="shared" ca="1" si="387"/>
        <v>#VALUE!</v>
      </c>
      <c r="Y266" s="413">
        <f t="shared" si="401"/>
        <v>0</v>
      </c>
      <c r="AA266" s="412">
        <f t="shared" ref="AA266:AE266" si="457">AA265</f>
        <v>0</v>
      </c>
      <c r="AB266" s="412" t="str">
        <f t="shared" ca="1" si="457"/>
        <v/>
      </c>
      <c r="AC266" s="413" t="str">
        <f t="shared" ca="1" si="457"/>
        <v/>
      </c>
      <c r="AD266" s="412" t="str">
        <f t="shared" ca="1" si="457"/>
        <v/>
      </c>
      <c r="AE266" s="413" t="str">
        <f t="shared" ca="1" si="457"/>
        <v/>
      </c>
      <c r="AF266" s="414" t="str">
        <f t="shared" ca="1" si="403"/>
        <v/>
      </c>
      <c r="AG266" s="454" t="str">
        <f t="shared" ca="1" si="388"/>
        <v/>
      </c>
      <c r="AH266" s="456" t="str">
        <f t="shared" ca="1" si="404"/>
        <v/>
      </c>
      <c r="AI266" s="456" t="str">
        <f t="shared" ca="1" si="389"/>
        <v/>
      </c>
      <c r="AJ266" s="447" t="e">
        <f t="shared" ca="1" si="405"/>
        <v>#N/A</v>
      </c>
      <c r="AK266" s="412" t="str">
        <f t="shared" ref="AK266:AN266" ca="1" si="458">AK265</f>
        <v/>
      </c>
      <c r="AL266" s="413" t="str">
        <f t="shared" ca="1" si="458"/>
        <v/>
      </c>
      <c r="AM266" s="412" t="str">
        <f t="shared" ca="1" si="458"/>
        <v/>
      </c>
      <c r="AN266" s="413" t="str">
        <f t="shared" ca="1" si="458"/>
        <v/>
      </c>
      <c r="AO266" s="414" t="str">
        <f t="shared" ca="1" si="407"/>
        <v/>
      </c>
      <c r="AP266" s="454" t="str">
        <f t="shared" ca="1" si="390"/>
        <v/>
      </c>
      <c r="AQ266" s="456" t="str">
        <f t="shared" ca="1" si="408"/>
        <v/>
      </c>
      <c r="AR266" s="456" t="str">
        <f t="shared" ca="1" si="391"/>
        <v/>
      </c>
      <c r="AS266" s="447" t="e">
        <f t="shared" ca="1" si="409"/>
        <v>#N/A</v>
      </c>
      <c r="AT266" s="472" t="e">
        <f t="shared" ca="1" si="410"/>
        <v>#VALUE!</v>
      </c>
      <c r="AU266" s="471">
        <f t="shared" ca="1" si="411"/>
        <v>0</v>
      </c>
    </row>
    <row r="267" spans="2:47" ht="15" customHeight="1">
      <c r="B267" s="409">
        <f t="shared" si="392"/>
        <v>0</v>
      </c>
      <c r="C267" s="460">
        <f>표준압력!C251</f>
        <v>0</v>
      </c>
      <c r="D267" s="469">
        <f>표준압력!D251</f>
        <v>0</v>
      </c>
      <c r="E267" s="415">
        <f t="shared" si="412"/>
        <v>0</v>
      </c>
      <c r="F267" s="412" t="str">
        <f t="shared" ca="1" si="447"/>
        <v/>
      </c>
      <c r="G267" s="413" t="str">
        <f t="shared" ca="1" si="447"/>
        <v/>
      </c>
      <c r="H267" s="412" t="str">
        <f t="shared" ca="1" si="447"/>
        <v/>
      </c>
      <c r="I267" s="415" t="str">
        <f t="shared" ca="1" si="447"/>
        <v/>
      </c>
      <c r="J267" s="470" t="str">
        <f t="shared" ca="1" si="394"/>
        <v/>
      </c>
      <c r="K267" s="470" t="str">
        <f t="shared" ca="1" si="395"/>
        <v/>
      </c>
      <c r="L267" s="377">
        <f t="shared" si="396"/>
        <v>0</v>
      </c>
      <c r="M267" s="447" t="e">
        <f t="shared" ca="1" si="397"/>
        <v>#N/A</v>
      </c>
      <c r="N267" s="500" t="e">
        <f t="shared" ca="1" si="398"/>
        <v>#N/A</v>
      </c>
      <c r="O267" s="419">
        <f ca="1">표준압력!G251</f>
        <v>0</v>
      </c>
      <c r="P267" s="407"/>
      <c r="Q267" s="412" t="str">
        <f t="shared" ca="1" si="448"/>
        <v/>
      </c>
      <c r="R267" s="413" t="str">
        <f t="shared" ca="1" si="448"/>
        <v/>
      </c>
      <c r="S267" s="412" t="str">
        <f t="shared" ca="1" si="448"/>
        <v/>
      </c>
      <c r="T267" s="413" t="str">
        <f t="shared" ca="1" si="448"/>
        <v/>
      </c>
      <c r="U267" s="414" t="str">
        <f t="shared" ca="1" si="400"/>
        <v/>
      </c>
      <c r="V267" s="411" t="str">
        <f t="shared" ca="1" si="385"/>
        <v/>
      </c>
      <c r="W267" s="377" t="e">
        <f t="shared" ca="1" si="386"/>
        <v>#N/A</v>
      </c>
      <c r="X267" s="420" t="e">
        <f t="shared" ca="1" si="387"/>
        <v>#VALUE!</v>
      </c>
      <c r="Y267" s="413">
        <f t="shared" si="401"/>
        <v>0</v>
      </c>
      <c r="AA267" s="412">
        <f t="shared" ref="AA267:AE267" si="459">AA266</f>
        <v>0</v>
      </c>
      <c r="AB267" s="412" t="str">
        <f t="shared" ca="1" si="459"/>
        <v/>
      </c>
      <c r="AC267" s="413" t="str">
        <f t="shared" ca="1" si="459"/>
        <v/>
      </c>
      <c r="AD267" s="412" t="str">
        <f t="shared" ca="1" si="459"/>
        <v/>
      </c>
      <c r="AE267" s="413" t="str">
        <f t="shared" ca="1" si="459"/>
        <v/>
      </c>
      <c r="AF267" s="414" t="str">
        <f t="shared" ca="1" si="403"/>
        <v/>
      </c>
      <c r="AG267" s="454" t="str">
        <f t="shared" ca="1" si="388"/>
        <v/>
      </c>
      <c r="AH267" s="456" t="str">
        <f t="shared" ca="1" si="404"/>
        <v/>
      </c>
      <c r="AI267" s="456" t="str">
        <f t="shared" ca="1" si="389"/>
        <v/>
      </c>
      <c r="AJ267" s="447" t="e">
        <f t="shared" ca="1" si="405"/>
        <v>#N/A</v>
      </c>
      <c r="AK267" s="412" t="str">
        <f t="shared" ref="AK267:AN267" ca="1" si="460">AK266</f>
        <v/>
      </c>
      <c r="AL267" s="413" t="str">
        <f t="shared" ca="1" si="460"/>
        <v/>
      </c>
      <c r="AM267" s="412" t="str">
        <f t="shared" ca="1" si="460"/>
        <v/>
      </c>
      <c r="AN267" s="413" t="str">
        <f t="shared" ca="1" si="460"/>
        <v/>
      </c>
      <c r="AO267" s="414" t="str">
        <f t="shared" ca="1" si="407"/>
        <v/>
      </c>
      <c r="AP267" s="454" t="str">
        <f t="shared" ca="1" si="390"/>
        <v/>
      </c>
      <c r="AQ267" s="456" t="str">
        <f t="shared" ca="1" si="408"/>
        <v/>
      </c>
      <c r="AR267" s="456" t="str">
        <f t="shared" ca="1" si="391"/>
        <v/>
      </c>
      <c r="AS267" s="447" t="e">
        <f t="shared" ca="1" si="409"/>
        <v>#N/A</v>
      </c>
      <c r="AT267" s="472" t="e">
        <f t="shared" ca="1" si="410"/>
        <v>#VALUE!</v>
      </c>
      <c r="AU267" s="471">
        <f t="shared" ca="1" si="411"/>
        <v>0</v>
      </c>
    </row>
    <row r="268" spans="2:47" ht="15" customHeight="1">
      <c r="B268" s="409">
        <f t="shared" si="392"/>
        <v>0</v>
      </c>
      <c r="C268" s="460">
        <f>표준압력!C252</f>
        <v>0</v>
      </c>
      <c r="D268" s="469">
        <f>표준압력!D252</f>
        <v>0</v>
      </c>
      <c r="E268" s="415">
        <f t="shared" si="412"/>
        <v>0</v>
      </c>
      <c r="F268" s="412" t="str">
        <f t="shared" ca="1" si="447"/>
        <v/>
      </c>
      <c r="G268" s="413" t="str">
        <f t="shared" ca="1" si="447"/>
        <v/>
      </c>
      <c r="H268" s="412" t="str">
        <f t="shared" ca="1" si="447"/>
        <v/>
      </c>
      <c r="I268" s="415" t="str">
        <f t="shared" ca="1" si="447"/>
        <v/>
      </c>
      <c r="J268" s="470" t="str">
        <f t="shared" ca="1" si="394"/>
        <v/>
      </c>
      <c r="K268" s="470" t="str">
        <f t="shared" ca="1" si="395"/>
        <v/>
      </c>
      <c r="L268" s="377">
        <f t="shared" si="396"/>
        <v>0</v>
      </c>
      <c r="M268" s="447" t="e">
        <f t="shared" ca="1" si="397"/>
        <v>#N/A</v>
      </c>
      <c r="N268" s="500" t="e">
        <f t="shared" ca="1" si="398"/>
        <v>#N/A</v>
      </c>
      <c r="O268" s="419">
        <f ca="1">표준압력!G252</f>
        <v>0</v>
      </c>
      <c r="P268" s="407"/>
      <c r="Q268" s="412" t="str">
        <f t="shared" ca="1" si="448"/>
        <v/>
      </c>
      <c r="R268" s="413" t="str">
        <f t="shared" ca="1" si="448"/>
        <v/>
      </c>
      <c r="S268" s="412" t="str">
        <f t="shared" ca="1" si="448"/>
        <v/>
      </c>
      <c r="T268" s="413" t="str">
        <f t="shared" ca="1" si="448"/>
        <v/>
      </c>
      <c r="U268" s="414" t="str">
        <f t="shared" ca="1" si="400"/>
        <v/>
      </c>
      <c r="V268" s="411" t="str">
        <f t="shared" ca="1" si="385"/>
        <v/>
      </c>
      <c r="W268" s="377" t="e">
        <f t="shared" ca="1" si="386"/>
        <v>#N/A</v>
      </c>
      <c r="X268" s="420" t="e">
        <f t="shared" ca="1" si="387"/>
        <v>#VALUE!</v>
      </c>
      <c r="Y268" s="413">
        <f t="shared" si="401"/>
        <v>0</v>
      </c>
      <c r="AA268" s="412">
        <f t="shared" ref="AA268:AE268" si="461">AA267</f>
        <v>0</v>
      </c>
      <c r="AB268" s="412" t="str">
        <f t="shared" ca="1" si="461"/>
        <v/>
      </c>
      <c r="AC268" s="413" t="str">
        <f t="shared" ca="1" si="461"/>
        <v/>
      </c>
      <c r="AD268" s="412" t="str">
        <f t="shared" ca="1" si="461"/>
        <v/>
      </c>
      <c r="AE268" s="413" t="str">
        <f t="shared" ca="1" si="461"/>
        <v/>
      </c>
      <c r="AF268" s="414" t="str">
        <f t="shared" ca="1" si="403"/>
        <v/>
      </c>
      <c r="AG268" s="454" t="str">
        <f t="shared" ca="1" si="388"/>
        <v/>
      </c>
      <c r="AH268" s="456" t="str">
        <f t="shared" ca="1" si="404"/>
        <v/>
      </c>
      <c r="AI268" s="456" t="str">
        <f t="shared" ca="1" si="389"/>
        <v/>
      </c>
      <c r="AJ268" s="447" t="e">
        <f t="shared" ca="1" si="405"/>
        <v>#N/A</v>
      </c>
      <c r="AK268" s="412" t="str">
        <f t="shared" ref="AK268:AN268" ca="1" si="462">AK267</f>
        <v/>
      </c>
      <c r="AL268" s="413" t="str">
        <f t="shared" ca="1" si="462"/>
        <v/>
      </c>
      <c r="AM268" s="412" t="str">
        <f t="shared" ca="1" si="462"/>
        <v/>
      </c>
      <c r="AN268" s="413" t="str">
        <f t="shared" ca="1" si="462"/>
        <v/>
      </c>
      <c r="AO268" s="414" t="str">
        <f t="shared" ca="1" si="407"/>
        <v/>
      </c>
      <c r="AP268" s="454" t="str">
        <f t="shared" ca="1" si="390"/>
        <v/>
      </c>
      <c r="AQ268" s="456" t="str">
        <f t="shared" ca="1" si="408"/>
        <v/>
      </c>
      <c r="AR268" s="456" t="str">
        <f t="shared" ca="1" si="391"/>
        <v/>
      </c>
      <c r="AS268" s="447" t="e">
        <f t="shared" ca="1" si="409"/>
        <v>#N/A</v>
      </c>
      <c r="AT268" s="472" t="e">
        <f t="shared" ca="1" si="410"/>
        <v>#VALUE!</v>
      </c>
      <c r="AU268" s="471">
        <f t="shared" ca="1" si="411"/>
        <v>0</v>
      </c>
    </row>
    <row r="269" spans="2:47" ht="15" customHeight="1">
      <c r="B269" s="409">
        <f t="shared" si="392"/>
        <v>0</v>
      </c>
      <c r="C269" s="460">
        <f>표준압력!C253</f>
        <v>0</v>
      </c>
      <c r="D269" s="469">
        <f>표준압력!D253</f>
        <v>0</v>
      </c>
      <c r="E269" s="415">
        <f t="shared" si="412"/>
        <v>0</v>
      </c>
      <c r="F269" s="412" t="str">
        <f t="shared" ca="1" si="447"/>
        <v/>
      </c>
      <c r="G269" s="413" t="str">
        <f t="shared" ca="1" si="447"/>
        <v/>
      </c>
      <c r="H269" s="412" t="str">
        <f t="shared" ca="1" si="447"/>
        <v/>
      </c>
      <c r="I269" s="415" t="str">
        <f t="shared" ca="1" si="447"/>
        <v/>
      </c>
      <c r="J269" s="470" t="str">
        <f t="shared" ca="1" si="394"/>
        <v/>
      </c>
      <c r="K269" s="470" t="str">
        <f t="shared" ca="1" si="395"/>
        <v/>
      </c>
      <c r="L269" s="377">
        <f t="shared" si="396"/>
        <v>0</v>
      </c>
      <c r="M269" s="447" t="e">
        <f t="shared" ca="1" si="397"/>
        <v>#N/A</v>
      </c>
      <c r="N269" s="500" t="e">
        <f t="shared" ca="1" si="398"/>
        <v>#N/A</v>
      </c>
      <c r="O269" s="419">
        <f ca="1">표준압력!G253</f>
        <v>0</v>
      </c>
      <c r="P269" s="407"/>
      <c r="Q269" s="412" t="str">
        <f t="shared" ca="1" si="448"/>
        <v/>
      </c>
      <c r="R269" s="413" t="str">
        <f t="shared" ca="1" si="448"/>
        <v/>
      </c>
      <c r="S269" s="412" t="str">
        <f t="shared" ca="1" si="448"/>
        <v/>
      </c>
      <c r="T269" s="413" t="str">
        <f t="shared" ca="1" si="448"/>
        <v/>
      </c>
      <c r="U269" s="414" t="str">
        <f t="shared" ca="1" si="400"/>
        <v/>
      </c>
      <c r="V269" s="411" t="str">
        <f t="shared" ca="1" si="385"/>
        <v/>
      </c>
      <c r="W269" s="377" t="e">
        <f t="shared" ca="1" si="386"/>
        <v>#N/A</v>
      </c>
      <c r="X269" s="420" t="e">
        <f t="shared" ca="1" si="387"/>
        <v>#VALUE!</v>
      </c>
      <c r="Y269" s="413">
        <f t="shared" si="401"/>
        <v>0</v>
      </c>
      <c r="AA269" s="412">
        <f t="shared" ref="AA269:AE269" si="463">AA268</f>
        <v>0</v>
      </c>
      <c r="AB269" s="412" t="str">
        <f t="shared" ca="1" si="463"/>
        <v/>
      </c>
      <c r="AC269" s="413" t="str">
        <f t="shared" ca="1" si="463"/>
        <v/>
      </c>
      <c r="AD269" s="412" t="str">
        <f t="shared" ca="1" si="463"/>
        <v/>
      </c>
      <c r="AE269" s="413" t="str">
        <f t="shared" ca="1" si="463"/>
        <v/>
      </c>
      <c r="AF269" s="414" t="str">
        <f t="shared" ca="1" si="403"/>
        <v/>
      </c>
      <c r="AG269" s="454" t="str">
        <f t="shared" ca="1" si="388"/>
        <v/>
      </c>
      <c r="AH269" s="456" t="str">
        <f t="shared" ca="1" si="404"/>
        <v/>
      </c>
      <c r="AI269" s="456" t="str">
        <f t="shared" ca="1" si="389"/>
        <v/>
      </c>
      <c r="AJ269" s="447" t="e">
        <f t="shared" ca="1" si="405"/>
        <v>#N/A</v>
      </c>
      <c r="AK269" s="412" t="str">
        <f t="shared" ref="AK269:AN269" ca="1" si="464">AK268</f>
        <v/>
      </c>
      <c r="AL269" s="413" t="str">
        <f t="shared" ca="1" si="464"/>
        <v/>
      </c>
      <c r="AM269" s="412" t="str">
        <f t="shared" ca="1" si="464"/>
        <v/>
      </c>
      <c r="AN269" s="413" t="str">
        <f t="shared" ca="1" si="464"/>
        <v/>
      </c>
      <c r="AO269" s="414" t="str">
        <f t="shared" ca="1" si="407"/>
        <v/>
      </c>
      <c r="AP269" s="454" t="str">
        <f t="shared" ca="1" si="390"/>
        <v/>
      </c>
      <c r="AQ269" s="456" t="str">
        <f t="shared" ca="1" si="408"/>
        <v/>
      </c>
      <c r="AR269" s="456" t="str">
        <f t="shared" ca="1" si="391"/>
        <v/>
      </c>
      <c r="AS269" s="447" t="e">
        <f t="shared" ca="1" si="409"/>
        <v>#N/A</v>
      </c>
      <c r="AT269" s="472" t="e">
        <f t="shared" ca="1" si="410"/>
        <v>#VALUE!</v>
      </c>
      <c r="AU269" s="471">
        <f t="shared" ca="1" si="411"/>
        <v>0</v>
      </c>
    </row>
    <row r="270" spans="2:47" ht="15" customHeight="1">
      <c r="B270" s="409">
        <f t="shared" si="392"/>
        <v>0</v>
      </c>
      <c r="C270" s="460">
        <f>표준압력!C254</f>
        <v>0</v>
      </c>
      <c r="D270" s="469">
        <f>표준압력!D254</f>
        <v>0</v>
      </c>
      <c r="E270" s="415">
        <f t="shared" si="412"/>
        <v>0</v>
      </c>
      <c r="F270" s="412" t="str">
        <f t="shared" ca="1" si="447"/>
        <v/>
      </c>
      <c r="G270" s="413" t="str">
        <f t="shared" ca="1" si="447"/>
        <v/>
      </c>
      <c r="H270" s="412" t="str">
        <f t="shared" ca="1" si="447"/>
        <v/>
      </c>
      <c r="I270" s="415" t="str">
        <f t="shared" ca="1" si="447"/>
        <v/>
      </c>
      <c r="J270" s="470" t="str">
        <f t="shared" ca="1" si="394"/>
        <v/>
      </c>
      <c r="K270" s="470" t="str">
        <f t="shared" ca="1" si="395"/>
        <v/>
      </c>
      <c r="L270" s="377">
        <f t="shared" si="396"/>
        <v>0</v>
      </c>
      <c r="M270" s="447" t="e">
        <f t="shared" ca="1" si="397"/>
        <v>#N/A</v>
      </c>
      <c r="N270" s="500" t="e">
        <f t="shared" ca="1" si="398"/>
        <v>#N/A</v>
      </c>
      <c r="O270" s="419">
        <f ca="1">표준압력!G254</f>
        <v>0</v>
      </c>
      <c r="P270" s="407"/>
      <c r="Q270" s="412" t="str">
        <f t="shared" ca="1" si="448"/>
        <v/>
      </c>
      <c r="R270" s="413" t="str">
        <f t="shared" ca="1" si="448"/>
        <v/>
      </c>
      <c r="S270" s="412" t="str">
        <f t="shared" ca="1" si="448"/>
        <v/>
      </c>
      <c r="T270" s="413" t="str">
        <f t="shared" ca="1" si="448"/>
        <v/>
      </c>
      <c r="U270" s="414" t="str">
        <f t="shared" ca="1" si="400"/>
        <v/>
      </c>
      <c r="V270" s="411" t="str">
        <f t="shared" ca="1" si="385"/>
        <v/>
      </c>
      <c r="W270" s="377" t="e">
        <f t="shared" ca="1" si="386"/>
        <v>#N/A</v>
      </c>
      <c r="X270" s="420" t="e">
        <f t="shared" ca="1" si="387"/>
        <v>#VALUE!</v>
      </c>
      <c r="Y270" s="413">
        <f t="shared" si="401"/>
        <v>0</v>
      </c>
      <c r="AA270" s="412">
        <f t="shared" ref="AA270:AE270" si="465">AA269</f>
        <v>0</v>
      </c>
      <c r="AB270" s="412" t="str">
        <f t="shared" ca="1" si="465"/>
        <v/>
      </c>
      <c r="AC270" s="413" t="str">
        <f t="shared" ca="1" si="465"/>
        <v/>
      </c>
      <c r="AD270" s="412" t="str">
        <f t="shared" ca="1" si="465"/>
        <v/>
      </c>
      <c r="AE270" s="413" t="str">
        <f t="shared" ca="1" si="465"/>
        <v/>
      </c>
      <c r="AF270" s="414" t="str">
        <f t="shared" ca="1" si="403"/>
        <v/>
      </c>
      <c r="AG270" s="454" t="str">
        <f t="shared" ca="1" si="388"/>
        <v/>
      </c>
      <c r="AH270" s="456" t="str">
        <f t="shared" ca="1" si="404"/>
        <v/>
      </c>
      <c r="AI270" s="456" t="str">
        <f t="shared" ca="1" si="389"/>
        <v/>
      </c>
      <c r="AJ270" s="447" t="e">
        <f t="shared" ca="1" si="405"/>
        <v>#N/A</v>
      </c>
      <c r="AK270" s="412" t="str">
        <f t="shared" ref="AK270:AN270" ca="1" si="466">AK269</f>
        <v/>
      </c>
      <c r="AL270" s="413" t="str">
        <f t="shared" ca="1" si="466"/>
        <v/>
      </c>
      <c r="AM270" s="412" t="str">
        <f t="shared" ca="1" si="466"/>
        <v/>
      </c>
      <c r="AN270" s="413" t="str">
        <f t="shared" ca="1" si="466"/>
        <v/>
      </c>
      <c r="AO270" s="414" t="str">
        <f t="shared" ca="1" si="407"/>
        <v/>
      </c>
      <c r="AP270" s="454" t="str">
        <f t="shared" ca="1" si="390"/>
        <v/>
      </c>
      <c r="AQ270" s="456" t="str">
        <f t="shared" ca="1" si="408"/>
        <v/>
      </c>
      <c r="AR270" s="456" t="str">
        <f t="shared" ca="1" si="391"/>
        <v/>
      </c>
      <c r="AS270" s="447" t="e">
        <f t="shared" ca="1" si="409"/>
        <v>#N/A</v>
      </c>
      <c r="AT270" s="472" t="e">
        <f t="shared" ca="1" si="410"/>
        <v>#VALUE!</v>
      </c>
      <c r="AU270" s="471">
        <f t="shared" ca="1" si="411"/>
        <v>0</v>
      </c>
    </row>
    <row r="271" spans="2:47" ht="15" customHeight="1">
      <c r="B271" s="409">
        <f t="shared" si="392"/>
        <v>0</v>
      </c>
      <c r="C271" s="460">
        <f>표준압력!C255</f>
        <v>0</v>
      </c>
      <c r="D271" s="469">
        <f>표준압력!D255</f>
        <v>0</v>
      </c>
      <c r="E271" s="415">
        <f t="shared" si="412"/>
        <v>0</v>
      </c>
      <c r="F271" s="412" t="str">
        <f t="shared" ca="1" si="447"/>
        <v/>
      </c>
      <c r="G271" s="413" t="str">
        <f t="shared" ca="1" si="447"/>
        <v/>
      </c>
      <c r="H271" s="412" t="str">
        <f t="shared" ca="1" si="447"/>
        <v/>
      </c>
      <c r="I271" s="415" t="str">
        <f t="shared" ca="1" si="447"/>
        <v/>
      </c>
      <c r="J271" s="470" t="str">
        <f t="shared" ca="1" si="394"/>
        <v/>
      </c>
      <c r="K271" s="470" t="str">
        <f t="shared" ca="1" si="395"/>
        <v/>
      </c>
      <c r="L271" s="377">
        <f t="shared" si="396"/>
        <v>0</v>
      </c>
      <c r="M271" s="447" t="e">
        <f t="shared" ca="1" si="397"/>
        <v>#N/A</v>
      </c>
      <c r="N271" s="500" t="e">
        <f t="shared" ca="1" si="398"/>
        <v>#N/A</v>
      </c>
      <c r="O271" s="419">
        <f ca="1">표준압력!G255</f>
        <v>0</v>
      </c>
      <c r="P271" s="407"/>
      <c r="Q271" s="412" t="str">
        <f t="shared" ca="1" si="448"/>
        <v/>
      </c>
      <c r="R271" s="413" t="str">
        <f t="shared" ca="1" si="448"/>
        <v/>
      </c>
      <c r="S271" s="412" t="str">
        <f t="shared" ca="1" si="448"/>
        <v/>
      </c>
      <c r="T271" s="413" t="str">
        <f t="shared" ca="1" si="448"/>
        <v/>
      </c>
      <c r="U271" s="414" t="str">
        <f t="shared" ca="1" si="400"/>
        <v/>
      </c>
      <c r="V271" s="411" t="str">
        <f t="shared" ca="1" si="385"/>
        <v/>
      </c>
      <c r="W271" s="377" t="e">
        <f t="shared" ca="1" si="386"/>
        <v>#N/A</v>
      </c>
      <c r="X271" s="420" t="e">
        <f t="shared" ca="1" si="387"/>
        <v>#VALUE!</v>
      </c>
      <c r="Y271" s="413">
        <f t="shared" si="401"/>
        <v>0</v>
      </c>
      <c r="AA271" s="412">
        <f t="shared" ref="AA271:AE271" si="467">AA270</f>
        <v>0</v>
      </c>
      <c r="AB271" s="412" t="str">
        <f t="shared" ca="1" si="467"/>
        <v/>
      </c>
      <c r="AC271" s="413" t="str">
        <f t="shared" ca="1" si="467"/>
        <v/>
      </c>
      <c r="AD271" s="412" t="str">
        <f t="shared" ca="1" si="467"/>
        <v/>
      </c>
      <c r="AE271" s="413" t="str">
        <f t="shared" ca="1" si="467"/>
        <v/>
      </c>
      <c r="AF271" s="414" t="str">
        <f t="shared" ca="1" si="403"/>
        <v/>
      </c>
      <c r="AG271" s="454" t="str">
        <f t="shared" ca="1" si="388"/>
        <v/>
      </c>
      <c r="AH271" s="456" t="str">
        <f t="shared" ca="1" si="404"/>
        <v/>
      </c>
      <c r="AI271" s="456" t="str">
        <f t="shared" ca="1" si="389"/>
        <v/>
      </c>
      <c r="AJ271" s="447" t="e">
        <f t="shared" ca="1" si="405"/>
        <v>#N/A</v>
      </c>
      <c r="AK271" s="412" t="str">
        <f t="shared" ref="AK271:AN271" ca="1" si="468">AK270</f>
        <v/>
      </c>
      <c r="AL271" s="413" t="str">
        <f t="shared" ca="1" si="468"/>
        <v/>
      </c>
      <c r="AM271" s="412" t="str">
        <f t="shared" ca="1" si="468"/>
        <v/>
      </c>
      <c r="AN271" s="413" t="str">
        <f t="shared" ca="1" si="468"/>
        <v/>
      </c>
      <c r="AO271" s="414" t="str">
        <f t="shared" ca="1" si="407"/>
        <v/>
      </c>
      <c r="AP271" s="454" t="str">
        <f t="shared" ca="1" si="390"/>
        <v/>
      </c>
      <c r="AQ271" s="456" t="str">
        <f t="shared" ca="1" si="408"/>
        <v/>
      </c>
      <c r="AR271" s="456" t="str">
        <f t="shared" ca="1" si="391"/>
        <v/>
      </c>
      <c r="AS271" s="447" t="e">
        <f t="shared" ca="1" si="409"/>
        <v>#N/A</v>
      </c>
      <c r="AT271" s="472" t="e">
        <f t="shared" ca="1" si="410"/>
        <v>#VALUE!</v>
      </c>
      <c r="AU271" s="471">
        <f t="shared" ca="1" si="411"/>
        <v>0</v>
      </c>
    </row>
    <row r="272" spans="2:47" ht="15" customHeight="1">
      <c r="B272" s="409">
        <f t="shared" si="392"/>
        <v>0</v>
      </c>
      <c r="C272" s="460">
        <f>표준압력!C256</f>
        <v>0</v>
      </c>
      <c r="D272" s="469">
        <f>표준압력!D256</f>
        <v>0</v>
      </c>
      <c r="E272" s="415">
        <f t="shared" si="412"/>
        <v>0</v>
      </c>
      <c r="F272" s="412" t="str">
        <f t="shared" ca="1" si="447"/>
        <v/>
      </c>
      <c r="G272" s="413" t="str">
        <f t="shared" ca="1" si="447"/>
        <v/>
      </c>
      <c r="H272" s="412" t="str">
        <f t="shared" ca="1" si="447"/>
        <v/>
      </c>
      <c r="I272" s="415" t="str">
        <f t="shared" ca="1" si="447"/>
        <v/>
      </c>
      <c r="J272" s="470" t="str">
        <f t="shared" ca="1" si="394"/>
        <v/>
      </c>
      <c r="K272" s="470" t="str">
        <f t="shared" ca="1" si="395"/>
        <v/>
      </c>
      <c r="L272" s="377">
        <f t="shared" si="396"/>
        <v>0</v>
      </c>
      <c r="M272" s="447" t="e">
        <f t="shared" ca="1" si="397"/>
        <v>#N/A</v>
      </c>
      <c r="N272" s="500" t="e">
        <f t="shared" ca="1" si="398"/>
        <v>#N/A</v>
      </c>
      <c r="O272" s="419">
        <f ca="1">표준압력!G256</f>
        <v>0</v>
      </c>
      <c r="P272" s="407"/>
      <c r="Q272" s="412" t="str">
        <f t="shared" ca="1" si="448"/>
        <v/>
      </c>
      <c r="R272" s="413" t="str">
        <f t="shared" ca="1" si="448"/>
        <v/>
      </c>
      <c r="S272" s="412" t="str">
        <f t="shared" ca="1" si="448"/>
        <v/>
      </c>
      <c r="T272" s="413" t="str">
        <f t="shared" ca="1" si="448"/>
        <v/>
      </c>
      <c r="U272" s="414" t="str">
        <f t="shared" ca="1" si="400"/>
        <v/>
      </c>
      <c r="V272" s="411" t="str">
        <f t="shared" ca="1" si="385"/>
        <v/>
      </c>
      <c r="W272" s="377" t="e">
        <f t="shared" ca="1" si="386"/>
        <v>#N/A</v>
      </c>
      <c r="X272" s="420" t="e">
        <f t="shared" ca="1" si="387"/>
        <v>#VALUE!</v>
      </c>
      <c r="Y272" s="413">
        <f t="shared" si="401"/>
        <v>0</v>
      </c>
      <c r="AA272" s="412">
        <f t="shared" ref="AA272:AE272" si="469">AA271</f>
        <v>0</v>
      </c>
      <c r="AB272" s="412" t="str">
        <f t="shared" ca="1" si="469"/>
        <v/>
      </c>
      <c r="AC272" s="413" t="str">
        <f t="shared" ca="1" si="469"/>
        <v/>
      </c>
      <c r="AD272" s="412" t="str">
        <f t="shared" ca="1" si="469"/>
        <v/>
      </c>
      <c r="AE272" s="413" t="str">
        <f t="shared" ca="1" si="469"/>
        <v/>
      </c>
      <c r="AF272" s="414" t="str">
        <f t="shared" ca="1" si="403"/>
        <v/>
      </c>
      <c r="AG272" s="454" t="str">
        <f t="shared" ca="1" si="388"/>
        <v/>
      </c>
      <c r="AH272" s="456" t="str">
        <f t="shared" ca="1" si="404"/>
        <v/>
      </c>
      <c r="AI272" s="456" t="str">
        <f t="shared" ca="1" si="389"/>
        <v/>
      </c>
      <c r="AJ272" s="447" t="e">
        <f t="shared" ca="1" si="405"/>
        <v>#N/A</v>
      </c>
      <c r="AK272" s="412" t="str">
        <f t="shared" ref="AK272:AN272" ca="1" si="470">AK271</f>
        <v/>
      </c>
      <c r="AL272" s="413" t="str">
        <f t="shared" ca="1" si="470"/>
        <v/>
      </c>
      <c r="AM272" s="412" t="str">
        <f t="shared" ca="1" si="470"/>
        <v/>
      </c>
      <c r="AN272" s="413" t="str">
        <f t="shared" ca="1" si="470"/>
        <v/>
      </c>
      <c r="AO272" s="414" t="str">
        <f t="shared" ca="1" si="407"/>
        <v/>
      </c>
      <c r="AP272" s="454" t="str">
        <f t="shared" ca="1" si="390"/>
        <v/>
      </c>
      <c r="AQ272" s="456" t="str">
        <f t="shared" ca="1" si="408"/>
        <v/>
      </c>
      <c r="AR272" s="456" t="str">
        <f t="shared" ca="1" si="391"/>
        <v/>
      </c>
      <c r="AS272" s="447" t="e">
        <f t="shared" ca="1" si="409"/>
        <v>#N/A</v>
      </c>
      <c r="AT272" s="472" t="e">
        <f t="shared" ca="1" si="410"/>
        <v>#VALUE!</v>
      </c>
      <c r="AU272" s="471">
        <f t="shared" ca="1" si="411"/>
        <v>0</v>
      </c>
    </row>
    <row r="273" spans="2:47" ht="15" customHeight="1">
      <c r="B273" s="409">
        <f t="shared" si="392"/>
        <v>0</v>
      </c>
      <c r="C273" s="460">
        <f>표준압력!C257</f>
        <v>0</v>
      </c>
      <c r="D273" s="469">
        <f>표준압력!D257</f>
        <v>0</v>
      </c>
      <c r="E273" s="415">
        <f t="shared" si="412"/>
        <v>0</v>
      </c>
      <c r="F273" s="412" t="str">
        <f t="shared" ca="1" si="412"/>
        <v/>
      </c>
      <c r="G273" s="413" t="str">
        <f t="shared" ca="1" si="412"/>
        <v/>
      </c>
      <c r="H273" s="412" t="str">
        <f t="shared" ca="1" si="412"/>
        <v/>
      </c>
      <c r="I273" s="415" t="str">
        <f t="shared" ca="1" si="412"/>
        <v/>
      </c>
      <c r="J273" s="470" t="str">
        <f t="shared" ca="1" si="394"/>
        <v/>
      </c>
      <c r="K273" s="470" t="str">
        <f t="shared" ca="1" si="395"/>
        <v/>
      </c>
      <c r="L273" s="377">
        <f t="shared" si="396"/>
        <v>0</v>
      </c>
      <c r="M273" s="447" t="e">
        <f t="shared" ca="1" si="397"/>
        <v>#N/A</v>
      </c>
      <c r="N273" s="500" t="e">
        <f t="shared" ca="1" si="398"/>
        <v>#N/A</v>
      </c>
      <c r="O273" s="419">
        <f ca="1">표준압력!G257</f>
        <v>0</v>
      </c>
      <c r="P273" s="407"/>
      <c r="Q273" s="412" t="str">
        <f t="shared" ref="Q273:T273" ca="1" si="471">Q272</f>
        <v/>
      </c>
      <c r="R273" s="413" t="str">
        <f t="shared" ca="1" si="471"/>
        <v/>
      </c>
      <c r="S273" s="412" t="str">
        <f t="shared" ca="1" si="471"/>
        <v/>
      </c>
      <c r="T273" s="413" t="str">
        <f t="shared" ca="1" si="471"/>
        <v/>
      </c>
      <c r="U273" s="414" t="str">
        <f t="shared" ca="1" si="400"/>
        <v/>
      </c>
      <c r="V273" s="411" t="str">
        <f t="shared" ca="1" si="385"/>
        <v/>
      </c>
      <c r="W273" s="377" t="e">
        <f t="shared" ca="1" si="386"/>
        <v>#N/A</v>
      </c>
      <c r="X273" s="420" t="e">
        <f t="shared" ca="1" si="387"/>
        <v>#VALUE!</v>
      </c>
      <c r="Y273" s="413">
        <f t="shared" si="401"/>
        <v>0</v>
      </c>
      <c r="AA273" s="412">
        <f t="shared" ref="AA273:AE273" si="472">AA272</f>
        <v>0</v>
      </c>
      <c r="AB273" s="412" t="str">
        <f t="shared" ca="1" si="472"/>
        <v/>
      </c>
      <c r="AC273" s="413" t="str">
        <f t="shared" ca="1" si="472"/>
        <v/>
      </c>
      <c r="AD273" s="412" t="str">
        <f t="shared" ca="1" si="472"/>
        <v/>
      </c>
      <c r="AE273" s="413" t="str">
        <f t="shared" ca="1" si="472"/>
        <v/>
      </c>
      <c r="AF273" s="414" t="str">
        <f t="shared" ca="1" si="403"/>
        <v/>
      </c>
      <c r="AG273" s="454" t="str">
        <f t="shared" ca="1" si="388"/>
        <v/>
      </c>
      <c r="AH273" s="456" t="str">
        <f t="shared" ca="1" si="404"/>
        <v/>
      </c>
      <c r="AI273" s="456" t="str">
        <f t="shared" ca="1" si="389"/>
        <v/>
      </c>
      <c r="AJ273" s="447" t="e">
        <f t="shared" ca="1" si="405"/>
        <v>#N/A</v>
      </c>
      <c r="AK273" s="412" t="str">
        <f t="shared" ref="AK273:AN273" ca="1" si="473">AK272</f>
        <v/>
      </c>
      <c r="AL273" s="413" t="str">
        <f t="shared" ca="1" si="473"/>
        <v/>
      </c>
      <c r="AM273" s="412" t="str">
        <f t="shared" ca="1" si="473"/>
        <v/>
      </c>
      <c r="AN273" s="413" t="str">
        <f t="shared" ca="1" si="473"/>
        <v/>
      </c>
      <c r="AO273" s="414" t="str">
        <f t="shared" ca="1" si="407"/>
        <v/>
      </c>
      <c r="AP273" s="454" t="str">
        <f t="shared" ca="1" si="390"/>
        <v/>
      </c>
      <c r="AQ273" s="456" t="str">
        <f t="shared" ca="1" si="408"/>
        <v/>
      </c>
      <c r="AR273" s="456" t="str">
        <f t="shared" ca="1" si="391"/>
        <v/>
      </c>
      <c r="AS273" s="447" t="e">
        <f t="shared" ca="1" si="409"/>
        <v>#N/A</v>
      </c>
      <c r="AT273" s="472" t="e">
        <f t="shared" ca="1" si="410"/>
        <v>#VALUE!</v>
      </c>
      <c r="AU273" s="471">
        <f t="shared" ca="1" si="411"/>
        <v>0</v>
      </c>
    </row>
    <row r="274" spans="2:47" ht="15" customHeight="1">
      <c r="B274" s="409">
        <f t="shared" si="392"/>
        <v>0</v>
      </c>
      <c r="C274" s="460">
        <f>표준압력!C258</f>
        <v>0</v>
      </c>
      <c r="D274" s="469">
        <f>표준압력!D258</f>
        <v>0</v>
      </c>
      <c r="E274" s="415">
        <f t="shared" ref="E274:I289" si="474">E273</f>
        <v>0</v>
      </c>
      <c r="F274" s="412" t="str">
        <f t="shared" ca="1" si="474"/>
        <v/>
      </c>
      <c r="G274" s="413" t="str">
        <f t="shared" ca="1" si="474"/>
        <v/>
      </c>
      <c r="H274" s="412" t="str">
        <f t="shared" ca="1" si="474"/>
        <v/>
      </c>
      <c r="I274" s="415" t="str">
        <f t="shared" ca="1" si="474"/>
        <v/>
      </c>
      <c r="J274" s="470" t="str">
        <f t="shared" ca="1" si="394"/>
        <v/>
      </c>
      <c r="K274" s="470" t="str">
        <f t="shared" ca="1" si="395"/>
        <v/>
      </c>
      <c r="L274" s="377">
        <f t="shared" si="396"/>
        <v>0</v>
      </c>
      <c r="M274" s="447" t="e">
        <f t="shared" ca="1" si="397"/>
        <v>#N/A</v>
      </c>
      <c r="N274" s="500" t="e">
        <f t="shared" ca="1" si="398"/>
        <v>#N/A</v>
      </c>
      <c r="O274" s="419">
        <f ca="1">표준압력!G258</f>
        <v>0</v>
      </c>
      <c r="P274" s="407"/>
      <c r="Q274" s="412" t="str">
        <f t="shared" ref="Q274:T274" ca="1" si="475">Q273</f>
        <v/>
      </c>
      <c r="R274" s="413" t="str">
        <f t="shared" ca="1" si="475"/>
        <v/>
      </c>
      <c r="S274" s="412" t="str">
        <f t="shared" ca="1" si="475"/>
        <v/>
      </c>
      <c r="T274" s="413" t="str">
        <f t="shared" ca="1" si="475"/>
        <v/>
      </c>
      <c r="U274" s="414" t="str">
        <f t="shared" ca="1" si="400"/>
        <v/>
      </c>
      <c r="V274" s="411" t="str">
        <f t="shared" ca="1" si="385"/>
        <v/>
      </c>
      <c r="W274" s="377" t="e">
        <f t="shared" ca="1" si="386"/>
        <v>#N/A</v>
      </c>
      <c r="X274" s="420" t="e">
        <f t="shared" ca="1" si="387"/>
        <v>#VALUE!</v>
      </c>
      <c r="Y274" s="413">
        <f t="shared" si="401"/>
        <v>0</v>
      </c>
      <c r="AA274" s="412">
        <f t="shared" ref="AA274:AE274" si="476">AA273</f>
        <v>0</v>
      </c>
      <c r="AB274" s="412" t="str">
        <f t="shared" ca="1" si="476"/>
        <v/>
      </c>
      <c r="AC274" s="413" t="str">
        <f t="shared" ca="1" si="476"/>
        <v/>
      </c>
      <c r="AD274" s="412" t="str">
        <f t="shared" ca="1" si="476"/>
        <v/>
      </c>
      <c r="AE274" s="413" t="str">
        <f t="shared" ca="1" si="476"/>
        <v/>
      </c>
      <c r="AF274" s="414" t="str">
        <f t="shared" ca="1" si="403"/>
        <v/>
      </c>
      <c r="AG274" s="454" t="str">
        <f t="shared" ca="1" si="388"/>
        <v/>
      </c>
      <c r="AH274" s="456" t="str">
        <f t="shared" ca="1" si="404"/>
        <v/>
      </c>
      <c r="AI274" s="456" t="str">
        <f t="shared" ca="1" si="389"/>
        <v/>
      </c>
      <c r="AJ274" s="447" t="e">
        <f t="shared" ca="1" si="405"/>
        <v>#N/A</v>
      </c>
      <c r="AK274" s="412" t="str">
        <f t="shared" ref="AK274:AN274" ca="1" si="477">AK273</f>
        <v/>
      </c>
      <c r="AL274" s="413" t="str">
        <f t="shared" ca="1" si="477"/>
        <v/>
      </c>
      <c r="AM274" s="412" t="str">
        <f t="shared" ca="1" si="477"/>
        <v/>
      </c>
      <c r="AN274" s="413" t="str">
        <f t="shared" ca="1" si="477"/>
        <v/>
      </c>
      <c r="AO274" s="414" t="str">
        <f t="shared" ca="1" si="407"/>
        <v/>
      </c>
      <c r="AP274" s="454" t="str">
        <f t="shared" ca="1" si="390"/>
        <v/>
      </c>
      <c r="AQ274" s="456" t="str">
        <f t="shared" ca="1" si="408"/>
        <v/>
      </c>
      <c r="AR274" s="456" t="str">
        <f t="shared" ca="1" si="391"/>
        <v/>
      </c>
      <c r="AS274" s="447" t="e">
        <f t="shared" ca="1" si="409"/>
        <v>#N/A</v>
      </c>
      <c r="AT274" s="472" t="e">
        <f t="shared" ca="1" si="410"/>
        <v>#VALUE!</v>
      </c>
      <c r="AU274" s="471">
        <f t="shared" ca="1" si="411"/>
        <v>0</v>
      </c>
    </row>
    <row r="275" spans="2:47" ht="15" customHeight="1">
      <c r="B275" s="409">
        <f t="shared" si="392"/>
        <v>0</v>
      </c>
      <c r="C275" s="460">
        <f>표준압력!C259</f>
        <v>0</v>
      </c>
      <c r="D275" s="469">
        <f>표준압력!D259</f>
        <v>0</v>
      </c>
      <c r="E275" s="415">
        <f t="shared" si="474"/>
        <v>0</v>
      </c>
      <c r="F275" s="412" t="str">
        <f t="shared" ca="1" si="474"/>
        <v/>
      </c>
      <c r="G275" s="413" t="str">
        <f t="shared" ca="1" si="474"/>
        <v/>
      </c>
      <c r="H275" s="412" t="str">
        <f t="shared" ca="1" si="474"/>
        <v/>
      </c>
      <c r="I275" s="415" t="str">
        <f t="shared" ca="1" si="474"/>
        <v/>
      </c>
      <c r="J275" s="470" t="str">
        <f t="shared" ca="1" si="394"/>
        <v/>
      </c>
      <c r="K275" s="470" t="str">
        <f t="shared" ca="1" si="395"/>
        <v/>
      </c>
      <c r="L275" s="377">
        <f t="shared" si="396"/>
        <v>0</v>
      </c>
      <c r="M275" s="447" t="e">
        <f t="shared" ca="1" si="397"/>
        <v>#N/A</v>
      </c>
      <c r="N275" s="500" t="e">
        <f t="shared" ca="1" si="398"/>
        <v>#N/A</v>
      </c>
      <c r="O275" s="419">
        <f ca="1">표준압력!G259</f>
        <v>0</v>
      </c>
      <c r="P275" s="407"/>
      <c r="Q275" s="412" t="str">
        <f t="shared" ref="Q275:T275" ca="1" si="478">Q274</f>
        <v/>
      </c>
      <c r="R275" s="413" t="str">
        <f t="shared" ca="1" si="478"/>
        <v/>
      </c>
      <c r="S275" s="412" t="str">
        <f t="shared" ca="1" si="478"/>
        <v/>
      </c>
      <c r="T275" s="413" t="str">
        <f t="shared" ca="1" si="478"/>
        <v/>
      </c>
      <c r="U275" s="414" t="str">
        <f t="shared" ca="1" si="400"/>
        <v/>
      </c>
      <c r="V275" s="411" t="str">
        <f t="shared" ca="1" si="385"/>
        <v/>
      </c>
      <c r="W275" s="377" t="e">
        <f t="shared" ca="1" si="386"/>
        <v>#N/A</v>
      </c>
      <c r="X275" s="420" t="e">
        <f t="shared" ca="1" si="387"/>
        <v>#VALUE!</v>
      </c>
      <c r="Y275" s="413">
        <f t="shared" si="401"/>
        <v>0</v>
      </c>
      <c r="AA275" s="412">
        <f t="shared" ref="AA275:AE275" si="479">AA274</f>
        <v>0</v>
      </c>
      <c r="AB275" s="412" t="str">
        <f t="shared" ca="1" si="479"/>
        <v/>
      </c>
      <c r="AC275" s="413" t="str">
        <f t="shared" ca="1" si="479"/>
        <v/>
      </c>
      <c r="AD275" s="412" t="str">
        <f t="shared" ca="1" si="479"/>
        <v/>
      </c>
      <c r="AE275" s="413" t="str">
        <f t="shared" ca="1" si="479"/>
        <v/>
      </c>
      <c r="AF275" s="414" t="str">
        <f t="shared" ca="1" si="403"/>
        <v/>
      </c>
      <c r="AG275" s="454" t="str">
        <f t="shared" ca="1" si="388"/>
        <v/>
      </c>
      <c r="AH275" s="456" t="str">
        <f t="shared" ca="1" si="404"/>
        <v/>
      </c>
      <c r="AI275" s="456" t="str">
        <f t="shared" ca="1" si="389"/>
        <v/>
      </c>
      <c r="AJ275" s="447" t="e">
        <f t="shared" ca="1" si="405"/>
        <v>#N/A</v>
      </c>
      <c r="AK275" s="412" t="str">
        <f t="shared" ref="AK275:AN275" ca="1" si="480">AK274</f>
        <v/>
      </c>
      <c r="AL275" s="413" t="str">
        <f t="shared" ca="1" si="480"/>
        <v/>
      </c>
      <c r="AM275" s="412" t="str">
        <f t="shared" ca="1" si="480"/>
        <v/>
      </c>
      <c r="AN275" s="413" t="str">
        <f t="shared" ca="1" si="480"/>
        <v/>
      </c>
      <c r="AO275" s="414" t="str">
        <f t="shared" ca="1" si="407"/>
        <v/>
      </c>
      <c r="AP275" s="454" t="str">
        <f t="shared" ca="1" si="390"/>
        <v/>
      </c>
      <c r="AQ275" s="456" t="str">
        <f t="shared" ca="1" si="408"/>
        <v/>
      </c>
      <c r="AR275" s="456" t="str">
        <f t="shared" ca="1" si="391"/>
        <v/>
      </c>
      <c r="AS275" s="447" t="e">
        <f t="shared" ca="1" si="409"/>
        <v>#N/A</v>
      </c>
      <c r="AT275" s="472" t="e">
        <f t="shared" ca="1" si="410"/>
        <v>#VALUE!</v>
      </c>
      <c r="AU275" s="471">
        <f t="shared" ca="1" si="411"/>
        <v>0</v>
      </c>
    </row>
    <row r="276" spans="2:47" ht="15" customHeight="1">
      <c r="B276" s="409">
        <f t="shared" si="392"/>
        <v>0</v>
      </c>
      <c r="C276" s="460">
        <f>표준압력!C260</f>
        <v>0</v>
      </c>
      <c r="D276" s="469">
        <f>표준압력!D260</f>
        <v>0</v>
      </c>
      <c r="E276" s="415">
        <f t="shared" si="474"/>
        <v>0</v>
      </c>
      <c r="F276" s="412" t="str">
        <f t="shared" ca="1" si="474"/>
        <v/>
      </c>
      <c r="G276" s="413" t="str">
        <f t="shared" ca="1" si="474"/>
        <v/>
      </c>
      <c r="H276" s="412" t="str">
        <f t="shared" ca="1" si="474"/>
        <v/>
      </c>
      <c r="I276" s="415" t="str">
        <f t="shared" ca="1" si="474"/>
        <v/>
      </c>
      <c r="J276" s="470" t="str">
        <f t="shared" ca="1" si="394"/>
        <v/>
      </c>
      <c r="K276" s="470" t="str">
        <f t="shared" ca="1" si="395"/>
        <v/>
      </c>
      <c r="L276" s="377">
        <f t="shared" si="396"/>
        <v>0</v>
      </c>
      <c r="M276" s="447" t="e">
        <f t="shared" ca="1" si="397"/>
        <v>#N/A</v>
      </c>
      <c r="N276" s="500" t="e">
        <f t="shared" ca="1" si="398"/>
        <v>#N/A</v>
      </c>
      <c r="O276" s="419">
        <f ca="1">표준압력!G260</f>
        <v>0</v>
      </c>
      <c r="P276" s="407"/>
      <c r="Q276" s="412" t="str">
        <f t="shared" ref="Q276:T276" ca="1" si="481">Q275</f>
        <v/>
      </c>
      <c r="R276" s="413" t="str">
        <f t="shared" ca="1" si="481"/>
        <v/>
      </c>
      <c r="S276" s="412" t="str">
        <f t="shared" ca="1" si="481"/>
        <v/>
      </c>
      <c r="T276" s="413" t="str">
        <f t="shared" ca="1" si="481"/>
        <v/>
      </c>
      <c r="U276" s="414" t="str">
        <f t="shared" ca="1" si="400"/>
        <v/>
      </c>
      <c r="V276" s="411" t="str">
        <f t="shared" ca="1" si="385"/>
        <v/>
      </c>
      <c r="W276" s="377" t="e">
        <f t="shared" ref="W276:W303" ca="1" si="482">IF(OR(V276="% of Reading",V276="% of F.S"),1,INDEX(C$3:J$10,MATCH(V276,B$3:B$10,0),MATCH(Y276,C$2:J$2,0)))</f>
        <v>#N/A</v>
      </c>
      <c r="X276" s="420" t="e">
        <f t="shared" ref="X276:X303" ca="1" si="483">IF(V276="% of Reading",N276*U276%,IF(V276="% of F.S",E276*U276%,U276*W276))</f>
        <v>#VALUE!</v>
      </c>
      <c r="Y276" s="413">
        <f t="shared" si="401"/>
        <v>0</v>
      </c>
      <c r="AA276" s="412">
        <f t="shared" ref="AA276:AE276" si="484">AA275</f>
        <v>0</v>
      </c>
      <c r="AB276" s="412" t="str">
        <f t="shared" ca="1" si="484"/>
        <v/>
      </c>
      <c r="AC276" s="413" t="str">
        <f t="shared" ca="1" si="484"/>
        <v/>
      </c>
      <c r="AD276" s="412" t="str">
        <f t="shared" ca="1" si="484"/>
        <v/>
      </c>
      <c r="AE276" s="413" t="str">
        <f t="shared" ca="1" si="484"/>
        <v/>
      </c>
      <c r="AF276" s="414" t="str">
        <f t="shared" ca="1" si="403"/>
        <v/>
      </c>
      <c r="AG276" s="454" t="str">
        <f t="shared" ca="1" si="388"/>
        <v/>
      </c>
      <c r="AH276" s="456" t="str">
        <f t="shared" ca="1" si="404"/>
        <v/>
      </c>
      <c r="AI276" s="456" t="str">
        <f t="shared" ca="1" si="389"/>
        <v/>
      </c>
      <c r="AJ276" s="447" t="e">
        <f t="shared" ca="1" si="405"/>
        <v>#N/A</v>
      </c>
      <c r="AK276" s="412" t="str">
        <f t="shared" ref="AK276:AN276" ca="1" si="485">AK275</f>
        <v/>
      </c>
      <c r="AL276" s="413" t="str">
        <f t="shared" ca="1" si="485"/>
        <v/>
      </c>
      <c r="AM276" s="412" t="str">
        <f t="shared" ca="1" si="485"/>
        <v/>
      </c>
      <c r="AN276" s="413" t="str">
        <f t="shared" ca="1" si="485"/>
        <v/>
      </c>
      <c r="AO276" s="414" t="str">
        <f t="shared" ca="1" si="407"/>
        <v/>
      </c>
      <c r="AP276" s="454" t="str">
        <f t="shared" ca="1" si="390"/>
        <v/>
      </c>
      <c r="AQ276" s="456" t="str">
        <f t="shared" ca="1" si="408"/>
        <v/>
      </c>
      <c r="AR276" s="456" t="str">
        <f t="shared" ca="1" si="391"/>
        <v/>
      </c>
      <c r="AS276" s="447" t="e">
        <f t="shared" ca="1" si="409"/>
        <v>#N/A</v>
      </c>
      <c r="AT276" s="472" t="e">
        <f t="shared" ca="1" si="410"/>
        <v>#VALUE!</v>
      </c>
      <c r="AU276" s="471">
        <f t="shared" ca="1" si="411"/>
        <v>0</v>
      </c>
    </row>
    <row r="277" spans="2:47" ht="15" customHeight="1">
      <c r="B277" s="409">
        <f t="shared" si="392"/>
        <v>0</v>
      </c>
      <c r="C277" s="460">
        <f>표준압력!C261</f>
        <v>0</v>
      </c>
      <c r="D277" s="469">
        <f>표준압력!D261</f>
        <v>0</v>
      </c>
      <c r="E277" s="415">
        <f t="shared" si="474"/>
        <v>0</v>
      </c>
      <c r="F277" s="412" t="str">
        <f t="shared" ca="1" si="474"/>
        <v/>
      </c>
      <c r="G277" s="413" t="str">
        <f t="shared" ca="1" si="474"/>
        <v/>
      </c>
      <c r="H277" s="412" t="str">
        <f t="shared" ca="1" si="474"/>
        <v/>
      </c>
      <c r="I277" s="415" t="str">
        <f t="shared" ca="1" si="474"/>
        <v/>
      </c>
      <c r="J277" s="470" t="str">
        <f t="shared" ca="1" si="394"/>
        <v/>
      </c>
      <c r="K277" s="470" t="str">
        <f t="shared" ca="1" si="395"/>
        <v/>
      </c>
      <c r="L277" s="377">
        <f t="shared" si="396"/>
        <v>0</v>
      </c>
      <c r="M277" s="447" t="e">
        <f t="shared" ca="1" si="397"/>
        <v>#N/A</v>
      </c>
      <c r="N277" s="500" t="e">
        <f t="shared" ca="1" si="398"/>
        <v>#N/A</v>
      </c>
      <c r="O277" s="419">
        <f ca="1">표준압력!G261</f>
        <v>0</v>
      </c>
      <c r="P277" s="407"/>
      <c r="Q277" s="412" t="str">
        <f t="shared" ref="Q277:T277" ca="1" si="486">Q276</f>
        <v/>
      </c>
      <c r="R277" s="413" t="str">
        <f t="shared" ca="1" si="486"/>
        <v/>
      </c>
      <c r="S277" s="412" t="str">
        <f t="shared" ca="1" si="486"/>
        <v/>
      </c>
      <c r="T277" s="413" t="str">
        <f t="shared" ca="1" si="486"/>
        <v/>
      </c>
      <c r="U277" s="414" t="str">
        <f t="shared" ca="1" si="400"/>
        <v/>
      </c>
      <c r="V277" s="411" t="str">
        <f t="shared" ca="1" si="385"/>
        <v/>
      </c>
      <c r="W277" s="377" t="e">
        <f t="shared" ca="1" si="482"/>
        <v>#N/A</v>
      </c>
      <c r="X277" s="420" t="e">
        <f t="shared" ca="1" si="483"/>
        <v>#VALUE!</v>
      </c>
      <c r="Y277" s="413">
        <f t="shared" si="401"/>
        <v>0</v>
      </c>
      <c r="AA277" s="412">
        <f t="shared" ref="AA277:AE277" si="487">AA276</f>
        <v>0</v>
      </c>
      <c r="AB277" s="412" t="str">
        <f t="shared" ca="1" si="487"/>
        <v/>
      </c>
      <c r="AC277" s="413" t="str">
        <f t="shared" ca="1" si="487"/>
        <v/>
      </c>
      <c r="AD277" s="412" t="str">
        <f t="shared" ca="1" si="487"/>
        <v/>
      </c>
      <c r="AE277" s="413" t="str">
        <f t="shared" ca="1" si="487"/>
        <v/>
      </c>
      <c r="AF277" s="414" t="str">
        <f t="shared" ca="1" si="403"/>
        <v/>
      </c>
      <c r="AG277" s="454" t="str">
        <f t="shared" ca="1" si="388"/>
        <v/>
      </c>
      <c r="AH277" s="456" t="str">
        <f t="shared" ca="1" si="404"/>
        <v/>
      </c>
      <c r="AI277" s="456" t="str">
        <f t="shared" ca="1" si="389"/>
        <v/>
      </c>
      <c r="AJ277" s="447" t="e">
        <f t="shared" ca="1" si="405"/>
        <v>#N/A</v>
      </c>
      <c r="AK277" s="412" t="str">
        <f t="shared" ref="AK277:AN277" ca="1" si="488">AK276</f>
        <v/>
      </c>
      <c r="AL277" s="413" t="str">
        <f t="shared" ca="1" si="488"/>
        <v/>
      </c>
      <c r="AM277" s="412" t="str">
        <f t="shared" ca="1" si="488"/>
        <v/>
      </c>
      <c r="AN277" s="413" t="str">
        <f t="shared" ca="1" si="488"/>
        <v/>
      </c>
      <c r="AO277" s="414" t="str">
        <f t="shared" ca="1" si="407"/>
        <v/>
      </c>
      <c r="AP277" s="454" t="str">
        <f t="shared" ca="1" si="390"/>
        <v/>
      </c>
      <c r="AQ277" s="456" t="str">
        <f t="shared" ca="1" si="408"/>
        <v/>
      </c>
      <c r="AR277" s="456" t="str">
        <f t="shared" ca="1" si="391"/>
        <v/>
      </c>
      <c r="AS277" s="447" t="e">
        <f t="shared" ca="1" si="409"/>
        <v>#N/A</v>
      </c>
      <c r="AT277" s="472" t="e">
        <f t="shared" ca="1" si="410"/>
        <v>#VALUE!</v>
      </c>
      <c r="AU277" s="471">
        <f t="shared" ca="1" si="411"/>
        <v>0</v>
      </c>
    </row>
    <row r="278" spans="2:47" ht="15" customHeight="1">
      <c r="B278" s="409">
        <f t="shared" si="392"/>
        <v>0</v>
      </c>
      <c r="C278" s="460">
        <f>표준압력!C262</f>
        <v>0</v>
      </c>
      <c r="D278" s="469">
        <f>표준압력!D262</f>
        <v>0</v>
      </c>
      <c r="E278" s="415">
        <f t="shared" si="474"/>
        <v>0</v>
      </c>
      <c r="F278" s="412" t="str">
        <f t="shared" ca="1" si="474"/>
        <v/>
      </c>
      <c r="G278" s="413" t="str">
        <f t="shared" ca="1" si="474"/>
        <v/>
      </c>
      <c r="H278" s="412" t="str">
        <f t="shared" ca="1" si="474"/>
        <v/>
      </c>
      <c r="I278" s="415" t="str">
        <f t="shared" ca="1" si="474"/>
        <v/>
      </c>
      <c r="J278" s="470" t="str">
        <f t="shared" ca="1" si="394"/>
        <v/>
      </c>
      <c r="K278" s="470" t="str">
        <f t="shared" ca="1" si="395"/>
        <v/>
      </c>
      <c r="L278" s="377">
        <f t="shared" si="396"/>
        <v>0</v>
      </c>
      <c r="M278" s="447" t="e">
        <f t="shared" ca="1" si="397"/>
        <v>#N/A</v>
      </c>
      <c r="N278" s="500" t="e">
        <f t="shared" ca="1" si="398"/>
        <v>#N/A</v>
      </c>
      <c r="O278" s="419">
        <f ca="1">표준압력!G262</f>
        <v>0</v>
      </c>
      <c r="P278" s="407"/>
      <c r="Q278" s="412" t="str">
        <f t="shared" ref="Q278:T278" ca="1" si="489">Q277</f>
        <v/>
      </c>
      <c r="R278" s="413" t="str">
        <f t="shared" ca="1" si="489"/>
        <v/>
      </c>
      <c r="S278" s="412" t="str">
        <f t="shared" ca="1" si="489"/>
        <v/>
      </c>
      <c r="T278" s="413" t="str">
        <f t="shared" ca="1" si="489"/>
        <v/>
      </c>
      <c r="U278" s="414" t="str">
        <f t="shared" ca="1" si="400"/>
        <v/>
      </c>
      <c r="V278" s="411" t="str">
        <f t="shared" ca="1" si="385"/>
        <v/>
      </c>
      <c r="W278" s="377" t="e">
        <f t="shared" ca="1" si="482"/>
        <v>#N/A</v>
      </c>
      <c r="X278" s="420" t="e">
        <f t="shared" ca="1" si="483"/>
        <v>#VALUE!</v>
      </c>
      <c r="Y278" s="413">
        <f t="shared" si="401"/>
        <v>0</v>
      </c>
      <c r="AA278" s="412">
        <f t="shared" ref="AA278:AE278" si="490">AA277</f>
        <v>0</v>
      </c>
      <c r="AB278" s="412" t="str">
        <f t="shared" ca="1" si="490"/>
        <v/>
      </c>
      <c r="AC278" s="413" t="str">
        <f t="shared" ca="1" si="490"/>
        <v/>
      </c>
      <c r="AD278" s="412" t="str">
        <f t="shared" ca="1" si="490"/>
        <v/>
      </c>
      <c r="AE278" s="413" t="str">
        <f t="shared" ca="1" si="490"/>
        <v/>
      </c>
      <c r="AF278" s="414" t="str">
        <f t="shared" ca="1" si="403"/>
        <v/>
      </c>
      <c r="AG278" s="454" t="str">
        <f t="shared" ca="1" si="388"/>
        <v/>
      </c>
      <c r="AH278" s="456" t="str">
        <f t="shared" ca="1" si="404"/>
        <v/>
      </c>
      <c r="AI278" s="456" t="str">
        <f t="shared" ca="1" si="389"/>
        <v/>
      </c>
      <c r="AJ278" s="447" t="e">
        <f t="shared" ca="1" si="405"/>
        <v>#N/A</v>
      </c>
      <c r="AK278" s="412" t="str">
        <f t="shared" ref="AK278:AN278" ca="1" si="491">AK277</f>
        <v/>
      </c>
      <c r="AL278" s="413" t="str">
        <f t="shared" ca="1" si="491"/>
        <v/>
      </c>
      <c r="AM278" s="412" t="str">
        <f t="shared" ca="1" si="491"/>
        <v/>
      </c>
      <c r="AN278" s="413" t="str">
        <f t="shared" ca="1" si="491"/>
        <v/>
      </c>
      <c r="AO278" s="414" t="str">
        <f t="shared" ca="1" si="407"/>
        <v/>
      </c>
      <c r="AP278" s="454" t="str">
        <f t="shared" ca="1" si="390"/>
        <v/>
      </c>
      <c r="AQ278" s="456" t="str">
        <f t="shared" ca="1" si="408"/>
        <v/>
      </c>
      <c r="AR278" s="456" t="str">
        <f t="shared" ca="1" si="391"/>
        <v/>
      </c>
      <c r="AS278" s="447" t="e">
        <f t="shared" ca="1" si="409"/>
        <v>#N/A</v>
      </c>
      <c r="AT278" s="472" t="e">
        <f t="shared" ca="1" si="410"/>
        <v>#VALUE!</v>
      </c>
      <c r="AU278" s="471">
        <f t="shared" ca="1" si="411"/>
        <v>0</v>
      </c>
    </row>
    <row r="279" spans="2:47" ht="15" customHeight="1">
      <c r="B279" s="409">
        <f t="shared" si="392"/>
        <v>0</v>
      </c>
      <c r="C279" s="460">
        <f>표준압력!C263</f>
        <v>0</v>
      </c>
      <c r="D279" s="469">
        <f>표준압력!D263</f>
        <v>0</v>
      </c>
      <c r="E279" s="415">
        <f t="shared" si="474"/>
        <v>0</v>
      </c>
      <c r="F279" s="412" t="str">
        <f t="shared" ca="1" si="474"/>
        <v/>
      </c>
      <c r="G279" s="413" t="str">
        <f t="shared" ca="1" si="474"/>
        <v/>
      </c>
      <c r="H279" s="412" t="str">
        <f t="shared" ca="1" si="474"/>
        <v/>
      </c>
      <c r="I279" s="415" t="str">
        <f t="shared" ca="1" si="474"/>
        <v/>
      </c>
      <c r="J279" s="470" t="str">
        <f t="shared" ca="1" si="394"/>
        <v/>
      </c>
      <c r="K279" s="470" t="str">
        <f t="shared" ca="1" si="395"/>
        <v/>
      </c>
      <c r="L279" s="377">
        <f t="shared" si="396"/>
        <v>0</v>
      </c>
      <c r="M279" s="447" t="e">
        <f t="shared" ca="1" si="397"/>
        <v>#N/A</v>
      </c>
      <c r="N279" s="500" t="e">
        <f t="shared" ca="1" si="398"/>
        <v>#N/A</v>
      </c>
      <c r="O279" s="419">
        <f ca="1">표준압력!G263</f>
        <v>0</v>
      </c>
      <c r="P279" s="407"/>
      <c r="Q279" s="412" t="str">
        <f t="shared" ref="Q279:T279" ca="1" si="492">Q278</f>
        <v/>
      </c>
      <c r="R279" s="413" t="str">
        <f t="shared" ca="1" si="492"/>
        <v/>
      </c>
      <c r="S279" s="412" t="str">
        <f t="shared" ca="1" si="492"/>
        <v/>
      </c>
      <c r="T279" s="413" t="str">
        <f t="shared" ca="1" si="492"/>
        <v/>
      </c>
      <c r="U279" s="414" t="str">
        <f t="shared" ca="1" si="400"/>
        <v/>
      </c>
      <c r="V279" s="411" t="str">
        <f t="shared" ca="1" si="385"/>
        <v/>
      </c>
      <c r="W279" s="377" t="e">
        <f t="shared" ca="1" si="482"/>
        <v>#N/A</v>
      </c>
      <c r="X279" s="420" t="e">
        <f t="shared" ca="1" si="483"/>
        <v>#VALUE!</v>
      </c>
      <c r="Y279" s="413">
        <f t="shared" si="401"/>
        <v>0</v>
      </c>
      <c r="AA279" s="412">
        <f t="shared" ref="AA279:AE279" si="493">AA278</f>
        <v>0</v>
      </c>
      <c r="AB279" s="412" t="str">
        <f t="shared" ca="1" si="493"/>
        <v/>
      </c>
      <c r="AC279" s="413" t="str">
        <f t="shared" ca="1" si="493"/>
        <v/>
      </c>
      <c r="AD279" s="412" t="str">
        <f t="shared" ca="1" si="493"/>
        <v/>
      </c>
      <c r="AE279" s="413" t="str">
        <f t="shared" ca="1" si="493"/>
        <v/>
      </c>
      <c r="AF279" s="414" t="str">
        <f t="shared" ca="1" si="403"/>
        <v/>
      </c>
      <c r="AG279" s="454" t="str">
        <f t="shared" ca="1" si="388"/>
        <v/>
      </c>
      <c r="AH279" s="456" t="str">
        <f t="shared" ca="1" si="404"/>
        <v/>
      </c>
      <c r="AI279" s="456" t="str">
        <f t="shared" ca="1" si="389"/>
        <v/>
      </c>
      <c r="AJ279" s="447" t="e">
        <f t="shared" ca="1" si="405"/>
        <v>#N/A</v>
      </c>
      <c r="AK279" s="412" t="str">
        <f t="shared" ref="AK279:AN279" ca="1" si="494">AK278</f>
        <v/>
      </c>
      <c r="AL279" s="413" t="str">
        <f t="shared" ca="1" si="494"/>
        <v/>
      </c>
      <c r="AM279" s="412" t="str">
        <f t="shared" ca="1" si="494"/>
        <v/>
      </c>
      <c r="AN279" s="413" t="str">
        <f t="shared" ca="1" si="494"/>
        <v/>
      </c>
      <c r="AO279" s="414" t="str">
        <f t="shared" ca="1" si="407"/>
        <v/>
      </c>
      <c r="AP279" s="454" t="str">
        <f t="shared" ca="1" si="390"/>
        <v/>
      </c>
      <c r="AQ279" s="456" t="str">
        <f t="shared" ca="1" si="408"/>
        <v/>
      </c>
      <c r="AR279" s="456" t="str">
        <f t="shared" ca="1" si="391"/>
        <v/>
      </c>
      <c r="AS279" s="447" t="e">
        <f t="shared" ca="1" si="409"/>
        <v>#N/A</v>
      </c>
      <c r="AT279" s="472" t="e">
        <f t="shared" ca="1" si="410"/>
        <v>#VALUE!</v>
      </c>
      <c r="AU279" s="471">
        <f t="shared" ca="1" si="411"/>
        <v>0</v>
      </c>
    </row>
    <row r="280" spans="2:47" ht="15" customHeight="1">
      <c r="B280" s="409">
        <f t="shared" si="392"/>
        <v>0</v>
      </c>
      <c r="C280" s="460">
        <f>표준압력!C264</f>
        <v>0</v>
      </c>
      <c r="D280" s="469">
        <f>표준압력!D264</f>
        <v>0</v>
      </c>
      <c r="E280" s="415">
        <f t="shared" si="474"/>
        <v>0</v>
      </c>
      <c r="F280" s="412" t="str">
        <f t="shared" ca="1" si="474"/>
        <v/>
      </c>
      <c r="G280" s="413" t="str">
        <f t="shared" ca="1" si="474"/>
        <v/>
      </c>
      <c r="H280" s="412" t="str">
        <f t="shared" ca="1" si="474"/>
        <v/>
      </c>
      <c r="I280" s="415" t="str">
        <f t="shared" ca="1" si="474"/>
        <v/>
      </c>
      <c r="J280" s="470" t="str">
        <f t="shared" ca="1" si="394"/>
        <v/>
      </c>
      <c r="K280" s="470" t="str">
        <f t="shared" ca="1" si="395"/>
        <v/>
      </c>
      <c r="L280" s="377">
        <f t="shared" si="396"/>
        <v>0</v>
      </c>
      <c r="M280" s="447" t="e">
        <f t="shared" ca="1" si="397"/>
        <v>#N/A</v>
      </c>
      <c r="N280" s="500" t="e">
        <f t="shared" ca="1" si="398"/>
        <v>#N/A</v>
      </c>
      <c r="O280" s="419">
        <f ca="1">표준압력!G264</f>
        <v>0</v>
      </c>
      <c r="P280" s="407"/>
      <c r="Q280" s="412" t="str">
        <f t="shared" ref="Q280:T280" ca="1" si="495">Q279</f>
        <v/>
      </c>
      <c r="R280" s="413" t="str">
        <f t="shared" ca="1" si="495"/>
        <v/>
      </c>
      <c r="S280" s="412" t="str">
        <f t="shared" ca="1" si="495"/>
        <v/>
      </c>
      <c r="T280" s="413" t="str">
        <f t="shared" ca="1" si="495"/>
        <v/>
      </c>
      <c r="U280" s="414" t="str">
        <f t="shared" ca="1" si="400"/>
        <v/>
      </c>
      <c r="V280" s="411" t="str">
        <f t="shared" ca="1" si="385"/>
        <v/>
      </c>
      <c r="W280" s="377" t="e">
        <f t="shared" ca="1" si="482"/>
        <v>#N/A</v>
      </c>
      <c r="X280" s="420" t="e">
        <f t="shared" ca="1" si="483"/>
        <v>#VALUE!</v>
      </c>
      <c r="Y280" s="413">
        <f t="shared" si="401"/>
        <v>0</v>
      </c>
      <c r="AA280" s="412">
        <f t="shared" ref="AA280:AE280" si="496">AA279</f>
        <v>0</v>
      </c>
      <c r="AB280" s="412" t="str">
        <f t="shared" ca="1" si="496"/>
        <v/>
      </c>
      <c r="AC280" s="413" t="str">
        <f t="shared" ca="1" si="496"/>
        <v/>
      </c>
      <c r="AD280" s="412" t="str">
        <f t="shared" ca="1" si="496"/>
        <v/>
      </c>
      <c r="AE280" s="413" t="str">
        <f t="shared" ca="1" si="496"/>
        <v/>
      </c>
      <c r="AF280" s="414" t="str">
        <f t="shared" ca="1" si="403"/>
        <v/>
      </c>
      <c r="AG280" s="454" t="str">
        <f t="shared" ca="1" si="388"/>
        <v/>
      </c>
      <c r="AH280" s="456" t="str">
        <f t="shared" ca="1" si="404"/>
        <v/>
      </c>
      <c r="AI280" s="456" t="str">
        <f t="shared" ca="1" si="389"/>
        <v/>
      </c>
      <c r="AJ280" s="447" t="e">
        <f t="shared" ca="1" si="405"/>
        <v>#N/A</v>
      </c>
      <c r="AK280" s="412" t="str">
        <f t="shared" ref="AK280:AN280" ca="1" si="497">AK279</f>
        <v/>
      </c>
      <c r="AL280" s="413" t="str">
        <f t="shared" ca="1" si="497"/>
        <v/>
      </c>
      <c r="AM280" s="412" t="str">
        <f t="shared" ca="1" si="497"/>
        <v/>
      </c>
      <c r="AN280" s="413" t="str">
        <f t="shared" ca="1" si="497"/>
        <v/>
      </c>
      <c r="AO280" s="414" t="str">
        <f t="shared" ca="1" si="407"/>
        <v/>
      </c>
      <c r="AP280" s="454" t="str">
        <f t="shared" ca="1" si="390"/>
        <v/>
      </c>
      <c r="AQ280" s="456" t="str">
        <f t="shared" ca="1" si="408"/>
        <v/>
      </c>
      <c r="AR280" s="456" t="str">
        <f t="shared" ca="1" si="391"/>
        <v/>
      </c>
      <c r="AS280" s="447" t="e">
        <f t="shared" ca="1" si="409"/>
        <v>#N/A</v>
      </c>
      <c r="AT280" s="472" t="e">
        <f t="shared" ca="1" si="410"/>
        <v>#VALUE!</v>
      </c>
      <c r="AU280" s="471">
        <f t="shared" ca="1" si="411"/>
        <v>0</v>
      </c>
    </row>
    <row r="281" spans="2:47" ht="15" customHeight="1">
      <c r="B281" s="409">
        <f t="shared" si="392"/>
        <v>0</v>
      </c>
      <c r="C281" s="460">
        <f>표준압력!C265</f>
        <v>0</v>
      </c>
      <c r="D281" s="469">
        <f>표준압력!D265</f>
        <v>0</v>
      </c>
      <c r="E281" s="415">
        <f t="shared" si="474"/>
        <v>0</v>
      </c>
      <c r="F281" s="412" t="str">
        <f t="shared" ca="1" si="474"/>
        <v/>
      </c>
      <c r="G281" s="413" t="str">
        <f t="shared" ca="1" si="474"/>
        <v/>
      </c>
      <c r="H281" s="412" t="str">
        <f t="shared" ca="1" si="474"/>
        <v/>
      </c>
      <c r="I281" s="415" t="str">
        <f t="shared" ca="1" si="474"/>
        <v/>
      </c>
      <c r="J281" s="470" t="str">
        <f t="shared" ca="1" si="394"/>
        <v/>
      </c>
      <c r="K281" s="470" t="str">
        <f t="shared" ca="1" si="395"/>
        <v/>
      </c>
      <c r="L281" s="377">
        <f t="shared" si="396"/>
        <v>0</v>
      </c>
      <c r="M281" s="447" t="e">
        <f t="shared" ca="1" si="397"/>
        <v>#N/A</v>
      </c>
      <c r="N281" s="500" t="e">
        <f t="shared" ca="1" si="398"/>
        <v>#N/A</v>
      </c>
      <c r="O281" s="419">
        <f ca="1">표준압력!G265</f>
        <v>0</v>
      </c>
      <c r="P281" s="407"/>
      <c r="Q281" s="412" t="str">
        <f t="shared" ref="Q281:T281" ca="1" si="498">Q280</f>
        <v/>
      </c>
      <c r="R281" s="413" t="str">
        <f t="shared" ca="1" si="498"/>
        <v/>
      </c>
      <c r="S281" s="412" t="str">
        <f t="shared" ca="1" si="498"/>
        <v/>
      </c>
      <c r="T281" s="413" t="str">
        <f t="shared" ca="1" si="498"/>
        <v/>
      </c>
      <c r="U281" s="414" t="str">
        <f t="shared" ca="1" si="400"/>
        <v/>
      </c>
      <c r="V281" s="411" t="str">
        <f t="shared" ca="1" si="385"/>
        <v/>
      </c>
      <c r="W281" s="377" t="e">
        <f t="shared" ca="1" si="482"/>
        <v>#N/A</v>
      </c>
      <c r="X281" s="420" t="e">
        <f t="shared" ca="1" si="483"/>
        <v>#VALUE!</v>
      </c>
      <c r="Y281" s="413">
        <f t="shared" si="401"/>
        <v>0</v>
      </c>
      <c r="AA281" s="412">
        <f t="shared" ref="AA281:AE281" si="499">AA280</f>
        <v>0</v>
      </c>
      <c r="AB281" s="412" t="str">
        <f t="shared" ca="1" si="499"/>
        <v/>
      </c>
      <c r="AC281" s="413" t="str">
        <f t="shared" ca="1" si="499"/>
        <v/>
      </c>
      <c r="AD281" s="412" t="str">
        <f t="shared" ca="1" si="499"/>
        <v/>
      </c>
      <c r="AE281" s="413" t="str">
        <f t="shared" ca="1" si="499"/>
        <v/>
      </c>
      <c r="AF281" s="414" t="str">
        <f t="shared" ca="1" si="403"/>
        <v/>
      </c>
      <c r="AG281" s="454" t="str">
        <f t="shared" ca="1" si="388"/>
        <v/>
      </c>
      <c r="AH281" s="456" t="str">
        <f t="shared" ca="1" si="404"/>
        <v/>
      </c>
      <c r="AI281" s="456" t="str">
        <f t="shared" ca="1" si="389"/>
        <v/>
      </c>
      <c r="AJ281" s="447" t="e">
        <f t="shared" ca="1" si="405"/>
        <v>#N/A</v>
      </c>
      <c r="AK281" s="412" t="str">
        <f t="shared" ref="AK281:AN281" ca="1" si="500">AK280</f>
        <v/>
      </c>
      <c r="AL281" s="413" t="str">
        <f t="shared" ca="1" si="500"/>
        <v/>
      </c>
      <c r="AM281" s="412" t="str">
        <f t="shared" ca="1" si="500"/>
        <v/>
      </c>
      <c r="AN281" s="413" t="str">
        <f t="shared" ca="1" si="500"/>
        <v/>
      </c>
      <c r="AO281" s="414" t="str">
        <f t="shared" ca="1" si="407"/>
        <v/>
      </c>
      <c r="AP281" s="454" t="str">
        <f t="shared" ca="1" si="390"/>
        <v/>
      </c>
      <c r="AQ281" s="456" t="str">
        <f t="shared" ca="1" si="408"/>
        <v/>
      </c>
      <c r="AR281" s="456" t="str">
        <f t="shared" ca="1" si="391"/>
        <v/>
      </c>
      <c r="AS281" s="447" t="e">
        <f t="shared" ca="1" si="409"/>
        <v>#N/A</v>
      </c>
      <c r="AT281" s="472" t="e">
        <f t="shared" ca="1" si="410"/>
        <v>#VALUE!</v>
      </c>
      <c r="AU281" s="471">
        <f t="shared" ca="1" si="411"/>
        <v>0</v>
      </c>
    </row>
    <row r="282" spans="2:47" ht="15" customHeight="1">
      <c r="B282" s="409">
        <f t="shared" si="392"/>
        <v>0</v>
      </c>
      <c r="C282" s="460">
        <f>표준압력!C266</f>
        <v>0</v>
      </c>
      <c r="D282" s="469">
        <f>표준압력!D266</f>
        <v>0</v>
      </c>
      <c r="E282" s="415">
        <f t="shared" si="474"/>
        <v>0</v>
      </c>
      <c r="F282" s="412" t="str">
        <f t="shared" ca="1" si="474"/>
        <v/>
      </c>
      <c r="G282" s="413" t="str">
        <f t="shared" ca="1" si="474"/>
        <v/>
      </c>
      <c r="H282" s="412" t="str">
        <f t="shared" ca="1" si="474"/>
        <v/>
      </c>
      <c r="I282" s="415" t="str">
        <f t="shared" ca="1" si="474"/>
        <v/>
      </c>
      <c r="J282" s="470" t="str">
        <f t="shared" ca="1" si="394"/>
        <v/>
      </c>
      <c r="K282" s="470" t="str">
        <f t="shared" ca="1" si="395"/>
        <v/>
      </c>
      <c r="L282" s="377">
        <f t="shared" si="396"/>
        <v>0</v>
      </c>
      <c r="M282" s="447" t="e">
        <f t="shared" ca="1" si="397"/>
        <v>#N/A</v>
      </c>
      <c r="N282" s="500" t="e">
        <f t="shared" ca="1" si="398"/>
        <v>#N/A</v>
      </c>
      <c r="O282" s="419">
        <f ca="1">표준압력!G266</f>
        <v>0</v>
      </c>
      <c r="P282" s="407"/>
      <c r="Q282" s="412" t="str">
        <f t="shared" ref="Q282:T282" ca="1" si="501">Q281</f>
        <v/>
      </c>
      <c r="R282" s="413" t="str">
        <f t="shared" ca="1" si="501"/>
        <v/>
      </c>
      <c r="S282" s="412" t="str">
        <f t="shared" ca="1" si="501"/>
        <v/>
      </c>
      <c r="T282" s="413" t="str">
        <f t="shared" ca="1" si="501"/>
        <v/>
      </c>
      <c r="U282" s="414" t="str">
        <f t="shared" ca="1" si="400"/>
        <v/>
      </c>
      <c r="V282" s="411" t="str">
        <f t="shared" ca="1" si="385"/>
        <v/>
      </c>
      <c r="W282" s="377" t="e">
        <f t="shared" ca="1" si="482"/>
        <v>#N/A</v>
      </c>
      <c r="X282" s="420" t="e">
        <f t="shared" ca="1" si="483"/>
        <v>#VALUE!</v>
      </c>
      <c r="Y282" s="413">
        <f t="shared" si="401"/>
        <v>0</v>
      </c>
      <c r="AA282" s="412">
        <f t="shared" ref="AA282:AE282" si="502">AA281</f>
        <v>0</v>
      </c>
      <c r="AB282" s="412" t="str">
        <f t="shared" ca="1" si="502"/>
        <v/>
      </c>
      <c r="AC282" s="413" t="str">
        <f t="shared" ca="1" si="502"/>
        <v/>
      </c>
      <c r="AD282" s="412" t="str">
        <f t="shared" ca="1" si="502"/>
        <v/>
      </c>
      <c r="AE282" s="413" t="str">
        <f t="shared" ca="1" si="502"/>
        <v/>
      </c>
      <c r="AF282" s="414" t="str">
        <f t="shared" ca="1" si="403"/>
        <v/>
      </c>
      <c r="AG282" s="454" t="str">
        <f t="shared" ca="1" si="388"/>
        <v/>
      </c>
      <c r="AH282" s="456" t="str">
        <f t="shared" ca="1" si="404"/>
        <v/>
      </c>
      <c r="AI282" s="456" t="str">
        <f t="shared" ca="1" si="389"/>
        <v/>
      </c>
      <c r="AJ282" s="447" t="e">
        <f t="shared" ca="1" si="405"/>
        <v>#N/A</v>
      </c>
      <c r="AK282" s="412" t="str">
        <f t="shared" ref="AK282:AN282" ca="1" si="503">AK281</f>
        <v/>
      </c>
      <c r="AL282" s="413" t="str">
        <f t="shared" ca="1" si="503"/>
        <v/>
      </c>
      <c r="AM282" s="412" t="str">
        <f t="shared" ca="1" si="503"/>
        <v/>
      </c>
      <c r="AN282" s="413" t="str">
        <f t="shared" ca="1" si="503"/>
        <v/>
      </c>
      <c r="AO282" s="414" t="str">
        <f t="shared" ca="1" si="407"/>
        <v/>
      </c>
      <c r="AP282" s="454" t="str">
        <f t="shared" ca="1" si="390"/>
        <v/>
      </c>
      <c r="AQ282" s="456" t="str">
        <f t="shared" ca="1" si="408"/>
        <v/>
      </c>
      <c r="AR282" s="456" t="str">
        <f t="shared" ca="1" si="391"/>
        <v/>
      </c>
      <c r="AS282" s="447" t="e">
        <f t="shared" ca="1" si="409"/>
        <v>#N/A</v>
      </c>
      <c r="AT282" s="472" t="e">
        <f t="shared" ca="1" si="410"/>
        <v>#VALUE!</v>
      </c>
      <c r="AU282" s="471">
        <f t="shared" ca="1" si="411"/>
        <v>0</v>
      </c>
    </row>
    <row r="283" spans="2:47" ht="15" customHeight="1">
      <c r="B283" s="409">
        <f t="shared" si="392"/>
        <v>0</v>
      </c>
      <c r="C283" s="460">
        <f>표준압력!C267</f>
        <v>0</v>
      </c>
      <c r="D283" s="469">
        <f>표준압력!D267</f>
        <v>0</v>
      </c>
      <c r="E283" s="415">
        <f t="shared" si="474"/>
        <v>0</v>
      </c>
      <c r="F283" s="412" t="str">
        <f t="shared" ca="1" si="474"/>
        <v/>
      </c>
      <c r="G283" s="413" t="str">
        <f t="shared" ca="1" si="474"/>
        <v/>
      </c>
      <c r="H283" s="412" t="str">
        <f t="shared" ca="1" si="474"/>
        <v/>
      </c>
      <c r="I283" s="415" t="str">
        <f t="shared" ca="1" si="474"/>
        <v/>
      </c>
      <c r="J283" s="470" t="str">
        <f t="shared" ca="1" si="394"/>
        <v/>
      </c>
      <c r="K283" s="470" t="str">
        <f t="shared" ca="1" si="395"/>
        <v/>
      </c>
      <c r="L283" s="377">
        <f t="shared" si="396"/>
        <v>0</v>
      </c>
      <c r="M283" s="447" t="e">
        <f t="shared" ca="1" si="397"/>
        <v>#N/A</v>
      </c>
      <c r="N283" s="500" t="e">
        <f t="shared" ca="1" si="398"/>
        <v>#N/A</v>
      </c>
      <c r="O283" s="419">
        <f ca="1">표준압력!G267</f>
        <v>0</v>
      </c>
      <c r="P283" s="407"/>
      <c r="Q283" s="412" t="str">
        <f t="shared" ref="Q283:T283" ca="1" si="504">Q282</f>
        <v/>
      </c>
      <c r="R283" s="413" t="str">
        <f t="shared" ca="1" si="504"/>
        <v/>
      </c>
      <c r="S283" s="412" t="str">
        <f t="shared" ca="1" si="504"/>
        <v/>
      </c>
      <c r="T283" s="413" t="str">
        <f t="shared" ca="1" si="504"/>
        <v/>
      </c>
      <c r="U283" s="414" t="str">
        <f t="shared" ca="1" si="400"/>
        <v/>
      </c>
      <c r="V283" s="411" t="str">
        <f t="shared" ca="1" si="385"/>
        <v/>
      </c>
      <c r="W283" s="377" t="e">
        <f t="shared" ca="1" si="482"/>
        <v>#N/A</v>
      </c>
      <c r="X283" s="420" t="e">
        <f t="shared" ca="1" si="483"/>
        <v>#VALUE!</v>
      </c>
      <c r="Y283" s="413">
        <f t="shared" si="401"/>
        <v>0</v>
      </c>
      <c r="AA283" s="412">
        <f t="shared" ref="AA283:AE283" si="505">AA282</f>
        <v>0</v>
      </c>
      <c r="AB283" s="412" t="str">
        <f t="shared" ca="1" si="505"/>
        <v/>
      </c>
      <c r="AC283" s="413" t="str">
        <f t="shared" ca="1" si="505"/>
        <v/>
      </c>
      <c r="AD283" s="412" t="str">
        <f t="shared" ca="1" si="505"/>
        <v/>
      </c>
      <c r="AE283" s="413" t="str">
        <f t="shared" ca="1" si="505"/>
        <v/>
      </c>
      <c r="AF283" s="414" t="str">
        <f t="shared" ca="1" si="403"/>
        <v/>
      </c>
      <c r="AG283" s="454" t="str">
        <f t="shared" ca="1" si="388"/>
        <v/>
      </c>
      <c r="AH283" s="456" t="str">
        <f t="shared" ca="1" si="404"/>
        <v/>
      </c>
      <c r="AI283" s="456" t="str">
        <f t="shared" ca="1" si="389"/>
        <v/>
      </c>
      <c r="AJ283" s="447" t="e">
        <f t="shared" ca="1" si="405"/>
        <v>#N/A</v>
      </c>
      <c r="AK283" s="412" t="str">
        <f t="shared" ref="AK283:AN283" ca="1" si="506">AK282</f>
        <v/>
      </c>
      <c r="AL283" s="413" t="str">
        <f t="shared" ca="1" si="506"/>
        <v/>
      </c>
      <c r="AM283" s="412" t="str">
        <f t="shared" ca="1" si="506"/>
        <v/>
      </c>
      <c r="AN283" s="413" t="str">
        <f t="shared" ca="1" si="506"/>
        <v/>
      </c>
      <c r="AO283" s="414" t="str">
        <f t="shared" ca="1" si="407"/>
        <v/>
      </c>
      <c r="AP283" s="454" t="str">
        <f t="shared" ca="1" si="390"/>
        <v/>
      </c>
      <c r="AQ283" s="456" t="str">
        <f t="shared" ca="1" si="408"/>
        <v/>
      </c>
      <c r="AR283" s="456" t="str">
        <f t="shared" ca="1" si="391"/>
        <v/>
      </c>
      <c r="AS283" s="447" t="e">
        <f t="shared" ca="1" si="409"/>
        <v>#N/A</v>
      </c>
      <c r="AT283" s="472" t="e">
        <f t="shared" ca="1" si="410"/>
        <v>#VALUE!</v>
      </c>
      <c r="AU283" s="471">
        <f t="shared" ca="1" si="411"/>
        <v>0</v>
      </c>
    </row>
    <row r="284" spans="2:47" ht="15" customHeight="1">
      <c r="B284" s="409">
        <f t="shared" si="392"/>
        <v>0</v>
      </c>
      <c r="C284" s="460">
        <f>표준압력!C268</f>
        <v>0</v>
      </c>
      <c r="D284" s="469">
        <f>표준압력!D268</f>
        <v>0</v>
      </c>
      <c r="E284" s="415">
        <f t="shared" si="474"/>
        <v>0</v>
      </c>
      <c r="F284" s="412" t="str">
        <f t="shared" ca="1" si="474"/>
        <v/>
      </c>
      <c r="G284" s="413" t="str">
        <f t="shared" ca="1" si="474"/>
        <v/>
      </c>
      <c r="H284" s="412" t="str">
        <f t="shared" ca="1" si="474"/>
        <v/>
      </c>
      <c r="I284" s="415" t="str">
        <f t="shared" ca="1" si="474"/>
        <v/>
      </c>
      <c r="J284" s="470" t="str">
        <f t="shared" ca="1" si="394"/>
        <v/>
      </c>
      <c r="K284" s="470" t="str">
        <f t="shared" ca="1" si="395"/>
        <v/>
      </c>
      <c r="L284" s="377">
        <f t="shared" si="396"/>
        <v>0</v>
      </c>
      <c r="M284" s="447" t="e">
        <f t="shared" ca="1" si="397"/>
        <v>#N/A</v>
      </c>
      <c r="N284" s="500" t="e">
        <f t="shared" ca="1" si="398"/>
        <v>#N/A</v>
      </c>
      <c r="O284" s="419">
        <f ca="1">표준압력!G268</f>
        <v>0</v>
      </c>
      <c r="P284" s="407"/>
      <c r="Q284" s="412" t="str">
        <f t="shared" ref="Q284:T284" ca="1" si="507">Q283</f>
        <v/>
      </c>
      <c r="R284" s="413" t="str">
        <f t="shared" ca="1" si="507"/>
        <v/>
      </c>
      <c r="S284" s="412" t="str">
        <f t="shared" ca="1" si="507"/>
        <v/>
      </c>
      <c r="T284" s="413" t="str">
        <f t="shared" ca="1" si="507"/>
        <v/>
      </c>
      <c r="U284" s="414" t="str">
        <f t="shared" ca="1" si="400"/>
        <v/>
      </c>
      <c r="V284" s="411" t="str">
        <f t="shared" ca="1" si="385"/>
        <v/>
      </c>
      <c r="W284" s="377" t="e">
        <f t="shared" ca="1" si="482"/>
        <v>#N/A</v>
      </c>
      <c r="X284" s="420" t="e">
        <f t="shared" ca="1" si="483"/>
        <v>#VALUE!</v>
      </c>
      <c r="Y284" s="413">
        <f t="shared" si="401"/>
        <v>0</v>
      </c>
      <c r="AA284" s="412">
        <f t="shared" ref="AA284:AE284" si="508">AA283</f>
        <v>0</v>
      </c>
      <c r="AB284" s="412" t="str">
        <f t="shared" ca="1" si="508"/>
        <v/>
      </c>
      <c r="AC284" s="413" t="str">
        <f t="shared" ca="1" si="508"/>
        <v/>
      </c>
      <c r="AD284" s="412" t="str">
        <f t="shared" ca="1" si="508"/>
        <v/>
      </c>
      <c r="AE284" s="413" t="str">
        <f t="shared" ca="1" si="508"/>
        <v/>
      </c>
      <c r="AF284" s="414" t="str">
        <f t="shared" ca="1" si="403"/>
        <v/>
      </c>
      <c r="AG284" s="454" t="str">
        <f t="shared" ca="1" si="388"/>
        <v/>
      </c>
      <c r="AH284" s="456" t="str">
        <f t="shared" ca="1" si="404"/>
        <v/>
      </c>
      <c r="AI284" s="456" t="str">
        <f t="shared" ca="1" si="389"/>
        <v/>
      </c>
      <c r="AJ284" s="447" t="e">
        <f t="shared" ca="1" si="405"/>
        <v>#N/A</v>
      </c>
      <c r="AK284" s="412" t="str">
        <f t="shared" ref="AK284:AN284" ca="1" si="509">AK283</f>
        <v/>
      </c>
      <c r="AL284" s="413" t="str">
        <f t="shared" ca="1" si="509"/>
        <v/>
      </c>
      <c r="AM284" s="412" t="str">
        <f t="shared" ca="1" si="509"/>
        <v/>
      </c>
      <c r="AN284" s="413" t="str">
        <f t="shared" ca="1" si="509"/>
        <v/>
      </c>
      <c r="AO284" s="414" t="str">
        <f t="shared" ca="1" si="407"/>
        <v/>
      </c>
      <c r="AP284" s="454" t="str">
        <f t="shared" ca="1" si="390"/>
        <v/>
      </c>
      <c r="AQ284" s="456" t="str">
        <f t="shared" ca="1" si="408"/>
        <v/>
      </c>
      <c r="AR284" s="456" t="str">
        <f t="shared" ca="1" si="391"/>
        <v/>
      </c>
      <c r="AS284" s="447" t="e">
        <f t="shared" ca="1" si="409"/>
        <v>#N/A</v>
      </c>
      <c r="AT284" s="472" t="e">
        <f t="shared" ca="1" si="410"/>
        <v>#VALUE!</v>
      </c>
      <c r="AU284" s="471">
        <f t="shared" ca="1" si="411"/>
        <v>0</v>
      </c>
    </row>
    <row r="285" spans="2:47" ht="15" customHeight="1">
      <c r="B285" s="409">
        <f t="shared" si="392"/>
        <v>0</v>
      </c>
      <c r="C285" s="460">
        <f>표준압력!C269</f>
        <v>0</v>
      </c>
      <c r="D285" s="469">
        <f>표준압력!D269</f>
        <v>0</v>
      </c>
      <c r="E285" s="415">
        <f t="shared" si="474"/>
        <v>0</v>
      </c>
      <c r="F285" s="412" t="str">
        <f t="shared" ca="1" si="474"/>
        <v/>
      </c>
      <c r="G285" s="413" t="str">
        <f t="shared" ca="1" si="474"/>
        <v/>
      </c>
      <c r="H285" s="412" t="str">
        <f t="shared" ca="1" si="474"/>
        <v/>
      </c>
      <c r="I285" s="415" t="str">
        <f t="shared" ca="1" si="474"/>
        <v/>
      </c>
      <c r="J285" s="470" t="str">
        <f t="shared" ca="1" si="394"/>
        <v/>
      </c>
      <c r="K285" s="470" t="str">
        <f t="shared" ca="1" si="395"/>
        <v/>
      </c>
      <c r="L285" s="377">
        <f t="shared" si="396"/>
        <v>0</v>
      </c>
      <c r="M285" s="447" t="e">
        <f t="shared" ca="1" si="397"/>
        <v>#N/A</v>
      </c>
      <c r="N285" s="500" t="e">
        <f t="shared" ca="1" si="398"/>
        <v>#N/A</v>
      </c>
      <c r="O285" s="419">
        <f ca="1">표준압력!G269</f>
        <v>0</v>
      </c>
      <c r="P285" s="407"/>
      <c r="Q285" s="412" t="str">
        <f t="shared" ref="Q285:T285" ca="1" si="510">Q284</f>
        <v/>
      </c>
      <c r="R285" s="413" t="str">
        <f t="shared" ca="1" si="510"/>
        <v/>
      </c>
      <c r="S285" s="412" t="str">
        <f t="shared" ca="1" si="510"/>
        <v/>
      </c>
      <c r="T285" s="413" t="str">
        <f t="shared" ca="1" si="510"/>
        <v/>
      </c>
      <c r="U285" s="414" t="str">
        <f t="shared" ca="1" si="400"/>
        <v/>
      </c>
      <c r="V285" s="411" t="str">
        <f t="shared" ca="1" si="385"/>
        <v/>
      </c>
      <c r="W285" s="377" t="e">
        <f t="shared" ca="1" si="482"/>
        <v>#N/A</v>
      </c>
      <c r="X285" s="420" t="e">
        <f t="shared" ca="1" si="483"/>
        <v>#VALUE!</v>
      </c>
      <c r="Y285" s="413">
        <f t="shared" si="401"/>
        <v>0</v>
      </c>
      <c r="AA285" s="412">
        <f t="shared" ref="AA285:AE285" si="511">AA284</f>
        <v>0</v>
      </c>
      <c r="AB285" s="412" t="str">
        <f t="shared" ca="1" si="511"/>
        <v/>
      </c>
      <c r="AC285" s="413" t="str">
        <f t="shared" ca="1" si="511"/>
        <v/>
      </c>
      <c r="AD285" s="412" t="str">
        <f t="shared" ca="1" si="511"/>
        <v/>
      </c>
      <c r="AE285" s="413" t="str">
        <f t="shared" ca="1" si="511"/>
        <v/>
      </c>
      <c r="AF285" s="414" t="str">
        <f t="shared" ca="1" si="403"/>
        <v/>
      </c>
      <c r="AG285" s="454" t="str">
        <f t="shared" ca="1" si="388"/>
        <v/>
      </c>
      <c r="AH285" s="456" t="str">
        <f t="shared" ca="1" si="404"/>
        <v/>
      </c>
      <c r="AI285" s="456" t="str">
        <f t="shared" ca="1" si="389"/>
        <v/>
      </c>
      <c r="AJ285" s="447" t="e">
        <f t="shared" ca="1" si="405"/>
        <v>#N/A</v>
      </c>
      <c r="AK285" s="412" t="str">
        <f t="shared" ref="AK285:AN285" ca="1" si="512">AK284</f>
        <v/>
      </c>
      <c r="AL285" s="413" t="str">
        <f t="shared" ca="1" si="512"/>
        <v/>
      </c>
      <c r="AM285" s="412" t="str">
        <f t="shared" ca="1" si="512"/>
        <v/>
      </c>
      <c r="AN285" s="413" t="str">
        <f t="shared" ca="1" si="512"/>
        <v/>
      </c>
      <c r="AO285" s="414" t="str">
        <f t="shared" ca="1" si="407"/>
        <v/>
      </c>
      <c r="AP285" s="454" t="str">
        <f t="shared" ca="1" si="390"/>
        <v/>
      </c>
      <c r="AQ285" s="456" t="str">
        <f t="shared" ca="1" si="408"/>
        <v/>
      </c>
      <c r="AR285" s="456" t="str">
        <f t="shared" ca="1" si="391"/>
        <v/>
      </c>
      <c r="AS285" s="447" t="e">
        <f t="shared" ca="1" si="409"/>
        <v>#N/A</v>
      </c>
      <c r="AT285" s="472" t="e">
        <f t="shared" ca="1" si="410"/>
        <v>#VALUE!</v>
      </c>
      <c r="AU285" s="471">
        <f t="shared" ca="1" si="411"/>
        <v>0</v>
      </c>
    </row>
    <row r="286" spans="2:47" ht="15" customHeight="1">
      <c r="B286" s="409">
        <f t="shared" si="392"/>
        <v>0</v>
      </c>
      <c r="C286" s="460">
        <f>표준압력!C270</f>
        <v>0</v>
      </c>
      <c r="D286" s="469">
        <f>표준압력!D270</f>
        <v>0</v>
      </c>
      <c r="E286" s="415">
        <f t="shared" si="474"/>
        <v>0</v>
      </c>
      <c r="F286" s="412" t="str">
        <f t="shared" ca="1" si="474"/>
        <v/>
      </c>
      <c r="G286" s="413" t="str">
        <f t="shared" ca="1" si="474"/>
        <v/>
      </c>
      <c r="H286" s="412" t="str">
        <f t="shared" ca="1" si="474"/>
        <v/>
      </c>
      <c r="I286" s="415" t="str">
        <f t="shared" ca="1" si="474"/>
        <v/>
      </c>
      <c r="J286" s="470" t="str">
        <f t="shared" ca="1" si="394"/>
        <v/>
      </c>
      <c r="K286" s="470" t="str">
        <f t="shared" ca="1" si="395"/>
        <v/>
      </c>
      <c r="L286" s="377">
        <f t="shared" si="396"/>
        <v>0</v>
      </c>
      <c r="M286" s="447" t="e">
        <f t="shared" ca="1" si="397"/>
        <v>#N/A</v>
      </c>
      <c r="N286" s="500" t="e">
        <f t="shared" ca="1" si="398"/>
        <v>#N/A</v>
      </c>
      <c r="O286" s="419">
        <f ca="1">표준압력!G270</f>
        <v>0</v>
      </c>
      <c r="P286" s="407"/>
      <c r="Q286" s="412" t="str">
        <f t="shared" ref="Q286:T286" ca="1" si="513">Q285</f>
        <v/>
      </c>
      <c r="R286" s="413" t="str">
        <f t="shared" ca="1" si="513"/>
        <v/>
      </c>
      <c r="S286" s="412" t="str">
        <f t="shared" ca="1" si="513"/>
        <v/>
      </c>
      <c r="T286" s="413" t="str">
        <f t="shared" ca="1" si="513"/>
        <v/>
      </c>
      <c r="U286" s="414" t="str">
        <f t="shared" ca="1" si="400"/>
        <v/>
      </c>
      <c r="V286" s="411" t="str">
        <f t="shared" ca="1" si="385"/>
        <v/>
      </c>
      <c r="W286" s="377" t="e">
        <f t="shared" ca="1" si="482"/>
        <v>#N/A</v>
      </c>
      <c r="X286" s="420" t="e">
        <f t="shared" ca="1" si="483"/>
        <v>#VALUE!</v>
      </c>
      <c r="Y286" s="413">
        <f t="shared" si="401"/>
        <v>0</v>
      </c>
      <c r="AA286" s="412">
        <f t="shared" ref="AA286:AE286" si="514">AA285</f>
        <v>0</v>
      </c>
      <c r="AB286" s="412" t="str">
        <f t="shared" ca="1" si="514"/>
        <v/>
      </c>
      <c r="AC286" s="413" t="str">
        <f t="shared" ca="1" si="514"/>
        <v/>
      </c>
      <c r="AD286" s="412" t="str">
        <f t="shared" ca="1" si="514"/>
        <v/>
      </c>
      <c r="AE286" s="413" t="str">
        <f t="shared" ca="1" si="514"/>
        <v/>
      </c>
      <c r="AF286" s="414" t="str">
        <f t="shared" ca="1" si="403"/>
        <v/>
      </c>
      <c r="AG286" s="454" t="str">
        <f t="shared" ca="1" si="388"/>
        <v/>
      </c>
      <c r="AH286" s="456" t="str">
        <f t="shared" ca="1" si="404"/>
        <v/>
      </c>
      <c r="AI286" s="456" t="str">
        <f t="shared" ca="1" si="389"/>
        <v/>
      </c>
      <c r="AJ286" s="447" t="e">
        <f t="shared" ca="1" si="405"/>
        <v>#N/A</v>
      </c>
      <c r="AK286" s="412" t="str">
        <f t="shared" ref="AK286:AN286" ca="1" si="515">AK285</f>
        <v/>
      </c>
      <c r="AL286" s="413" t="str">
        <f t="shared" ca="1" si="515"/>
        <v/>
      </c>
      <c r="AM286" s="412" t="str">
        <f t="shared" ca="1" si="515"/>
        <v/>
      </c>
      <c r="AN286" s="413" t="str">
        <f t="shared" ca="1" si="515"/>
        <v/>
      </c>
      <c r="AO286" s="414" t="str">
        <f t="shared" ca="1" si="407"/>
        <v/>
      </c>
      <c r="AP286" s="454" t="str">
        <f t="shared" ca="1" si="390"/>
        <v/>
      </c>
      <c r="AQ286" s="456" t="str">
        <f t="shared" ca="1" si="408"/>
        <v/>
      </c>
      <c r="AR286" s="456" t="str">
        <f t="shared" ca="1" si="391"/>
        <v/>
      </c>
      <c r="AS286" s="447" t="e">
        <f t="shared" ca="1" si="409"/>
        <v>#N/A</v>
      </c>
      <c r="AT286" s="472" t="e">
        <f t="shared" ca="1" si="410"/>
        <v>#VALUE!</v>
      </c>
      <c r="AU286" s="471">
        <f t="shared" ca="1" si="411"/>
        <v>0</v>
      </c>
    </row>
    <row r="287" spans="2:47" ht="15" customHeight="1">
      <c r="B287" s="409">
        <f t="shared" si="392"/>
        <v>0</v>
      </c>
      <c r="C287" s="460">
        <f>표준압력!C271</f>
        <v>0</v>
      </c>
      <c r="D287" s="469">
        <f>표준압력!D271</f>
        <v>0</v>
      </c>
      <c r="E287" s="415">
        <f t="shared" si="474"/>
        <v>0</v>
      </c>
      <c r="F287" s="412" t="str">
        <f t="shared" ca="1" si="474"/>
        <v/>
      </c>
      <c r="G287" s="413" t="str">
        <f t="shared" ca="1" si="474"/>
        <v/>
      </c>
      <c r="H287" s="412" t="str">
        <f t="shared" ca="1" si="474"/>
        <v/>
      </c>
      <c r="I287" s="415" t="str">
        <f t="shared" ca="1" si="474"/>
        <v/>
      </c>
      <c r="J287" s="470" t="str">
        <f t="shared" ca="1" si="394"/>
        <v/>
      </c>
      <c r="K287" s="470" t="str">
        <f t="shared" ca="1" si="395"/>
        <v/>
      </c>
      <c r="L287" s="377">
        <f t="shared" si="396"/>
        <v>0</v>
      </c>
      <c r="M287" s="447" t="e">
        <f t="shared" ca="1" si="397"/>
        <v>#N/A</v>
      </c>
      <c r="N287" s="500" t="e">
        <f t="shared" ca="1" si="398"/>
        <v>#N/A</v>
      </c>
      <c r="O287" s="419">
        <f ca="1">표준압력!G271</f>
        <v>0</v>
      </c>
      <c r="P287" s="407"/>
      <c r="Q287" s="412" t="str">
        <f t="shared" ref="Q287:T287" ca="1" si="516">Q286</f>
        <v/>
      </c>
      <c r="R287" s="413" t="str">
        <f t="shared" ca="1" si="516"/>
        <v/>
      </c>
      <c r="S287" s="412" t="str">
        <f t="shared" ca="1" si="516"/>
        <v/>
      </c>
      <c r="T287" s="413" t="str">
        <f t="shared" ca="1" si="516"/>
        <v/>
      </c>
      <c r="U287" s="414" t="str">
        <f t="shared" ca="1" si="400"/>
        <v/>
      </c>
      <c r="V287" s="411" t="str">
        <f t="shared" ca="1" si="385"/>
        <v/>
      </c>
      <c r="W287" s="377" t="e">
        <f t="shared" ca="1" si="482"/>
        <v>#N/A</v>
      </c>
      <c r="X287" s="420" t="e">
        <f t="shared" ca="1" si="483"/>
        <v>#VALUE!</v>
      </c>
      <c r="Y287" s="413">
        <f t="shared" si="401"/>
        <v>0</v>
      </c>
      <c r="AA287" s="412">
        <f t="shared" ref="AA287:AE287" si="517">AA286</f>
        <v>0</v>
      </c>
      <c r="AB287" s="412" t="str">
        <f t="shared" ca="1" si="517"/>
        <v/>
      </c>
      <c r="AC287" s="413" t="str">
        <f t="shared" ca="1" si="517"/>
        <v/>
      </c>
      <c r="AD287" s="412" t="str">
        <f t="shared" ca="1" si="517"/>
        <v/>
      </c>
      <c r="AE287" s="413" t="str">
        <f t="shared" ca="1" si="517"/>
        <v/>
      </c>
      <c r="AF287" s="414" t="str">
        <f t="shared" ca="1" si="403"/>
        <v/>
      </c>
      <c r="AG287" s="454" t="str">
        <f t="shared" ca="1" si="388"/>
        <v/>
      </c>
      <c r="AH287" s="456" t="str">
        <f t="shared" ca="1" si="404"/>
        <v/>
      </c>
      <c r="AI287" s="456" t="str">
        <f t="shared" ca="1" si="389"/>
        <v/>
      </c>
      <c r="AJ287" s="447" t="e">
        <f t="shared" ca="1" si="405"/>
        <v>#N/A</v>
      </c>
      <c r="AK287" s="412" t="str">
        <f t="shared" ref="AK287:AN287" ca="1" si="518">AK286</f>
        <v/>
      </c>
      <c r="AL287" s="413" t="str">
        <f t="shared" ca="1" si="518"/>
        <v/>
      </c>
      <c r="AM287" s="412" t="str">
        <f t="shared" ca="1" si="518"/>
        <v/>
      </c>
      <c r="AN287" s="413" t="str">
        <f t="shared" ca="1" si="518"/>
        <v/>
      </c>
      <c r="AO287" s="414" t="str">
        <f t="shared" ca="1" si="407"/>
        <v/>
      </c>
      <c r="AP287" s="454" t="str">
        <f t="shared" ca="1" si="390"/>
        <v/>
      </c>
      <c r="AQ287" s="456" t="str">
        <f t="shared" ca="1" si="408"/>
        <v/>
      </c>
      <c r="AR287" s="456" t="str">
        <f t="shared" ca="1" si="391"/>
        <v/>
      </c>
      <c r="AS287" s="447" t="e">
        <f t="shared" ca="1" si="409"/>
        <v>#N/A</v>
      </c>
      <c r="AT287" s="472" t="e">
        <f t="shared" ca="1" si="410"/>
        <v>#VALUE!</v>
      </c>
      <c r="AU287" s="471">
        <f t="shared" ca="1" si="411"/>
        <v>0</v>
      </c>
    </row>
    <row r="288" spans="2:47" ht="15" customHeight="1">
      <c r="B288" s="409">
        <f t="shared" si="392"/>
        <v>0</v>
      </c>
      <c r="C288" s="460">
        <f>표준압력!C272</f>
        <v>0</v>
      </c>
      <c r="D288" s="469">
        <f>표준압력!D272</f>
        <v>0</v>
      </c>
      <c r="E288" s="415">
        <f t="shared" si="474"/>
        <v>0</v>
      </c>
      <c r="F288" s="412" t="str">
        <f t="shared" ca="1" si="474"/>
        <v/>
      </c>
      <c r="G288" s="413" t="str">
        <f t="shared" ca="1" si="474"/>
        <v/>
      </c>
      <c r="H288" s="412" t="str">
        <f t="shared" ca="1" si="474"/>
        <v/>
      </c>
      <c r="I288" s="415" t="str">
        <f t="shared" ca="1" si="474"/>
        <v/>
      </c>
      <c r="J288" s="470" t="str">
        <f t="shared" ca="1" si="394"/>
        <v/>
      </c>
      <c r="K288" s="470" t="str">
        <f t="shared" ca="1" si="395"/>
        <v/>
      </c>
      <c r="L288" s="377">
        <f t="shared" si="396"/>
        <v>0</v>
      </c>
      <c r="M288" s="447" t="e">
        <f t="shared" ca="1" si="397"/>
        <v>#N/A</v>
      </c>
      <c r="N288" s="500" t="e">
        <f t="shared" ca="1" si="398"/>
        <v>#N/A</v>
      </c>
      <c r="O288" s="419">
        <f ca="1">표준압력!G272</f>
        <v>0</v>
      </c>
      <c r="P288" s="407"/>
      <c r="Q288" s="412" t="str">
        <f t="shared" ref="Q288:T288" ca="1" si="519">Q287</f>
        <v/>
      </c>
      <c r="R288" s="413" t="str">
        <f t="shared" ca="1" si="519"/>
        <v/>
      </c>
      <c r="S288" s="412" t="str">
        <f t="shared" ca="1" si="519"/>
        <v/>
      </c>
      <c r="T288" s="413" t="str">
        <f t="shared" ca="1" si="519"/>
        <v/>
      </c>
      <c r="U288" s="414" t="str">
        <f t="shared" ca="1" si="400"/>
        <v/>
      </c>
      <c r="V288" s="411" t="str">
        <f t="shared" ca="1" si="385"/>
        <v/>
      </c>
      <c r="W288" s="377" t="e">
        <f t="shared" ca="1" si="482"/>
        <v>#N/A</v>
      </c>
      <c r="X288" s="420" t="e">
        <f t="shared" ca="1" si="483"/>
        <v>#VALUE!</v>
      </c>
      <c r="Y288" s="413">
        <f t="shared" si="401"/>
        <v>0</v>
      </c>
      <c r="AA288" s="412">
        <f t="shared" ref="AA288:AE288" si="520">AA287</f>
        <v>0</v>
      </c>
      <c r="AB288" s="412" t="str">
        <f t="shared" ca="1" si="520"/>
        <v/>
      </c>
      <c r="AC288" s="413" t="str">
        <f t="shared" ca="1" si="520"/>
        <v/>
      </c>
      <c r="AD288" s="412" t="str">
        <f t="shared" ca="1" si="520"/>
        <v/>
      </c>
      <c r="AE288" s="413" t="str">
        <f t="shared" ca="1" si="520"/>
        <v/>
      </c>
      <c r="AF288" s="414" t="str">
        <f t="shared" ca="1" si="403"/>
        <v/>
      </c>
      <c r="AG288" s="454" t="str">
        <f t="shared" ca="1" si="388"/>
        <v/>
      </c>
      <c r="AH288" s="456" t="str">
        <f t="shared" ca="1" si="404"/>
        <v/>
      </c>
      <c r="AI288" s="456" t="str">
        <f t="shared" ca="1" si="389"/>
        <v/>
      </c>
      <c r="AJ288" s="447" t="e">
        <f t="shared" ca="1" si="405"/>
        <v>#N/A</v>
      </c>
      <c r="AK288" s="412" t="str">
        <f t="shared" ref="AK288:AN288" ca="1" si="521">AK287</f>
        <v/>
      </c>
      <c r="AL288" s="413" t="str">
        <f t="shared" ca="1" si="521"/>
        <v/>
      </c>
      <c r="AM288" s="412" t="str">
        <f t="shared" ca="1" si="521"/>
        <v/>
      </c>
      <c r="AN288" s="413" t="str">
        <f t="shared" ca="1" si="521"/>
        <v/>
      </c>
      <c r="AO288" s="414" t="str">
        <f t="shared" ca="1" si="407"/>
        <v/>
      </c>
      <c r="AP288" s="454" t="str">
        <f t="shared" ca="1" si="390"/>
        <v/>
      </c>
      <c r="AQ288" s="456" t="str">
        <f t="shared" ca="1" si="408"/>
        <v/>
      </c>
      <c r="AR288" s="456" t="str">
        <f t="shared" ca="1" si="391"/>
        <v/>
      </c>
      <c r="AS288" s="447" t="e">
        <f t="shared" ca="1" si="409"/>
        <v>#N/A</v>
      </c>
      <c r="AT288" s="472" t="e">
        <f t="shared" ca="1" si="410"/>
        <v>#VALUE!</v>
      </c>
      <c r="AU288" s="471">
        <f t="shared" ca="1" si="411"/>
        <v>0</v>
      </c>
    </row>
    <row r="289" spans="2:47" ht="15" customHeight="1">
      <c r="B289" s="409">
        <f t="shared" si="392"/>
        <v>0</v>
      </c>
      <c r="C289" s="460">
        <f>표준압력!C273</f>
        <v>0</v>
      </c>
      <c r="D289" s="469">
        <f>표준압력!D273</f>
        <v>0</v>
      </c>
      <c r="E289" s="415">
        <f t="shared" si="474"/>
        <v>0</v>
      </c>
      <c r="F289" s="412" t="str">
        <f t="shared" ca="1" si="474"/>
        <v/>
      </c>
      <c r="G289" s="413" t="str">
        <f t="shared" ca="1" si="474"/>
        <v/>
      </c>
      <c r="H289" s="412" t="str">
        <f t="shared" ca="1" si="474"/>
        <v/>
      </c>
      <c r="I289" s="415" t="str">
        <f t="shared" ca="1" si="474"/>
        <v/>
      </c>
      <c r="J289" s="470" t="str">
        <f t="shared" ca="1" si="394"/>
        <v/>
      </c>
      <c r="K289" s="470" t="str">
        <f t="shared" ca="1" si="395"/>
        <v/>
      </c>
      <c r="L289" s="377">
        <f t="shared" si="396"/>
        <v>0</v>
      </c>
      <c r="M289" s="447" t="e">
        <f t="shared" ca="1" si="397"/>
        <v>#N/A</v>
      </c>
      <c r="N289" s="500" t="e">
        <f t="shared" ca="1" si="398"/>
        <v>#N/A</v>
      </c>
      <c r="O289" s="419">
        <f ca="1">표준압력!G273</f>
        <v>0</v>
      </c>
      <c r="P289" s="407"/>
      <c r="Q289" s="412" t="str">
        <f t="shared" ref="Q289:T289" ca="1" si="522">Q288</f>
        <v/>
      </c>
      <c r="R289" s="413" t="str">
        <f t="shared" ca="1" si="522"/>
        <v/>
      </c>
      <c r="S289" s="412" t="str">
        <f t="shared" ca="1" si="522"/>
        <v/>
      </c>
      <c r="T289" s="413" t="str">
        <f t="shared" ca="1" si="522"/>
        <v/>
      </c>
      <c r="U289" s="414" t="str">
        <f t="shared" ca="1" si="400"/>
        <v/>
      </c>
      <c r="V289" s="411" t="str">
        <f t="shared" ca="1" si="385"/>
        <v/>
      </c>
      <c r="W289" s="377" t="e">
        <f t="shared" ca="1" si="482"/>
        <v>#N/A</v>
      </c>
      <c r="X289" s="420" t="e">
        <f t="shared" ca="1" si="483"/>
        <v>#VALUE!</v>
      </c>
      <c r="Y289" s="413">
        <f t="shared" si="401"/>
        <v>0</v>
      </c>
      <c r="AA289" s="412">
        <f t="shared" ref="AA289:AE289" si="523">AA288</f>
        <v>0</v>
      </c>
      <c r="AB289" s="412" t="str">
        <f t="shared" ca="1" si="523"/>
        <v/>
      </c>
      <c r="AC289" s="413" t="str">
        <f t="shared" ca="1" si="523"/>
        <v/>
      </c>
      <c r="AD289" s="412" t="str">
        <f t="shared" ca="1" si="523"/>
        <v/>
      </c>
      <c r="AE289" s="413" t="str">
        <f t="shared" ca="1" si="523"/>
        <v/>
      </c>
      <c r="AF289" s="414" t="str">
        <f t="shared" ca="1" si="403"/>
        <v/>
      </c>
      <c r="AG289" s="454" t="str">
        <f t="shared" ca="1" si="388"/>
        <v/>
      </c>
      <c r="AH289" s="456" t="str">
        <f t="shared" ca="1" si="404"/>
        <v/>
      </c>
      <c r="AI289" s="456" t="str">
        <f t="shared" ca="1" si="389"/>
        <v/>
      </c>
      <c r="AJ289" s="447" t="e">
        <f t="shared" ca="1" si="405"/>
        <v>#N/A</v>
      </c>
      <c r="AK289" s="412" t="str">
        <f t="shared" ref="AK289:AN289" ca="1" si="524">AK288</f>
        <v/>
      </c>
      <c r="AL289" s="413" t="str">
        <f t="shared" ca="1" si="524"/>
        <v/>
      </c>
      <c r="AM289" s="412" t="str">
        <f t="shared" ca="1" si="524"/>
        <v/>
      </c>
      <c r="AN289" s="413" t="str">
        <f t="shared" ca="1" si="524"/>
        <v/>
      </c>
      <c r="AO289" s="414" t="str">
        <f t="shared" ca="1" si="407"/>
        <v/>
      </c>
      <c r="AP289" s="454" t="str">
        <f t="shared" ca="1" si="390"/>
        <v/>
      </c>
      <c r="AQ289" s="456" t="str">
        <f t="shared" ca="1" si="408"/>
        <v/>
      </c>
      <c r="AR289" s="456" t="str">
        <f t="shared" ca="1" si="391"/>
        <v/>
      </c>
      <c r="AS289" s="447" t="e">
        <f t="shared" ca="1" si="409"/>
        <v>#N/A</v>
      </c>
      <c r="AT289" s="472" t="e">
        <f t="shared" ca="1" si="410"/>
        <v>#VALUE!</v>
      </c>
      <c r="AU289" s="471">
        <f t="shared" ca="1" si="411"/>
        <v>0</v>
      </c>
    </row>
    <row r="290" spans="2:47" ht="15" customHeight="1">
      <c r="B290" s="409">
        <f t="shared" si="392"/>
        <v>0</v>
      </c>
      <c r="C290" s="460">
        <f>표준압력!C274</f>
        <v>0</v>
      </c>
      <c r="D290" s="469">
        <f>표준압력!D274</f>
        <v>0</v>
      </c>
      <c r="E290" s="415">
        <f t="shared" ref="E290:I303" si="525">E289</f>
        <v>0</v>
      </c>
      <c r="F290" s="412" t="str">
        <f t="shared" ca="1" si="525"/>
        <v/>
      </c>
      <c r="G290" s="413" t="str">
        <f t="shared" ca="1" si="525"/>
        <v/>
      </c>
      <c r="H290" s="412" t="str">
        <f t="shared" ca="1" si="525"/>
        <v/>
      </c>
      <c r="I290" s="415" t="str">
        <f t="shared" ca="1" si="525"/>
        <v/>
      </c>
      <c r="J290" s="470" t="str">
        <f t="shared" ca="1" si="394"/>
        <v/>
      </c>
      <c r="K290" s="470" t="str">
        <f t="shared" ca="1" si="395"/>
        <v/>
      </c>
      <c r="L290" s="377">
        <f t="shared" si="396"/>
        <v>0</v>
      </c>
      <c r="M290" s="447" t="e">
        <f t="shared" ca="1" si="397"/>
        <v>#N/A</v>
      </c>
      <c r="N290" s="500" t="e">
        <f t="shared" ca="1" si="398"/>
        <v>#N/A</v>
      </c>
      <c r="O290" s="419">
        <f ca="1">표준압력!G274</f>
        <v>0</v>
      </c>
      <c r="P290" s="407"/>
      <c r="Q290" s="412" t="str">
        <f t="shared" ref="Q290:T290" ca="1" si="526">Q289</f>
        <v/>
      </c>
      <c r="R290" s="413" t="str">
        <f t="shared" ca="1" si="526"/>
        <v/>
      </c>
      <c r="S290" s="412" t="str">
        <f t="shared" ca="1" si="526"/>
        <v/>
      </c>
      <c r="T290" s="413" t="str">
        <f t="shared" ca="1" si="526"/>
        <v/>
      </c>
      <c r="U290" s="414" t="str">
        <f t="shared" ca="1" si="400"/>
        <v/>
      </c>
      <c r="V290" s="411" t="str">
        <f t="shared" ca="1" si="385"/>
        <v/>
      </c>
      <c r="W290" s="377" t="e">
        <f t="shared" ca="1" si="482"/>
        <v>#N/A</v>
      </c>
      <c r="X290" s="420" t="e">
        <f t="shared" ca="1" si="483"/>
        <v>#VALUE!</v>
      </c>
      <c r="Y290" s="413">
        <f t="shared" si="401"/>
        <v>0</v>
      </c>
      <c r="AA290" s="412">
        <f t="shared" ref="AA290:AE290" si="527">AA289</f>
        <v>0</v>
      </c>
      <c r="AB290" s="412" t="str">
        <f t="shared" ca="1" si="527"/>
        <v/>
      </c>
      <c r="AC290" s="413" t="str">
        <f t="shared" ca="1" si="527"/>
        <v/>
      </c>
      <c r="AD290" s="412" t="str">
        <f t="shared" ca="1" si="527"/>
        <v/>
      </c>
      <c r="AE290" s="413" t="str">
        <f t="shared" ca="1" si="527"/>
        <v/>
      </c>
      <c r="AF290" s="414" t="str">
        <f t="shared" ca="1" si="403"/>
        <v/>
      </c>
      <c r="AG290" s="454" t="str">
        <f t="shared" ca="1" si="388"/>
        <v/>
      </c>
      <c r="AH290" s="456" t="str">
        <f t="shared" ca="1" si="404"/>
        <v/>
      </c>
      <c r="AI290" s="456" t="str">
        <f t="shared" ca="1" si="389"/>
        <v/>
      </c>
      <c r="AJ290" s="447" t="e">
        <f t="shared" ca="1" si="405"/>
        <v>#N/A</v>
      </c>
      <c r="AK290" s="412" t="str">
        <f t="shared" ref="AK290:AN290" ca="1" si="528">AK289</f>
        <v/>
      </c>
      <c r="AL290" s="413" t="str">
        <f t="shared" ca="1" si="528"/>
        <v/>
      </c>
      <c r="AM290" s="412" t="str">
        <f t="shared" ca="1" si="528"/>
        <v/>
      </c>
      <c r="AN290" s="413" t="str">
        <f t="shared" ca="1" si="528"/>
        <v/>
      </c>
      <c r="AO290" s="414" t="str">
        <f t="shared" ca="1" si="407"/>
        <v/>
      </c>
      <c r="AP290" s="454" t="str">
        <f t="shared" ca="1" si="390"/>
        <v/>
      </c>
      <c r="AQ290" s="456" t="str">
        <f t="shared" ca="1" si="408"/>
        <v/>
      </c>
      <c r="AR290" s="456" t="str">
        <f t="shared" ca="1" si="391"/>
        <v/>
      </c>
      <c r="AS290" s="447" t="e">
        <f t="shared" ca="1" si="409"/>
        <v>#N/A</v>
      </c>
      <c r="AT290" s="472" t="e">
        <f t="shared" ca="1" si="410"/>
        <v>#VALUE!</v>
      </c>
      <c r="AU290" s="471">
        <f t="shared" ca="1" si="411"/>
        <v>0</v>
      </c>
    </row>
    <row r="291" spans="2:47" ht="15" customHeight="1">
      <c r="B291" s="409">
        <f t="shared" si="392"/>
        <v>0</v>
      </c>
      <c r="C291" s="460">
        <f>표준압력!C275</f>
        <v>0</v>
      </c>
      <c r="D291" s="469">
        <f>표준압력!D275</f>
        <v>0</v>
      </c>
      <c r="E291" s="415">
        <f t="shared" si="525"/>
        <v>0</v>
      </c>
      <c r="F291" s="412" t="str">
        <f t="shared" ca="1" si="525"/>
        <v/>
      </c>
      <c r="G291" s="413" t="str">
        <f t="shared" ca="1" si="525"/>
        <v/>
      </c>
      <c r="H291" s="412" t="str">
        <f t="shared" ca="1" si="525"/>
        <v/>
      </c>
      <c r="I291" s="415" t="str">
        <f t="shared" ca="1" si="525"/>
        <v/>
      </c>
      <c r="J291" s="470" t="str">
        <f t="shared" ca="1" si="394"/>
        <v/>
      </c>
      <c r="K291" s="470" t="str">
        <f t="shared" ca="1" si="395"/>
        <v/>
      </c>
      <c r="L291" s="377">
        <f t="shared" si="396"/>
        <v>0</v>
      </c>
      <c r="M291" s="447" t="e">
        <f t="shared" ca="1" si="397"/>
        <v>#N/A</v>
      </c>
      <c r="N291" s="500" t="e">
        <f t="shared" ca="1" si="398"/>
        <v>#N/A</v>
      </c>
      <c r="O291" s="419">
        <f ca="1">표준압력!G275</f>
        <v>0</v>
      </c>
      <c r="P291" s="407"/>
      <c r="Q291" s="412" t="str">
        <f t="shared" ref="Q291:T291" ca="1" si="529">Q290</f>
        <v/>
      </c>
      <c r="R291" s="413" t="str">
        <f t="shared" ca="1" si="529"/>
        <v/>
      </c>
      <c r="S291" s="412" t="str">
        <f t="shared" ca="1" si="529"/>
        <v/>
      </c>
      <c r="T291" s="413" t="str">
        <f t="shared" ca="1" si="529"/>
        <v/>
      </c>
      <c r="U291" s="414" t="str">
        <f t="shared" ca="1" si="400"/>
        <v/>
      </c>
      <c r="V291" s="411" t="str">
        <f t="shared" ca="1" si="385"/>
        <v/>
      </c>
      <c r="W291" s="377" t="e">
        <f t="shared" ca="1" si="482"/>
        <v>#N/A</v>
      </c>
      <c r="X291" s="420" t="e">
        <f t="shared" ca="1" si="483"/>
        <v>#VALUE!</v>
      </c>
      <c r="Y291" s="413">
        <f t="shared" si="401"/>
        <v>0</v>
      </c>
      <c r="AA291" s="412">
        <f t="shared" ref="AA291:AE291" si="530">AA290</f>
        <v>0</v>
      </c>
      <c r="AB291" s="412" t="str">
        <f t="shared" ca="1" si="530"/>
        <v/>
      </c>
      <c r="AC291" s="413" t="str">
        <f t="shared" ca="1" si="530"/>
        <v/>
      </c>
      <c r="AD291" s="412" t="str">
        <f t="shared" ca="1" si="530"/>
        <v/>
      </c>
      <c r="AE291" s="413" t="str">
        <f t="shared" ca="1" si="530"/>
        <v/>
      </c>
      <c r="AF291" s="414" t="str">
        <f t="shared" ca="1" si="403"/>
        <v/>
      </c>
      <c r="AG291" s="454" t="str">
        <f t="shared" ca="1" si="388"/>
        <v/>
      </c>
      <c r="AH291" s="456" t="str">
        <f t="shared" ca="1" si="404"/>
        <v/>
      </c>
      <c r="AI291" s="456" t="str">
        <f t="shared" ca="1" si="389"/>
        <v/>
      </c>
      <c r="AJ291" s="447" t="e">
        <f t="shared" ca="1" si="405"/>
        <v>#N/A</v>
      </c>
      <c r="AK291" s="412" t="str">
        <f t="shared" ref="AK291:AN291" ca="1" si="531">AK290</f>
        <v/>
      </c>
      <c r="AL291" s="413" t="str">
        <f t="shared" ca="1" si="531"/>
        <v/>
      </c>
      <c r="AM291" s="412" t="str">
        <f t="shared" ca="1" si="531"/>
        <v/>
      </c>
      <c r="AN291" s="413" t="str">
        <f t="shared" ca="1" si="531"/>
        <v/>
      </c>
      <c r="AO291" s="414" t="str">
        <f t="shared" ca="1" si="407"/>
        <v/>
      </c>
      <c r="AP291" s="454" t="str">
        <f t="shared" ca="1" si="390"/>
        <v/>
      </c>
      <c r="AQ291" s="456" t="str">
        <f t="shared" ca="1" si="408"/>
        <v/>
      </c>
      <c r="AR291" s="456" t="str">
        <f t="shared" ca="1" si="391"/>
        <v/>
      </c>
      <c r="AS291" s="447" t="e">
        <f t="shared" ca="1" si="409"/>
        <v>#N/A</v>
      </c>
      <c r="AT291" s="472" t="e">
        <f t="shared" ca="1" si="410"/>
        <v>#VALUE!</v>
      </c>
      <c r="AU291" s="471">
        <f t="shared" ca="1" si="411"/>
        <v>0</v>
      </c>
    </row>
    <row r="292" spans="2:47" ht="15" customHeight="1">
      <c r="B292" s="409">
        <f t="shared" si="392"/>
        <v>0</v>
      </c>
      <c r="C292" s="460">
        <f>표준압력!C276</f>
        <v>0</v>
      </c>
      <c r="D292" s="469">
        <f>표준압력!D276</f>
        <v>0</v>
      </c>
      <c r="E292" s="415">
        <f t="shared" si="525"/>
        <v>0</v>
      </c>
      <c r="F292" s="412" t="str">
        <f t="shared" ca="1" si="525"/>
        <v/>
      </c>
      <c r="G292" s="413" t="str">
        <f t="shared" ca="1" si="525"/>
        <v/>
      </c>
      <c r="H292" s="412" t="str">
        <f t="shared" ca="1" si="525"/>
        <v/>
      </c>
      <c r="I292" s="415" t="str">
        <f t="shared" ca="1" si="525"/>
        <v/>
      </c>
      <c r="J292" s="470" t="str">
        <f t="shared" ca="1" si="394"/>
        <v/>
      </c>
      <c r="K292" s="470" t="str">
        <f t="shared" ca="1" si="395"/>
        <v/>
      </c>
      <c r="L292" s="377">
        <f t="shared" si="396"/>
        <v>0</v>
      </c>
      <c r="M292" s="447" t="e">
        <f t="shared" ca="1" si="397"/>
        <v>#N/A</v>
      </c>
      <c r="N292" s="500" t="e">
        <f t="shared" ca="1" si="398"/>
        <v>#N/A</v>
      </c>
      <c r="O292" s="419">
        <f ca="1">표준압력!G276</f>
        <v>0</v>
      </c>
      <c r="P292" s="407"/>
      <c r="Q292" s="412" t="str">
        <f t="shared" ref="Q292:T292" ca="1" si="532">Q291</f>
        <v/>
      </c>
      <c r="R292" s="413" t="str">
        <f t="shared" ca="1" si="532"/>
        <v/>
      </c>
      <c r="S292" s="412" t="str">
        <f t="shared" ca="1" si="532"/>
        <v/>
      </c>
      <c r="T292" s="413" t="str">
        <f t="shared" ca="1" si="532"/>
        <v/>
      </c>
      <c r="U292" s="414" t="str">
        <f t="shared" ca="1" si="400"/>
        <v/>
      </c>
      <c r="V292" s="411" t="str">
        <f t="shared" ca="1" si="385"/>
        <v/>
      </c>
      <c r="W292" s="377" t="e">
        <f t="shared" ca="1" si="482"/>
        <v>#N/A</v>
      </c>
      <c r="X292" s="420" t="e">
        <f t="shared" ca="1" si="483"/>
        <v>#VALUE!</v>
      </c>
      <c r="Y292" s="413">
        <f t="shared" si="401"/>
        <v>0</v>
      </c>
      <c r="AA292" s="412">
        <f t="shared" ref="AA292:AE292" si="533">AA291</f>
        <v>0</v>
      </c>
      <c r="AB292" s="412" t="str">
        <f t="shared" ca="1" si="533"/>
        <v/>
      </c>
      <c r="AC292" s="413" t="str">
        <f t="shared" ca="1" si="533"/>
        <v/>
      </c>
      <c r="AD292" s="412" t="str">
        <f t="shared" ca="1" si="533"/>
        <v/>
      </c>
      <c r="AE292" s="413" t="str">
        <f t="shared" ca="1" si="533"/>
        <v/>
      </c>
      <c r="AF292" s="414" t="str">
        <f t="shared" ca="1" si="403"/>
        <v/>
      </c>
      <c r="AG292" s="454" t="str">
        <f t="shared" ca="1" si="388"/>
        <v/>
      </c>
      <c r="AH292" s="456" t="str">
        <f t="shared" ca="1" si="404"/>
        <v/>
      </c>
      <c r="AI292" s="456" t="str">
        <f t="shared" ca="1" si="389"/>
        <v/>
      </c>
      <c r="AJ292" s="447" t="e">
        <f t="shared" ca="1" si="405"/>
        <v>#N/A</v>
      </c>
      <c r="AK292" s="412" t="str">
        <f t="shared" ref="AK292:AN292" ca="1" si="534">AK291</f>
        <v/>
      </c>
      <c r="AL292" s="413" t="str">
        <f t="shared" ca="1" si="534"/>
        <v/>
      </c>
      <c r="AM292" s="412" t="str">
        <f t="shared" ca="1" si="534"/>
        <v/>
      </c>
      <c r="AN292" s="413" t="str">
        <f t="shared" ca="1" si="534"/>
        <v/>
      </c>
      <c r="AO292" s="414" t="str">
        <f t="shared" ca="1" si="407"/>
        <v/>
      </c>
      <c r="AP292" s="454" t="str">
        <f t="shared" ca="1" si="390"/>
        <v/>
      </c>
      <c r="AQ292" s="456" t="str">
        <f t="shared" ca="1" si="408"/>
        <v/>
      </c>
      <c r="AR292" s="456" t="str">
        <f t="shared" ca="1" si="391"/>
        <v/>
      </c>
      <c r="AS292" s="447" t="e">
        <f t="shared" ca="1" si="409"/>
        <v>#N/A</v>
      </c>
      <c r="AT292" s="472" t="e">
        <f t="shared" ca="1" si="410"/>
        <v>#VALUE!</v>
      </c>
      <c r="AU292" s="471">
        <f t="shared" ca="1" si="411"/>
        <v>0</v>
      </c>
    </row>
    <row r="293" spans="2:47" ht="15" customHeight="1">
      <c r="B293" s="409">
        <f t="shared" si="392"/>
        <v>0</v>
      </c>
      <c r="C293" s="460">
        <f>표준압력!C277</f>
        <v>0</v>
      </c>
      <c r="D293" s="469">
        <f>표준압력!D277</f>
        <v>0</v>
      </c>
      <c r="E293" s="415">
        <f t="shared" si="525"/>
        <v>0</v>
      </c>
      <c r="F293" s="412" t="str">
        <f t="shared" ca="1" si="525"/>
        <v/>
      </c>
      <c r="G293" s="413" t="str">
        <f t="shared" ca="1" si="525"/>
        <v/>
      </c>
      <c r="H293" s="412" t="str">
        <f t="shared" ca="1" si="525"/>
        <v/>
      </c>
      <c r="I293" s="415" t="str">
        <f t="shared" ca="1" si="525"/>
        <v/>
      </c>
      <c r="J293" s="470" t="str">
        <f t="shared" ca="1" si="394"/>
        <v/>
      </c>
      <c r="K293" s="470" t="str">
        <f t="shared" ca="1" si="395"/>
        <v/>
      </c>
      <c r="L293" s="377">
        <f t="shared" si="396"/>
        <v>0</v>
      </c>
      <c r="M293" s="447" t="e">
        <f t="shared" ca="1" si="397"/>
        <v>#N/A</v>
      </c>
      <c r="N293" s="500" t="e">
        <f t="shared" ca="1" si="398"/>
        <v>#N/A</v>
      </c>
      <c r="O293" s="419">
        <f ca="1">표준압력!G277</f>
        <v>0</v>
      </c>
      <c r="P293" s="407"/>
      <c r="Q293" s="412" t="str">
        <f t="shared" ref="Q293:T293" ca="1" si="535">Q292</f>
        <v/>
      </c>
      <c r="R293" s="413" t="str">
        <f t="shared" ca="1" si="535"/>
        <v/>
      </c>
      <c r="S293" s="412" t="str">
        <f t="shared" ca="1" si="535"/>
        <v/>
      </c>
      <c r="T293" s="413" t="str">
        <f t="shared" ca="1" si="535"/>
        <v/>
      </c>
      <c r="U293" s="414" t="str">
        <f t="shared" ca="1" si="400"/>
        <v/>
      </c>
      <c r="V293" s="411" t="str">
        <f t="shared" ca="1" si="385"/>
        <v/>
      </c>
      <c r="W293" s="377" t="e">
        <f t="shared" ca="1" si="482"/>
        <v>#N/A</v>
      </c>
      <c r="X293" s="420" t="e">
        <f t="shared" ca="1" si="483"/>
        <v>#VALUE!</v>
      </c>
      <c r="Y293" s="413">
        <f t="shared" si="401"/>
        <v>0</v>
      </c>
      <c r="AA293" s="412">
        <f t="shared" ref="AA293:AE293" si="536">AA292</f>
        <v>0</v>
      </c>
      <c r="AB293" s="412" t="str">
        <f t="shared" ca="1" si="536"/>
        <v/>
      </c>
      <c r="AC293" s="413" t="str">
        <f t="shared" ca="1" si="536"/>
        <v/>
      </c>
      <c r="AD293" s="412" t="str">
        <f t="shared" ca="1" si="536"/>
        <v/>
      </c>
      <c r="AE293" s="413" t="str">
        <f t="shared" ca="1" si="536"/>
        <v/>
      </c>
      <c r="AF293" s="414" t="str">
        <f t="shared" ca="1" si="403"/>
        <v/>
      </c>
      <c r="AG293" s="454" t="str">
        <f t="shared" ca="1" si="388"/>
        <v/>
      </c>
      <c r="AH293" s="456" t="str">
        <f t="shared" ca="1" si="404"/>
        <v/>
      </c>
      <c r="AI293" s="456" t="str">
        <f t="shared" ca="1" si="389"/>
        <v/>
      </c>
      <c r="AJ293" s="447" t="e">
        <f t="shared" ca="1" si="405"/>
        <v>#N/A</v>
      </c>
      <c r="AK293" s="412" t="str">
        <f t="shared" ref="AK293:AN293" ca="1" si="537">AK292</f>
        <v/>
      </c>
      <c r="AL293" s="413" t="str">
        <f t="shared" ca="1" si="537"/>
        <v/>
      </c>
      <c r="AM293" s="412" t="str">
        <f t="shared" ca="1" si="537"/>
        <v/>
      </c>
      <c r="AN293" s="413" t="str">
        <f t="shared" ca="1" si="537"/>
        <v/>
      </c>
      <c r="AO293" s="414" t="str">
        <f t="shared" ca="1" si="407"/>
        <v/>
      </c>
      <c r="AP293" s="454" t="str">
        <f t="shared" ca="1" si="390"/>
        <v/>
      </c>
      <c r="AQ293" s="456" t="str">
        <f t="shared" ca="1" si="408"/>
        <v/>
      </c>
      <c r="AR293" s="456" t="str">
        <f t="shared" ca="1" si="391"/>
        <v/>
      </c>
      <c r="AS293" s="447" t="e">
        <f t="shared" ca="1" si="409"/>
        <v>#N/A</v>
      </c>
      <c r="AT293" s="472" t="e">
        <f t="shared" ca="1" si="410"/>
        <v>#VALUE!</v>
      </c>
      <c r="AU293" s="471">
        <f t="shared" ca="1" si="411"/>
        <v>0</v>
      </c>
    </row>
    <row r="294" spans="2:47" ht="15" customHeight="1">
      <c r="B294" s="409">
        <f t="shared" si="392"/>
        <v>0</v>
      </c>
      <c r="C294" s="460">
        <f>표준압력!C278</f>
        <v>0</v>
      </c>
      <c r="D294" s="469">
        <f>표준압력!D278</f>
        <v>0</v>
      </c>
      <c r="E294" s="415">
        <f t="shared" si="525"/>
        <v>0</v>
      </c>
      <c r="F294" s="412" t="str">
        <f t="shared" ca="1" si="525"/>
        <v/>
      </c>
      <c r="G294" s="413" t="str">
        <f t="shared" ca="1" si="525"/>
        <v/>
      </c>
      <c r="H294" s="412" t="str">
        <f t="shared" ca="1" si="525"/>
        <v/>
      </c>
      <c r="I294" s="415" t="str">
        <f t="shared" ca="1" si="525"/>
        <v/>
      </c>
      <c r="J294" s="470" t="str">
        <f t="shared" ca="1" si="394"/>
        <v/>
      </c>
      <c r="K294" s="470" t="str">
        <f t="shared" ca="1" si="395"/>
        <v/>
      </c>
      <c r="L294" s="377">
        <f t="shared" si="396"/>
        <v>0</v>
      </c>
      <c r="M294" s="447" t="e">
        <f t="shared" ca="1" si="397"/>
        <v>#N/A</v>
      </c>
      <c r="N294" s="500" t="e">
        <f t="shared" ca="1" si="398"/>
        <v>#N/A</v>
      </c>
      <c r="O294" s="419">
        <f ca="1">표준압력!G278</f>
        <v>0</v>
      </c>
      <c r="P294" s="407"/>
      <c r="Q294" s="412" t="str">
        <f t="shared" ref="Q294:T294" ca="1" si="538">Q293</f>
        <v/>
      </c>
      <c r="R294" s="413" t="str">
        <f t="shared" ca="1" si="538"/>
        <v/>
      </c>
      <c r="S294" s="412" t="str">
        <f t="shared" ca="1" si="538"/>
        <v/>
      </c>
      <c r="T294" s="413" t="str">
        <f t="shared" ca="1" si="538"/>
        <v/>
      </c>
      <c r="U294" s="414" t="str">
        <f t="shared" ca="1" si="400"/>
        <v/>
      </c>
      <c r="V294" s="411" t="str">
        <f t="shared" ca="1" si="385"/>
        <v/>
      </c>
      <c r="W294" s="377" t="e">
        <f t="shared" ca="1" si="482"/>
        <v>#N/A</v>
      </c>
      <c r="X294" s="420" t="e">
        <f t="shared" ca="1" si="483"/>
        <v>#VALUE!</v>
      </c>
      <c r="Y294" s="413">
        <f t="shared" si="401"/>
        <v>0</v>
      </c>
      <c r="AA294" s="412">
        <f t="shared" ref="AA294:AE294" si="539">AA293</f>
        <v>0</v>
      </c>
      <c r="AB294" s="412" t="str">
        <f t="shared" ca="1" si="539"/>
        <v/>
      </c>
      <c r="AC294" s="413" t="str">
        <f t="shared" ca="1" si="539"/>
        <v/>
      </c>
      <c r="AD294" s="412" t="str">
        <f t="shared" ca="1" si="539"/>
        <v/>
      </c>
      <c r="AE294" s="413" t="str">
        <f t="shared" ca="1" si="539"/>
        <v/>
      </c>
      <c r="AF294" s="414" t="str">
        <f t="shared" ca="1" si="403"/>
        <v/>
      </c>
      <c r="AG294" s="454" t="str">
        <f t="shared" ca="1" si="388"/>
        <v/>
      </c>
      <c r="AH294" s="456" t="str">
        <f t="shared" ca="1" si="404"/>
        <v/>
      </c>
      <c r="AI294" s="456" t="str">
        <f t="shared" ca="1" si="389"/>
        <v/>
      </c>
      <c r="AJ294" s="447" t="e">
        <f t="shared" ca="1" si="405"/>
        <v>#N/A</v>
      </c>
      <c r="AK294" s="412" t="str">
        <f t="shared" ref="AK294:AN294" ca="1" si="540">AK293</f>
        <v/>
      </c>
      <c r="AL294" s="413" t="str">
        <f t="shared" ca="1" si="540"/>
        <v/>
      </c>
      <c r="AM294" s="412" t="str">
        <f t="shared" ca="1" si="540"/>
        <v/>
      </c>
      <c r="AN294" s="413" t="str">
        <f t="shared" ca="1" si="540"/>
        <v/>
      </c>
      <c r="AO294" s="414" t="str">
        <f t="shared" ca="1" si="407"/>
        <v/>
      </c>
      <c r="AP294" s="454" t="str">
        <f t="shared" ca="1" si="390"/>
        <v/>
      </c>
      <c r="AQ294" s="456" t="str">
        <f t="shared" ca="1" si="408"/>
        <v/>
      </c>
      <c r="AR294" s="456" t="str">
        <f t="shared" ca="1" si="391"/>
        <v/>
      </c>
      <c r="AS294" s="447" t="e">
        <f t="shared" ca="1" si="409"/>
        <v>#N/A</v>
      </c>
      <c r="AT294" s="472" t="e">
        <f t="shared" ca="1" si="410"/>
        <v>#VALUE!</v>
      </c>
      <c r="AU294" s="471">
        <f t="shared" ca="1" si="411"/>
        <v>0</v>
      </c>
    </row>
    <row r="295" spans="2:47" ht="15" customHeight="1">
      <c r="B295" s="409">
        <f t="shared" si="392"/>
        <v>0</v>
      </c>
      <c r="C295" s="460">
        <f>표준압력!C279</f>
        <v>0</v>
      </c>
      <c r="D295" s="469">
        <f>표준압력!D279</f>
        <v>0</v>
      </c>
      <c r="E295" s="415">
        <f t="shared" si="525"/>
        <v>0</v>
      </c>
      <c r="F295" s="412" t="str">
        <f t="shared" ca="1" si="525"/>
        <v/>
      </c>
      <c r="G295" s="413" t="str">
        <f t="shared" ca="1" si="525"/>
        <v/>
      </c>
      <c r="H295" s="412" t="str">
        <f t="shared" ca="1" si="525"/>
        <v/>
      </c>
      <c r="I295" s="415" t="str">
        <f t="shared" ca="1" si="525"/>
        <v/>
      </c>
      <c r="J295" s="470" t="str">
        <f t="shared" ca="1" si="394"/>
        <v/>
      </c>
      <c r="K295" s="470" t="str">
        <f t="shared" ca="1" si="395"/>
        <v/>
      </c>
      <c r="L295" s="377">
        <f t="shared" si="396"/>
        <v>0</v>
      </c>
      <c r="M295" s="447" t="e">
        <f t="shared" ca="1" si="397"/>
        <v>#N/A</v>
      </c>
      <c r="N295" s="500" t="e">
        <f t="shared" ca="1" si="398"/>
        <v>#N/A</v>
      </c>
      <c r="O295" s="419">
        <f ca="1">표준압력!G279</f>
        <v>0</v>
      </c>
      <c r="P295" s="407"/>
      <c r="Q295" s="412" t="str">
        <f t="shared" ref="Q295:T295" ca="1" si="541">Q294</f>
        <v/>
      </c>
      <c r="R295" s="413" t="str">
        <f t="shared" ca="1" si="541"/>
        <v/>
      </c>
      <c r="S295" s="412" t="str">
        <f t="shared" ca="1" si="541"/>
        <v/>
      </c>
      <c r="T295" s="413" t="str">
        <f t="shared" ca="1" si="541"/>
        <v/>
      </c>
      <c r="U295" s="414" t="str">
        <f t="shared" ca="1" si="400"/>
        <v/>
      </c>
      <c r="V295" s="411" t="str">
        <f t="shared" ca="1" si="385"/>
        <v/>
      </c>
      <c r="W295" s="377" t="e">
        <f t="shared" ca="1" si="482"/>
        <v>#N/A</v>
      </c>
      <c r="X295" s="420" t="e">
        <f t="shared" ca="1" si="483"/>
        <v>#VALUE!</v>
      </c>
      <c r="Y295" s="413">
        <f t="shared" si="401"/>
        <v>0</v>
      </c>
      <c r="AA295" s="412">
        <f t="shared" ref="AA295:AE295" si="542">AA294</f>
        <v>0</v>
      </c>
      <c r="AB295" s="412" t="str">
        <f t="shared" ca="1" si="542"/>
        <v/>
      </c>
      <c r="AC295" s="413" t="str">
        <f t="shared" ca="1" si="542"/>
        <v/>
      </c>
      <c r="AD295" s="412" t="str">
        <f t="shared" ca="1" si="542"/>
        <v/>
      </c>
      <c r="AE295" s="413" t="str">
        <f t="shared" ca="1" si="542"/>
        <v/>
      </c>
      <c r="AF295" s="414" t="str">
        <f t="shared" ca="1" si="403"/>
        <v/>
      </c>
      <c r="AG295" s="454" t="str">
        <f t="shared" ca="1" si="388"/>
        <v/>
      </c>
      <c r="AH295" s="456" t="str">
        <f t="shared" ca="1" si="404"/>
        <v/>
      </c>
      <c r="AI295" s="456" t="str">
        <f t="shared" ca="1" si="389"/>
        <v/>
      </c>
      <c r="AJ295" s="447" t="e">
        <f t="shared" ca="1" si="405"/>
        <v>#N/A</v>
      </c>
      <c r="AK295" s="412" t="str">
        <f t="shared" ref="AK295:AN295" ca="1" si="543">AK294</f>
        <v/>
      </c>
      <c r="AL295" s="413" t="str">
        <f t="shared" ca="1" si="543"/>
        <v/>
      </c>
      <c r="AM295" s="412" t="str">
        <f t="shared" ca="1" si="543"/>
        <v/>
      </c>
      <c r="AN295" s="413" t="str">
        <f t="shared" ca="1" si="543"/>
        <v/>
      </c>
      <c r="AO295" s="414" t="str">
        <f t="shared" ca="1" si="407"/>
        <v/>
      </c>
      <c r="AP295" s="454" t="str">
        <f t="shared" ca="1" si="390"/>
        <v/>
      </c>
      <c r="AQ295" s="456" t="str">
        <f t="shared" ca="1" si="408"/>
        <v/>
      </c>
      <c r="AR295" s="456" t="str">
        <f t="shared" ca="1" si="391"/>
        <v/>
      </c>
      <c r="AS295" s="447" t="e">
        <f t="shared" ca="1" si="409"/>
        <v>#N/A</v>
      </c>
      <c r="AT295" s="472" t="e">
        <f t="shared" ca="1" si="410"/>
        <v>#VALUE!</v>
      </c>
      <c r="AU295" s="471">
        <f t="shared" ca="1" si="411"/>
        <v>0</v>
      </c>
    </row>
    <row r="296" spans="2:47" ht="15" customHeight="1">
      <c r="B296" s="409">
        <f t="shared" si="392"/>
        <v>0</v>
      </c>
      <c r="C296" s="460">
        <f>표준압력!C280</f>
        <v>0</v>
      </c>
      <c r="D296" s="469">
        <f>표준압력!D280</f>
        <v>0</v>
      </c>
      <c r="E296" s="415">
        <f t="shared" si="525"/>
        <v>0</v>
      </c>
      <c r="F296" s="412" t="str">
        <f t="shared" ca="1" si="525"/>
        <v/>
      </c>
      <c r="G296" s="413" t="str">
        <f t="shared" ca="1" si="525"/>
        <v/>
      </c>
      <c r="H296" s="412" t="str">
        <f t="shared" ca="1" si="525"/>
        <v/>
      </c>
      <c r="I296" s="415" t="str">
        <f t="shared" ca="1" si="525"/>
        <v/>
      </c>
      <c r="J296" s="470" t="str">
        <f t="shared" ca="1" si="394"/>
        <v/>
      </c>
      <c r="K296" s="470" t="str">
        <f t="shared" ca="1" si="395"/>
        <v/>
      </c>
      <c r="L296" s="377">
        <f t="shared" si="396"/>
        <v>0</v>
      </c>
      <c r="M296" s="447" t="e">
        <f t="shared" ca="1" si="397"/>
        <v>#N/A</v>
      </c>
      <c r="N296" s="500" t="e">
        <f t="shared" ca="1" si="398"/>
        <v>#N/A</v>
      </c>
      <c r="O296" s="419">
        <f ca="1">표준압력!G280</f>
        <v>0</v>
      </c>
      <c r="P296" s="407"/>
      <c r="Q296" s="412" t="str">
        <f t="shared" ref="Q296:T296" ca="1" si="544">Q295</f>
        <v/>
      </c>
      <c r="R296" s="413" t="str">
        <f t="shared" ca="1" si="544"/>
        <v/>
      </c>
      <c r="S296" s="412" t="str">
        <f t="shared" ca="1" si="544"/>
        <v/>
      </c>
      <c r="T296" s="413" t="str">
        <f t="shared" ca="1" si="544"/>
        <v/>
      </c>
      <c r="U296" s="414" t="str">
        <f t="shared" ca="1" si="400"/>
        <v/>
      </c>
      <c r="V296" s="411" t="str">
        <f t="shared" ca="1" si="385"/>
        <v/>
      </c>
      <c r="W296" s="377" t="e">
        <f t="shared" ca="1" si="482"/>
        <v>#N/A</v>
      </c>
      <c r="X296" s="420" t="e">
        <f t="shared" ca="1" si="483"/>
        <v>#VALUE!</v>
      </c>
      <c r="Y296" s="413">
        <f t="shared" si="401"/>
        <v>0</v>
      </c>
      <c r="AA296" s="412">
        <f t="shared" ref="AA296:AE296" si="545">AA295</f>
        <v>0</v>
      </c>
      <c r="AB296" s="412" t="str">
        <f t="shared" ca="1" si="545"/>
        <v/>
      </c>
      <c r="AC296" s="413" t="str">
        <f t="shared" ca="1" si="545"/>
        <v/>
      </c>
      <c r="AD296" s="412" t="str">
        <f t="shared" ca="1" si="545"/>
        <v/>
      </c>
      <c r="AE296" s="413" t="str">
        <f t="shared" ca="1" si="545"/>
        <v/>
      </c>
      <c r="AF296" s="414" t="str">
        <f t="shared" ca="1" si="403"/>
        <v/>
      </c>
      <c r="AG296" s="454" t="str">
        <f t="shared" ca="1" si="388"/>
        <v/>
      </c>
      <c r="AH296" s="456" t="str">
        <f t="shared" ca="1" si="404"/>
        <v/>
      </c>
      <c r="AI296" s="456" t="str">
        <f t="shared" ca="1" si="389"/>
        <v/>
      </c>
      <c r="AJ296" s="447" t="e">
        <f t="shared" ca="1" si="405"/>
        <v>#N/A</v>
      </c>
      <c r="AK296" s="412" t="str">
        <f t="shared" ref="AK296:AN296" ca="1" si="546">AK295</f>
        <v/>
      </c>
      <c r="AL296" s="413" t="str">
        <f t="shared" ca="1" si="546"/>
        <v/>
      </c>
      <c r="AM296" s="412" t="str">
        <f t="shared" ca="1" si="546"/>
        <v/>
      </c>
      <c r="AN296" s="413" t="str">
        <f t="shared" ca="1" si="546"/>
        <v/>
      </c>
      <c r="AO296" s="414" t="str">
        <f t="shared" ca="1" si="407"/>
        <v/>
      </c>
      <c r="AP296" s="454" t="str">
        <f t="shared" ca="1" si="390"/>
        <v/>
      </c>
      <c r="AQ296" s="456" t="str">
        <f t="shared" ca="1" si="408"/>
        <v/>
      </c>
      <c r="AR296" s="456" t="str">
        <f t="shared" ca="1" si="391"/>
        <v/>
      </c>
      <c r="AS296" s="447" t="e">
        <f t="shared" ca="1" si="409"/>
        <v>#N/A</v>
      </c>
      <c r="AT296" s="472" t="e">
        <f t="shared" ca="1" si="410"/>
        <v>#VALUE!</v>
      </c>
      <c r="AU296" s="471">
        <f t="shared" ca="1" si="411"/>
        <v>0</v>
      </c>
    </row>
    <row r="297" spans="2:47" ht="15" customHeight="1">
      <c r="B297" s="409">
        <f t="shared" si="392"/>
        <v>0</v>
      </c>
      <c r="C297" s="460">
        <f>표준압력!C281</f>
        <v>0</v>
      </c>
      <c r="D297" s="469">
        <f>표준압력!D281</f>
        <v>0</v>
      </c>
      <c r="E297" s="415">
        <f t="shared" si="525"/>
        <v>0</v>
      </c>
      <c r="F297" s="412" t="str">
        <f t="shared" ca="1" si="525"/>
        <v/>
      </c>
      <c r="G297" s="413" t="str">
        <f t="shared" ca="1" si="525"/>
        <v/>
      </c>
      <c r="H297" s="412" t="str">
        <f t="shared" ca="1" si="525"/>
        <v/>
      </c>
      <c r="I297" s="415" t="str">
        <f t="shared" ca="1" si="525"/>
        <v/>
      </c>
      <c r="J297" s="470" t="str">
        <f t="shared" ca="1" si="394"/>
        <v/>
      </c>
      <c r="K297" s="470" t="str">
        <f t="shared" ca="1" si="395"/>
        <v/>
      </c>
      <c r="L297" s="377">
        <f t="shared" si="396"/>
        <v>0</v>
      </c>
      <c r="M297" s="447" t="e">
        <f t="shared" ca="1" si="397"/>
        <v>#N/A</v>
      </c>
      <c r="N297" s="500" t="e">
        <f t="shared" ca="1" si="398"/>
        <v>#N/A</v>
      </c>
      <c r="O297" s="419">
        <f ca="1">표준압력!G281</f>
        <v>0</v>
      </c>
      <c r="P297" s="407"/>
      <c r="Q297" s="412" t="str">
        <f t="shared" ref="Q297:T297" ca="1" si="547">Q296</f>
        <v/>
      </c>
      <c r="R297" s="413" t="str">
        <f t="shared" ca="1" si="547"/>
        <v/>
      </c>
      <c r="S297" s="412" t="str">
        <f t="shared" ca="1" si="547"/>
        <v/>
      </c>
      <c r="T297" s="413" t="str">
        <f t="shared" ca="1" si="547"/>
        <v/>
      </c>
      <c r="U297" s="414" t="str">
        <f t="shared" ca="1" si="400"/>
        <v/>
      </c>
      <c r="V297" s="411" t="str">
        <f t="shared" ca="1" si="385"/>
        <v/>
      </c>
      <c r="W297" s="377" t="e">
        <f t="shared" ca="1" si="482"/>
        <v>#N/A</v>
      </c>
      <c r="X297" s="420" t="e">
        <f t="shared" ca="1" si="483"/>
        <v>#VALUE!</v>
      </c>
      <c r="Y297" s="413">
        <f t="shared" si="401"/>
        <v>0</v>
      </c>
      <c r="AA297" s="412">
        <f t="shared" ref="AA297:AE297" si="548">AA296</f>
        <v>0</v>
      </c>
      <c r="AB297" s="412" t="str">
        <f t="shared" ca="1" si="548"/>
        <v/>
      </c>
      <c r="AC297" s="413" t="str">
        <f t="shared" ca="1" si="548"/>
        <v/>
      </c>
      <c r="AD297" s="412" t="str">
        <f t="shared" ca="1" si="548"/>
        <v/>
      </c>
      <c r="AE297" s="413" t="str">
        <f t="shared" ca="1" si="548"/>
        <v/>
      </c>
      <c r="AF297" s="414" t="str">
        <f t="shared" ca="1" si="403"/>
        <v/>
      </c>
      <c r="AG297" s="454" t="str">
        <f t="shared" ca="1" si="388"/>
        <v/>
      </c>
      <c r="AH297" s="456" t="str">
        <f t="shared" ca="1" si="404"/>
        <v/>
      </c>
      <c r="AI297" s="456" t="str">
        <f t="shared" ca="1" si="389"/>
        <v/>
      </c>
      <c r="AJ297" s="447" t="e">
        <f t="shared" ca="1" si="405"/>
        <v>#N/A</v>
      </c>
      <c r="AK297" s="412" t="str">
        <f t="shared" ref="AK297:AN297" ca="1" si="549">AK296</f>
        <v/>
      </c>
      <c r="AL297" s="413" t="str">
        <f t="shared" ca="1" si="549"/>
        <v/>
      </c>
      <c r="AM297" s="412" t="str">
        <f t="shared" ca="1" si="549"/>
        <v/>
      </c>
      <c r="AN297" s="413" t="str">
        <f t="shared" ca="1" si="549"/>
        <v/>
      </c>
      <c r="AO297" s="414" t="str">
        <f t="shared" ca="1" si="407"/>
        <v/>
      </c>
      <c r="AP297" s="454" t="str">
        <f t="shared" ca="1" si="390"/>
        <v/>
      </c>
      <c r="AQ297" s="456" t="str">
        <f t="shared" ca="1" si="408"/>
        <v/>
      </c>
      <c r="AR297" s="456" t="str">
        <f t="shared" ca="1" si="391"/>
        <v/>
      </c>
      <c r="AS297" s="447" t="e">
        <f t="shared" ca="1" si="409"/>
        <v>#N/A</v>
      </c>
      <c r="AT297" s="472" t="e">
        <f t="shared" ca="1" si="410"/>
        <v>#VALUE!</v>
      </c>
      <c r="AU297" s="471">
        <f t="shared" ca="1" si="411"/>
        <v>0</v>
      </c>
    </row>
    <row r="298" spans="2:47" ht="15" customHeight="1">
      <c r="B298" s="409">
        <f t="shared" si="392"/>
        <v>0</v>
      </c>
      <c r="C298" s="460">
        <f>표준압력!C282</f>
        <v>0</v>
      </c>
      <c r="D298" s="469">
        <f>표준압력!D282</f>
        <v>0</v>
      </c>
      <c r="E298" s="415">
        <f t="shared" si="525"/>
        <v>0</v>
      </c>
      <c r="F298" s="412" t="str">
        <f t="shared" ca="1" si="525"/>
        <v/>
      </c>
      <c r="G298" s="413" t="str">
        <f t="shared" ca="1" si="525"/>
        <v/>
      </c>
      <c r="H298" s="412" t="str">
        <f t="shared" ca="1" si="525"/>
        <v/>
      </c>
      <c r="I298" s="415" t="str">
        <f t="shared" ca="1" si="525"/>
        <v/>
      </c>
      <c r="J298" s="470" t="str">
        <f t="shared" ca="1" si="394"/>
        <v/>
      </c>
      <c r="K298" s="470" t="str">
        <f t="shared" ca="1" si="395"/>
        <v/>
      </c>
      <c r="L298" s="377">
        <f t="shared" si="396"/>
        <v>0</v>
      </c>
      <c r="M298" s="447" t="e">
        <f t="shared" ca="1" si="397"/>
        <v>#N/A</v>
      </c>
      <c r="N298" s="500" t="e">
        <f t="shared" ca="1" si="398"/>
        <v>#N/A</v>
      </c>
      <c r="O298" s="419">
        <f ca="1">표준압력!G282</f>
        <v>0</v>
      </c>
      <c r="P298" s="407"/>
      <c r="Q298" s="412" t="str">
        <f t="shared" ref="Q298:T298" ca="1" si="550">Q297</f>
        <v/>
      </c>
      <c r="R298" s="413" t="str">
        <f t="shared" ca="1" si="550"/>
        <v/>
      </c>
      <c r="S298" s="412" t="str">
        <f t="shared" ca="1" si="550"/>
        <v/>
      </c>
      <c r="T298" s="413" t="str">
        <f t="shared" ca="1" si="550"/>
        <v/>
      </c>
      <c r="U298" s="414" t="str">
        <f t="shared" ca="1" si="400"/>
        <v/>
      </c>
      <c r="V298" s="411" t="str">
        <f t="shared" ca="1" si="385"/>
        <v/>
      </c>
      <c r="W298" s="377" t="e">
        <f t="shared" ca="1" si="482"/>
        <v>#N/A</v>
      </c>
      <c r="X298" s="420" t="e">
        <f t="shared" ca="1" si="483"/>
        <v>#VALUE!</v>
      </c>
      <c r="Y298" s="413">
        <f t="shared" si="401"/>
        <v>0</v>
      </c>
      <c r="AA298" s="412">
        <f t="shared" ref="AA298:AE298" si="551">AA297</f>
        <v>0</v>
      </c>
      <c r="AB298" s="412" t="str">
        <f t="shared" ca="1" si="551"/>
        <v/>
      </c>
      <c r="AC298" s="413" t="str">
        <f t="shared" ca="1" si="551"/>
        <v/>
      </c>
      <c r="AD298" s="412" t="str">
        <f t="shared" ca="1" si="551"/>
        <v/>
      </c>
      <c r="AE298" s="413" t="str">
        <f t="shared" ca="1" si="551"/>
        <v/>
      </c>
      <c r="AF298" s="414" t="str">
        <f t="shared" ca="1" si="403"/>
        <v/>
      </c>
      <c r="AG298" s="454" t="str">
        <f t="shared" ca="1" si="388"/>
        <v/>
      </c>
      <c r="AH298" s="456" t="str">
        <f t="shared" ca="1" si="404"/>
        <v/>
      </c>
      <c r="AI298" s="456" t="str">
        <f t="shared" ca="1" si="389"/>
        <v/>
      </c>
      <c r="AJ298" s="447" t="e">
        <f t="shared" ca="1" si="405"/>
        <v>#N/A</v>
      </c>
      <c r="AK298" s="412" t="str">
        <f t="shared" ref="AK298:AN298" ca="1" si="552">AK297</f>
        <v/>
      </c>
      <c r="AL298" s="413" t="str">
        <f t="shared" ca="1" si="552"/>
        <v/>
      </c>
      <c r="AM298" s="412" t="str">
        <f t="shared" ca="1" si="552"/>
        <v/>
      </c>
      <c r="AN298" s="413" t="str">
        <f t="shared" ca="1" si="552"/>
        <v/>
      </c>
      <c r="AO298" s="414" t="str">
        <f t="shared" ca="1" si="407"/>
        <v/>
      </c>
      <c r="AP298" s="454" t="str">
        <f t="shared" ca="1" si="390"/>
        <v/>
      </c>
      <c r="AQ298" s="456" t="str">
        <f t="shared" ca="1" si="408"/>
        <v/>
      </c>
      <c r="AR298" s="456" t="str">
        <f t="shared" ca="1" si="391"/>
        <v/>
      </c>
      <c r="AS298" s="447" t="e">
        <f t="shared" ca="1" si="409"/>
        <v>#N/A</v>
      </c>
      <c r="AT298" s="472" t="e">
        <f t="shared" ca="1" si="410"/>
        <v>#VALUE!</v>
      </c>
      <c r="AU298" s="471">
        <f t="shared" ca="1" si="411"/>
        <v>0</v>
      </c>
    </row>
    <row r="299" spans="2:47" ht="15" customHeight="1">
      <c r="B299" s="409">
        <f t="shared" si="392"/>
        <v>0</v>
      </c>
      <c r="C299" s="460">
        <f>표준압력!C283</f>
        <v>0</v>
      </c>
      <c r="D299" s="469">
        <f>표준압력!D283</f>
        <v>0</v>
      </c>
      <c r="E299" s="415">
        <f t="shared" si="525"/>
        <v>0</v>
      </c>
      <c r="F299" s="412" t="str">
        <f t="shared" ca="1" si="525"/>
        <v/>
      </c>
      <c r="G299" s="413" t="str">
        <f t="shared" ca="1" si="525"/>
        <v/>
      </c>
      <c r="H299" s="412" t="str">
        <f t="shared" ca="1" si="525"/>
        <v/>
      </c>
      <c r="I299" s="415" t="str">
        <f t="shared" ca="1" si="525"/>
        <v/>
      </c>
      <c r="J299" s="470" t="str">
        <f t="shared" ca="1" si="394"/>
        <v/>
      </c>
      <c r="K299" s="470" t="str">
        <f t="shared" ca="1" si="395"/>
        <v/>
      </c>
      <c r="L299" s="377">
        <f t="shared" si="396"/>
        <v>0</v>
      </c>
      <c r="M299" s="447" t="e">
        <f t="shared" ca="1" si="397"/>
        <v>#N/A</v>
      </c>
      <c r="N299" s="500" t="e">
        <f t="shared" ca="1" si="398"/>
        <v>#N/A</v>
      </c>
      <c r="O299" s="419">
        <f ca="1">표준압력!G283</f>
        <v>0</v>
      </c>
      <c r="P299" s="407"/>
      <c r="Q299" s="412" t="str">
        <f t="shared" ref="Q299:T299" ca="1" si="553">Q298</f>
        <v/>
      </c>
      <c r="R299" s="413" t="str">
        <f t="shared" ca="1" si="553"/>
        <v/>
      </c>
      <c r="S299" s="412" t="str">
        <f t="shared" ca="1" si="553"/>
        <v/>
      </c>
      <c r="T299" s="413" t="str">
        <f t="shared" ca="1" si="553"/>
        <v/>
      </c>
      <c r="U299" s="414" t="str">
        <f t="shared" ca="1" si="400"/>
        <v/>
      </c>
      <c r="V299" s="411" t="str">
        <f t="shared" ca="1" si="385"/>
        <v/>
      </c>
      <c r="W299" s="377" t="e">
        <f t="shared" ca="1" si="482"/>
        <v>#N/A</v>
      </c>
      <c r="X299" s="420" t="e">
        <f t="shared" ca="1" si="483"/>
        <v>#VALUE!</v>
      </c>
      <c r="Y299" s="413">
        <f t="shared" si="401"/>
        <v>0</v>
      </c>
      <c r="AA299" s="412">
        <f t="shared" ref="AA299:AE299" si="554">AA298</f>
        <v>0</v>
      </c>
      <c r="AB299" s="412" t="str">
        <f t="shared" ca="1" si="554"/>
        <v/>
      </c>
      <c r="AC299" s="413" t="str">
        <f t="shared" ca="1" si="554"/>
        <v/>
      </c>
      <c r="AD299" s="412" t="str">
        <f t="shared" ca="1" si="554"/>
        <v/>
      </c>
      <c r="AE299" s="413" t="str">
        <f t="shared" ca="1" si="554"/>
        <v/>
      </c>
      <c r="AF299" s="414" t="str">
        <f t="shared" ca="1" si="403"/>
        <v/>
      </c>
      <c r="AG299" s="454" t="str">
        <f t="shared" ca="1" si="388"/>
        <v/>
      </c>
      <c r="AH299" s="456" t="str">
        <f t="shared" ca="1" si="404"/>
        <v/>
      </c>
      <c r="AI299" s="456" t="str">
        <f t="shared" ca="1" si="389"/>
        <v/>
      </c>
      <c r="AJ299" s="447" t="e">
        <f t="shared" ca="1" si="405"/>
        <v>#N/A</v>
      </c>
      <c r="AK299" s="412" t="str">
        <f t="shared" ref="AK299:AN299" ca="1" si="555">AK298</f>
        <v/>
      </c>
      <c r="AL299" s="413" t="str">
        <f t="shared" ca="1" si="555"/>
        <v/>
      </c>
      <c r="AM299" s="412" t="str">
        <f t="shared" ca="1" si="555"/>
        <v/>
      </c>
      <c r="AN299" s="413" t="str">
        <f t="shared" ca="1" si="555"/>
        <v/>
      </c>
      <c r="AO299" s="414" t="str">
        <f t="shared" ca="1" si="407"/>
        <v/>
      </c>
      <c r="AP299" s="454" t="str">
        <f t="shared" ca="1" si="390"/>
        <v/>
      </c>
      <c r="AQ299" s="456" t="str">
        <f t="shared" ca="1" si="408"/>
        <v/>
      </c>
      <c r="AR299" s="456" t="str">
        <f t="shared" ca="1" si="391"/>
        <v/>
      </c>
      <c r="AS299" s="447" t="e">
        <f t="shared" ca="1" si="409"/>
        <v>#N/A</v>
      </c>
      <c r="AT299" s="472" t="e">
        <f t="shared" ca="1" si="410"/>
        <v>#VALUE!</v>
      </c>
      <c r="AU299" s="471">
        <f t="shared" ca="1" si="411"/>
        <v>0</v>
      </c>
    </row>
    <row r="300" spans="2:47" ht="15" customHeight="1">
      <c r="B300" s="409">
        <f t="shared" si="392"/>
        <v>0</v>
      </c>
      <c r="C300" s="460">
        <f>표준압력!C284</f>
        <v>0</v>
      </c>
      <c r="D300" s="469">
        <f>표준압력!D284</f>
        <v>0</v>
      </c>
      <c r="E300" s="415">
        <f t="shared" si="525"/>
        <v>0</v>
      </c>
      <c r="F300" s="412" t="str">
        <f t="shared" ca="1" si="525"/>
        <v/>
      </c>
      <c r="G300" s="413" t="str">
        <f t="shared" ca="1" si="525"/>
        <v/>
      </c>
      <c r="H300" s="412" t="str">
        <f t="shared" ca="1" si="525"/>
        <v/>
      </c>
      <c r="I300" s="415" t="str">
        <f t="shared" ca="1" si="525"/>
        <v/>
      </c>
      <c r="J300" s="470" t="str">
        <f t="shared" ca="1" si="394"/>
        <v/>
      </c>
      <c r="K300" s="470" t="str">
        <f t="shared" ca="1" si="395"/>
        <v/>
      </c>
      <c r="L300" s="377">
        <f t="shared" si="396"/>
        <v>0</v>
      </c>
      <c r="M300" s="447" t="e">
        <f t="shared" ca="1" si="397"/>
        <v>#N/A</v>
      </c>
      <c r="N300" s="500" t="e">
        <f t="shared" ca="1" si="398"/>
        <v>#N/A</v>
      </c>
      <c r="O300" s="419">
        <f ca="1">표준압력!G284</f>
        <v>0</v>
      </c>
      <c r="P300" s="407"/>
      <c r="Q300" s="412" t="str">
        <f t="shared" ref="Q300:T300" ca="1" si="556">Q299</f>
        <v/>
      </c>
      <c r="R300" s="413" t="str">
        <f t="shared" ca="1" si="556"/>
        <v/>
      </c>
      <c r="S300" s="412" t="str">
        <f t="shared" ca="1" si="556"/>
        <v/>
      </c>
      <c r="T300" s="413" t="str">
        <f t="shared" ca="1" si="556"/>
        <v/>
      </c>
      <c r="U300" s="414" t="str">
        <f t="shared" ca="1" si="400"/>
        <v/>
      </c>
      <c r="V300" s="411" t="str">
        <f t="shared" ca="1" si="385"/>
        <v/>
      </c>
      <c r="W300" s="377" t="e">
        <f t="shared" ca="1" si="482"/>
        <v>#N/A</v>
      </c>
      <c r="X300" s="420" t="e">
        <f t="shared" ca="1" si="483"/>
        <v>#VALUE!</v>
      </c>
      <c r="Y300" s="413">
        <f t="shared" si="401"/>
        <v>0</v>
      </c>
      <c r="AA300" s="412">
        <f t="shared" ref="AA300:AE300" si="557">AA299</f>
        <v>0</v>
      </c>
      <c r="AB300" s="412" t="str">
        <f t="shared" ca="1" si="557"/>
        <v/>
      </c>
      <c r="AC300" s="413" t="str">
        <f t="shared" ca="1" si="557"/>
        <v/>
      </c>
      <c r="AD300" s="412" t="str">
        <f t="shared" ca="1" si="557"/>
        <v/>
      </c>
      <c r="AE300" s="413" t="str">
        <f t="shared" ca="1" si="557"/>
        <v/>
      </c>
      <c r="AF300" s="414" t="str">
        <f t="shared" ca="1" si="403"/>
        <v/>
      </c>
      <c r="AG300" s="454" t="str">
        <f t="shared" ca="1" si="388"/>
        <v/>
      </c>
      <c r="AH300" s="456" t="str">
        <f t="shared" ca="1" si="404"/>
        <v/>
      </c>
      <c r="AI300" s="456" t="str">
        <f t="shared" ca="1" si="389"/>
        <v/>
      </c>
      <c r="AJ300" s="447" t="e">
        <f t="shared" ca="1" si="405"/>
        <v>#N/A</v>
      </c>
      <c r="AK300" s="412" t="str">
        <f t="shared" ref="AK300:AN300" ca="1" si="558">AK299</f>
        <v/>
      </c>
      <c r="AL300" s="413" t="str">
        <f t="shared" ca="1" si="558"/>
        <v/>
      </c>
      <c r="AM300" s="412" t="str">
        <f t="shared" ca="1" si="558"/>
        <v/>
      </c>
      <c r="AN300" s="413" t="str">
        <f t="shared" ca="1" si="558"/>
        <v/>
      </c>
      <c r="AO300" s="414" t="str">
        <f t="shared" ca="1" si="407"/>
        <v/>
      </c>
      <c r="AP300" s="454" t="str">
        <f t="shared" ca="1" si="390"/>
        <v/>
      </c>
      <c r="AQ300" s="456" t="str">
        <f t="shared" ca="1" si="408"/>
        <v/>
      </c>
      <c r="AR300" s="456" t="str">
        <f t="shared" ca="1" si="391"/>
        <v/>
      </c>
      <c r="AS300" s="447" t="e">
        <f t="shared" ca="1" si="409"/>
        <v>#N/A</v>
      </c>
      <c r="AT300" s="472" t="e">
        <f t="shared" ca="1" si="410"/>
        <v>#VALUE!</v>
      </c>
      <c r="AU300" s="471">
        <f t="shared" ca="1" si="411"/>
        <v>0</v>
      </c>
    </row>
    <row r="301" spans="2:47" ht="15" customHeight="1">
      <c r="B301" s="409">
        <f t="shared" si="392"/>
        <v>0</v>
      </c>
      <c r="C301" s="460">
        <f>표준압력!C285</f>
        <v>0</v>
      </c>
      <c r="D301" s="469">
        <f>표준압력!D285</f>
        <v>0</v>
      </c>
      <c r="E301" s="415">
        <f t="shared" si="525"/>
        <v>0</v>
      </c>
      <c r="F301" s="412" t="str">
        <f t="shared" ca="1" si="525"/>
        <v/>
      </c>
      <c r="G301" s="413" t="str">
        <f t="shared" ca="1" si="525"/>
        <v/>
      </c>
      <c r="H301" s="412" t="str">
        <f t="shared" ca="1" si="525"/>
        <v/>
      </c>
      <c r="I301" s="415" t="str">
        <f t="shared" ca="1" si="525"/>
        <v/>
      </c>
      <c r="J301" s="470" t="str">
        <f t="shared" ca="1" si="394"/>
        <v/>
      </c>
      <c r="K301" s="470" t="str">
        <f t="shared" ca="1" si="395"/>
        <v/>
      </c>
      <c r="L301" s="377">
        <f t="shared" si="396"/>
        <v>0</v>
      </c>
      <c r="M301" s="447" t="e">
        <f t="shared" ca="1" si="397"/>
        <v>#N/A</v>
      </c>
      <c r="N301" s="500" t="e">
        <f t="shared" ca="1" si="398"/>
        <v>#N/A</v>
      </c>
      <c r="O301" s="419">
        <f ca="1">표준압력!G285</f>
        <v>0</v>
      </c>
      <c r="P301" s="407"/>
      <c r="Q301" s="412" t="str">
        <f t="shared" ref="Q301:T301" ca="1" si="559">Q300</f>
        <v/>
      </c>
      <c r="R301" s="413" t="str">
        <f t="shared" ca="1" si="559"/>
        <v/>
      </c>
      <c r="S301" s="412" t="str">
        <f t="shared" ca="1" si="559"/>
        <v/>
      </c>
      <c r="T301" s="413" t="str">
        <f t="shared" ca="1" si="559"/>
        <v/>
      </c>
      <c r="U301" s="414" t="str">
        <f t="shared" ca="1" si="400"/>
        <v/>
      </c>
      <c r="V301" s="411" t="str">
        <f t="shared" ca="1" si="385"/>
        <v/>
      </c>
      <c r="W301" s="377" t="e">
        <f t="shared" ca="1" si="482"/>
        <v>#N/A</v>
      </c>
      <c r="X301" s="420" t="e">
        <f t="shared" ca="1" si="483"/>
        <v>#VALUE!</v>
      </c>
      <c r="Y301" s="413">
        <f t="shared" si="401"/>
        <v>0</v>
      </c>
      <c r="AA301" s="412">
        <f t="shared" ref="AA301:AE301" si="560">AA300</f>
        <v>0</v>
      </c>
      <c r="AB301" s="412" t="str">
        <f t="shared" ca="1" si="560"/>
        <v/>
      </c>
      <c r="AC301" s="413" t="str">
        <f t="shared" ca="1" si="560"/>
        <v/>
      </c>
      <c r="AD301" s="412" t="str">
        <f t="shared" ca="1" si="560"/>
        <v/>
      </c>
      <c r="AE301" s="413" t="str">
        <f t="shared" ca="1" si="560"/>
        <v/>
      </c>
      <c r="AF301" s="414" t="str">
        <f t="shared" ca="1" si="403"/>
        <v/>
      </c>
      <c r="AG301" s="454" t="str">
        <f t="shared" ca="1" si="388"/>
        <v/>
      </c>
      <c r="AH301" s="456" t="str">
        <f t="shared" ca="1" si="404"/>
        <v/>
      </c>
      <c r="AI301" s="456" t="str">
        <f t="shared" ca="1" si="389"/>
        <v/>
      </c>
      <c r="AJ301" s="447" t="e">
        <f t="shared" ca="1" si="405"/>
        <v>#N/A</v>
      </c>
      <c r="AK301" s="412" t="str">
        <f t="shared" ref="AK301:AN301" ca="1" si="561">AK300</f>
        <v/>
      </c>
      <c r="AL301" s="413" t="str">
        <f t="shared" ca="1" si="561"/>
        <v/>
      </c>
      <c r="AM301" s="412" t="str">
        <f t="shared" ca="1" si="561"/>
        <v/>
      </c>
      <c r="AN301" s="413" t="str">
        <f t="shared" ca="1" si="561"/>
        <v/>
      </c>
      <c r="AO301" s="414" t="str">
        <f t="shared" ca="1" si="407"/>
        <v/>
      </c>
      <c r="AP301" s="454" t="str">
        <f t="shared" ca="1" si="390"/>
        <v/>
      </c>
      <c r="AQ301" s="456" t="str">
        <f t="shared" ca="1" si="408"/>
        <v/>
      </c>
      <c r="AR301" s="456" t="str">
        <f t="shared" ca="1" si="391"/>
        <v/>
      </c>
      <c r="AS301" s="447" t="e">
        <f t="shared" ca="1" si="409"/>
        <v>#N/A</v>
      </c>
      <c r="AT301" s="472" t="e">
        <f t="shared" ca="1" si="410"/>
        <v>#VALUE!</v>
      </c>
      <c r="AU301" s="471">
        <f t="shared" ca="1" si="411"/>
        <v>0</v>
      </c>
    </row>
    <row r="302" spans="2:47" ht="15" customHeight="1">
      <c r="B302" s="409">
        <f t="shared" si="392"/>
        <v>0</v>
      </c>
      <c r="C302" s="460">
        <f>표준압력!C286</f>
        <v>0</v>
      </c>
      <c r="D302" s="469">
        <f>표준압력!D286</f>
        <v>0</v>
      </c>
      <c r="E302" s="415">
        <f t="shared" si="525"/>
        <v>0</v>
      </c>
      <c r="F302" s="412" t="str">
        <f t="shared" ca="1" si="525"/>
        <v/>
      </c>
      <c r="G302" s="413" t="str">
        <f t="shared" ca="1" si="525"/>
        <v/>
      </c>
      <c r="H302" s="412" t="str">
        <f t="shared" ca="1" si="525"/>
        <v/>
      </c>
      <c r="I302" s="415" t="str">
        <f t="shared" ca="1" si="525"/>
        <v/>
      </c>
      <c r="J302" s="470" t="str">
        <f t="shared" ca="1" si="394"/>
        <v/>
      </c>
      <c r="K302" s="470" t="str">
        <f t="shared" ca="1" si="395"/>
        <v/>
      </c>
      <c r="L302" s="377">
        <f t="shared" si="396"/>
        <v>0</v>
      </c>
      <c r="M302" s="447" t="e">
        <f t="shared" ca="1" si="397"/>
        <v>#N/A</v>
      </c>
      <c r="N302" s="500" t="e">
        <f t="shared" ca="1" si="398"/>
        <v>#N/A</v>
      </c>
      <c r="O302" s="419">
        <f ca="1">표준압력!G286</f>
        <v>0</v>
      </c>
      <c r="P302" s="407"/>
      <c r="Q302" s="412" t="str">
        <f t="shared" ref="Q302:T302" ca="1" si="562">Q301</f>
        <v/>
      </c>
      <c r="R302" s="413" t="str">
        <f t="shared" ca="1" si="562"/>
        <v/>
      </c>
      <c r="S302" s="412" t="str">
        <f t="shared" ca="1" si="562"/>
        <v/>
      </c>
      <c r="T302" s="413" t="str">
        <f t="shared" ca="1" si="562"/>
        <v/>
      </c>
      <c r="U302" s="414" t="str">
        <f t="shared" ca="1" si="400"/>
        <v/>
      </c>
      <c r="V302" s="411" t="str">
        <f t="shared" ca="1" si="385"/>
        <v/>
      </c>
      <c r="W302" s="377" t="e">
        <f t="shared" ca="1" si="482"/>
        <v>#N/A</v>
      </c>
      <c r="X302" s="420" t="e">
        <f t="shared" ca="1" si="483"/>
        <v>#VALUE!</v>
      </c>
      <c r="Y302" s="413">
        <f t="shared" si="401"/>
        <v>0</v>
      </c>
      <c r="AA302" s="412">
        <f t="shared" ref="AA302:AE302" si="563">AA301</f>
        <v>0</v>
      </c>
      <c r="AB302" s="412" t="str">
        <f t="shared" ca="1" si="563"/>
        <v/>
      </c>
      <c r="AC302" s="413" t="str">
        <f t="shared" ca="1" si="563"/>
        <v/>
      </c>
      <c r="AD302" s="412" t="str">
        <f t="shared" ca="1" si="563"/>
        <v/>
      </c>
      <c r="AE302" s="413" t="str">
        <f t="shared" ca="1" si="563"/>
        <v/>
      </c>
      <c r="AF302" s="414" t="str">
        <f t="shared" ca="1" si="403"/>
        <v/>
      </c>
      <c r="AG302" s="454" t="str">
        <f t="shared" ca="1" si="388"/>
        <v/>
      </c>
      <c r="AH302" s="456" t="str">
        <f t="shared" ca="1" si="404"/>
        <v/>
      </c>
      <c r="AI302" s="456" t="str">
        <f t="shared" ca="1" si="389"/>
        <v/>
      </c>
      <c r="AJ302" s="447" t="e">
        <f t="shared" ca="1" si="405"/>
        <v>#N/A</v>
      </c>
      <c r="AK302" s="412" t="str">
        <f t="shared" ref="AK302:AN302" ca="1" si="564">AK301</f>
        <v/>
      </c>
      <c r="AL302" s="413" t="str">
        <f t="shared" ca="1" si="564"/>
        <v/>
      </c>
      <c r="AM302" s="412" t="str">
        <f t="shared" ca="1" si="564"/>
        <v/>
      </c>
      <c r="AN302" s="413" t="str">
        <f t="shared" ca="1" si="564"/>
        <v/>
      </c>
      <c r="AO302" s="414" t="str">
        <f t="shared" ca="1" si="407"/>
        <v/>
      </c>
      <c r="AP302" s="454" t="str">
        <f t="shared" ca="1" si="390"/>
        <v/>
      </c>
      <c r="AQ302" s="456" t="str">
        <f t="shared" ca="1" si="408"/>
        <v/>
      </c>
      <c r="AR302" s="456" t="str">
        <f t="shared" ca="1" si="391"/>
        <v/>
      </c>
      <c r="AS302" s="447" t="e">
        <f t="shared" ca="1" si="409"/>
        <v>#N/A</v>
      </c>
      <c r="AT302" s="472" t="e">
        <f t="shared" ca="1" si="410"/>
        <v>#VALUE!</v>
      </c>
      <c r="AU302" s="471">
        <f t="shared" ca="1" si="411"/>
        <v>0</v>
      </c>
    </row>
    <row r="303" spans="2:47" ht="15" customHeight="1">
      <c r="B303" s="409">
        <f t="shared" si="392"/>
        <v>0</v>
      </c>
      <c r="C303" s="460">
        <f>표준압력!C287</f>
        <v>0</v>
      </c>
      <c r="D303" s="469">
        <f>표준압력!D287</f>
        <v>0</v>
      </c>
      <c r="E303" s="415">
        <f t="shared" si="525"/>
        <v>0</v>
      </c>
      <c r="F303" s="412" t="str">
        <f t="shared" ca="1" si="525"/>
        <v/>
      </c>
      <c r="G303" s="413" t="str">
        <f t="shared" ca="1" si="525"/>
        <v/>
      </c>
      <c r="H303" s="412" t="str">
        <f t="shared" ca="1" si="525"/>
        <v/>
      </c>
      <c r="I303" s="415" t="str">
        <f t="shared" ca="1" si="525"/>
        <v/>
      </c>
      <c r="J303" s="470" t="str">
        <f t="shared" ca="1" si="394"/>
        <v/>
      </c>
      <c r="K303" s="470" t="str">
        <f t="shared" ca="1" si="395"/>
        <v/>
      </c>
      <c r="L303" s="377">
        <f t="shared" si="396"/>
        <v>0</v>
      </c>
      <c r="M303" s="447" t="e">
        <f t="shared" ca="1" si="397"/>
        <v>#N/A</v>
      </c>
      <c r="N303" s="500" t="e">
        <f t="shared" ca="1" si="398"/>
        <v>#N/A</v>
      </c>
      <c r="O303" s="419">
        <f ca="1">표준압력!G287</f>
        <v>0</v>
      </c>
      <c r="P303" s="407"/>
      <c r="Q303" s="412" t="str">
        <f t="shared" ref="Q303:T303" ca="1" si="565">Q302</f>
        <v/>
      </c>
      <c r="R303" s="413" t="str">
        <f t="shared" ca="1" si="565"/>
        <v/>
      </c>
      <c r="S303" s="412" t="str">
        <f t="shared" ca="1" si="565"/>
        <v/>
      </c>
      <c r="T303" s="413" t="str">
        <f t="shared" ca="1" si="565"/>
        <v/>
      </c>
      <c r="U303" s="414" t="str">
        <f t="shared" ca="1" si="400"/>
        <v/>
      </c>
      <c r="V303" s="411" t="str">
        <f t="shared" ca="1" si="385"/>
        <v/>
      </c>
      <c r="W303" s="377" t="e">
        <f t="shared" ca="1" si="482"/>
        <v>#N/A</v>
      </c>
      <c r="X303" s="420" t="e">
        <f t="shared" ca="1" si="483"/>
        <v>#VALUE!</v>
      </c>
      <c r="Y303" s="413">
        <f t="shared" si="401"/>
        <v>0</v>
      </c>
      <c r="AA303" s="412">
        <f t="shared" ref="AA303:AE303" si="566">AA302</f>
        <v>0</v>
      </c>
      <c r="AB303" s="412" t="str">
        <f t="shared" ca="1" si="566"/>
        <v/>
      </c>
      <c r="AC303" s="413" t="str">
        <f t="shared" ca="1" si="566"/>
        <v/>
      </c>
      <c r="AD303" s="412" t="str">
        <f t="shared" ca="1" si="566"/>
        <v/>
      </c>
      <c r="AE303" s="413" t="str">
        <f t="shared" ca="1" si="566"/>
        <v/>
      </c>
      <c r="AF303" s="414" t="str">
        <f t="shared" ca="1" si="403"/>
        <v/>
      </c>
      <c r="AG303" s="454" t="str">
        <f t="shared" ca="1" si="388"/>
        <v/>
      </c>
      <c r="AH303" s="456" t="str">
        <f t="shared" ca="1" si="404"/>
        <v/>
      </c>
      <c r="AI303" s="456" t="str">
        <f t="shared" ca="1" si="389"/>
        <v/>
      </c>
      <c r="AJ303" s="447" t="e">
        <f t="shared" ca="1" si="405"/>
        <v>#N/A</v>
      </c>
      <c r="AK303" s="412" t="str">
        <f t="shared" ref="AK303:AN303" ca="1" si="567">AK302</f>
        <v/>
      </c>
      <c r="AL303" s="413" t="str">
        <f t="shared" ca="1" si="567"/>
        <v/>
      </c>
      <c r="AM303" s="412" t="str">
        <f t="shared" ca="1" si="567"/>
        <v/>
      </c>
      <c r="AN303" s="413" t="str">
        <f t="shared" ca="1" si="567"/>
        <v/>
      </c>
      <c r="AO303" s="414" t="str">
        <f t="shared" ca="1" si="407"/>
        <v/>
      </c>
      <c r="AP303" s="454" t="str">
        <f t="shared" ca="1" si="390"/>
        <v/>
      </c>
      <c r="AQ303" s="456" t="str">
        <f t="shared" ca="1" si="408"/>
        <v/>
      </c>
      <c r="AR303" s="456" t="str">
        <f t="shared" ca="1" si="391"/>
        <v/>
      </c>
      <c r="AS303" s="447" t="e">
        <f t="shared" ca="1" si="409"/>
        <v>#N/A</v>
      </c>
      <c r="AT303" s="472" t="e">
        <f t="shared" ca="1" si="410"/>
        <v>#VALUE!</v>
      </c>
      <c r="AU303" s="471">
        <f t="shared" ca="1" si="411"/>
        <v>0</v>
      </c>
    </row>
    <row r="304" spans="2:47" s="67" customFormat="1" ht="15" customHeight="1"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</row>
    <row r="305" spans="2:14" s="67" customFormat="1" ht="15" hidden="1" customHeight="1"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</row>
    <row r="306" spans="2:14" s="67" customFormat="1" ht="15" hidden="1" customHeight="1"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</row>
    <row r="307" spans="2:14" s="67" customFormat="1" ht="15" hidden="1" customHeight="1"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</row>
    <row r="308" spans="2:14" s="67" customFormat="1" ht="15" hidden="1" customHeight="1"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</row>
    <row r="309" spans="2:14" s="67" customFormat="1" ht="15" hidden="1" customHeight="1"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</row>
    <row r="310" spans="2:14" s="67" customFormat="1" ht="15" hidden="1" customHeight="1"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</row>
    <row r="311" spans="2:14" s="67" customFormat="1" ht="15" hidden="1" customHeight="1"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</row>
    <row r="312" spans="2:14" s="67" customFormat="1" ht="15" hidden="1" customHeight="1"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</row>
    <row r="313" spans="2:14" s="67" customFormat="1" ht="15" hidden="1" customHeight="1"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</row>
    <row r="314" spans="2:14" s="67" customFormat="1" ht="15" hidden="1" customHeight="1"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</row>
    <row r="315" spans="2:14" s="67" customFormat="1" ht="15" hidden="1" customHeight="1"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</row>
    <row r="316" spans="2:14" s="67" customFormat="1" ht="15" hidden="1" customHeight="1"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</row>
    <row r="317" spans="2:14" s="67" customFormat="1" ht="15" hidden="1" customHeight="1"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</row>
    <row r="318" spans="2:14" s="67" customFormat="1" ht="15" hidden="1" customHeight="1"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</row>
    <row r="319" spans="2:14" s="67" customFormat="1" ht="15" hidden="1" customHeight="1"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</row>
    <row r="320" spans="2:14" s="67" customFormat="1" ht="15" hidden="1" customHeight="1"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</row>
    <row r="321" spans="2:14" s="67" customFormat="1" ht="15" hidden="1" customHeight="1"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</row>
    <row r="322" spans="2:14" s="67" customFormat="1" ht="15" hidden="1" customHeight="1"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</row>
    <row r="323" spans="2:14" s="67" customFormat="1" ht="15" hidden="1" customHeight="1"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</row>
    <row r="324" spans="2:14" s="67" customFormat="1" ht="15" hidden="1" customHeight="1"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</row>
    <row r="325" spans="2:14" s="67" customFormat="1" ht="15" hidden="1" customHeight="1"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</row>
    <row r="326" spans="2:14" s="67" customFormat="1" ht="15" hidden="1" customHeight="1"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</row>
    <row r="327" spans="2:14" s="67" customFormat="1" ht="15" hidden="1" customHeight="1"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</row>
    <row r="328" spans="2:14" s="67" customFormat="1" ht="15" hidden="1" customHeight="1"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</row>
    <row r="329" spans="2:14" s="67" customFormat="1" ht="15" hidden="1" customHeight="1"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</row>
    <row r="330" spans="2:14" s="67" customFormat="1" ht="15" hidden="1" customHeight="1"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</row>
    <row r="331" spans="2:14" s="67" customFormat="1" ht="15" hidden="1" customHeight="1"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</row>
    <row r="332" spans="2:14" s="67" customFormat="1" ht="15" hidden="1" customHeight="1"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</row>
    <row r="333" spans="2:14" s="67" customFormat="1" ht="15" hidden="1" customHeight="1"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</row>
    <row r="334" spans="2:14" s="67" customFormat="1" ht="15" hidden="1" customHeight="1"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</row>
    <row r="335" spans="2:14" s="67" customFormat="1" ht="15" hidden="1" customHeight="1"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</row>
    <row r="336" spans="2:14" s="67" customFormat="1" ht="15" hidden="1" customHeight="1"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</row>
    <row r="337" spans="1:14" s="67" customFormat="1" ht="15" hidden="1" customHeight="1"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</row>
    <row r="338" spans="1:14" s="67" customFormat="1" ht="15" hidden="1" customHeight="1"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</row>
    <row r="339" spans="1:14" s="67" customFormat="1" ht="15" hidden="1" customHeight="1"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</row>
    <row r="340" spans="1:14" s="67" customFormat="1" ht="15" hidden="1" customHeight="1"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</row>
    <row r="341" spans="1:14" s="67" customFormat="1" ht="15" hidden="1" customHeight="1"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</row>
    <row r="342" spans="1:14" s="67" customFormat="1" ht="15" hidden="1" customHeight="1"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</row>
    <row r="343" spans="1:14" s="67" customFormat="1" ht="15" hidden="1" customHeight="1"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</row>
    <row r="344" spans="1:14" s="67" customFormat="1" ht="15" hidden="1" customHeight="1"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</row>
    <row r="345" spans="1:14" s="67" customFormat="1" ht="15" hidden="1" customHeight="1"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</row>
    <row r="346" spans="1:14" s="67" customFormat="1" ht="15" hidden="1" customHeight="1"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</row>
    <row r="347" spans="1:14" s="67" customFormat="1" ht="15" hidden="1" customHeight="1"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</row>
    <row r="348" spans="1:14" ht="16.5" customHeight="1">
      <c r="A348" s="298" t="s">
        <v>334</v>
      </c>
    </row>
    <row r="349" spans="1:14" ht="15" customHeight="1">
      <c r="B349" s="301" t="s">
        <v>500</v>
      </c>
    </row>
    <row r="350" spans="1:14" ht="15" customHeight="1">
      <c r="B350" s="786" t="s">
        <v>501</v>
      </c>
      <c r="C350" s="787"/>
      <c r="D350" s="439" t="s">
        <v>3</v>
      </c>
      <c r="E350" s="439" t="s">
        <v>263</v>
      </c>
      <c r="F350" s="439" t="s">
        <v>265</v>
      </c>
      <c r="G350" s="439" t="s">
        <v>92</v>
      </c>
      <c r="H350" s="788" t="s">
        <v>135</v>
      </c>
      <c r="I350" s="788"/>
      <c r="J350" s="789" t="s">
        <v>957</v>
      </c>
      <c r="K350" s="789"/>
      <c r="L350" s="789" t="s">
        <v>958</v>
      </c>
      <c r="M350" s="789"/>
    </row>
    <row r="351" spans="1:14" ht="15" customHeight="1">
      <c r="B351" s="784" t="e">
        <f>Calcu!M$568</f>
        <v>#N/A</v>
      </c>
      <c r="C351" s="785"/>
      <c r="D351" s="240" t="str">
        <f ca="1">IFERROR(OFFSET(Pressure_1_R4!B$66,MATCH($B351,Pressure_1_R4!$C$67:$C$126,0),0),"")</f>
        <v/>
      </c>
      <c r="E351" s="240" t="str">
        <f ca="1">IFERROR(OFFSET(Pressure_1_R4!AA$66,MATCH($B351,Pressure_1_R4!$C$67:$C$126,0),0),"")</f>
        <v/>
      </c>
      <c r="F351" s="240" t="str">
        <f ca="1">IFERROR(OFFSET(Pressure_1_R4!AB$66,MATCH($B351,Pressure_1_R4!$C$67:$C$126,0),0),"")</f>
        <v/>
      </c>
      <c r="G351" s="240" t="str">
        <f ca="1">IFERROR(OFFSET(Pressure_1_R4!Z$66,MATCH($B351,Pressure_1_R4!$C$67:$C$126,0),0),"")</f>
        <v/>
      </c>
      <c r="H351" s="240" t="str">
        <f ca="1">IFERROR(OFFSET(Pressure_1_R4!T$66,MATCH($B351,Pressure_1_R4!$C$67:$C$126,0),0),"")</f>
        <v/>
      </c>
      <c r="I351" s="240" t="str">
        <f ca="1">IFERROR(OFFSET(Pressure_1_R4!V$66,MATCH($B351,Pressure_1_R4!$C$67:$C$126,0),0),"")</f>
        <v/>
      </c>
      <c r="J351" s="438" t="str">
        <f ca="1">IFERROR(OFFSET(Pressure_1_R4!AC$66,MATCH($B351,Pressure_1_R4!$C$67:$C$126,0),0),"")</f>
        <v/>
      </c>
      <c r="K351" s="438" t="str">
        <f ca="1">IFERROR(OFFSET(Pressure_1_R4!AD$66,MATCH($B351,Pressure_1_R4!$C$67:$C$126,0),0),"")</f>
        <v/>
      </c>
      <c r="L351" s="438" t="str">
        <f ca="1">IFERROR(OFFSET(Pressure_1_R4!AE$66,MATCH($B351,Pressure_1_R4!$C$67:$C$126,0),0),"")</f>
        <v/>
      </c>
      <c r="M351" s="438" t="str">
        <f ca="1">IFERROR(OFFSET(Pressure_1_R4!AF$66,MATCH($B351,Pressure_1_R4!$C$67:$C$126,0),0),"")</f>
        <v/>
      </c>
    </row>
    <row r="352" spans="1:14" ht="15" customHeight="1">
      <c r="B352" s="784" t="e">
        <f>Calcu!N$568</f>
        <v>#N/A</v>
      </c>
      <c r="C352" s="785"/>
      <c r="D352" s="240" t="str">
        <f ca="1">IFERROR(OFFSET(Pressure_1_R4!B$66,MATCH($B352,Pressure_1_R4!$C$67:$C$126,0),0),"")</f>
        <v/>
      </c>
      <c r="E352" s="240" t="str">
        <f ca="1">IFERROR(OFFSET(Pressure_1_R4!AA$66,MATCH($B352,Pressure_1_R4!$C$67:$C$126,0),0),"")</f>
        <v/>
      </c>
      <c r="F352" s="240" t="str">
        <f ca="1">IFERROR(OFFSET(Pressure_1_R4!AB$66,MATCH($B352,Pressure_1_R4!$C$67:$C$126,0),0),"")</f>
        <v/>
      </c>
      <c r="G352" s="240" t="str">
        <f ca="1">IFERROR(OFFSET(Pressure_1_R4!Z$66,MATCH($B352,Pressure_1_R4!$C$67:$C$126,0),0),"")</f>
        <v/>
      </c>
      <c r="H352" s="240" t="str">
        <f ca="1">IFERROR(OFFSET(Pressure_1_R4!T$66,MATCH($B352,Pressure_1_R4!$C$67:$C$126,0),0),"")</f>
        <v/>
      </c>
      <c r="I352" s="240" t="str">
        <f ca="1">IFERROR(OFFSET(Pressure_1_R4!V$66,MATCH($B352,Pressure_1_R4!$C$67:$C$126,0),0),"")</f>
        <v/>
      </c>
      <c r="J352" s="438" t="str">
        <f ca="1">IFERROR(OFFSET(Pressure_1_R4!AC$66,MATCH($B352,Pressure_1_R4!$C$67:$C$126,0),0),"")</f>
        <v/>
      </c>
      <c r="K352" s="438" t="str">
        <f ca="1">IFERROR(OFFSET(Pressure_1_R4!AD$66,MATCH($B352,Pressure_1_R4!$C$67:$C$126,0),0),"")</f>
        <v/>
      </c>
      <c r="L352" s="438" t="str">
        <f ca="1">IFERROR(OFFSET(Pressure_1_R4!AE$66,MATCH($B352,Pressure_1_R4!$C$67:$C$126,0),0),"")</f>
        <v/>
      </c>
      <c r="M352" s="438" t="str">
        <f ca="1">IFERROR(OFFSET(Pressure_1_R4!AF$66,MATCH($B352,Pressure_1_R4!$C$67:$C$126,0),0),"")</f>
        <v/>
      </c>
    </row>
    <row r="353" spans="2:47" ht="15" customHeight="1">
      <c r="H353" s="237"/>
      <c r="I353" s="73"/>
      <c r="J353" s="72"/>
      <c r="K353" s="72"/>
      <c r="L353" s="67"/>
      <c r="N353" s="67"/>
      <c r="P353" s="67"/>
    </row>
    <row r="354" spans="2:47" ht="15" customHeight="1">
      <c r="B354" s="301" t="s">
        <v>981</v>
      </c>
      <c r="D354" s="66"/>
      <c r="E354" s="66"/>
      <c r="F354" s="301" t="s">
        <v>486</v>
      </c>
      <c r="K354" s="67"/>
      <c r="L354" s="67"/>
      <c r="M354" s="67"/>
      <c r="N354" s="67"/>
      <c r="O354" s="66"/>
      <c r="P354" s="66"/>
      <c r="Q354" s="301" t="s">
        <v>945</v>
      </c>
      <c r="U354" s="66"/>
      <c r="V354" s="66"/>
      <c r="W354" s="66"/>
      <c r="AA354" s="301" t="s">
        <v>974</v>
      </c>
    </row>
    <row r="355" spans="2:47" ht="15" customHeight="1">
      <c r="B355" s="474" t="s">
        <v>750</v>
      </c>
      <c r="C355" s="778" t="s">
        <v>938</v>
      </c>
      <c r="D355" s="779"/>
      <c r="E355" s="473" t="s">
        <v>125</v>
      </c>
      <c r="F355" s="778" t="s">
        <v>942</v>
      </c>
      <c r="G355" s="779"/>
      <c r="H355" s="778" t="s">
        <v>943</v>
      </c>
      <c r="I355" s="782"/>
      <c r="J355" s="474" t="s">
        <v>263</v>
      </c>
      <c r="K355" s="474" t="s">
        <v>265</v>
      </c>
      <c r="L355" s="502" t="s">
        <v>991</v>
      </c>
      <c r="M355" s="501" t="s">
        <v>973</v>
      </c>
      <c r="N355" s="780" t="s">
        <v>402</v>
      </c>
      <c r="O355" s="781"/>
      <c r="P355" s="66"/>
      <c r="Q355" s="778" t="s">
        <v>942</v>
      </c>
      <c r="R355" s="779"/>
      <c r="S355" s="778" t="s">
        <v>943</v>
      </c>
      <c r="T355" s="779"/>
      <c r="U355" s="783" t="s">
        <v>135</v>
      </c>
      <c r="V355" s="783"/>
      <c r="W355" s="474" t="s">
        <v>368</v>
      </c>
      <c r="X355" s="497" t="s">
        <v>524</v>
      </c>
      <c r="Y355" s="473" t="s">
        <v>92</v>
      </c>
      <c r="AA355" s="502" t="s">
        <v>993</v>
      </c>
      <c r="AB355" s="778" t="s">
        <v>942</v>
      </c>
      <c r="AC355" s="779"/>
      <c r="AD355" s="778" t="s">
        <v>994</v>
      </c>
      <c r="AE355" s="779"/>
      <c r="AF355" s="778" t="s">
        <v>978</v>
      </c>
      <c r="AG355" s="779"/>
      <c r="AH355" s="782" t="s">
        <v>975</v>
      </c>
      <c r="AI355" s="782"/>
      <c r="AJ355" s="501" t="s">
        <v>973</v>
      </c>
      <c r="AK355" s="778" t="s">
        <v>942</v>
      </c>
      <c r="AL355" s="779"/>
      <c r="AM355" s="778" t="s">
        <v>994</v>
      </c>
      <c r="AN355" s="779"/>
      <c r="AO355" s="778" t="s">
        <v>979</v>
      </c>
      <c r="AP355" s="779"/>
      <c r="AQ355" s="778" t="s">
        <v>975</v>
      </c>
      <c r="AR355" s="782"/>
      <c r="AS355" s="501" t="s">
        <v>973</v>
      </c>
      <c r="AT355" s="778" t="s">
        <v>980</v>
      </c>
      <c r="AU355" s="779"/>
    </row>
    <row r="356" spans="2:47" ht="15" customHeight="1">
      <c r="B356" s="452">
        <f>Calcu!I$568</f>
        <v>0</v>
      </c>
      <c r="C356" s="460">
        <f>표준압력!C340</f>
        <v>0</v>
      </c>
      <c r="D356" s="469">
        <f>표준압력!D340</f>
        <v>0</v>
      </c>
      <c r="E356" s="455">
        <f>MAX(C356:C415)</f>
        <v>0</v>
      </c>
      <c r="F356" s="453" t="str">
        <f ca="1">E351</f>
        <v/>
      </c>
      <c r="G356" s="454" t="str">
        <f ca="1">F351</f>
        <v/>
      </c>
      <c r="H356" s="453" t="str">
        <f ca="1">E352</f>
        <v/>
      </c>
      <c r="I356" s="456" t="str">
        <f ca="1">F352</f>
        <v/>
      </c>
      <c r="J356" s="470" t="str">
        <f ca="1">IF($B356="20409-0",F356,IF($E356&lt;=0,H356,IF($C356&lt;0,H356,F356)))</f>
        <v/>
      </c>
      <c r="K356" s="470" t="str">
        <f ca="1">IF($B356="20409-0",G356,IF($E356&lt;=0,I356,IF($C356&lt;0,I356,G356)))</f>
        <v/>
      </c>
      <c r="L356" s="377">
        <f>IF(C356=0,0,IF(AND(J356=F356,K356=G356,C356&lt;0),(ABS(C356)*J356+K356)*SIGN(C356),C356*J356+K356))</f>
        <v>0</v>
      </c>
      <c r="M356" s="447" t="e">
        <f ca="1">INDEX($C$3:$J$10,MATCH(D356,$C$2:$J$2,0),MATCH(O356,$B$3:$B$10,0))</f>
        <v>#N/A</v>
      </c>
      <c r="N356" s="500" t="e">
        <f ca="1">L356*M356</f>
        <v>#N/A</v>
      </c>
      <c r="O356" s="419">
        <f ca="1">표준압력!G340</f>
        <v>0</v>
      </c>
      <c r="P356" s="66"/>
      <c r="Q356" s="418" t="str">
        <f ca="1">H351</f>
        <v/>
      </c>
      <c r="R356" s="419" t="str">
        <f ca="1">I351</f>
        <v/>
      </c>
      <c r="S356" s="418" t="str">
        <f ca="1">H352</f>
        <v/>
      </c>
      <c r="T356" s="419" t="str">
        <f ca="1">I352</f>
        <v/>
      </c>
      <c r="U356" s="414" t="str">
        <f ca="1">IF($B356="20409-0",Q356,IF($E356&lt;=0,S356,IF($C356&lt;0,S356,Q356)))</f>
        <v/>
      </c>
      <c r="V356" s="411" t="str">
        <f t="shared" ref="V356:V415" ca="1" si="568">IF($B356="20409-0",R356,IF($E356&lt;=0,T356,IF($C356&lt;0,T356,R356)))</f>
        <v/>
      </c>
      <c r="W356" s="377" t="e">
        <f t="shared" ref="W356:W387" ca="1" si="569">IF(OR(V356="% of Reading",V356="% of F.S"),1,INDEX(C$3:J$10,MATCH(V356,B$3:B$10,0),MATCH(Y356,C$2:J$2,0)))</f>
        <v>#N/A</v>
      </c>
      <c r="X356" s="420" t="e">
        <f t="shared" ref="X356:X387" ca="1" si="570">IF(V356="% of Reading",N356*U356%,IF(V356="% of F.S",E356*U356%,U356*W356))</f>
        <v>#VALUE!</v>
      </c>
      <c r="Y356" s="419">
        <f>D356</f>
        <v>0</v>
      </c>
      <c r="AA356" s="377">
        <f>IF(B356="20408-0",MAX(E$20,E$132,E$244,E$356),E356)</f>
        <v>0</v>
      </c>
      <c r="AB356" s="453" t="str">
        <f ca="1">J351</f>
        <v/>
      </c>
      <c r="AC356" s="454" t="str">
        <f ca="1">K351</f>
        <v/>
      </c>
      <c r="AD356" s="456" t="str">
        <f ca="1">J352</f>
        <v/>
      </c>
      <c r="AE356" s="456" t="str">
        <f ca="1">K352</f>
        <v/>
      </c>
      <c r="AF356" s="414" t="str">
        <f ca="1">IF($B356="20409-0",AB356,IF($E356&lt;=0,AD356,IF($C356&lt;0,AD356,AB356)))</f>
        <v/>
      </c>
      <c r="AG356" s="454" t="str">
        <f t="shared" ref="AG356:AG415" ca="1" si="571">IF($B356="20409-0",AC356,IF($E356&lt;=0,AE356,IF($C356&lt;0,AE356,AC356)))</f>
        <v/>
      </c>
      <c r="AH356" s="456" t="str">
        <f ca="1">IF(AG356="% of Reading",AF356%*$C356,IF(AG356="% of F.S",AF356%*$AA356,AF356))</f>
        <v/>
      </c>
      <c r="AI356" s="456" t="str">
        <f t="shared" ref="AI356:AI415" ca="1" si="572">IF(OR(AG356="% of Reading",AG356="% of F.S"),$D356,AG356)</f>
        <v/>
      </c>
      <c r="AJ356" s="447" t="e">
        <f ca="1">INDEX($C$3:$J$10,MATCH(AI356,$C$2:$J$2,0),MATCH($AU356,$B$3:$B$10,0))</f>
        <v>#N/A</v>
      </c>
      <c r="AK356" s="453" t="str">
        <f ca="1">L351</f>
        <v/>
      </c>
      <c r="AL356" s="454" t="str">
        <f ca="1">M351</f>
        <v/>
      </c>
      <c r="AM356" s="456" t="str">
        <f ca="1">L352</f>
        <v/>
      </c>
      <c r="AN356" s="456" t="str">
        <f ca="1">M352</f>
        <v/>
      </c>
      <c r="AO356" s="414" t="str">
        <f ca="1">IF($B356="20409-0",AK356,IF($E356&lt;=0,AM356,IF($C356&lt;0,AM356,AK356)))</f>
        <v/>
      </c>
      <c r="AP356" s="454" t="str">
        <f t="shared" ref="AP356:AP415" ca="1" si="573">IF($B356="20409-0",AL356,IF($E356&lt;=0,AN356,IF($C356&lt;0,AN356,AL356)))</f>
        <v/>
      </c>
      <c r="AQ356" s="456" t="str">
        <f ca="1">IF(AP356="% of Reading",AO356%*$C356,IF(AP356="% of F.S",AO356%*$AA356,AO356))</f>
        <v/>
      </c>
      <c r="AR356" s="456" t="str">
        <f t="shared" ref="AR356:AR415" ca="1" si="574">IF(OR(AP356="% of Reading",AP356="% of F.S"),$D356,AP356)</f>
        <v/>
      </c>
      <c r="AS356" s="447" t="e">
        <f ca="1">INDEX($C$3:$J$10,MATCH(AR356,$C$2:$J$2,0),MATCH($AU356,$B$3:$B$10,0))</f>
        <v>#N/A</v>
      </c>
      <c r="AT356" s="472" t="e">
        <f ca="1">AH356*AJ356+IF(AR356=0,0,AQ356*AS356)</f>
        <v>#VALUE!</v>
      </c>
      <c r="AU356" s="471">
        <f ca="1">O356</f>
        <v>0</v>
      </c>
    </row>
    <row r="357" spans="2:47" ht="15" customHeight="1">
      <c r="B357" s="409">
        <f t="shared" ref="B357:B415" si="575">B356</f>
        <v>0</v>
      </c>
      <c r="C357" s="460">
        <f>표준압력!C341</f>
        <v>0</v>
      </c>
      <c r="D357" s="469">
        <f>표준압력!D341</f>
        <v>0</v>
      </c>
      <c r="E357" s="415">
        <f>E356</f>
        <v>0</v>
      </c>
      <c r="F357" s="412" t="str">
        <f ca="1">F356</f>
        <v/>
      </c>
      <c r="G357" s="413" t="str">
        <f ca="1">G356</f>
        <v/>
      </c>
      <c r="H357" s="412" t="str">
        <f t="shared" ref="H357:I372" ca="1" si="576">H356</f>
        <v/>
      </c>
      <c r="I357" s="415" t="str">
        <f t="shared" ca="1" si="576"/>
        <v/>
      </c>
      <c r="J357" s="470" t="str">
        <f t="shared" ref="J357:J415" ca="1" si="577">IF($B357="20409-0",F357,IF($E357&lt;=0,H357,IF($C357&lt;0,H357,F357)))</f>
        <v/>
      </c>
      <c r="K357" s="470" t="str">
        <f t="shared" ref="K357:K415" ca="1" si="578">IF($B357="20409-0",G357,IF($E357&lt;=0,I357,IF($C357&lt;0,I357,G357)))</f>
        <v/>
      </c>
      <c r="L357" s="377">
        <f t="shared" ref="L357:L415" si="579">IF(C357=0,0,IF(AND(J357=F357,K357=G357,C357&lt;0),(ABS(C357)*J357+K357)*SIGN(C357),C357*J357+K357))</f>
        <v>0</v>
      </c>
      <c r="M357" s="447" t="e">
        <f t="shared" ref="M357:M415" ca="1" si="580">INDEX($C$3:$J$10,MATCH(D357,$C$2:$J$2,0),MATCH(O357,$B$3:$B$10,0))</f>
        <v>#N/A</v>
      </c>
      <c r="N357" s="500" t="e">
        <f t="shared" ref="N357:N415" ca="1" si="581">L357*M357</f>
        <v>#N/A</v>
      </c>
      <c r="O357" s="419">
        <f ca="1">표준압력!G341</f>
        <v>0</v>
      </c>
      <c r="P357" s="407"/>
      <c r="Q357" s="412" t="str">
        <f t="shared" ref="Q357:T372" ca="1" si="582">Q356</f>
        <v/>
      </c>
      <c r="R357" s="413" t="str">
        <f t="shared" ca="1" si="582"/>
        <v/>
      </c>
      <c r="S357" s="412" t="str">
        <f t="shared" ca="1" si="582"/>
        <v/>
      </c>
      <c r="T357" s="413" t="str">
        <f t="shared" ca="1" si="582"/>
        <v/>
      </c>
      <c r="U357" s="414" t="str">
        <f t="shared" ref="U357:U415" ca="1" si="583">IF($B357="20409-0",Q357,IF($E357&lt;=0,S357,IF($C357&lt;0,S357,Q357)))</f>
        <v/>
      </c>
      <c r="V357" s="411" t="str">
        <f t="shared" ca="1" si="568"/>
        <v/>
      </c>
      <c r="W357" s="377" t="e">
        <f t="shared" ca="1" si="569"/>
        <v>#N/A</v>
      </c>
      <c r="X357" s="420" t="e">
        <f t="shared" ca="1" si="570"/>
        <v>#VALUE!</v>
      </c>
      <c r="Y357" s="413">
        <f t="shared" ref="Y357:Y415" si="584">Y356</f>
        <v>0</v>
      </c>
      <c r="AA357" s="412">
        <f t="shared" ref="AA357:AE357" si="585">AA356</f>
        <v>0</v>
      </c>
      <c r="AB357" s="412" t="str">
        <f t="shared" ca="1" si="585"/>
        <v/>
      </c>
      <c r="AC357" s="413" t="str">
        <f t="shared" ca="1" si="585"/>
        <v/>
      </c>
      <c r="AD357" s="412" t="str">
        <f t="shared" ca="1" si="585"/>
        <v/>
      </c>
      <c r="AE357" s="413" t="str">
        <f t="shared" ca="1" si="585"/>
        <v/>
      </c>
      <c r="AF357" s="414" t="str">
        <f t="shared" ref="AF357:AF415" ca="1" si="586">IF($B357="20409-0",AB357,IF($E357&lt;=0,AD357,IF($C357&lt;0,AD357,AB357)))</f>
        <v/>
      </c>
      <c r="AG357" s="454" t="str">
        <f t="shared" ca="1" si="571"/>
        <v/>
      </c>
      <c r="AH357" s="456" t="str">
        <f t="shared" ref="AH357:AH415" ca="1" si="587">IF(AG357="% of Reading",AF357%*$C357,IF(AG357="% of F.S",AF357%*$AA357,AF357))</f>
        <v/>
      </c>
      <c r="AI357" s="456" t="str">
        <f t="shared" ca="1" si="572"/>
        <v/>
      </c>
      <c r="AJ357" s="447" t="e">
        <f t="shared" ref="AJ357:AJ415" ca="1" si="588">INDEX($C$3:$J$10,MATCH(AI357,$C$2:$J$2,0),MATCH($AU357,$B$3:$B$10,0))</f>
        <v>#N/A</v>
      </c>
      <c r="AK357" s="412" t="str">
        <f t="shared" ref="AK357:AN357" ca="1" si="589">AK356</f>
        <v/>
      </c>
      <c r="AL357" s="413" t="str">
        <f t="shared" ca="1" si="589"/>
        <v/>
      </c>
      <c r="AM357" s="412" t="str">
        <f t="shared" ca="1" si="589"/>
        <v/>
      </c>
      <c r="AN357" s="413" t="str">
        <f t="shared" ca="1" si="589"/>
        <v/>
      </c>
      <c r="AO357" s="414" t="str">
        <f t="shared" ref="AO357:AO415" ca="1" si="590">IF($B357="20409-0",AK357,IF($E357&lt;=0,AM357,IF($C357&lt;0,AM357,AK357)))</f>
        <v/>
      </c>
      <c r="AP357" s="454" t="str">
        <f t="shared" ca="1" si="573"/>
        <v/>
      </c>
      <c r="AQ357" s="456" t="str">
        <f t="shared" ref="AQ357:AQ415" ca="1" si="591">IF(AP357="% of Reading",AO357%*$C357,IF(AP357="% of F.S",AO357%*$AA357,AO357))</f>
        <v/>
      </c>
      <c r="AR357" s="456" t="str">
        <f t="shared" ca="1" si="574"/>
        <v/>
      </c>
      <c r="AS357" s="447" t="e">
        <f t="shared" ref="AS357:AS415" ca="1" si="592">INDEX($C$3:$J$10,MATCH(AR357,$C$2:$J$2,0),MATCH($AU357,$B$3:$B$10,0))</f>
        <v>#N/A</v>
      </c>
      <c r="AT357" s="472" t="e">
        <f t="shared" ref="AT357:AT415" ca="1" si="593">AH357*AJ357+IF(AR357=0,0,AQ357*AS357)</f>
        <v>#VALUE!</v>
      </c>
      <c r="AU357" s="471">
        <f t="shared" ref="AU357:AU415" ca="1" si="594">O357</f>
        <v>0</v>
      </c>
    </row>
    <row r="358" spans="2:47" ht="15" customHeight="1">
      <c r="B358" s="409">
        <f t="shared" si="575"/>
        <v>0</v>
      </c>
      <c r="C358" s="460">
        <f>표준압력!C342</f>
        <v>0</v>
      </c>
      <c r="D358" s="469">
        <f>표준압력!D342</f>
        <v>0</v>
      </c>
      <c r="E358" s="415">
        <f t="shared" ref="E358:I385" si="595">E357</f>
        <v>0</v>
      </c>
      <c r="F358" s="412" t="str">
        <f t="shared" ref="F358:I373" ca="1" si="596">F357</f>
        <v/>
      </c>
      <c r="G358" s="413" t="str">
        <f t="shared" ca="1" si="596"/>
        <v/>
      </c>
      <c r="H358" s="412" t="str">
        <f t="shared" ca="1" si="576"/>
        <v/>
      </c>
      <c r="I358" s="415" t="str">
        <f t="shared" ca="1" si="576"/>
        <v/>
      </c>
      <c r="J358" s="470" t="str">
        <f t="shared" ca="1" si="577"/>
        <v/>
      </c>
      <c r="K358" s="470" t="str">
        <f t="shared" ca="1" si="578"/>
        <v/>
      </c>
      <c r="L358" s="377">
        <f t="shared" si="579"/>
        <v>0</v>
      </c>
      <c r="M358" s="447" t="e">
        <f t="shared" ca="1" si="580"/>
        <v>#N/A</v>
      </c>
      <c r="N358" s="500" t="e">
        <f t="shared" ca="1" si="581"/>
        <v>#N/A</v>
      </c>
      <c r="O358" s="419">
        <f ca="1">표준압력!G342</f>
        <v>0</v>
      </c>
      <c r="P358" s="407"/>
      <c r="Q358" s="412" t="str">
        <f t="shared" ca="1" si="582"/>
        <v/>
      </c>
      <c r="R358" s="413" t="str">
        <f t="shared" ca="1" si="582"/>
        <v/>
      </c>
      <c r="S358" s="412" t="str">
        <f t="shared" ca="1" si="582"/>
        <v/>
      </c>
      <c r="T358" s="413" t="str">
        <f t="shared" ca="1" si="582"/>
        <v/>
      </c>
      <c r="U358" s="414" t="str">
        <f t="shared" ca="1" si="583"/>
        <v/>
      </c>
      <c r="V358" s="411" t="str">
        <f t="shared" ca="1" si="568"/>
        <v/>
      </c>
      <c r="W358" s="377" t="e">
        <f t="shared" ca="1" si="569"/>
        <v>#N/A</v>
      </c>
      <c r="X358" s="420" t="e">
        <f t="shared" ca="1" si="570"/>
        <v>#VALUE!</v>
      </c>
      <c r="Y358" s="413">
        <f t="shared" si="584"/>
        <v>0</v>
      </c>
      <c r="AA358" s="412">
        <f t="shared" ref="AA358:AE358" si="597">AA357</f>
        <v>0</v>
      </c>
      <c r="AB358" s="412" t="str">
        <f t="shared" ca="1" si="597"/>
        <v/>
      </c>
      <c r="AC358" s="413" t="str">
        <f t="shared" ca="1" si="597"/>
        <v/>
      </c>
      <c r="AD358" s="412" t="str">
        <f t="shared" ca="1" si="597"/>
        <v/>
      </c>
      <c r="AE358" s="413" t="str">
        <f t="shared" ca="1" si="597"/>
        <v/>
      </c>
      <c r="AF358" s="414" t="str">
        <f t="shared" ca="1" si="586"/>
        <v/>
      </c>
      <c r="AG358" s="454" t="str">
        <f t="shared" ca="1" si="571"/>
        <v/>
      </c>
      <c r="AH358" s="456" t="str">
        <f t="shared" ca="1" si="587"/>
        <v/>
      </c>
      <c r="AI358" s="456" t="str">
        <f t="shared" ca="1" si="572"/>
        <v/>
      </c>
      <c r="AJ358" s="447" t="e">
        <f t="shared" ca="1" si="588"/>
        <v>#N/A</v>
      </c>
      <c r="AK358" s="412" t="str">
        <f t="shared" ref="AK358:AN358" ca="1" si="598">AK357</f>
        <v/>
      </c>
      <c r="AL358" s="413" t="str">
        <f t="shared" ca="1" si="598"/>
        <v/>
      </c>
      <c r="AM358" s="412" t="str">
        <f t="shared" ca="1" si="598"/>
        <v/>
      </c>
      <c r="AN358" s="413" t="str">
        <f t="shared" ca="1" si="598"/>
        <v/>
      </c>
      <c r="AO358" s="414" t="str">
        <f t="shared" ca="1" si="590"/>
        <v/>
      </c>
      <c r="AP358" s="454" t="str">
        <f t="shared" ca="1" si="573"/>
        <v/>
      </c>
      <c r="AQ358" s="456" t="str">
        <f t="shared" ca="1" si="591"/>
        <v/>
      </c>
      <c r="AR358" s="456" t="str">
        <f t="shared" ca="1" si="574"/>
        <v/>
      </c>
      <c r="AS358" s="447" t="e">
        <f t="shared" ca="1" si="592"/>
        <v>#N/A</v>
      </c>
      <c r="AT358" s="472" t="e">
        <f t="shared" ca="1" si="593"/>
        <v>#VALUE!</v>
      </c>
      <c r="AU358" s="471">
        <f t="shared" ca="1" si="594"/>
        <v>0</v>
      </c>
    </row>
    <row r="359" spans="2:47" ht="15" customHeight="1">
      <c r="B359" s="409">
        <f t="shared" si="575"/>
        <v>0</v>
      </c>
      <c r="C359" s="460">
        <f>표준압력!C343</f>
        <v>0</v>
      </c>
      <c r="D359" s="469">
        <f>표준압력!D343</f>
        <v>0</v>
      </c>
      <c r="E359" s="415">
        <f t="shared" si="595"/>
        <v>0</v>
      </c>
      <c r="F359" s="412" t="str">
        <f t="shared" ca="1" si="596"/>
        <v/>
      </c>
      <c r="G359" s="413" t="str">
        <f t="shared" ca="1" si="596"/>
        <v/>
      </c>
      <c r="H359" s="412" t="str">
        <f t="shared" ca="1" si="576"/>
        <v/>
      </c>
      <c r="I359" s="415" t="str">
        <f t="shared" ca="1" si="576"/>
        <v/>
      </c>
      <c r="J359" s="470" t="str">
        <f t="shared" ca="1" si="577"/>
        <v/>
      </c>
      <c r="K359" s="470" t="str">
        <f t="shared" ca="1" si="578"/>
        <v/>
      </c>
      <c r="L359" s="377">
        <f t="shared" si="579"/>
        <v>0</v>
      </c>
      <c r="M359" s="447" t="e">
        <f t="shared" ca="1" si="580"/>
        <v>#N/A</v>
      </c>
      <c r="N359" s="500" t="e">
        <f t="shared" ca="1" si="581"/>
        <v>#N/A</v>
      </c>
      <c r="O359" s="419">
        <f ca="1">표준압력!G343</f>
        <v>0</v>
      </c>
      <c r="P359" s="407"/>
      <c r="Q359" s="412" t="str">
        <f t="shared" ca="1" si="582"/>
        <v/>
      </c>
      <c r="R359" s="413" t="str">
        <f t="shared" ca="1" si="582"/>
        <v/>
      </c>
      <c r="S359" s="412" t="str">
        <f t="shared" ca="1" si="582"/>
        <v/>
      </c>
      <c r="T359" s="413" t="str">
        <f t="shared" ca="1" si="582"/>
        <v/>
      </c>
      <c r="U359" s="414" t="str">
        <f t="shared" ca="1" si="583"/>
        <v/>
      </c>
      <c r="V359" s="411" t="str">
        <f t="shared" ca="1" si="568"/>
        <v/>
      </c>
      <c r="W359" s="377" t="e">
        <f t="shared" ca="1" si="569"/>
        <v>#N/A</v>
      </c>
      <c r="X359" s="420" t="e">
        <f t="shared" ca="1" si="570"/>
        <v>#VALUE!</v>
      </c>
      <c r="Y359" s="413">
        <f t="shared" si="584"/>
        <v>0</v>
      </c>
      <c r="AA359" s="412">
        <f t="shared" ref="AA359:AE359" si="599">AA358</f>
        <v>0</v>
      </c>
      <c r="AB359" s="412" t="str">
        <f t="shared" ca="1" si="599"/>
        <v/>
      </c>
      <c r="AC359" s="413" t="str">
        <f t="shared" ca="1" si="599"/>
        <v/>
      </c>
      <c r="AD359" s="412" t="str">
        <f t="shared" ca="1" si="599"/>
        <v/>
      </c>
      <c r="AE359" s="413" t="str">
        <f t="shared" ca="1" si="599"/>
        <v/>
      </c>
      <c r="AF359" s="414" t="str">
        <f t="shared" ca="1" si="586"/>
        <v/>
      </c>
      <c r="AG359" s="454" t="str">
        <f t="shared" ca="1" si="571"/>
        <v/>
      </c>
      <c r="AH359" s="456" t="str">
        <f t="shared" ca="1" si="587"/>
        <v/>
      </c>
      <c r="AI359" s="456" t="str">
        <f t="shared" ca="1" si="572"/>
        <v/>
      </c>
      <c r="AJ359" s="447" t="e">
        <f t="shared" ca="1" si="588"/>
        <v>#N/A</v>
      </c>
      <c r="AK359" s="412" t="str">
        <f t="shared" ref="AK359:AN359" ca="1" si="600">AK358</f>
        <v/>
      </c>
      <c r="AL359" s="413" t="str">
        <f t="shared" ca="1" si="600"/>
        <v/>
      </c>
      <c r="AM359" s="412" t="str">
        <f t="shared" ca="1" si="600"/>
        <v/>
      </c>
      <c r="AN359" s="413" t="str">
        <f t="shared" ca="1" si="600"/>
        <v/>
      </c>
      <c r="AO359" s="414" t="str">
        <f t="shared" ca="1" si="590"/>
        <v/>
      </c>
      <c r="AP359" s="454" t="str">
        <f t="shared" ca="1" si="573"/>
        <v/>
      </c>
      <c r="AQ359" s="456" t="str">
        <f t="shared" ca="1" si="591"/>
        <v/>
      </c>
      <c r="AR359" s="456" t="str">
        <f t="shared" ca="1" si="574"/>
        <v/>
      </c>
      <c r="AS359" s="447" t="e">
        <f t="shared" ca="1" si="592"/>
        <v>#N/A</v>
      </c>
      <c r="AT359" s="472" t="e">
        <f t="shared" ca="1" si="593"/>
        <v>#VALUE!</v>
      </c>
      <c r="AU359" s="471">
        <f t="shared" ca="1" si="594"/>
        <v>0</v>
      </c>
    </row>
    <row r="360" spans="2:47" ht="15" customHeight="1">
      <c r="B360" s="409">
        <f t="shared" si="575"/>
        <v>0</v>
      </c>
      <c r="C360" s="460">
        <f>표준압력!C344</f>
        <v>0</v>
      </c>
      <c r="D360" s="469">
        <f>표준압력!D344</f>
        <v>0</v>
      </c>
      <c r="E360" s="415">
        <f t="shared" si="595"/>
        <v>0</v>
      </c>
      <c r="F360" s="412" t="str">
        <f t="shared" ca="1" si="596"/>
        <v/>
      </c>
      <c r="G360" s="413" t="str">
        <f t="shared" ca="1" si="596"/>
        <v/>
      </c>
      <c r="H360" s="412" t="str">
        <f t="shared" ca="1" si="576"/>
        <v/>
      </c>
      <c r="I360" s="415" t="str">
        <f t="shared" ca="1" si="576"/>
        <v/>
      </c>
      <c r="J360" s="470" t="str">
        <f t="shared" ca="1" si="577"/>
        <v/>
      </c>
      <c r="K360" s="470" t="str">
        <f t="shared" ca="1" si="578"/>
        <v/>
      </c>
      <c r="L360" s="377">
        <f t="shared" si="579"/>
        <v>0</v>
      </c>
      <c r="M360" s="447" t="e">
        <f t="shared" ca="1" si="580"/>
        <v>#N/A</v>
      </c>
      <c r="N360" s="500" t="e">
        <f t="shared" ca="1" si="581"/>
        <v>#N/A</v>
      </c>
      <c r="O360" s="419">
        <f ca="1">표준압력!G344</f>
        <v>0</v>
      </c>
      <c r="P360" s="407"/>
      <c r="Q360" s="412" t="str">
        <f t="shared" ca="1" si="582"/>
        <v/>
      </c>
      <c r="R360" s="413" t="str">
        <f t="shared" ca="1" si="582"/>
        <v/>
      </c>
      <c r="S360" s="412" t="str">
        <f t="shared" ca="1" si="582"/>
        <v/>
      </c>
      <c r="T360" s="413" t="str">
        <f t="shared" ca="1" si="582"/>
        <v/>
      </c>
      <c r="U360" s="414" t="str">
        <f t="shared" ca="1" si="583"/>
        <v/>
      </c>
      <c r="V360" s="411" t="str">
        <f t="shared" ca="1" si="568"/>
        <v/>
      </c>
      <c r="W360" s="377" t="e">
        <f t="shared" ca="1" si="569"/>
        <v>#N/A</v>
      </c>
      <c r="X360" s="420" t="e">
        <f t="shared" ca="1" si="570"/>
        <v>#VALUE!</v>
      </c>
      <c r="Y360" s="413">
        <f t="shared" si="584"/>
        <v>0</v>
      </c>
      <c r="AA360" s="412">
        <f t="shared" ref="AA360:AE360" si="601">AA359</f>
        <v>0</v>
      </c>
      <c r="AB360" s="412" t="str">
        <f t="shared" ca="1" si="601"/>
        <v/>
      </c>
      <c r="AC360" s="413" t="str">
        <f t="shared" ca="1" si="601"/>
        <v/>
      </c>
      <c r="AD360" s="412" t="str">
        <f t="shared" ca="1" si="601"/>
        <v/>
      </c>
      <c r="AE360" s="413" t="str">
        <f t="shared" ca="1" si="601"/>
        <v/>
      </c>
      <c r="AF360" s="414" t="str">
        <f t="shared" ca="1" si="586"/>
        <v/>
      </c>
      <c r="AG360" s="454" t="str">
        <f t="shared" ca="1" si="571"/>
        <v/>
      </c>
      <c r="AH360" s="456" t="str">
        <f t="shared" ca="1" si="587"/>
        <v/>
      </c>
      <c r="AI360" s="456" t="str">
        <f t="shared" ca="1" si="572"/>
        <v/>
      </c>
      <c r="AJ360" s="447" t="e">
        <f t="shared" ca="1" si="588"/>
        <v>#N/A</v>
      </c>
      <c r="AK360" s="412" t="str">
        <f t="shared" ref="AK360:AN360" ca="1" si="602">AK359</f>
        <v/>
      </c>
      <c r="AL360" s="413" t="str">
        <f t="shared" ca="1" si="602"/>
        <v/>
      </c>
      <c r="AM360" s="412" t="str">
        <f t="shared" ca="1" si="602"/>
        <v/>
      </c>
      <c r="AN360" s="413" t="str">
        <f t="shared" ca="1" si="602"/>
        <v/>
      </c>
      <c r="AO360" s="414" t="str">
        <f t="shared" ca="1" si="590"/>
        <v/>
      </c>
      <c r="AP360" s="454" t="str">
        <f t="shared" ca="1" si="573"/>
        <v/>
      </c>
      <c r="AQ360" s="456" t="str">
        <f t="shared" ca="1" si="591"/>
        <v/>
      </c>
      <c r="AR360" s="456" t="str">
        <f t="shared" ca="1" si="574"/>
        <v/>
      </c>
      <c r="AS360" s="447" t="e">
        <f t="shared" ca="1" si="592"/>
        <v>#N/A</v>
      </c>
      <c r="AT360" s="472" t="e">
        <f t="shared" ca="1" si="593"/>
        <v>#VALUE!</v>
      </c>
      <c r="AU360" s="471">
        <f t="shared" ca="1" si="594"/>
        <v>0</v>
      </c>
    </row>
    <row r="361" spans="2:47" ht="15" customHeight="1">
      <c r="B361" s="409">
        <f t="shared" si="575"/>
        <v>0</v>
      </c>
      <c r="C361" s="460">
        <f>표준압력!C345</f>
        <v>0</v>
      </c>
      <c r="D361" s="469">
        <f>표준압력!D345</f>
        <v>0</v>
      </c>
      <c r="E361" s="415">
        <f t="shared" si="595"/>
        <v>0</v>
      </c>
      <c r="F361" s="412" t="str">
        <f t="shared" ca="1" si="596"/>
        <v/>
      </c>
      <c r="G361" s="413" t="str">
        <f t="shared" ca="1" si="596"/>
        <v/>
      </c>
      <c r="H361" s="412" t="str">
        <f t="shared" ca="1" si="576"/>
        <v/>
      </c>
      <c r="I361" s="415" t="str">
        <f t="shared" ca="1" si="576"/>
        <v/>
      </c>
      <c r="J361" s="470" t="str">
        <f t="shared" ca="1" si="577"/>
        <v/>
      </c>
      <c r="K361" s="470" t="str">
        <f t="shared" ca="1" si="578"/>
        <v/>
      </c>
      <c r="L361" s="377">
        <f t="shared" si="579"/>
        <v>0</v>
      </c>
      <c r="M361" s="447" t="e">
        <f t="shared" ca="1" si="580"/>
        <v>#N/A</v>
      </c>
      <c r="N361" s="500" t="e">
        <f t="shared" ca="1" si="581"/>
        <v>#N/A</v>
      </c>
      <c r="O361" s="419">
        <f ca="1">표준압력!G345</f>
        <v>0</v>
      </c>
      <c r="P361" s="407"/>
      <c r="Q361" s="412" t="str">
        <f t="shared" ca="1" si="582"/>
        <v/>
      </c>
      <c r="R361" s="413" t="str">
        <f t="shared" ca="1" si="582"/>
        <v/>
      </c>
      <c r="S361" s="412" t="str">
        <f t="shared" ca="1" si="582"/>
        <v/>
      </c>
      <c r="T361" s="413" t="str">
        <f t="shared" ca="1" si="582"/>
        <v/>
      </c>
      <c r="U361" s="414" t="str">
        <f t="shared" ca="1" si="583"/>
        <v/>
      </c>
      <c r="V361" s="411" t="str">
        <f t="shared" ca="1" si="568"/>
        <v/>
      </c>
      <c r="W361" s="377" t="e">
        <f t="shared" ca="1" si="569"/>
        <v>#N/A</v>
      </c>
      <c r="X361" s="420" t="e">
        <f t="shared" ca="1" si="570"/>
        <v>#VALUE!</v>
      </c>
      <c r="Y361" s="413">
        <f t="shared" si="584"/>
        <v>0</v>
      </c>
      <c r="AA361" s="412">
        <f t="shared" ref="AA361:AE361" si="603">AA360</f>
        <v>0</v>
      </c>
      <c r="AB361" s="412" t="str">
        <f t="shared" ca="1" si="603"/>
        <v/>
      </c>
      <c r="AC361" s="413" t="str">
        <f t="shared" ca="1" si="603"/>
        <v/>
      </c>
      <c r="AD361" s="412" t="str">
        <f t="shared" ca="1" si="603"/>
        <v/>
      </c>
      <c r="AE361" s="413" t="str">
        <f t="shared" ca="1" si="603"/>
        <v/>
      </c>
      <c r="AF361" s="414" t="str">
        <f t="shared" ca="1" si="586"/>
        <v/>
      </c>
      <c r="AG361" s="454" t="str">
        <f t="shared" ca="1" si="571"/>
        <v/>
      </c>
      <c r="AH361" s="456" t="str">
        <f t="shared" ca="1" si="587"/>
        <v/>
      </c>
      <c r="AI361" s="456" t="str">
        <f t="shared" ca="1" si="572"/>
        <v/>
      </c>
      <c r="AJ361" s="447" t="e">
        <f t="shared" ca="1" si="588"/>
        <v>#N/A</v>
      </c>
      <c r="AK361" s="412" t="str">
        <f t="shared" ref="AK361:AN361" ca="1" si="604">AK360</f>
        <v/>
      </c>
      <c r="AL361" s="413" t="str">
        <f t="shared" ca="1" si="604"/>
        <v/>
      </c>
      <c r="AM361" s="412" t="str">
        <f t="shared" ca="1" si="604"/>
        <v/>
      </c>
      <c r="AN361" s="413" t="str">
        <f t="shared" ca="1" si="604"/>
        <v/>
      </c>
      <c r="AO361" s="414" t="str">
        <f t="shared" ca="1" si="590"/>
        <v/>
      </c>
      <c r="AP361" s="454" t="str">
        <f t="shared" ca="1" si="573"/>
        <v/>
      </c>
      <c r="AQ361" s="456" t="str">
        <f t="shared" ca="1" si="591"/>
        <v/>
      </c>
      <c r="AR361" s="456" t="str">
        <f t="shared" ca="1" si="574"/>
        <v/>
      </c>
      <c r="AS361" s="447" t="e">
        <f t="shared" ca="1" si="592"/>
        <v>#N/A</v>
      </c>
      <c r="AT361" s="472" t="e">
        <f t="shared" ca="1" si="593"/>
        <v>#VALUE!</v>
      </c>
      <c r="AU361" s="471">
        <f t="shared" ca="1" si="594"/>
        <v>0</v>
      </c>
    </row>
    <row r="362" spans="2:47" ht="15" customHeight="1">
      <c r="B362" s="409">
        <f t="shared" si="575"/>
        <v>0</v>
      </c>
      <c r="C362" s="460">
        <f>표준압력!C346</f>
        <v>0</v>
      </c>
      <c r="D362" s="469">
        <f>표준압력!D346</f>
        <v>0</v>
      </c>
      <c r="E362" s="415">
        <f t="shared" si="595"/>
        <v>0</v>
      </c>
      <c r="F362" s="412" t="str">
        <f t="shared" ca="1" si="596"/>
        <v/>
      </c>
      <c r="G362" s="413" t="str">
        <f t="shared" ca="1" si="596"/>
        <v/>
      </c>
      <c r="H362" s="412" t="str">
        <f t="shared" ca="1" si="576"/>
        <v/>
      </c>
      <c r="I362" s="415" t="str">
        <f t="shared" ca="1" si="576"/>
        <v/>
      </c>
      <c r="J362" s="470" t="str">
        <f t="shared" ca="1" si="577"/>
        <v/>
      </c>
      <c r="K362" s="470" t="str">
        <f t="shared" ca="1" si="578"/>
        <v/>
      </c>
      <c r="L362" s="377">
        <f t="shared" si="579"/>
        <v>0</v>
      </c>
      <c r="M362" s="447" t="e">
        <f t="shared" ca="1" si="580"/>
        <v>#N/A</v>
      </c>
      <c r="N362" s="500" t="e">
        <f t="shared" ca="1" si="581"/>
        <v>#N/A</v>
      </c>
      <c r="O362" s="419">
        <f ca="1">표준압력!G346</f>
        <v>0</v>
      </c>
      <c r="P362" s="407"/>
      <c r="Q362" s="412" t="str">
        <f t="shared" ca="1" si="582"/>
        <v/>
      </c>
      <c r="R362" s="413" t="str">
        <f t="shared" ca="1" si="582"/>
        <v/>
      </c>
      <c r="S362" s="412" t="str">
        <f t="shared" ca="1" si="582"/>
        <v/>
      </c>
      <c r="T362" s="413" t="str">
        <f t="shared" ca="1" si="582"/>
        <v/>
      </c>
      <c r="U362" s="414" t="str">
        <f t="shared" ca="1" si="583"/>
        <v/>
      </c>
      <c r="V362" s="411" t="str">
        <f t="shared" ca="1" si="568"/>
        <v/>
      </c>
      <c r="W362" s="377" t="e">
        <f t="shared" ca="1" si="569"/>
        <v>#N/A</v>
      </c>
      <c r="X362" s="420" t="e">
        <f t="shared" ca="1" si="570"/>
        <v>#VALUE!</v>
      </c>
      <c r="Y362" s="413">
        <f t="shared" si="584"/>
        <v>0</v>
      </c>
      <c r="AA362" s="412">
        <f t="shared" ref="AA362:AE362" si="605">AA361</f>
        <v>0</v>
      </c>
      <c r="AB362" s="412" t="str">
        <f t="shared" ca="1" si="605"/>
        <v/>
      </c>
      <c r="AC362" s="413" t="str">
        <f t="shared" ca="1" si="605"/>
        <v/>
      </c>
      <c r="AD362" s="412" t="str">
        <f t="shared" ca="1" si="605"/>
        <v/>
      </c>
      <c r="AE362" s="413" t="str">
        <f t="shared" ca="1" si="605"/>
        <v/>
      </c>
      <c r="AF362" s="414" t="str">
        <f t="shared" ca="1" si="586"/>
        <v/>
      </c>
      <c r="AG362" s="454" t="str">
        <f t="shared" ca="1" si="571"/>
        <v/>
      </c>
      <c r="AH362" s="456" t="str">
        <f t="shared" ca="1" si="587"/>
        <v/>
      </c>
      <c r="AI362" s="456" t="str">
        <f t="shared" ca="1" si="572"/>
        <v/>
      </c>
      <c r="AJ362" s="447" t="e">
        <f t="shared" ca="1" si="588"/>
        <v>#N/A</v>
      </c>
      <c r="AK362" s="412" t="str">
        <f t="shared" ref="AK362:AN362" ca="1" si="606">AK361</f>
        <v/>
      </c>
      <c r="AL362" s="413" t="str">
        <f t="shared" ca="1" si="606"/>
        <v/>
      </c>
      <c r="AM362" s="412" t="str">
        <f t="shared" ca="1" si="606"/>
        <v/>
      </c>
      <c r="AN362" s="413" t="str">
        <f t="shared" ca="1" si="606"/>
        <v/>
      </c>
      <c r="AO362" s="414" t="str">
        <f t="shared" ca="1" si="590"/>
        <v/>
      </c>
      <c r="AP362" s="454" t="str">
        <f t="shared" ca="1" si="573"/>
        <v/>
      </c>
      <c r="AQ362" s="456" t="str">
        <f t="shared" ca="1" si="591"/>
        <v/>
      </c>
      <c r="AR362" s="456" t="str">
        <f t="shared" ca="1" si="574"/>
        <v/>
      </c>
      <c r="AS362" s="447" t="e">
        <f t="shared" ca="1" si="592"/>
        <v>#N/A</v>
      </c>
      <c r="AT362" s="472" t="e">
        <f t="shared" ca="1" si="593"/>
        <v>#VALUE!</v>
      </c>
      <c r="AU362" s="471">
        <f t="shared" ca="1" si="594"/>
        <v>0</v>
      </c>
    </row>
    <row r="363" spans="2:47" ht="15" customHeight="1">
      <c r="B363" s="409">
        <f t="shared" si="575"/>
        <v>0</v>
      </c>
      <c r="C363" s="460">
        <f>표준압력!C347</f>
        <v>0</v>
      </c>
      <c r="D363" s="469">
        <f>표준압력!D347</f>
        <v>0</v>
      </c>
      <c r="E363" s="415">
        <f t="shared" si="595"/>
        <v>0</v>
      </c>
      <c r="F363" s="412" t="str">
        <f t="shared" ca="1" si="596"/>
        <v/>
      </c>
      <c r="G363" s="413" t="str">
        <f t="shared" ca="1" si="596"/>
        <v/>
      </c>
      <c r="H363" s="412" t="str">
        <f t="shared" ca="1" si="576"/>
        <v/>
      </c>
      <c r="I363" s="415" t="str">
        <f t="shared" ca="1" si="576"/>
        <v/>
      </c>
      <c r="J363" s="470" t="str">
        <f t="shared" ca="1" si="577"/>
        <v/>
      </c>
      <c r="K363" s="470" t="str">
        <f t="shared" ca="1" si="578"/>
        <v/>
      </c>
      <c r="L363" s="377">
        <f t="shared" si="579"/>
        <v>0</v>
      </c>
      <c r="M363" s="447" t="e">
        <f t="shared" ca="1" si="580"/>
        <v>#N/A</v>
      </c>
      <c r="N363" s="500" t="e">
        <f t="shared" ca="1" si="581"/>
        <v>#N/A</v>
      </c>
      <c r="O363" s="419">
        <f ca="1">표준압력!G347</f>
        <v>0</v>
      </c>
      <c r="P363" s="407"/>
      <c r="Q363" s="412" t="str">
        <f t="shared" ca="1" si="582"/>
        <v/>
      </c>
      <c r="R363" s="413" t="str">
        <f t="shared" ca="1" si="582"/>
        <v/>
      </c>
      <c r="S363" s="412" t="str">
        <f t="shared" ca="1" si="582"/>
        <v/>
      </c>
      <c r="T363" s="413" t="str">
        <f t="shared" ca="1" si="582"/>
        <v/>
      </c>
      <c r="U363" s="414" t="str">
        <f t="shared" ca="1" si="583"/>
        <v/>
      </c>
      <c r="V363" s="411" t="str">
        <f t="shared" ca="1" si="568"/>
        <v/>
      </c>
      <c r="W363" s="377" t="e">
        <f t="shared" ca="1" si="569"/>
        <v>#N/A</v>
      </c>
      <c r="X363" s="420" t="e">
        <f t="shared" ca="1" si="570"/>
        <v>#VALUE!</v>
      </c>
      <c r="Y363" s="413">
        <f t="shared" si="584"/>
        <v>0</v>
      </c>
      <c r="AA363" s="412">
        <f t="shared" ref="AA363:AE363" si="607">AA362</f>
        <v>0</v>
      </c>
      <c r="AB363" s="412" t="str">
        <f t="shared" ca="1" si="607"/>
        <v/>
      </c>
      <c r="AC363" s="413" t="str">
        <f t="shared" ca="1" si="607"/>
        <v/>
      </c>
      <c r="AD363" s="412" t="str">
        <f t="shared" ca="1" si="607"/>
        <v/>
      </c>
      <c r="AE363" s="413" t="str">
        <f t="shared" ca="1" si="607"/>
        <v/>
      </c>
      <c r="AF363" s="414" t="str">
        <f t="shared" ca="1" si="586"/>
        <v/>
      </c>
      <c r="AG363" s="454" t="str">
        <f t="shared" ca="1" si="571"/>
        <v/>
      </c>
      <c r="AH363" s="456" t="str">
        <f t="shared" ca="1" si="587"/>
        <v/>
      </c>
      <c r="AI363" s="456" t="str">
        <f t="shared" ca="1" si="572"/>
        <v/>
      </c>
      <c r="AJ363" s="447" t="e">
        <f t="shared" ca="1" si="588"/>
        <v>#N/A</v>
      </c>
      <c r="AK363" s="412" t="str">
        <f t="shared" ref="AK363:AN363" ca="1" si="608">AK362</f>
        <v/>
      </c>
      <c r="AL363" s="413" t="str">
        <f t="shared" ca="1" si="608"/>
        <v/>
      </c>
      <c r="AM363" s="412" t="str">
        <f t="shared" ca="1" si="608"/>
        <v/>
      </c>
      <c r="AN363" s="413" t="str">
        <f t="shared" ca="1" si="608"/>
        <v/>
      </c>
      <c r="AO363" s="414" t="str">
        <f t="shared" ca="1" si="590"/>
        <v/>
      </c>
      <c r="AP363" s="454" t="str">
        <f t="shared" ca="1" si="573"/>
        <v/>
      </c>
      <c r="AQ363" s="456" t="str">
        <f t="shared" ca="1" si="591"/>
        <v/>
      </c>
      <c r="AR363" s="456" t="str">
        <f t="shared" ca="1" si="574"/>
        <v/>
      </c>
      <c r="AS363" s="447" t="e">
        <f t="shared" ca="1" si="592"/>
        <v>#N/A</v>
      </c>
      <c r="AT363" s="472" t="e">
        <f t="shared" ca="1" si="593"/>
        <v>#VALUE!</v>
      </c>
      <c r="AU363" s="471">
        <f t="shared" ca="1" si="594"/>
        <v>0</v>
      </c>
    </row>
    <row r="364" spans="2:47" ht="15" customHeight="1">
      <c r="B364" s="409">
        <f t="shared" si="575"/>
        <v>0</v>
      </c>
      <c r="C364" s="460">
        <f>표준압력!C348</f>
        <v>0</v>
      </c>
      <c r="D364" s="469">
        <f>표준압력!D348</f>
        <v>0</v>
      </c>
      <c r="E364" s="415">
        <f t="shared" si="595"/>
        <v>0</v>
      </c>
      <c r="F364" s="412" t="str">
        <f t="shared" ca="1" si="596"/>
        <v/>
      </c>
      <c r="G364" s="413" t="str">
        <f t="shared" ca="1" si="596"/>
        <v/>
      </c>
      <c r="H364" s="412" t="str">
        <f t="shared" ca="1" si="576"/>
        <v/>
      </c>
      <c r="I364" s="415" t="str">
        <f t="shared" ca="1" si="576"/>
        <v/>
      </c>
      <c r="J364" s="470" t="str">
        <f t="shared" ca="1" si="577"/>
        <v/>
      </c>
      <c r="K364" s="470" t="str">
        <f t="shared" ca="1" si="578"/>
        <v/>
      </c>
      <c r="L364" s="377">
        <f t="shared" si="579"/>
        <v>0</v>
      </c>
      <c r="M364" s="447" t="e">
        <f t="shared" ca="1" si="580"/>
        <v>#N/A</v>
      </c>
      <c r="N364" s="500" t="e">
        <f t="shared" ca="1" si="581"/>
        <v>#N/A</v>
      </c>
      <c r="O364" s="419">
        <f ca="1">표준압력!G348</f>
        <v>0</v>
      </c>
      <c r="P364" s="407"/>
      <c r="Q364" s="412" t="str">
        <f t="shared" ca="1" si="582"/>
        <v/>
      </c>
      <c r="R364" s="413" t="str">
        <f t="shared" ca="1" si="582"/>
        <v/>
      </c>
      <c r="S364" s="412" t="str">
        <f t="shared" ca="1" si="582"/>
        <v/>
      </c>
      <c r="T364" s="413" t="str">
        <f t="shared" ca="1" si="582"/>
        <v/>
      </c>
      <c r="U364" s="414" t="str">
        <f t="shared" ca="1" si="583"/>
        <v/>
      </c>
      <c r="V364" s="411" t="str">
        <f t="shared" ca="1" si="568"/>
        <v/>
      </c>
      <c r="W364" s="377" t="e">
        <f t="shared" ca="1" si="569"/>
        <v>#N/A</v>
      </c>
      <c r="X364" s="420" t="e">
        <f t="shared" ca="1" si="570"/>
        <v>#VALUE!</v>
      </c>
      <c r="Y364" s="413">
        <f t="shared" si="584"/>
        <v>0</v>
      </c>
      <c r="AA364" s="412">
        <f t="shared" ref="AA364:AE364" si="609">AA363</f>
        <v>0</v>
      </c>
      <c r="AB364" s="412" t="str">
        <f t="shared" ca="1" si="609"/>
        <v/>
      </c>
      <c r="AC364" s="413" t="str">
        <f t="shared" ca="1" si="609"/>
        <v/>
      </c>
      <c r="AD364" s="412" t="str">
        <f t="shared" ca="1" si="609"/>
        <v/>
      </c>
      <c r="AE364" s="413" t="str">
        <f t="shared" ca="1" si="609"/>
        <v/>
      </c>
      <c r="AF364" s="414" t="str">
        <f t="shared" ca="1" si="586"/>
        <v/>
      </c>
      <c r="AG364" s="454" t="str">
        <f t="shared" ca="1" si="571"/>
        <v/>
      </c>
      <c r="AH364" s="456" t="str">
        <f t="shared" ca="1" si="587"/>
        <v/>
      </c>
      <c r="AI364" s="456" t="str">
        <f t="shared" ca="1" si="572"/>
        <v/>
      </c>
      <c r="AJ364" s="447" t="e">
        <f t="shared" ca="1" si="588"/>
        <v>#N/A</v>
      </c>
      <c r="AK364" s="412" t="str">
        <f t="shared" ref="AK364:AN364" ca="1" si="610">AK363</f>
        <v/>
      </c>
      <c r="AL364" s="413" t="str">
        <f t="shared" ca="1" si="610"/>
        <v/>
      </c>
      <c r="AM364" s="412" t="str">
        <f t="shared" ca="1" si="610"/>
        <v/>
      </c>
      <c r="AN364" s="413" t="str">
        <f t="shared" ca="1" si="610"/>
        <v/>
      </c>
      <c r="AO364" s="414" t="str">
        <f t="shared" ca="1" si="590"/>
        <v/>
      </c>
      <c r="AP364" s="454" t="str">
        <f t="shared" ca="1" si="573"/>
        <v/>
      </c>
      <c r="AQ364" s="456" t="str">
        <f t="shared" ca="1" si="591"/>
        <v/>
      </c>
      <c r="AR364" s="456" t="str">
        <f t="shared" ca="1" si="574"/>
        <v/>
      </c>
      <c r="AS364" s="447" t="e">
        <f t="shared" ca="1" si="592"/>
        <v>#N/A</v>
      </c>
      <c r="AT364" s="472" t="e">
        <f t="shared" ca="1" si="593"/>
        <v>#VALUE!</v>
      </c>
      <c r="AU364" s="471">
        <f t="shared" ca="1" si="594"/>
        <v>0</v>
      </c>
    </row>
    <row r="365" spans="2:47" ht="15" customHeight="1">
      <c r="B365" s="409">
        <f t="shared" si="575"/>
        <v>0</v>
      </c>
      <c r="C365" s="460">
        <f>표준압력!C349</f>
        <v>0</v>
      </c>
      <c r="D365" s="469">
        <f>표준압력!D349</f>
        <v>0</v>
      </c>
      <c r="E365" s="415">
        <f t="shared" si="595"/>
        <v>0</v>
      </c>
      <c r="F365" s="412" t="str">
        <f t="shared" ca="1" si="596"/>
        <v/>
      </c>
      <c r="G365" s="413" t="str">
        <f t="shared" ca="1" si="596"/>
        <v/>
      </c>
      <c r="H365" s="412" t="str">
        <f t="shared" ca="1" si="576"/>
        <v/>
      </c>
      <c r="I365" s="415" t="str">
        <f t="shared" ca="1" si="576"/>
        <v/>
      </c>
      <c r="J365" s="470" t="str">
        <f t="shared" ca="1" si="577"/>
        <v/>
      </c>
      <c r="K365" s="470" t="str">
        <f t="shared" ca="1" si="578"/>
        <v/>
      </c>
      <c r="L365" s="377">
        <f t="shared" si="579"/>
        <v>0</v>
      </c>
      <c r="M365" s="447" t="e">
        <f t="shared" ca="1" si="580"/>
        <v>#N/A</v>
      </c>
      <c r="N365" s="500" t="e">
        <f t="shared" ca="1" si="581"/>
        <v>#N/A</v>
      </c>
      <c r="O365" s="419">
        <f ca="1">표준압력!G349</f>
        <v>0</v>
      </c>
      <c r="P365" s="407"/>
      <c r="Q365" s="412" t="str">
        <f t="shared" ca="1" si="582"/>
        <v/>
      </c>
      <c r="R365" s="413" t="str">
        <f t="shared" ca="1" si="582"/>
        <v/>
      </c>
      <c r="S365" s="412" t="str">
        <f t="shared" ca="1" si="582"/>
        <v/>
      </c>
      <c r="T365" s="413" t="str">
        <f t="shared" ca="1" si="582"/>
        <v/>
      </c>
      <c r="U365" s="414" t="str">
        <f t="shared" ca="1" si="583"/>
        <v/>
      </c>
      <c r="V365" s="411" t="str">
        <f t="shared" ca="1" si="568"/>
        <v/>
      </c>
      <c r="W365" s="377" t="e">
        <f t="shared" ca="1" si="569"/>
        <v>#N/A</v>
      </c>
      <c r="X365" s="420" t="e">
        <f t="shared" ca="1" si="570"/>
        <v>#VALUE!</v>
      </c>
      <c r="Y365" s="413">
        <f t="shared" si="584"/>
        <v>0</v>
      </c>
      <c r="AA365" s="412">
        <f t="shared" ref="AA365:AE365" si="611">AA364</f>
        <v>0</v>
      </c>
      <c r="AB365" s="412" t="str">
        <f t="shared" ca="1" si="611"/>
        <v/>
      </c>
      <c r="AC365" s="413" t="str">
        <f t="shared" ca="1" si="611"/>
        <v/>
      </c>
      <c r="AD365" s="412" t="str">
        <f t="shared" ca="1" si="611"/>
        <v/>
      </c>
      <c r="AE365" s="413" t="str">
        <f t="shared" ca="1" si="611"/>
        <v/>
      </c>
      <c r="AF365" s="414" t="str">
        <f t="shared" ca="1" si="586"/>
        <v/>
      </c>
      <c r="AG365" s="454" t="str">
        <f t="shared" ca="1" si="571"/>
        <v/>
      </c>
      <c r="AH365" s="456" t="str">
        <f t="shared" ca="1" si="587"/>
        <v/>
      </c>
      <c r="AI365" s="456" t="str">
        <f t="shared" ca="1" si="572"/>
        <v/>
      </c>
      <c r="AJ365" s="447" t="e">
        <f t="shared" ca="1" si="588"/>
        <v>#N/A</v>
      </c>
      <c r="AK365" s="412" t="str">
        <f t="shared" ref="AK365:AN365" ca="1" si="612">AK364</f>
        <v/>
      </c>
      <c r="AL365" s="413" t="str">
        <f t="shared" ca="1" si="612"/>
        <v/>
      </c>
      <c r="AM365" s="412" t="str">
        <f t="shared" ca="1" si="612"/>
        <v/>
      </c>
      <c r="AN365" s="413" t="str">
        <f t="shared" ca="1" si="612"/>
        <v/>
      </c>
      <c r="AO365" s="414" t="str">
        <f t="shared" ca="1" si="590"/>
        <v/>
      </c>
      <c r="AP365" s="454" t="str">
        <f t="shared" ca="1" si="573"/>
        <v/>
      </c>
      <c r="AQ365" s="456" t="str">
        <f t="shared" ca="1" si="591"/>
        <v/>
      </c>
      <c r="AR365" s="456" t="str">
        <f t="shared" ca="1" si="574"/>
        <v/>
      </c>
      <c r="AS365" s="447" t="e">
        <f t="shared" ca="1" si="592"/>
        <v>#N/A</v>
      </c>
      <c r="AT365" s="472" t="e">
        <f t="shared" ca="1" si="593"/>
        <v>#VALUE!</v>
      </c>
      <c r="AU365" s="471">
        <f t="shared" ca="1" si="594"/>
        <v>0</v>
      </c>
    </row>
    <row r="366" spans="2:47" ht="15" customHeight="1">
      <c r="B366" s="409">
        <f t="shared" si="575"/>
        <v>0</v>
      </c>
      <c r="C366" s="460">
        <f>표준압력!C350</f>
        <v>0</v>
      </c>
      <c r="D366" s="469">
        <f>표준압력!D350</f>
        <v>0</v>
      </c>
      <c r="E366" s="415">
        <f t="shared" si="595"/>
        <v>0</v>
      </c>
      <c r="F366" s="412" t="str">
        <f t="shared" ca="1" si="596"/>
        <v/>
      </c>
      <c r="G366" s="413" t="str">
        <f t="shared" ca="1" si="596"/>
        <v/>
      </c>
      <c r="H366" s="412" t="str">
        <f t="shared" ca="1" si="576"/>
        <v/>
      </c>
      <c r="I366" s="415" t="str">
        <f t="shared" ca="1" si="576"/>
        <v/>
      </c>
      <c r="J366" s="470" t="str">
        <f t="shared" ca="1" si="577"/>
        <v/>
      </c>
      <c r="K366" s="470" t="str">
        <f t="shared" ca="1" si="578"/>
        <v/>
      </c>
      <c r="L366" s="377">
        <f t="shared" si="579"/>
        <v>0</v>
      </c>
      <c r="M366" s="447" t="e">
        <f t="shared" ca="1" si="580"/>
        <v>#N/A</v>
      </c>
      <c r="N366" s="500" t="e">
        <f t="shared" ca="1" si="581"/>
        <v>#N/A</v>
      </c>
      <c r="O366" s="419">
        <f ca="1">표준압력!G350</f>
        <v>0</v>
      </c>
      <c r="P366" s="407"/>
      <c r="Q366" s="412" t="str">
        <f t="shared" ca="1" si="582"/>
        <v/>
      </c>
      <c r="R366" s="413" t="str">
        <f t="shared" ca="1" si="582"/>
        <v/>
      </c>
      <c r="S366" s="412" t="str">
        <f t="shared" ca="1" si="582"/>
        <v/>
      </c>
      <c r="T366" s="413" t="str">
        <f t="shared" ca="1" si="582"/>
        <v/>
      </c>
      <c r="U366" s="414" t="str">
        <f t="shared" ca="1" si="583"/>
        <v/>
      </c>
      <c r="V366" s="411" t="str">
        <f t="shared" ca="1" si="568"/>
        <v/>
      </c>
      <c r="W366" s="377" t="e">
        <f t="shared" ca="1" si="569"/>
        <v>#N/A</v>
      </c>
      <c r="X366" s="420" t="e">
        <f t="shared" ca="1" si="570"/>
        <v>#VALUE!</v>
      </c>
      <c r="Y366" s="413">
        <f t="shared" si="584"/>
        <v>0</v>
      </c>
      <c r="AA366" s="412">
        <f t="shared" ref="AA366:AE366" si="613">AA365</f>
        <v>0</v>
      </c>
      <c r="AB366" s="412" t="str">
        <f t="shared" ca="1" si="613"/>
        <v/>
      </c>
      <c r="AC366" s="413" t="str">
        <f t="shared" ca="1" si="613"/>
        <v/>
      </c>
      <c r="AD366" s="412" t="str">
        <f t="shared" ca="1" si="613"/>
        <v/>
      </c>
      <c r="AE366" s="413" t="str">
        <f t="shared" ca="1" si="613"/>
        <v/>
      </c>
      <c r="AF366" s="414" t="str">
        <f t="shared" ca="1" si="586"/>
        <v/>
      </c>
      <c r="AG366" s="454" t="str">
        <f t="shared" ca="1" si="571"/>
        <v/>
      </c>
      <c r="AH366" s="456" t="str">
        <f t="shared" ca="1" si="587"/>
        <v/>
      </c>
      <c r="AI366" s="456" t="str">
        <f t="shared" ca="1" si="572"/>
        <v/>
      </c>
      <c r="AJ366" s="447" t="e">
        <f t="shared" ca="1" si="588"/>
        <v>#N/A</v>
      </c>
      <c r="AK366" s="412" t="str">
        <f t="shared" ref="AK366:AN366" ca="1" si="614">AK365</f>
        <v/>
      </c>
      <c r="AL366" s="413" t="str">
        <f t="shared" ca="1" si="614"/>
        <v/>
      </c>
      <c r="AM366" s="412" t="str">
        <f t="shared" ca="1" si="614"/>
        <v/>
      </c>
      <c r="AN366" s="413" t="str">
        <f t="shared" ca="1" si="614"/>
        <v/>
      </c>
      <c r="AO366" s="414" t="str">
        <f t="shared" ca="1" si="590"/>
        <v/>
      </c>
      <c r="AP366" s="454" t="str">
        <f t="shared" ca="1" si="573"/>
        <v/>
      </c>
      <c r="AQ366" s="456" t="str">
        <f t="shared" ca="1" si="591"/>
        <v/>
      </c>
      <c r="AR366" s="456" t="str">
        <f t="shared" ca="1" si="574"/>
        <v/>
      </c>
      <c r="AS366" s="447" t="e">
        <f t="shared" ca="1" si="592"/>
        <v>#N/A</v>
      </c>
      <c r="AT366" s="472" t="e">
        <f t="shared" ca="1" si="593"/>
        <v>#VALUE!</v>
      </c>
      <c r="AU366" s="471">
        <f t="shared" ca="1" si="594"/>
        <v>0</v>
      </c>
    </row>
    <row r="367" spans="2:47" ht="15" customHeight="1">
      <c r="B367" s="409">
        <f t="shared" si="575"/>
        <v>0</v>
      </c>
      <c r="C367" s="460">
        <f>표준압력!C351</f>
        <v>0</v>
      </c>
      <c r="D367" s="469">
        <f>표준압력!D351</f>
        <v>0</v>
      </c>
      <c r="E367" s="415">
        <f t="shared" si="595"/>
        <v>0</v>
      </c>
      <c r="F367" s="412" t="str">
        <f t="shared" ca="1" si="596"/>
        <v/>
      </c>
      <c r="G367" s="413" t="str">
        <f t="shared" ca="1" si="596"/>
        <v/>
      </c>
      <c r="H367" s="412" t="str">
        <f t="shared" ca="1" si="576"/>
        <v/>
      </c>
      <c r="I367" s="415" t="str">
        <f t="shared" ca="1" si="576"/>
        <v/>
      </c>
      <c r="J367" s="470" t="str">
        <f t="shared" ca="1" si="577"/>
        <v/>
      </c>
      <c r="K367" s="470" t="str">
        <f t="shared" ca="1" si="578"/>
        <v/>
      </c>
      <c r="L367" s="377">
        <f t="shared" si="579"/>
        <v>0</v>
      </c>
      <c r="M367" s="447" t="e">
        <f t="shared" ca="1" si="580"/>
        <v>#N/A</v>
      </c>
      <c r="N367" s="500" t="e">
        <f t="shared" ca="1" si="581"/>
        <v>#N/A</v>
      </c>
      <c r="O367" s="419">
        <f ca="1">표준압력!G351</f>
        <v>0</v>
      </c>
      <c r="P367" s="407"/>
      <c r="Q367" s="412" t="str">
        <f t="shared" ca="1" si="582"/>
        <v/>
      </c>
      <c r="R367" s="413" t="str">
        <f t="shared" ca="1" si="582"/>
        <v/>
      </c>
      <c r="S367" s="412" t="str">
        <f t="shared" ca="1" si="582"/>
        <v/>
      </c>
      <c r="T367" s="413" t="str">
        <f t="shared" ca="1" si="582"/>
        <v/>
      </c>
      <c r="U367" s="414" t="str">
        <f t="shared" ca="1" si="583"/>
        <v/>
      </c>
      <c r="V367" s="411" t="str">
        <f t="shared" ca="1" si="568"/>
        <v/>
      </c>
      <c r="W367" s="377" t="e">
        <f t="shared" ca="1" si="569"/>
        <v>#N/A</v>
      </c>
      <c r="X367" s="420" t="e">
        <f t="shared" ca="1" si="570"/>
        <v>#VALUE!</v>
      </c>
      <c r="Y367" s="413">
        <f t="shared" si="584"/>
        <v>0</v>
      </c>
      <c r="AA367" s="412">
        <f t="shared" ref="AA367:AE367" si="615">AA366</f>
        <v>0</v>
      </c>
      <c r="AB367" s="412" t="str">
        <f t="shared" ca="1" si="615"/>
        <v/>
      </c>
      <c r="AC367" s="413" t="str">
        <f t="shared" ca="1" si="615"/>
        <v/>
      </c>
      <c r="AD367" s="412" t="str">
        <f t="shared" ca="1" si="615"/>
        <v/>
      </c>
      <c r="AE367" s="413" t="str">
        <f t="shared" ca="1" si="615"/>
        <v/>
      </c>
      <c r="AF367" s="414" t="str">
        <f t="shared" ca="1" si="586"/>
        <v/>
      </c>
      <c r="AG367" s="454" t="str">
        <f t="shared" ca="1" si="571"/>
        <v/>
      </c>
      <c r="AH367" s="456" t="str">
        <f t="shared" ca="1" si="587"/>
        <v/>
      </c>
      <c r="AI367" s="456" t="str">
        <f t="shared" ca="1" si="572"/>
        <v/>
      </c>
      <c r="AJ367" s="447" t="e">
        <f t="shared" ca="1" si="588"/>
        <v>#N/A</v>
      </c>
      <c r="AK367" s="412" t="str">
        <f t="shared" ref="AK367:AN367" ca="1" si="616">AK366</f>
        <v/>
      </c>
      <c r="AL367" s="413" t="str">
        <f t="shared" ca="1" si="616"/>
        <v/>
      </c>
      <c r="AM367" s="412" t="str">
        <f t="shared" ca="1" si="616"/>
        <v/>
      </c>
      <c r="AN367" s="413" t="str">
        <f t="shared" ca="1" si="616"/>
        <v/>
      </c>
      <c r="AO367" s="414" t="str">
        <f t="shared" ca="1" si="590"/>
        <v/>
      </c>
      <c r="AP367" s="454" t="str">
        <f t="shared" ca="1" si="573"/>
        <v/>
      </c>
      <c r="AQ367" s="456" t="str">
        <f t="shared" ca="1" si="591"/>
        <v/>
      </c>
      <c r="AR367" s="456" t="str">
        <f t="shared" ca="1" si="574"/>
        <v/>
      </c>
      <c r="AS367" s="447" t="e">
        <f t="shared" ca="1" si="592"/>
        <v>#N/A</v>
      </c>
      <c r="AT367" s="472" t="e">
        <f t="shared" ca="1" si="593"/>
        <v>#VALUE!</v>
      </c>
      <c r="AU367" s="471">
        <f t="shared" ca="1" si="594"/>
        <v>0</v>
      </c>
    </row>
    <row r="368" spans="2:47" ht="15" customHeight="1">
      <c r="B368" s="409">
        <f t="shared" si="575"/>
        <v>0</v>
      </c>
      <c r="C368" s="460">
        <f>표준압력!C352</f>
        <v>0</v>
      </c>
      <c r="D368" s="469">
        <f>표준압력!D352</f>
        <v>0</v>
      </c>
      <c r="E368" s="415">
        <f t="shared" si="595"/>
        <v>0</v>
      </c>
      <c r="F368" s="412" t="str">
        <f t="shared" ca="1" si="596"/>
        <v/>
      </c>
      <c r="G368" s="413" t="str">
        <f t="shared" ca="1" si="596"/>
        <v/>
      </c>
      <c r="H368" s="412" t="str">
        <f t="shared" ca="1" si="576"/>
        <v/>
      </c>
      <c r="I368" s="415" t="str">
        <f t="shared" ca="1" si="576"/>
        <v/>
      </c>
      <c r="J368" s="470" t="str">
        <f t="shared" ca="1" si="577"/>
        <v/>
      </c>
      <c r="K368" s="470" t="str">
        <f t="shared" ca="1" si="578"/>
        <v/>
      </c>
      <c r="L368" s="377">
        <f t="shared" si="579"/>
        <v>0</v>
      </c>
      <c r="M368" s="447" t="e">
        <f t="shared" ca="1" si="580"/>
        <v>#N/A</v>
      </c>
      <c r="N368" s="500" t="e">
        <f t="shared" ca="1" si="581"/>
        <v>#N/A</v>
      </c>
      <c r="O368" s="419">
        <f ca="1">표준압력!G352</f>
        <v>0</v>
      </c>
      <c r="P368" s="407"/>
      <c r="Q368" s="412" t="str">
        <f t="shared" ca="1" si="582"/>
        <v/>
      </c>
      <c r="R368" s="413" t="str">
        <f t="shared" ca="1" si="582"/>
        <v/>
      </c>
      <c r="S368" s="412" t="str">
        <f t="shared" ca="1" si="582"/>
        <v/>
      </c>
      <c r="T368" s="413" t="str">
        <f t="shared" ca="1" si="582"/>
        <v/>
      </c>
      <c r="U368" s="414" t="str">
        <f t="shared" ca="1" si="583"/>
        <v/>
      </c>
      <c r="V368" s="411" t="str">
        <f t="shared" ca="1" si="568"/>
        <v/>
      </c>
      <c r="W368" s="377" t="e">
        <f t="shared" ca="1" si="569"/>
        <v>#N/A</v>
      </c>
      <c r="X368" s="420" t="e">
        <f t="shared" ca="1" si="570"/>
        <v>#VALUE!</v>
      </c>
      <c r="Y368" s="413">
        <f t="shared" si="584"/>
        <v>0</v>
      </c>
      <c r="AA368" s="412">
        <f t="shared" ref="AA368:AE368" si="617">AA367</f>
        <v>0</v>
      </c>
      <c r="AB368" s="412" t="str">
        <f t="shared" ca="1" si="617"/>
        <v/>
      </c>
      <c r="AC368" s="413" t="str">
        <f t="shared" ca="1" si="617"/>
        <v/>
      </c>
      <c r="AD368" s="412" t="str">
        <f t="shared" ca="1" si="617"/>
        <v/>
      </c>
      <c r="AE368" s="413" t="str">
        <f t="shared" ca="1" si="617"/>
        <v/>
      </c>
      <c r="AF368" s="414" t="str">
        <f t="shared" ca="1" si="586"/>
        <v/>
      </c>
      <c r="AG368" s="454" t="str">
        <f t="shared" ca="1" si="571"/>
        <v/>
      </c>
      <c r="AH368" s="456" t="str">
        <f t="shared" ca="1" si="587"/>
        <v/>
      </c>
      <c r="AI368" s="456" t="str">
        <f t="shared" ca="1" si="572"/>
        <v/>
      </c>
      <c r="AJ368" s="447" t="e">
        <f t="shared" ca="1" si="588"/>
        <v>#N/A</v>
      </c>
      <c r="AK368" s="412" t="str">
        <f t="shared" ref="AK368:AN368" ca="1" si="618">AK367</f>
        <v/>
      </c>
      <c r="AL368" s="413" t="str">
        <f t="shared" ca="1" si="618"/>
        <v/>
      </c>
      <c r="AM368" s="412" t="str">
        <f t="shared" ca="1" si="618"/>
        <v/>
      </c>
      <c r="AN368" s="413" t="str">
        <f t="shared" ca="1" si="618"/>
        <v/>
      </c>
      <c r="AO368" s="414" t="str">
        <f t="shared" ca="1" si="590"/>
        <v/>
      </c>
      <c r="AP368" s="454" t="str">
        <f t="shared" ca="1" si="573"/>
        <v/>
      </c>
      <c r="AQ368" s="456" t="str">
        <f t="shared" ca="1" si="591"/>
        <v/>
      </c>
      <c r="AR368" s="456" t="str">
        <f t="shared" ca="1" si="574"/>
        <v/>
      </c>
      <c r="AS368" s="447" t="e">
        <f t="shared" ca="1" si="592"/>
        <v>#N/A</v>
      </c>
      <c r="AT368" s="472" t="e">
        <f t="shared" ca="1" si="593"/>
        <v>#VALUE!</v>
      </c>
      <c r="AU368" s="471">
        <f t="shared" ca="1" si="594"/>
        <v>0</v>
      </c>
    </row>
    <row r="369" spans="2:47" ht="15" customHeight="1">
      <c r="B369" s="409">
        <f t="shared" si="575"/>
        <v>0</v>
      </c>
      <c r="C369" s="460">
        <f>표준압력!C353</f>
        <v>0</v>
      </c>
      <c r="D369" s="469">
        <f>표준압력!D353</f>
        <v>0</v>
      </c>
      <c r="E369" s="415">
        <f t="shared" si="595"/>
        <v>0</v>
      </c>
      <c r="F369" s="412" t="str">
        <f t="shared" ca="1" si="596"/>
        <v/>
      </c>
      <c r="G369" s="413" t="str">
        <f t="shared" ca="1" si="596"/>
        <v/>
      </c>
      <c r="H369" s="412" t="str">
        <f t="shared" ca="1" si="576"/>
        <v/>
      </c>
      <c r="I369" s="415" t="str">
        <f t="shared" ca="1" si="576"/>
        <v/>
      </c>
      <c r="J369" s="470" t="str">
        <f t="shared" ca="1" si="577"/>
        <v/>
      </c>
      <c r="K369" s="470" t="str">
        <f t="shared" ca="1" si="578"/>
        <v/>
      </c>
      <c r="L369" s="377">
        <f t="shared" si="579"/>
        <v>0</v>
      </c>
      <c r="M369" s="447" t="e">
        <f t="shared" ca="1" si="580"/>
        <v>#N/A</v>
      </c>
      <c r="N369" s="500" t="e">
        <f t="shared" ca="1" si="581"/>
        <v>#N/A</v>
      </c>
      <c r="O369" s="419">
        <f ca="1">표준압력!G353</f>
        <v>0</v>
      </c>
      <c r="P369" s="407"/>
      <c r="Q369" s="412" t="str">
        <f t="shared" ca="1" si="582"/>
        <v/>
      </c>
      <c r="R369" s="413" t="str">
        <f t="shared" ca="1" si="582"/>
        <v/>
      </c>
      <c r="S369" s="412" t="str">
        <f t="shared" ca="1" si="582"/>
        <v/>
      </c>
      <c r="T369" s="413" t="str">
        <f t="shared" ca="1" si="582"/>
        <v/>
      </c>
      <c r="U369" s="414" t="str">
        <f t="shared" ca="1" si="583"/>
        <v/>
      </c>
      <c r="V369" s="411" t="str">
        <f t="shared" ca="1" si="568"/>
        <v/>
      </c>
      <c r="W369" s="377" t="e">
        <f t="shared" ca="1" si="569"/>
        <v>#N/A</v>
      </c>
      <c r="X369" s="420" t="e">
        <f t="shared" ca="1" si="570"/>
        <v>#VALUE!</v>
      </c>
      <c r="Y369" s="413">
        <f t="shared" si="584"/>
        <v>0</v>
      </c>
      <c r="AA369" s="412">
        <f t="shared" ref="AA369:AE369" si="619">AA368</f>
        <v>0</v>
      </c>
      <c r="AB369" s="412" t="str">
        <f t="shared" ca="1" si="619"/>
        <v/>
      </c>
      <c r="AC369" s="413" t="str">
        <f t="shared" ca="1" si="619"/>
        <v/>
      </c>
      <c r="AD369" s="412" t="str">
        <f t="shared" ca="1" si="619"/>
        <v/>
      </c>
      <c r="AE369" s="413" t="str">
        <f t="shared" ca="1" si="619"/>
        <v/>
      </c>
      <c r="AF369" s="414" t="str">
        <f t="shared" ca="1" si="586"/>
        <v/>
      </c>
      <c r="AG369" s="454" t="str">
        <f t="shared" ca="1" si="571"/>
        <v/>
      </c>
      <c r="AH369" s="456" t="str">
        <f t="shared" ca="1" si="587"/>
        <v/>
      </c>
      <c r="AI369" s="456" t="str">
        <f t="shared" ca="1" si="572"/>
        <v/>
      </c>
      <c r="AJ369" s="447" t="e">
        <f t="shared" ca="1" si="588"/>
        <v>#N/A</v>
      </c>
      <c r="AK369" s="412" t="str">
        <f t="shared" ref="AK369:AN369" ca="1" si="620">AK368</f>
        <v/>
      </c>
      <c r="AL369" s="413" t="str">
        <f t="shared" ca="1" si="620"/>
        <v/>
      </c>
      <c r="AM369" s="412" t="str">
        <f t="shared" ca="1" si="620"/>
        <v/>
      </c>
      <c r="AN369" s="413" t="str">
        <f t="shared" ca="1" si="620"/>
        <v/>
      </c>
      <c r="AO369" s="414" t="str">
        <f t="shared" ca="1" si="590"/>
        <v/>
      </c>
      <c r="AP369" s="454" t="str">
        <f t="shared" ca="1" si="573"/>
        <v/>
      </c>
      <c r="AQ369" s="456" t="str">
        <f t="shared" ca="1" si="591"/>
        <v/>
      </c>
      <c r="AR369" s="456" t="str">
        <f t="shared" ca="1" si="574"/>
        <v/>
      </c>
      <c r="AS369" s="447" t="e">
        <f t="shared" ca="1" si="592"/>
        <v>#N/A</v>
      </c>
      <c r="AT369" s="472" t="e">
        <f t="shared" ca="1" si="593"/>
        <v>#VALUE!</v>
      </c>
      <c r="AU369" s="471">
        <f t="shared" ca="1" si="594"/>
        <v>0</v>
      </c>
    </row>
    <row r="370" spans="2:47" ht="15" customHeight="1">
      <c r="B370" s="409">
        <f t="shared" si="575"/>
        <v>0</v>
      </c>
      <c r="C370" s="460">
        <f>표준압력!C354</f>
        <v>0</v>
      </c>
      <c r="D370" s="469">
        <f>표준압력!D354</f>
        <v>0</v>
      </c>
      <c r="E370" s="415">
        <f t="shared" si="595"/>
        <v>0</v>
      </c>
      <c r="F370" s="412" t="str">
        <f t="shared" ca="1" si="596"/>
        <v/>
      </c>
      <c r="G370" s="413" t="str">
        <f t="shared" ca="1" si="596"/>
        <v/>
      </c>
      <c r="H370" s="412" t="str">
        <f t="shared" ca="1" si="576"/>
        <v/>
      </c>
      <c r="I370" s="415" t="str">
        <f t="shared" ca="1" si="576"/>
        <v/>
      </c>
      <c r="J370" s="470" t="str">
        <f t="shared" ca="1" si="577"/>
        <v/>
      </c>
      <c r="K370" s="470" t="str">
        <f t="shared" ca="1" si="578"/>
        <v/>
      </c>
      <c r="L370" s="377">
        <f t="shared" si="579"/>
        <v>0</v>
      </c>
      <c r="M370" s="447" t="e">
        <f t="shared" ca="1" si="580"/>
        <v>#N/A</v>
      </c>
      <c r="N370" s="500" t="e">
        <f t="shared" ca="1" si="581"/>
        <v>#N/A</v>
      </c>
      <c r="O370" s="419">
        <f ca="1">표준압력!G354</f>
        <v>0</v>
      </c>
      <c r="P370" s="407"/>
      <c r="Q370" s="412" t="str">
        <f t="shared" ca="1" si="582"/>
        <v/>
      </c>
      <c r="R370" s="413" t="str">
        <f t="shared" ca="1" si="582"/>
        <v/>
      </c>
      <c r="S370" s="412" t="str">
        <f t="shared" ca="1" si="582"/>
        <v/>
      </c>
      <c r="T370" s="413" t="str">
        <f t="shared" ca="1" si="582"/>
        <v/>
      </c>
      <c r="U370" s="414" t="str">
        <f t="shared" ca="1" si="583"/>
        <v/>
      </c>
      <c r="V370" s="411" t="str">
        <f t="shared" ca="1" si="568"/>
        <v/>
      </c>
      <c r="W370" s="377" t="e">
        <f t="shared" ca="1" si="569"/>
        <v>#N/A</v>
      </c>
      <c r="X370" s="420" t="e">
        <f t="shared" ca="1" si="570"/>
        <v>#VALUE!</v>
      </c>
      <c r="Y370" s="413">
        <f t="shared" si="584"/>
        <v>0</v>
      </c>
      <c r="AA370" s="412">
        <f t="shared" ref="AA370:AE370" si="621">AA369</f>
        <v>0</v>
      </c>
      <c r="AB370" s="412" t="str">
        <f t="shared" ca="1" si="621"/>
        <v/>
      </c>
      <c r="AC370" s="413" t="str">
        <f t="shared" ca="1" si="621"/>
        <v/>
      </c>
      <c r="AD370" s="412" t="str">
        <f t="shared" ca="1" si="621"/>
        <v/>
      </c>
      <c r="AE370" s="413" t="str">
        <f t="shared" ca="1" si="621"/>
        <v/>
      </c>
      <c r="AF370" s="414" t="str">
        <f t="shared" ca="1" si="586"/>
        <v/>
      </c>
      <c r="AG370" s="454" t="str">
        <f t="shared" ca="1" si="571"/>
        <v/>
      </c>
      <c r="AH370" s="456" t="str">
        <f t="shared" ca="1" si="587"/>
        <v/>
      </c>
      <c r="AI370" s="456" t="str">
        <f t="shared" ca="1" si="572"/>
        <v/>
      </c>
      <c r="AJ370" s="447" t="e">
        <f t="shared" ca="1" si="588"/>
        <v>#N/A</v>
      </c>
      <c r="AK370" s="412" t="str">
        <f t="shared" ref="AK370:AN370" ca="1" si="622">AK369</f>
        <v/>
      </c>
      <c r="AL370" s="413" t="str">
        <f t="shared" ca="1" si="622"/>
        <v/>
      </c>
      <c r="AM370" s="412" t="str">
        <f t="shared" ca="1" si="622"/>
        <v/>
      </c>
      <c r="AN370" s="413" t="str">
        <f t="shared" ca="1" si="622"/>
        <v/>
      </c>
      <c r="AO370" s="414" t="str">
        <f t="shared" ca="1" si="590"/>
        <v/>
      </c>
      <c r="AP370" s="454" t="str">
        <f t="shared" ca="1" si="573"/>
        <v/>
      </c>
      <c r="AQ370" s="456" t="str">
        <f t="shared" ca="1" si="591"/>
        <v/>
      </c>
      <c r="AR370" s="456" t="str">
        <f t="shared" ca="1" si="574"/>
        <v/>
      </c>
      <c r="AS370" s="447" t="e">
        <f t="shared" ca="1" si="592"/>
        <v>#N/A</v>
      </c>
      <c r="AT370" s="472" t="e">
        <f t="shared" ca="1" si="593"/>
        <v>#VALUE!</v>
      </c>
      <c r="AU370" s="471">
        <f t="shared" ca="1" si="594"/>
        <v>0</v>
      </c>
    </row>
    <row r="371" spans="2:47" ht="15" customHeight="1">
      <c r="B371" s="409">
        <f t="shared" si="575"/>
        <v>0</v>
      </c>
      <c r="C371" s="460">
        <f>표준압력!C355</f>
        <v>0</v>
      </c>
      <c r="D371" s="469">
        <f>표준압력!D355</f>
        <v>0</v>
      </c>
      <c r="E371" s="415">
        <f t="shared" si="595"/>
        <v>0</v>
      </c>
      <c r="F371" s="412" t="str">
        <f t="shared" ca="1" si="596"/>
        <v/>
      </c>
      <c r="G371" s="413" t="str">
        <f t="shared" ca="1" si="596"/>
        <v/>
      </c>
      <c r="H371" s="412" t="str">
        <f t="shared" ca="1" si="576"/>
        <v/>
      </c>
      <c r="I371" s="415" t="str">
        <f t="shared" ca="1" si="576"/>
        <v/>
      </c>
      <c r="J371" s="470" t="str">
        <f t="shared" ca="1" si="577"/>
        <v/>
      </c>
      <c r="K371" s="470" t="str">
        <f t="shared" ca="1" si="578"/>
        <v/>
      </c>
      <c r="L371" s="377">
        <f t="shared" si="579"/>
        <v>0</v>
      </c>
      <c r="M371" s="447" t="e">
        <f t="shared" ca="1" si="580"/>
        <v>#N/A</v>
      </c>
      <c r="N371" s="500" t="e">
        <f t="shared" ca="1" si="581"/>
        <v>#N/A</v>
      </c>
      <c r="O371" s="419">
        <f ca="1">표준압력!G355</f>
        <v>0</v>
      </c>
      <c r="P371" s="407"/>
      <c r="Q371" s="412" t="str">
        <f t="shared" ca="1" si="582"/>
        <v/>
      </c>
      <c r="R371" s="413" t="str">
        <f t="shared" ca="1" si="582"/>
        <v/>
      </c>
      <c r="S371" s="412" t="str">
        <f t="shared" ca="1" si="582"/>
        <v/>
      </c>
      <c r="T371" s="413" t="str">
        <f t="shared" ca="1" si="582"/>
        <v/>
      </c>
      <c r="U371" s="414" t="str">
        <f t="shared" ca="1" si="583"/>
        <v/>
      </c>
      <c r="V371" s="411" t="str">
        <f t="shared" ca="1" si="568"/>
        <v/>
      </c>
      <c r="W371" s="377" t="e">
        <f t="shared" ca="1" si="569"/>
        <v>#N/A</v>
      </c>
      <c r="X371" s="420" t="e">
        <f t="shared" ca="1" si="570"/>
        <v>#VALUE!</v>
      </c>
      <c r="Y371" s="413">
        <f t="shared" si="584"/>
        <v>0</v>
      </c>
      <c r="AA371" s="412">
        <f t="shared" ref="AA371:AE371" si="623">AA370</f>
        <v>0</v>
      </c>
      <c r="AB371" s="412" t="str">
        <f t="shared" ca="1" si="623"/>
        <v/>
      </c>
      <c r="AC371" s="413" t="str">
        <f t="shared" ca="1" si="623"/>
        <v/>
      </c>
      <c r="AD371" s="412" t="str">
        <f t="shared" ca="1" si="623"/>
        <v/>
      </c>
      <c r="AE371" s="413" t="str">
        <f t="shared" ca="1" si="623"/>
        <v/>
      </c>
      <c r="AF371" s="414" t="str">
        <f t="shared" ca="1" si="586"/>
        <v/>
      </c>
      <c r="AG371" s="454" t="str">
        <f t="shared" ca="1" si="571"/>
        <v/>
      </c>
      <c r="AH371" s="456" t="str">
        <f t="shared" ca="1" si="587"/>
        <v/>
      </c>
      <c r="AI371" s="456" t="str">
        <f t="shared" ca="1" si="572"/>
        <v/>
      </c>
      <c r="AJ371" s="447" t="e">
        <f t="shared" ca="1" si="588"/>
        <v>#N/A</v>
      </c>
      <c r="AK371" s="412" t="str">
        <f t="shared" ref="AK371:AN371" ca="1" si="624">AK370</f>
        <v/>
      </c>
      <c r="AL371" s="413" t="str">
        <f t="shared" ca="1" si="624"/>
        <v/>
      </c>
      <c r="AM371" s="412" t="str">
        <f t="shared" ca="1" si="624"/>
        <v/>
      </c>
      <c r="AN371" s="413" t="str">
        <f t="shared" ca="1" si="624"/>
        <v/>
      </c>
      <c r="AO371" s="414" t="str">
        <f t="shared" ca="1" si="590"/>
        <v/>
      </c>
      <c r="AP371" s="454" t="str">
        <f t="shared" ca="1" si="573"/>
        <v/>
      </c>
      <c r="AQ371" s="456" t="str">
        <f t="shared" ca="1" si="591"/>
        <v/>
      </c>
      <c r="AR371" s="456" t="str">
        <f t="shared" ca="1" si="574"/>
        <v/>
      </c>
      <c r="AS371" s="447" t="e">
        <f t="shared" ca="1" si="592"/>
        <v>#N/A</v>
      </c>
      <c r="AT371" s="472" t="e">
        <f t="shared" ca="1" si="593"/>
        <v>#VALUE!</v>
      </c>
      <c r="AU371" s="471">
        <f t="shared" ca="1" si="594"/>
        <v>0</v>
      </c>
    </row>
    <row r="372" spans="2:47" ht="15" customHeight="1">
      <c r="B372" s="409">
        <f t="shared" si="575"/>
        <v>0</v>
      </c>
      <c r="C372" s="460">
        <f>표준압력!C356</f>
        <v>0</v>
      </c>
      <c r="D372" s="469">
        <f>표준압력!D356</f>
        <v>0</v>
      </c>
      <c r="E372" s="415">
        <f t="shared" si="595"/>
        <v>0</v>
      </c>
      <c r="F372" s="412" t="str">
        <f t="shared" ca="1" si="596"/>
        <v/>
      </c>
      <c r="G372" s="413" t="str">
        <f t="shared" ca="1" si="596"/>
        <v/>
      </c>
      <c r="H372" s="412" t="str">
        <f t="shared" ca="1" si="576"/>
        <v/>
      </c>
      <c r="I372" s="415" t="str">
        <f t="shared" ca="1" si="576"/>
        <v/>
      </c>
      <c r="J372" s="470" t="str">
        <f t="shared" ca="1" si="577"/>
        <v/>
      </c>
      <c r="K372" s="470" t="str">
        <f t="shared" ca="1" si="578"/>
        <v/>
      </c>
      <c r="L372" s="377">
        <f t="shared" si="579"/>
        <v>0</v>
      </c>
      <c r="M372" s="447" t="e">
        <f t="shared" ca="1" si="580"/>
        <v>#N/A</v>
      </c>
      <c r="N372" s="500" t="e">
        <f t="shared" ca="1" si="581"/>
        <v>#N/A</v>
      </c>
      <c r="O372" s="419">
        <f ca="1">표준압력!G356</f>
        <v>0</v>
      </c>
      <c r="P372" s="407"/>
      <c r="Q372" s="412" t="str">
        <f t="shared" ca="1" si="582"/>
        <v/>
      </c>
      <c r="R372" s="413" t="str">
        <f t="shared" ca="1" si="582"/>
        <v/>
      </c>
      <c r="S372" s="412" t="str">
        <f t="shared" ca="1" si="582"/>
        <v/>
      </c>
      <c r="T372" s="413" t="str">
        <f t="shared" ca="1" si="582"/>
        <v/>
      </c>
      <c r="U372" s="414" t="str">
        <f t="shared" ca="1" si="583"/>
        <v/>
      </c>
      <c r="V372" s="411" t="str">
        <f t="shared" ca="1" si="568"/>
        <v/>
      </c>
      <c r="W372" s="377" t="e">
        <f t="shared" ca="1" si="569"/>
        <v>#N/A</v>
      </c>
      <c r="X372" s="420" t="e">
        <f t="shared" ca="1" si="570"/>
        <v>#VALUE!</v>
      </c>
      <c r="Y372" s="413">
        <f t="shared" si="584"/>
        <v>0</v>
      </c>
      <c r="AA372" s="412">
        <f t="shared" ref="AA372:AE372" si="625">AA371</f>
        <v>0</v>
      </c>
      <c r="AB372" s="412" t="str">
        <f t="shared" ca="1" si="625"/>
        <v/>
      </c>
      <c r="AC372" s="413" t="str">
        <f t="shared" ca="1" si="625"/>
        <v/>
      </c>
      <c r="AD372" s="412" t="str">
        <f t="shared" ca="1" si="625"/>
        <v/>
      </c>
      <c r="AE372" s="413" t="str">
        <f t="shared" ca="1" si="625"/>
        <v/>
      </c>
      <c r="AF372" s="414" t="str">
        <f t="shared" ca="1" si="586"/>
        <v/>
      </c>
      <c r="AG372" s="454" t="str">
        <f t="shared" ca="1" si="571"/>
        <v/>
      </c>
      <c r="AH372" s="456" t="str">
        <f t="shared" ca="1" si="587"/>
        <v/>
      </c>
      <c r="AI372" s="456" t="str">
        <f t="shared" ca="1" si="572"/>
        <v/>
      </c>
      <c r="AJ372" s="447" t="e">
        <f t="shared" ca="1" si="588"/>
        <v>#N/A</v>
      </c>
      <c r="AK372" s="412" t="str">
        <f t="shared" ref="AK372:AN372" ca="1" si="626">AK371</f>
        <v/>
      </c>
      <c r="AL372" s="413" t="str">
        <f t="shared" ca="1" si="626"/>
        <v/>
      </c>
      <c r="AM372" s="412" t="str">
        <f t="shared" ca="1" si="626"/>
        <v/>
      </c>
      <c r="AN372" s="413" t="str">
        <f t="shared" ca="1" si="626"/>
        <v/>
      </c>
      <c r="AO372" s="414" t="str">
        <f t="shared" ca="1" si="590"/>
        <v/>
      </c>
      <c r="AP372" s="454" t="str">
        <f t="shared" ca="1" si="573"/>
        <v/>
      </c>
      <c r="AQ372" s="456" t="str">
        <f t="shared" ca="1" si="591"/>
        <v/>
      </c>
      <c r="AR372" s="456" t="str">
        <f t="shared" ca="1" si="574"/>
        <v/>
      </c>
      <c r="AS372" s="447" t="e">
        <f t="shared" ca="1" si="592"/>
        <v>#N/A</v>
      </c>
      <c r="AT372" s="472" t="e">
        <f t="shared" ca="1" si="593"/>
        <v>#VALUE!</v>
      </c>
      <c r="AU372" s="471">
        <f t="shared" ca="1" si="594"/>
        <v>0</v>
      </c>
    </row>
    <row r="373" spans="2:47" ht="15" customHeight="1">
      <c r="B373" s="409">
        <f t="shared" si="575"/>
        <v>0</v>
      </c>
      <c r="C373" s="460">
        <f>표준압력!C357</f>
        <v>0</v>
      </c>
      <c r="D373" s="469">
        <f>표준압력!D357</f>
        <v>0</v>
      </c>
      <c r="E373" s="415">
        <f t="shared" si="595"/>
        <v>0</v>
      </c>
      <c r="F373" s="412" t="str">
        <f t="shared" ca="1" si="596"/>
        <v/>
      </c>
      <c r="G373" s="413" t="str">
        <f t="shared" ca="1" si="596"/>
        <v/>
      </c>
      <c r="H373" s="412" t="str">
        <f t="shared" ca="1" si="596"/>
        <v/>
      </c>
      <c r="I373" s="415" t="str">
        <f t="shared" ca="1" si="596"/>
        <v/>
      </c>
      <c r="J373" s="470" t="str">
        <f t="shared" ca="1" si="577"/>
        <v/>
      </c>
      <c r="K373" s="470" t="str">
        <f t="shared" ca="1" si="578"/>
        <v/>
      </c>
      <c r="L373" s="377">
        <f t="shared" si="579"/>
        <v>0</v>
      </c>
      <c r="M373" s="447" t="e">
        <f t="shared" ca="1" si="580"/>
        <v>#N/A</v>
      </c>
      <c r="N373" s="500" t="e">
        <f t="shared" ca="1" si="581"/>
        <v>#N/A</v>
      </c>
      <c r="O373" s="419">
        <f ca="1">표준압력!G357</f>
        <v>0</v>
      </c>
      <c r="P373" s="407"/>
      <c r="Q373" s="412" t="str">
        <f t="shared" ref="Q373:T373" ca="1" si="627">Q372</f>
        <v/>
      </c>
      <c r="R373" s="413" t="str">
        <f t="shared" ca="1" si="627"/>
        <v/>
      </c>
      <c r="S373" s="412" t="str">
        <f t="shared" ca="1" si="627"/>
        <v/>
      </c>
      <c r="T373" s="413" t="str">
        <f t="shared" ca="1" si="627"/>
        <v/>
      </c>
      <c r="U373" s="414" t="str">
        <f t="shared" ca="1" si="583"/>
        <v/>
      </c>
      <c r="V373" s="411" t="str">
        <f t="shared" ca="1" si="568"/>
        <v/>
      </c>
      <c r="W373" s="377" t="e">
        <f t="shared" ca="1" si="569"/>
        <v>#N/A</v>
      </c>
      <c r="X373" s="420" t="e">
        <f t="shared" ca="1" si="570"/>
        <v>#VALUE!</v>
      </c>
      <c r="Y373" s="413">
        <f t="shared" si="584"/>
        <v>0</v>
      </c>
      <c r="AA373" s="412">
        <f t="shared" ref="AA373:AE373" si="628">AA372</f>
        <v>0</v>
      </c>
      <c r="AB373" s="412" t="str">
        <f t="shared" ca="1" si="628"/>
        <v/>
      </c>
      <c r="AC373" s="413" t="str">
        <f t="shared" ca="1" si="628"/>
        <v/>
      </c>
      <c r="AD373" s="412" t="str">
        <f t="shared" ca="1" si="628"/>
        <v/>
      </c>
      <c r="AE373" s="413" t="str">
        <f t="shared" ca="1" si="628"/>
        <v/>
      </c>
      <c r="AF373" s="414" t="str">
        <f t="shared" ca="1" si="586"/>
        <v/>
      </c>
      <c r="AG373" s="454" t="str">
        <f t="shared" ca="1" si="571"/>
        <v/>
      </c>
      <c r="AH373" s="456" t="str">
        <f t="shared" ca="1" si="587"/>
        <v/>
      </c>
      <c r="AI373" s="456" t="str">
        <f t="shared" ca="1" si="572"/>
        <v/>
      </c>
      <c r="AJ373" s="447" t="e">
        <f t="shared" ca="1" si="588"/>
        <v>#N/A</v>
      </c>
      <c r="AK373" s="412" t="str">
        <f t="shared" ref="AK373:AN373" ca="1" si="629">AK372</f>
        <v/>
      </c>
      <c r="AL373" s="413" t="str">
        <f t="shared" ca="1" si="629"/>
        <v/>
      </c>
      <c r="AM373" s="412" t="str">
        <f t="shared" ca="1" si="629"/>
        <v/>
      </c>
      <c r="AN373" s="413" t="str">
        <f t="shared" ca="1" si="629"/>
        <v/>
      </c>
      <c r="AO373" s="414" t="str">
        <f t="shared" ca="1" si="590"/>
        <v/>
      </c>
      <c r="AP373" s="454" t="str">
        <f t="shared" ca="1" si="573"/>
        <v/>
      </c>
      <c r="AQ373" s="456" t="str">
        <f t="shared" ca="1" si="591"/>
        <v/>
      </c>
      <c r="AR373" s="456" t="str">
        <f t="shared" ca="1" si="574"/>
        <v/>
      </c>
      <c r="AS373" s="447" t="e">
        <f t="shared" ca="1" si="592"/>
        <v>#N/A</v>
      </c>
      <c r="AT373" s="472" t="e">
        <f t="shared" ca="1" si="593"/>
        <v>#VALUE!</v>
      </c>
      <c r="AU373" s="471">
        <f t="shared" ca="1" si="594"/>
        <v>0</v>
      </c>
    </row>
    <row r="374" spans="2:47" ht="15" customHeight="1">
      <c r="B374" s="409">
        <f t="shared" si="575"/>
        <v>0</v>
      </c>
      <c r="C374" s="460">
        <f>표준압력!C358</f>
        <v>0</v>
      </c>
      <c r="D374" s="469">
        <f>표준압력!D358</f>
        <v>0</v>
      </c>
      <c r="E374" s="415">
        <f t="shared" si="595"/>
        <v>0</v>
      </c>
      <c r="F374" s="412" t="str">
        <f t="shared" ref="F374:I384" ca="1" si="630">F373</f>
        <v/>
      </c>
      <c r="G374" s="413" t="str">
        <f t="shared" ca="1" si="630"/>
        <v/>
      </c>
      <c r="H374" s="412" t="str">
        <f t="shared" ca="1" si="630"/>
        <v/>
      </c>
      <c r="I374" s="415" t="str">
        <f t="shared" ca="1" si="630"/>
        <v/>
      </c>
      <c r="J374" s="470" t="str">
        <f t="shared" ca="1" si="577"/>
        <v/>
      </c>
      <c r="K374" s="470" t="str">
        <f t="shared" ca="1" si="578"/>
        <v/>
      </c>
      <c r="L374" s="377">
        <f t="shared" si="579"/>
        <v>0</v>
      </c>
      <c r="M374" s="447" t="e">
        <f t="shared" ca="1" si="580"/>
        <v>#N/A</v>
      </c>
      <c r="N374" s="500" t="e">
        <f t="shared" ca="1" si="581"/>
        <v>#N/A</v>
      </c>
      <c r="O374" s="419">
        <f ca="1">표준압력!G358</f>
        <v>0</v>
      </c>
      <c r="P374" s="407"/>
      <c r="Q374" s="412" t="str">
        <f t="shared" ref="Q374:T384" ca="1" si="631">Q373</f>
        <v/>
      </c>
      <c r="R374" s="413" t="str">
        <f t="shared" ca="1" si="631"/>
        <v/>
      </c>
      <c r="S374" s="412" t="str">
        <f t="shared" ca="1" si="631"/>
        <v/>
      </c>
      <c r="T374" s="413" t="str">
        <f t="shared" ca="1" si="631"/>
        <v/>
      </c>
      <c r="U374" s="414" t="str">
        <f t="shared" ca="1" si="583"/>
        <v/>
      </c>
      <c r="V374" s="411" t="str">
        <f t="shared" ca="1" si="568"/>
        <v/>
      </c>
      <c r="W374" s="377" t="e">
        <f t="shared" ca="1" si="569"/>
        <v>#N/A</v>
      </c>
      <c r="X374" s="420" t="e">
        <f t="shared" ca="1" si="570"/>
        <v>#VALUE!</v>
      </c>
      <c r="Y374" s="413">
        <f t="shared" si="584"/>
        <v>0</v>
      </c>
      <c r="AA374" s="412">
        <f t="shared" ref="AA374:AE374" si="632">AA373</f>
        <v>0</v>
      </c>
      <c r="AB374" s="412" t="str">
        <f t="shared" ca="1" si="632"/>
        <v/>
      </c>
      <c r="AC374" s="413" t="str">
        <f t="shared" ca="1" si="632"/>
        <v/>
      </c>
      <c r="AD374" s="412" t="str">
        <f t="shared" ca="1" si="632"/>
        <v/>
      </c>
      <c r="AE374" s="413" t="str">
        <f t="shared" ca="1" si="632"/>
        <v/>
      </c>
      <c r="AF374" s="414" t="str">
        <f t="shared" ca="1" si="586"/>
        <v/>
      </c>
      <c r="AG374" s="454" t="str">
        <f t="shared" ca="1" si="571"/>
        <v/>
      </c>
      <c r="AH374" s="456" t="str">
        <f t="shared" ca="1" si="587"/>
        <v/>
      </c>
      <c r="AI374" s="456" t="str">
        <f t="shared" ca="1" si="572"/>
        <v/>
      </c>
      <c r="AJ374" s="447" t="e">
        <f t="shared" ca="1" si="588"/>
        <v>#N/A</v>
      </c>
      <c r="AK374" s="412" t="str">
        <f t="shared" ref="AK374:AN374" ca="1" si="633">AK373</f>
        <v/>
      </c>
      <c r="AL374" s="413" t="str">
        <f t="shared" ca="1" si="633"/>
        <v/>
      </c>
      <c r="AM374" s="412" t="str">
        <f t="shared" ca="1" si="633"/>
        <v/>
      </c>
      <c r="AN374" s="413" t="str">
        <f t="shared" ca="1" si="633"/>
        <v/>
      </c>
      <c r="AO374" s="414" t="str">
        <f t="shared" ca="1" si="590"/>
        <v/>
      </c>
      <c r="AP374" s="454" t="str">
        <f t="shared" ca="1" si="573"/>
        <v/>
      </c>
      <c r="AQ374" s="456" t="str">
        <f t="shared" ca="1" si="591"/>
        <v/>
      </c>
      <c r="AR374" s="456" t="str">
        <f t="shared" ca="1" si="574"/>
        <v/>
      </c>
      <c r="AS374" s="447" t="e">
        <f t="shared" ca="1" si="592"/>
        <v>#N/A</v>
      </c>
      <c r="AT374" s="472" t="e">
        <f t="shared" ca="1" si="593"/>
        <v>#VALUE!</v>
      </c>
      <c r="AU374" s="471">
        <f t="shared" ca="1" si="594"/>
        <v>0</v>
      </c>
    </row>
    <row r="375" spans="2:47" ht="15" customHeight="1">
      <c r="B375" s="409">
        <f t="shared" si="575"/>
        <v>0</v>
      </c>
      <c r="C375" s="460">
        <f>표준압력!C359</f>
        <v>0</v>
      </c>
      <c r="D375" s="469">
        <f>표준압력!D359</f>
        <v>0</v>
      </c>
      <c r="E375" s="415">
        <f t="shared" si="595"/>
        <v>0</v>
      </c>
      <c r="F375" s="412" t="str">
        <f t="shared" ca="1" si="630"/>
        <v/>
      </c>
      <c r="G375" s="413" t="str">
        <f t="shared" ca="1" si="630"/>
        <v/>
      </c>
      <c r="H375" s="412" t="str">
        <f t="shared" ca="1" si="630"/>
        <v/>
      </c>
      <c r="I375" s="415" t="str">
        <f t="shared" ca="1" si="630"/>
        <v/>
      </c>
      <c r="J375" s="470" t="str">
        <f t="shared" ca="1" si="577"/>
        <v/>
      </c>
      <c r="K375" s="470" t="str">
        <f t="shared" ca="1" si="578"/>
        <v/>
      </c>
      <c r="L375" s="377">
        <f t="shared" si="579"/>
        <v>0</v>
      </c>
      <c r="M375" s="447" t="e">
        <f t="shared" ca="1" si="580"/>
        <v>#N/A</v>
      </c>
      <c r="N375" s="500" t="e">
        <f t="shared" ca="1" si="581"/>
        <v>#N/A</v>
      </c>
      <c r="O375" s="419">
        <f ca="1">표준압력!G359</f>
        <v>0</v>
      </c>
      <c r="P375" s="407"/>
      <c r="Q375" s="412" t="str">
        <f t="shared" ca="1" si="631"/>
        <v/>
      </c>
      <c r="R375" s="413" t="str">
        <f t="shared" ca="1" si="631"/>
        <v/>
      </c>
      <c r="S375" s="412" t="str">
        <f t="shared" ca="1" si="631"/>
        <v/>
      </c>
      <c r="T375" s="413" t="str">
        <f t="shared" ca="1" si="631"/>
        <v/>
      </c>
      <c r="U375" s="414" t="str">
        <f t="shared" ca="1" si="583"/>
        <v/>
      </c>
      <c r="V375" s="411" t="str">
        <f t="shared" ca="1" si="568"/>
        <v/>
      </c>
      <c r="W375" s="377" t="e">
        <f t="shared" ca="1" si="569"/>
        <v>#N/A</v>
      </c>
      <c r="X375" s="420" t="e">
        <f t="shared" ca="1" si="570"/>
        <v>#VALUE!</v>
      </c>
      <c r="Y375" s="413">
        <f t="shared" si="584"/>
        <v>0</v>
      </c>
      <c r="AA375" s="412">
        <f t="shared" ref="AA375:AE375" si="634">AA374</f>
        <v>0</v>
      </c>
      <c r="AB375" s="412" t="str">
        <f t="shared" ca="1" si="634"/>
        <v/>
      </c>
      <c r="AC375" s="413" t="str">
        <f t="shared" ca="1" si="634"/>
        <v/>
      </c>
      <c r="AD375" s="412" t="str">
        <f t="shared" ca="1" si="634"/>
        <v/>
      </c>
      <c r="AE375" s="413" t="str">
        <f t="shared" ca="1" si="634"/>
        <v/>
      </c>
      <c r="AF375" s="414" t="str">
        <f t="shared" ca="1" si="586"/>
        <v/>
      </c>
      <c r="AG375" s="454" t="str">
        <f t="shared" ca="1" si="571"/>
        <v/>
      </c>
      <c r="AH375" s="456" t="str">
        <f t="shared" ca="1" si="587"/>
        <v/>
      </c>
      <c r="AI375" s="456" t="str">
        <f t="shared" ca="1" si="572"/>
        <v/>
      </c>
      <c r="AJ375" s="447" t="e">
        <f t="shared" ca="1" si="588"/>
        <v>#N/A</v>
      </c>
      <c r="AK375" s="412" t="str">
        <f t="shared" ref="AK375:AN375" ca="1" si="635">AK374</f>
        <v/>
      </c>
      <c r="AL375" s="413" t="str">
        <f t="shared" ca="1" si="635"/>
        <v/>
      </c>
      <c r="AM375" s="412" t="str">
        <f t="shared" ca="1" si="635"/>
        <v/>
      </c>
      <c r="AN375" s="413" t="str">
        <f t="shared" ca="1" si="635"/>
        <v/>
      </c>
      <c r="AO375" s="414" t="str">
        <f t="shared" ca="1" si="590"/>
        <v/>
      </c>
      <c r="AP375" s="454" t="str">
        <f t="shared" ca="1" si="573"/>
        <v/>
      </c>
      <c r="AQ375" s="456" t="str">
        <f t="shared" ca="1" si="591"/>
        <v/>
      </c>
      <c r="AR375" s="456" t="str">
        <f t="shared" ca="1" si="574"/>
        <v/>
      </c>
      <c r="AS375" s="447" t="e">
        <f t="shared" ca="1" si="592"/>
        <v>#N/A</v>
      </c>
      <c r="AT375" s="472" t="e">
        <f t="shared" ca="1" si="593"/>
        <v>#VALUE!</v>
      </c>
      <c r="AU375" s="471">
        <f t="shared" ca="1" si="594"/>
        <v>0</v>
      </c>
    </row>
    <row r="376" spans="2:47" ht="15" customHeight="1">
      <c r="B376" s="409">
        <f t="shared" si="575"/>
        <v>0</v>
      </c>
      <c r="C376" s="460">
        <f>표준압력!C360</f>
        <v>0</v>
      </c>
      <c r="D376" s="469">
        <f>표준압력!D360</f>
        <v>0</v>
      </c>
      <c r="E376" s="415">
        <f t="shared" si="595"/>
        <v>0</v>
      </c>
      <c r="F376" s="412" t="str">
        <f t="shared" ca="1" si="630"/>
        <v/>
      </c>
      <c r="G376" s="413" t="str">
        <f t="shared" ca="1" si="630"/>
        <v/>
      </c>
      <c r="H376" s="412" t="str">
        <f t="shared" ca="1" si="630"/>
        <v/>
      </c>
      <c r="I376" s="415" t="str">
        <f t="shared" ca="1" si="630"/>
        <v/>
      </c>
      <c r="J376" s="470" t="str">
        <f t="shared" ca="1" si="577"/>
        <v/>
      </c>
      <c r="K376" s="470" t="str">
        <f t="shared" ca="1" si="578"/>
        <v/>
      </c>
      <c r="L376" s="377">
        <f t="shared" si="579"/>
        <v>0</v>
      </c>
      <c r="M376" s="447" t="e">
        <f t="shared" ca="1" si="580"/>
        <v>#N/A</v>
      </c>
      <c r="N376" s="500" t="e">
        <f t="shared" ca="1" si="581"/>
        <v>#N/A</v>
      </c>
      <c r="O376" s="419">
        <f ca="1">표준압력!G360</f>
        <v>0</v>
      </c>
      <c r="P376" s="407"/>
      <c r="Q376" s="412" t="str">
        <f t="shared" ca="1" si="631"/>
        <v/>
      </c>
      <c r="R376" s="413" t="str">
        <f t="shared" ca="1" si="631"/>
        <v/>
      </c>
      <c r="S376" s="412" t="str">
        <f t="shared" ca="1" si="631"/>
        <v/>
      </c>
      <c r="T376" s="413" t="str">
        <f t="shared" ca="1" si="631"/>
        <v/>
      </c>
      <c r="U376" s="414" t="str">
        <f t="shared" ca="1" si="583"/>
        <v/>
      </c>
      <c r="V376" s="411" t="str">
        <f t="shared" ca="1" si="568"/>
        <v/>
      </c>
      <c r="W376" s="377" t="e">
        <f t="shared" ca="1" si="569"/>
        <v>#N/A</v>
      </c>
      <c r="X376" s="420" t="e">
        <f t="shared" ca="1" si="570"/>
        <v>#VALUE!</v>
      </c>
      <c r="Y376" s="413">
        <f t="shared" si="584"/>
        <v>0</v>
      </c>
      <c r="AA376" s="412">
        <f t="shared" ref="AA376:AE376" si="636">AA375</f>
        <v>0</v>
      </c>
      <c r="AB376" s="412" t="str">
        <f t="shared" ca="1" si="636"/>
        <v/>
      </c>
      <c r="AC376" s="413" t="str">
        <f t="shared" ca="1" si="636"/>
        <v/>
      </c>
      <c r="AD376" s="412" t="str">
        <f t="shared" ca="1" si="636"/>
        <v/>
      </c>
      <c r="AE376" s="413" t="str">
        <f t="shared" ca="1" si="636"/>
        <v/>
      </c>
      <c r="AF376" s="414" t="str">
        <f t="shared" ca="1" si="586"/>
        <v/>
      </c>
      <c r="AG376" s="454" t="str">
        <f t="shared" ca="1" si="571"/>
        <v/>
      </c>
      <c r="AH376" s="456" t="str">
        <f t="shared" ca="1" si="587"/>
        <v/>
      </c>
      <c r="AI376" s="456" t="str">
        <f t="shared" ca="1" si="572"/>
        <v/>
      </c>
      <c r="AJ376" s="447" t="e">
        <f t="shared" ca="1" si="588"/>
        <v>#N/A</v>
      </c>
      <c r="AK376" s="412" t="str">
        <f t="shared" ref="AK376:AN376" ca="1" si="637">AK375</f>
        <v/>
      </c>
      <c r="AL376" s="413" t="str">
        <f t="shared" ca="1" si="637"/>
        <v/>
      </c>
      <c r="AM376" s="412" t="str">
        <f t="shared" ca="1" si="637"/>
        <v/>
      </c>
      <c r="AN376" s="413" t="str">
        <f t="shared" ca="1" si="637"/>
        <v/>
      </c>
      <c r="AO376" s="414" t="str">
        <f t="shared" ca="1" si="590"/>
        <v/>
      </c>
      <c r="AP376" s="454" t="str">
        <f t="shared" ca="1" si="573"/>
        <v/>
      </c>
      <c r="AQ376" s="456" t="str">
        <f t="shared" ca="1" si="591"/>
        <v/>
      </c>
      <c r="AR376" s="456" t="str">
        <f t="shared" ca="1" si="574"/>
        <v/>
      </c>
      <c r="AS376" s="447" t="e">
        <f t="shared" ca="1" si="592"/>
        <v>#N/A</v>
      </c>
      <c r="AT376" s="472" t="e">
        <f t="shared" ca="1" si="593"/>
        <v>#VALUE!</v>
      </c>
      <c r="AU376" s="471">
        <f t="shared" ca="1" si="594"/>
        <v>0</v>
      </c>
    </row>
    <row r="377" spans="2:47" ht="15" customHeight="1">
      <c r="B377" s="409">
        <f t="shared" si="575"/>
        <v>0</v>
      </c>
      <c r="C377" s="460">
        <f>표준압력!C361</f>
        <v>0</v>
      </c>
      <c r="D377" s="469">
        <f>표준압력!D361</f>
        <v>0</v>
      </c>
      <c r="E377" s="415">
        <f t="shared" si="595"/>
        <v>0</v>
      </c>
      <c r="F377" s="412" t="str">
        <f t="shared" ca="1" si="630"/>
        <v/>
      </c>
      <c r="G377" s="413" t="str">
        <f t="shared" ca="1" si="630"/>
        <v/>
      </c>
      <c r="H377" s="412" t="str">
        <f t="shared" ca="1" si="630"/>
        <v/>
      </c>
      <c r="I377" s="415" t="str">
        <f t="shared" ca="1" si="630"/>
        <v/>
      </c>
      <c r="J377" s="470" t="str">
        <f t="shared" ca="1" si="577"/>
        <v/>
      </c>
      <c r="K377" s="470" t="str">
        <f t="shared" ca="1" si="578"/>
        <v/>
      </c>
      <c r="L377" s="377">
        <f t="shared" si="579"/>
        <v>0</v>
      </c>
      <c r="M377" s="447" t="e">
        <f t="shared" ca="1" si="580"/>
        <v>#N/A</v>
      </c>
      <c r="N377" s="500" t="e">
        <f t="shared" ca="1" si="581"/>
        <v>#N/A</v>
      </c>
      <c r="O377" s="419">
        <f ca="1">표준압력!G361</f>
        <v>0</v>
      </c>
      <c r="P377" s="407"/>
      <c r="Q377" s="412" t="str">
        <f t="shared" ca="1" si="631"/>
        <v/>
      </c>
      <c r="R377" s="413" t="str">
        <f t="shared" ca="1" si="631"/>
        <v/>
      </c>
      <c r="S377" s="412" t="str">
        <f t="shared" ca="1" si="631"/>
        <v/>
      </c>
      <c r="T377" s="413" t="str">
        <f t="shared" ca="1" si="631"/>
        <v/>
      </c>
      <c r="U377" s="414" t="str">
        <f t="shared" ca="1" si="583"/>
        <v/>
      </c>
      <c r="V377" s="411" t="str">
        <f t="shared" ca="1" si="568"/>
        <v/>
      </c>
      <c r="W377" s="377" t="e">
        <f t="shared" ca="1" si="569"/>
        <v>#N/A</v>
      </c>
      <c r="X377" s="420" t="e">
        <f t="shared" ca="1" si="570"/>
        <v>#VALUE!</v>
      </c>
      <c r="Y377" s="413">
        <f t="shared" si="584"/>
        <v>0</v>
      </c>
      <c r="AA377" s="412">
        <f t="shared" ref="AA377:AE377" si="638">AA376</f>
        <v>0</v>
      </c>
      <c r="AB377" s="412" t="str">
        <f t="shared" ca="1" si="638"/>
        <v/>
      </c>
      <c r="AC377" s="413" t="str">
        <f t="shared" ca="1" si="638"/>
        <v/>
      </c>
      <c r="AD377" s="412" t="str">
        <f t="shared" ca="1" si="638"/>
        <v/>
      </c>
      <c r="AE377" s="413" t="str">
        <f t="shared" ca="1" si="638"/>
        <v/>
      </c>
      <c r="AF377" s="414" t="str">
        <f t="shared" ca="1" si="586"/>
        <v/>
      </c>
      <c r="AG377" s="454" t="str">
        <f t="shared" ca="1" si="571"/>
        <v/>
      </c>
      <c r="AH377" s="456" t="str">
        <f t="shared" ca="1" si="587"/>
        <v/>
      </c>
      <c r="AI377" s="456" t="str">
        <f t="shared" ca="1" si="572"/>
        <v/>
      </c>
      <c r="AJ377" s="447" t="e">
        <f t="shared" ca="1" si="588"/>
        <v>#N/A</v>
      </c>
      <c r="AK377" s="412" t="str">
        <f t="shared" ref="AK377:AN377" ca="1" si="639">AK376</f>
        <v/>
      </c>
      <c r="AL377" s="413" t="str">
        <f t="shared" ca="1" si="639"/>
        <v/>
      </c>
      <c r="AM377" s="412" t="str">
        <f t="shared" ca="1" si="639"/>
        <v/>
      </c>
      <c r="AN377" s="413" t="str">
        <f t="shared" ca="1" si="639"/>
        <v/>
      </c>
      <c r="AO377" s="414" t="str">
        <f t="shared" ca="1" si="590"/>
        <v/>
      </c>
      <c r="AP377" s="454" t="str">
        <f t="shared" ca="1" si="573"/>
        <v/>
      </c>
      <c r="AQ377" s="456" t="str">
        <f t="shared" ca="1" si="591"/>
        <v/>
      </c>
      <c r="AR377" s="456" t="str">
        <f t="shared" ca="1" si="574"/>
        <v/>
      </c>
      <c r="AS377" s="447" t="e">
        <f t="shared" ca="1" si="592"/>
        <v>#N/A</v>
      </c>
      <c r="AT377" s="472" t="e">
        <f t="shared" ca="1" si="593"/>
        <v>#VALUE!</v>
      </c>
      <c r="AU377" s="471">
        <f t="shared" ca="1" si="594"/>
        <v>0</v>
      </c>
    </row>
    <row r="378" spans="2:47" ht="15" customHeight="1">
      <c r="B378" s="409">
        <f t="shared" si="575"/>
        <v>0</v>
      </c>
      <c r="C378" s="460">
        <f>표준압력!C362</f>
        <v>0</v>
      </c>
      <c r="D378" s="469">
        <f>표준압력!D362</f>
        <v>0</v>
      </c>
      <c r="E378" s="415">
        <f t="shared" si="595"/>
        <v>0</v>
      </c>
      <c r="F378" s="412" t="str">
        <f t="shared" ca="1" si="630"/>
        <v/>
      </c>
      <c r="G378" s="413" t="str">
        <f t="shared" ca="1" si="630"/>
        <v/>
      </c>
      <c r="H378" s="412" t="str">
        <f t="shared" ca="1" si="630"/>
        <v/>
      </c>
      <c r="I378" s="415" t="str">
        <f t="shared" ca="1" si="630"/>
        <v/>
      </c>
      <c r="J378" s="470" t="str">
        <f t="shared" ca="1" si="577"/>
        <v/>
      </c>
      <c r="K378" s="470" t="str">
        <f t="shared" ca="1" si="578"/>
        <v/>
      </c>
      <c r="L378" s="377">
        <f t="shared" si="579"/>
        <v>0</v>
      </c>
      <c r="M378" s="447" t="e">
        <f t="shared" ca="1" si="580"/>
        <v>#N/A</v>
      </c>
      <c r="N378" s="500" t="e">
        <f t="shared" ca="1" si="581"/>
        <v>#N/A</v>
      </c>
      <c r="O378" s="419">
        <f ca="1">표준압력!G362</f>
        <v>0</v>
      </c>
      <c r="P378" s="407"/>
      <c r="Q378" s="412" t="str">
        <f t="shared" ca="1" si="631"/>
        <v/>
      </c>
      <c r="R378" s="413" t="str">
        <f t="shared" ca="1" si="631"/>
        <v/>
      </c>
      <c r="S378" s="412" t="str">
        <f t="shared" ca="1" si="631"/>
        <v/>
      </c>
      <c r="T378" s="413" t="str">
        <f t="shared" ca="1" si="631"/>
        <v/>
      </c>
      <c r="U378" s="414" t="str">
        <f t="shared" ca="1" si="583"/>
        <v/>
      </c>
      <c r="V378" s="411" t="str">
        <f t="shared" ca="1" si="568"/>
        <v/>
      </c>
      <c r="W378" s="377" t="e">
        <f t="shared" ca="1" si="569"/>
        <v>#N/A</v>
      </c>
      <c r="X378" s="420" t="e">
        <f t="shared" ca="1" si="570"/>
        <v>#VALUE!</v>
      </c>
      <c r="Y378" s="413">
        <f t="shared" si="584"/>
        <v>0</v>
      </c>
      <c r="AA378" s="412">
        <f t="shared" ref="AA378:AE378" si="640">AA377</f>
        <v>0</v>
      </c>
      <c r="AB378" s="412" t="str">
        <f t="shared" ca="1" si="640"/>
        <v/>
      </c>
      <c r="AC378" s="413" t="str">
        <f t="shared" ca="1" si="640"/>
        <v/>
      </c>
      <c r="AD378" s="412" t="str">
        <f t="shared" ca="1" si="640"/>
        <v/>
      </c>
      <c r="AE378" s="413" t="str">
        <f t="shared" ca="1" si="640"/>
        <v/>
      </c>
      <c r="AF378" s="414" t="str">
        <f t="shared" ca="1" si="586"/>
        <v/>
      </c>
      <c r="AG378" s="454" t="str">
        <f t="shared" ca="1" si="571"/>
        <v/>
      </c>
      <c r="AH378" s="456" t="str">
        <f t="shared" ca="1" si="587"/>
        <v/>
      </c>
      <c r="AI378" s="456" t="str">
        <f t="shared" ca="1" si="572"/>
        <v/>
      </c>
      <c r="AJ378" s="447" t="e">
        <f t="shared" ca="1" si="588"/>
        <v>#N/A</v>
      </c>
      <c r="AK378" s="412" t="str">
        <f t="shared" ref="AK378:AN378" ca="1" si="641">AK377</f>
        <v/>
      </c>
      <c r="AL378" s="413" t="str">
        <f t="shared" ca="1" si="641"/>
        <v/>
      </c>
      <c r="AM378" s="412" t="str">
        <f t="shared" ca="1" si="641"/>
        <v/>
      </c>
      <c r="AN378" s="413" t="str">
        <f t="shared" ca="1" si="641"/>
        <v/>
      </c>
      <c r="AO378" s="414" t="str">
        <f t="shared" ca="1" si="590"/>
        <v/>
      </c>
      <c r="AP378" s="454" t="str">
        <f t="shared" ca="1" si="573"/>
        <v/>
      </c>
      <c r="AQ378" s="456" t="str">
        <f t="shared" ca="1" si="591"/>
        <v/>
      </c>
      <c r="AR378" s="456" t="str">
        <f t="shared" ca="1" si="574"/>
        <v/>
      </c>
      <c r="AS378" s="447" t="e">
        <f t="shared" ca="1" si="592"/>
        <v>#N/A</v>
      </c>
      <c r="AT378" s="472" t="e">
        <f t="shared" ca="1" si="593"/>
        <v>#VALUE!</v>
      </c>
      <c r="AU378" s="471">
        <f t="shared" ca="1" si="594"/>
        <v>0</v>
      </c>
    </row>
    <row r="379" spans="2:47" ht="15" customHeight="1">
      <c r="B379" s="409">
        <f t="shared" si="575"/>
        <v>0</v>
      </c>
      <c r="C379" s="460">
        <f>표준압력!C363</f>
        <v>0</v>
      </c>
      <c r="D379" s="469">
        <f>표준압력!D363</f>
        <v>0</v>
      </c>
      <c r="E379" s="415">
        <f t="shared" si="595"/>
        <v>0</v>
      </c>
      <c r="F379" s="412" t="str">
        <f t="shared" ca="1" si="630"/>
        <v/>
      </c>
      <c r="G379" s="413" t="str">
        <f t="shared" ca="1" si="630"/>
        <v/>
      </c>
      <c r="H379" s="412" t="str">
        <f t="shared" ca="1" si="630"/>
        <v/>
      </c>
      <c r="I379" s="415" t="str">
        <f t="shared" ca="1" si="630"/>
        <v/>
      </c>
      <c r="J379" s="470" t="str">
        <f t="shared" ca="1" si="577"/>
        <v/>
      </c>
      <c r="K379" s="470" t="str">
        <f t="shared" ca="1" si="578"/>
        <v/>
      </c>
      <c r="L379" s="377">
        <f t="shared" si="579"/>
        <v>0</v>
      </c>
      <c r="M379" s="447" t="e">
        <f t="shared" ca="1" si="580"/>
        <v>#N/A</v>
      </c>
      <c r="N379" s="500" t="e">
        <f t="shared" ca="1" si="581"/>
        <v>#N/A</v>
      </c>
      <c r="O379" s="419">
        <f ca="1">표준압력!G363</f>
        <v>0</v>
      </c>
      <c r="P379" s="407"/>
      <c r="Q379" s="412" t="str">
        <f t="shared" ca="1" si="631"/>
        <v/>
      </c>
      <c r="R379" s="413" t="str">
        <f t="shared" ca="1" si="631"/>
        <v/>
      </c>
      <c r="S379" s="412" t="str">
        <f t="shared" ca="1" si="631"/>
        <v/>
      </c>
      <c r="T379" s="413" t="str">
        <f t="shared" ca="1" si="631"/>
        <v/>
      </c>
      <c r="U379" s="414" t="str">
        <f t="shared" ca="1" si="583"/>
        <v/>
      </c>
      <c r="V379" s="411" t="str">
        <f t="shared" ca="1" si="568"/>
        <v/>
      </c>
      <c r="W379" s="377" t="e">
        <f t="shared" ca="1" si="569"/>
        <v>#N/A</v>
      </c>
      <c r="X379" s="420" t="e">
        <f t="shared" ca="1" si="570"/>
        <v>#VALUE!</v>
      </c>
      <c r="Y379" s="413">
        <f t="shared" si="584"/>
        <v>0</v>
      </c>
      <c r="AA379" s="412">
        <f t="shared" ref="AA379:AE379" si="642">AA378</f>
        <v>0</v>
      </c>
      <c r="AB379" s="412" t="str">
        <f t="shared" ca="1" si="642"/>
        <v/>
      </c>
      <c r="AC379" s="413" t="str">
        <f t="shared" ca="1" si="642"/>
        <v/>
      </c>
      <c r="AD379" s="412" t="str">
        <f t="shared" ca="1" si="642"/>
        <v/>
      </c>
      <c r="AE379" s="413" t="str">
        <f t="shared" ca="1" si="642"/>
        <v/>
      </c>
      <c r="AF379" s="414" t="str">
        <f t="shared" ca="1" si="586"/>
        <v/>
      </c>
      <c r="AG379" s="454" t="str">
        <f t="shared" ca="1" si="571"/>
        <v/>
      </c>
      <c r="AH379" s="456" t="str">
        <f t="shared" ca="1" si="587"/>
        <v/>
      </c>
      <c r="AI379" s="456" t="str">
        <f t="shared" ca="1" si="572"/>
        <v/>
      </c>
      <c r="AJ379" s="447" t="e">
        <f t="shared" ca="1" si="588"/>
        <v>#N/A</v>
      </c>
      <c r="AK379" s="412" t="str">
        <f t="shared" ref="AK379:AN379" ca="1" si="643">AK378</f>
        <v/>
      </c>
      <c r="AL379" s="413" t="str">
        <f t="shared" ca="1" si="643"/>
        <v/>
      </c>
      <c r="AM379" s="412" t="str">
        <f t="shared" ca="1" si="643"/>
        <v/>
      </c>
      <c r="AN379" s="413" t="str">
        <f t="shared" ca="1" si="643"/>
        <v/>
      </c>
      <c r="AO379" s="414" t="str">
        <f t="shared" ca="1" si="590"/>
        <v/>
      </c>
      <c r="AP379" s="454" t="str">
        <f t="shared" ca="1" si="573"/>
        <v/>
      </c>
      <c r="AQ379" s="456" t="str">
        <f t="shared" ca="1" si="591"/>
        <v/>
      </c>
      <c r="AR379" s="456" t="str">
        <f t="shared" ca="1" si="574"/>
        <v/>
      </c>
      <c r="AS379" s="447" t="e">
        <f t="shared" ca="1" si="592"/>
        <v>#N/A</v>
      </c>
      <c r="AT379" s="472" t="e">
        <f t="shared" ca="1" si="593"/>
        <v>#VALUE!</v>
      </c>
      <c r="AU379" s="471">
        <f t="shared" ca="1" si="594"/>
        <v>0</v>
      </c>
    </row>
    <row r="380" spans="2:47" ht="15" customHeight="1">
      <c r="B380" s="409">
        <f t="shared" si="575"/>
        <v>0</v>
      </c>
      <c r="C380" s="460">
        <f>표준압력!C364</f>
        <v>0</v>
      </c>
      <c r="D380" s="469">
        <f>표준압력!D364</f>
        <v>0</v>
      </c>
      <c r="E380" s="415">
        <f t="shared" si="595"/>
        <v>0</v>
      </c>
      <c r="F380" s="412" t="str">
        <f t="shared" ca="1" si="630"/>
        <v/>
      </c>
      <c r="G380" s="413" t="str">
        <f t="shared" ca="1" si="630"/>
        <v/>
      </c>
      <c r="H380" s="412" t="str">
        <f t="shared" ca="1" si="630"/>
        <v/>
      </c>
      <c r="I380" s="415" t="str">
        <f t="shared" ca="1" si="630"/>
        <v/>
      </c>
      <c r="J380" s="470" t="str">
        <f t="shared" ca="1" si="577"/>
        <v/>
      </c>
      <c r="K380" s="470" t="str">
        <f t="shared" ca="1" si="578"/>
        <v/>
      </c>
      <c r="L380" s="377">
        <f t="shared" si="579"/>
        <v>0</v>
      </c>
      <c r="M380" s="447" t="e">
        <f t="shared" ca="1" si="580"/>
        <v>#N/A</v>
      </c>
      <c r="N380" s="500" t="e">
        <f t="shared" ca="1" si="581"/>
        <v>#N/A</v>
      </c>
      <c r="O380" s="419">
        <f ca="1">표준압력!G364</f>
        <v>0</v>
      </c>
      <c r="P380" s="407"/>
      <c r="Q380" s="412" t="str">
        <f t="shared" ca="1" si="631"/>
        <v/>
      </c>
      <c r="R380" s="413" t="str">
        <f t="shared" ca="1" si="631"/>
        <v/>
      </c>
      <c r="S380" s="412" t="str">
        <f t="shared" ca="1" si="631"/>
        <v/>
      </c>
      <c r="T380" s="413" t="str">
        <f t="shared" ca="1" si="631"/>
        <v/>
      </c>
      <c r="U380" s="414" t="str">
        <f t="shared" ca="1" si="583"/>
        <v/>
      </c>
      <c r="V380" s="411" t="str">
        <f t="shared" ca="1" si="568"/>
        <v/>
      </c>
      <c r="W380" s="377" t="e">
        <f t="shared" ca="1" si="569"/>
        <v>#N/A</v>
      </c>
      <c r="X380" s="420" t="e">
        <f t="shared" ca="1" si="570"/>
        <v>#VALUE!</v>
      </c>
      <c r="Y380" s="413">
        <f t="shared" si="584"/>
        <v>0</v>
      </c>
      <c r="AA380" s="412">
        <f t="shared" ref="AA380:AE380" si="644">AA379</f>
        <v>0</v>
      </c>
      <c r="AB380" s="412" t="str">
        <f t="shared" ca="1" si="644"/>
        <v/>
      </c>
      <c r="AC380" s="413" t="str">
        <f t="shared" ca="1" si="644"/>
        <v/>
      </c>
      <c r="AD380" s="412" t="str">
        <f t="shared" ca="1" si="644"/>
        <v/>
      </c>
      <c r="AE380" s="413" t="str">
        <f t="shared" ca="1" si="644"/>
        <v/>
      </c>
      <c r="AF380" s="414" t="str">
        <f t="shared" ca="1" si="586"/>
        <v/>
      </c>
      <c r="AG380" s="454" t="str">
        <f t="shared" ca="1" si="571"/>
        <v/>
      </c>
      <c r="AH380" s="456" t="str">
        <f t="shared" ca="1" si="587"/>
        <v/>
      </c>
      <c r="AI380" s="456" t="str">
        <f t="shared" ca="1" si="572"/>
        <v/>
      </c>
      <c r="AJ380" s="447" t="e">
        <f t="shared" ca="1" si="588"/>
        <v>#N/A</v>
      </c>
      <c r="AK380" s="412" t="str">
        <f t="shared" ref="AK380:AN380" ca="1" si="645">AK379</f>
        <v/>
      </c>
      <c r="AL380" s="413" t="str">
        <f t="shared" ca="1" si="645"/>
        <v/>
      </c>
      <c r="AM380" s="412" t="str">
        <f t="shared" ca="1" si="645"/>
        <v/>
      </c>
      <c r="AN380" s="413" t="str">
        <f t="shared" ca="1" si="645"/>
        <v/>
      </c>
      <c r="AO380" s="414" t="str">
        <f t="shared" ca="1" si="590"/>
        <v/>
      </c>
      <c r="AP380" s="454" t="str">
        <f t="shared" ca="1" si="573"/>
        <v/>
      </c>
      <c r="AQ380" s="456" t="str">
        <f t="shared" ca="1" si="591"/>
        <v/>
      </c>
      <c r="AR380" s="456" t="str">
        <f t="shared" ca="1" si="574"/>
        <v/>
      </c>
      <c r="AS380" s="447" t="e">
        <f t="shared" ca="1" si="592"/>
        <v>#N/A</v>
      </c>
      <c r="AT380" s="472" t="e">
        <f t="shared" ca="1" si="593"/>
        <v>#VALUE!</v>
      </c>
      <c r="AU380" s="471">
        <f t="shared" ca="1" si="594"/>
        <v>0</v>
      </c>
    </row>
    <row r="381" spans="2:47" ht="15" customHeight="1">
      <c r="B381" s="409">
        <f t="shared" si="575"/>
        <v>0</v>
      </c>
      <c r="C381" s="460">
        <f>표준압력!C365</f>
        <v>0</v>
      </c>
      <c r="D381" s="469">
        <f>표준압력!D365</f>
        <v>0</v>
      </c>
      <c r="E381" s="415">
        <f t="shared" si="595"/>
        <v>0</v>
      </c>
      <c r="F381" s="412" t="str">
        <f t="shared" ca="1" si="630"/>
        <v/>
      </c>
      <c r="G381" s="413" t="str">
        <f t="shared" ca="1" si="630"/>
        <v/>
      </c>
      <c r="H381" s="412" t="str">
        <f t="shared" ca="1" si="630"/>
        <v/>
      </c>
      <c r="I381" s="415" t="str">
        <f t="shared" ca="1" si="630"/>
        <v/>
      </c>
      <c r="J381" s="470" t="str">
        <f t="shared" ca="1" si="577"/>
        <v/>
      </c>
      <c r="K381" s="470" t="str">
        <f t="shared" ca="1" si="578"/>
        <v/>
      </c>
      <c r="L381" s="377">
        <f t="shared" si="579"/>
        <v>0</v>
      </c>
      <c r="M381" s="447" t="e">
        <f t="shared" ca="1" si="580"/>
        <v>#N/A</v>
      </c>
      <c r="N381" s="500" t="e">
        <f t="shared" ca="1" si="581"/>
        <v>#N/A</v>
      </c>
      <c r="O381" s="419">
        <f ca="1">표준압력!G365</f>
        <v>0</v>
      </c>
      <c r="P381" s="407"/>
      <c r="Q381" s="412" t="str">
        <f t="shared" ca="1" si="631"/>
        <v/>
      </c>
      <c r="R381" s="413" t="str">
        <f t="shared" ca="1" si="631"/>
        <v/>
      </c>
      <c r="S381" s="412" t="str">
        <f t="shared" ca="1" si="631"/>
        <v/>
      </c>
      <c r="T381" s="413" t="str">
        <f t="shared" ca="1" si="631"/>
        <v/>
      </c>
      <c r="U381" s="414" t="str">
        <f t="shared" ca="1" si="583"/>
        <v/>
      </c>
      <c r="V381" s="411" t="str">
        <f t="shared" ca="1" si="568"/>
        <v/>
      </c>
      <c r="W381" s="377" t="e">
        <f t="shared" ca="1" si="569"/>
        <v>#N/A</v>
      </c>
      <c r="X381" s="420" t="e">
        <f t="shared" ca="1" si="570"/>
        <v>#VALUE!</v>
      </c>
      <c r="Y381" s="413">
        <f t="shared" si="584"/>
        <v>0</v>
      </c>
      <c r="AA381" s="412">
        <f t="shared" ref="AA381:AE381" si="646">AA380</f>
        <v>0</v>
      </c>
      <c r="AB381" s="412" t="str">
        <f t="shared" ca="1" si="646"/>
        <v/>
      </c>
      <c r="AC381" s="413" t="str">
        <f t="shared" ca="1" si="646"/>
        <v/>
      </c>
      <c r="AD381" s="412" t="str">
        <f t="shared" ca="1" si="646"/>
        <v/>
      </c>
      <c r="AE381" s="413" t="str">
        <f t="shared" ca="1" si="646"/>
        <v/>
      </c>
      <c r="AF381" s="414" t="str">
        <f t="shared" ca="1" si="586"/>
        <v/>
      </c>
      <c r="AG381" s="454" t="str">
        <f t="shared" ca="1" si="571"/>
        <v/>
      </c>
      <c r="AH381" s="456" t="str">
        <f t="shared" ca="1" si="587"/>
        <v/>
      </c>
      <c r="AI381" s="456" t="str">
        <f t="shared" ca="1" si="572"/>
        <v/>
      </c>
      <c r="AJ381" s="447" t="e">
        <f t="shared" ca="1" si="588"/>
        <v>#N/A</v>
      </c>
      <c r="AK381" s="412" t="str">
        <f t="shared" ref="AK381:AN381" ca="1" si="647">AK380</f>
        <v/>
      </c>
      <c r="AL381" s="413" t="str">
        <f t="shared" ca="1" si="647"/>
        <v/>
      </c>
      <c r="AM381" s="412" t="str">
        <f t="shared" ca="1" si="647"/>
        <v/>
      </c>
      <c r="AN381" s="413" t="str">
        <f t="shared" ca="1" si="647"/>
        <v/>
      </c>
      <c r="AO381" s="414" t="str">
        <f t="shared" ca="1" si="590"/>
        <v/>
      </c>
      <c r="AP381" s="454" t="str">
        <f t="shared" ca="1" si="573"/>
        <v/>
      </c>
      <c r="AQ381" s="456" t="str">
        <f t="shared" ca="1" si="591"/>
        <v/>
      </c>
      <c r="AR381" s="456" t="str">
        <f t="shared" ca="1" si="574"/>
        <v/>
      </c>
      <c r="AS381" s="447" t="e">
        <f t="shared" ca="1" si="592"/>
        <v>#N/A</v>
      </c>
      <c r="AT381" s="472" t="e">
        <f t="shared" ca="1" si="593"/>
        <v>#VALUE!</v>
      </c>
      <c r="AU381" s="471">
        <f t="shared" ca="1" si="594"/>
        <v>0</v>
      </c>
    </row>
    <row r="382" spans="2:47" ht="15" customHeight="1">
      <c r="B382" s="409">
        <f t="shared" si="575"/>
        <v>0</v>
      </c>
      <c r="C382" s="460">
        <f>표준압력!C366</f>
        <v>0</v>
      </c>
      <c r="D382" s="469">
        <f>표준압력!D366</f>
        <v>0</v>
      </c>
      <c r="E382" s="415">
        <f t="shared" si="595"/>
        <v>0</v>
      </c>
      <c r="F382" s="412" t="str">
        <f t="shared" ca="1" si="630"/>
        <v/>
      </c>
      <c r="G382" s="413" t="str">
        <f t="shared" ca="1" si="630"/>
        <v/>
      </c>
      <c r="H382" s="412" t="str">
        <f t="shared" ca="1" si="630"/>
        <v/>
      </c>
      <c r="I382" s="415" t="str">
        <f t="shared" ca="1" si="630"/>
        <v/>
      </c>
      <c r="J382" s="470" t="str">
        <f t="shared" ca="1" si="577"/>
        <v/>
      </c>
      <c r="K382" s="470" t="str">
        <f t="shared" ca="1" si="578"/>
        <v/>
      </c>
      <c r="L382" s="377">
        <f t="shared" si="579"/>
        <v>0</v>
      </c>
      <c r="M382" s="447" t="e">
        <f t="shared" ca="1" si="580"/>
        <v>#N/A</v>
      </c>
      <c r="N382" s="500" t="e">
        <f t="shared" ca="1" si="581"/>
        <v>#N/A</v>
      </c>
      <c r="O382" s="419">
        <f ca="1">표준압력!G366</f>
        <v>0</v>
      </c>
      <c r="P382" s="407"/>
      <c r="Q382" s="412" t="str">
        <f t="shared" ca="1" si="631"/>
        <v/>
      </c>
      <c r="R382" s="413" t="str">
        <f t="shared" ca="1" si="631"/>
        <v/>
      </c>
      <c r="S382" s="412" t="str">
        <f t="shared" ca="1" si="631"/>
        <v/>
      </c>
      <c r="T382" s="413" t="str">
        <f t="shared" ca="1" si="631"/>
        <v/>
      </c>
      <c r="U382" s="414" t="str">
        <f t="shared" ca="1" si="583"/>
        <v/>
      </c>
      <c r="V382" s="411" t="str">
        <f t="shared" ca="1" si="568"/>
        <v/>
      </c>
      <c r="W382" s="377" t="e">
        <f t="shared" ca="1" si="569"/>
        <v>#N/A</v>
      </c>
      <c r="X382" s="420" t="e">
        <f t="shared" ca="1" si="570"/>
        <v>#VALUE!</v>
      </c>
      <c r="Y382" s="413">
        <f t="shared" si="584"/>
        <v>0</v>
      </c>
      <c r="AA382" s="412">
        <f t="shared" ref="AA382:AE382" si="648">AA381</f>
        <v>0</v>
      </c>
      <c r="AB382" s="412" t="str">
        <f t="shared" ca="1" si="648"/>
        <v/>
      </c>
      <c r="AC382" s="413" t="str">
        <f t="shared" ca="1" si="648"/>
        <v/>
      </c>
      <c r="AD382" s="412" t="str">
        <f t="shared" ca="1" si="648"/>
        <v/>
      </c>
      <c r="AE382" s="413" t="str">
        <f t="shared" ca="1" si="648"/>
        <v/>
      </c>
      <c r="AF382" s="414" t="str">
        <f t="shared" ca="1" si="586"/>
        <v/>
      </c>
      <c r="AG382" s="454" t="str">
        <f t="shared" ca="1" si="571"/>
        <v/>
      </c>
      <c r="AH382" s="456" t="str">
        <f t="shared" ca="1" si="587"/>
        <v/>
      </c>
      <c r="AI382" s="456" t="str">
        <f t="shared" ca="1" si="572"/>
        <v/>
      </c>
      <c r="AJ382" s="447" t="e">
        <f t="shared" ca="1" si="588"/>
        <v>#N/A</v>
      </c>
      <c r="AK382" s="412" t="str">
        <f t="shared" ref="AK382:AN382" ca="1" si="649">AK381</f>
        <v/>
      </c>
      <c r="AL382" s="413" t="str">
        <f t="shared" ca="1" si="649"/>
        <v/>
      </c>
      <c r="AM382" s="412" t="str">
        <f t="shared" ca="1" si="649"/>
        <v/>
      </c>
      <c r="AN382" s="413" t="str">
        <f t="shared" ca="1" si="649"/>
        <v/>
      </c>
      <c r="AO382" s="414" t="str">
        <f t="shared" ca="1" si="590"/>
        <v/>
      </c>
      <c r="AP382" s="454" t="str">
        <f t="shared" ca="1" si="573"/>
        <v/>
      </c>
      <c r="AQ382" s="456" t="str">
        <f t="shared" ca="1" si="591"/>
        <v/>
      </c>
      <c r="AR382" s="456" t="str">
        <f t="shared" ca="1" si="574"/>
        <v/>
      </c>
      <c r="AS382" s="447" t="e">
        <f t="shared" ca="1" si="592"/>
        <v>#N/A</v>
      </c>
      <c r="AT382" s="472" t="e">
        <f t="shared" ca="1" si="593"/>
        <v>#VALUE!</v>
      </c>
      <c r="AU382" s="471">
        <f t="shared" ca="1" si="594"/>
        <v>0</v>
      </c>
    </row>
    <row r="383" spans="2:47" ht="15" customHeight="1">
      <c r="B383" s="409">
        <f t="shared" si="575"/>
        <v>0</v>
      </c>
      <c r="C383" s="460">
        <f>표준압력!C367</f>
        <v>0</v>
      </c>
      <c r="D383" s="469">
        <f>표준압력!D367</f>
        <v>0</v>
      </c>
      <c r="E383" s="415">
        <f t="shared" si="595"/>
        <v>0</v>
      </c>
      <c r="F383" s="412" t="str">
        <f t="shared" ca="1" si="630"/>
        <v/>
      </c>
      <c r="G383" s="413" t="str">
        <f t="shared" ca="1" si="630"/>
        <v/>
      </c>
      <c r="H383" s="412" t="str">
        <f t="shared" ca="1" si="630"/>
        <v/>
      </c>
      <c r="I383" s="415" t="str">
        <f t="shared" ca="1" si="630"/>
        <v/>
      </c>
      <c r="J383" s="470" t="str">
        <f t="shared" ca="1" si="577"/>
        <v/>
      </c>
      <c r="K383" s="470" t="str">
        <f t="shared" ca="1" si="578"/>
        <v/>
      </c>
      <c r="L383" s="377">
        <f t="shared" si="579"/>
        <v>0</v>
      </c>
      <c r="M383" s="447" t="e">
        <f t="shared" ca="1" si="580"/>
        <v>#N/A</v>
      </c>
      <c r="N383" s="500" t="e">
        <f t="shared" ca="1" si="581"/>
        <v>#N/A</v>
      </c>
      <c r="O383" s="419">
        <f ca="1">표준압력!G367</f>
        <v>0</v>
      </c>
      <c r="P383" s="407"/>
      <c r="Q383" s="412" t="str">
        <f t="shared" ca="1" si="631"/>
        <v/>
      </c>
      <c r="R383" s="413" t="str">
        <f t="shared" ca="1" si="631"/>
        <v/>
      </c>
      <c r="S383" s="412" t="str">
        <f t="shared" ca="1" si="631"/>
        <v/>
      </c>
      <c r="T383" s="413" t="str">
        <f t="shared" ca="1" si="631"/>
        <v/>
      </c>
      <c r="U383" s="414" t="str">
        <f t="shared" ca="1" si="583"/>
        <v/>
      </c>
      <c r="V383" s="411" t="str">
        <f t="shared" ca="1" si="568"/>
        <v/>
      </c>
      <c r="W383" s="377" t="e">
        <f t="shared" ca="1" si="569"/>
        <v>#N/A</v>
      </c>
      <c r="X383" s="420" t="e">
        <f t="shared" ca="1" si="570"/>
        <v>#VALUE!</v>
      </c>
      <c r="Y383" s="413">
        <f t="shared" si="584"/>
        <v>0</v>
      </c>
      <c r="AA383" s="412">
        <f t="shared" ref="AA383:AE383" si="650">AA382</f>
        <v>0</v>
      </c>
      <c r="AB383" s="412" t="str">
        <f t="shared" ca="1" si="650"/>
        <v/>
      </c>
      <c r="AC383" s="413" t="str">
        <f t="shared" ca="1" si="650"/>
        <v/>
      </c>
      <c r="AD383" s="412" t="str">
        <f t="shared" ca="1" si="650"/>
        <v/>
      </c>
      <c r="AE383" s="413" t="str">
        <f t="shared" ca="1" si="650"/>
        <v/>
      </c>
      <c r="AF383" s="414" t="str">
        <f t="shared" ca="1" si="586"/>
        <v/>
      </c>
      <c r="AG383" s="454" t="str">
        <f t="shared" ca="1" si="571"/>
        <v/>
      </c>
      <c r="AH383" s="456" t="str">
        <f t="shared" ca="1" si="587"/>
        <v/>
      </c>
      <c r="AI383" s="456" t="str">
        <f t="shared" ca="1" si="572"/>
        <v/>
      </c>
      <c r="AJ383" s="447" t="e">
        <f t="shared" ca="1" si="588"/>
        <v>#N/A</v>
      </c>
      <c r="AK383" s="412" t="str">
        <f t="shared" ref="AK383:AN383" ca="1" si="651">AK382</f>
        <v/>
      </c>
      <c r="AL383" s="413" t="str">
        <f t="shared" ca="1" si="651"/>
        <v/>
      </c>
      <c r="AM383" s="412" t="str">
        <f t="shared" ca="1" si="651"/>
        <v/>
      </c>
      <c r="AN383" s="413" t="str">
        <f t="shared" ca="1" si="651"/>
        <v/>
      </c>
      <c r="AO383" s="414" t="str">
        <f t="shared" ca="1" si="590"/>
        <v/>
      </c>
      <c r="AP383" s="454" t="str">
        <f t="shared" ca="1" si="573"/>
        <v/>
      </c>
      <c r="AQ383" s="456" t="str">
        <f t="shared" ca="1" si="591"/>
        <v/>
      </c>
      <c r="AR383" s="456" t="str">
        <f t="shared" ca="1" si="574"/>
        <v/>
      </c>
      <c r="AS383" s="447" t="e">
        <f t="shared" ca="1" si="592"/>
        <v>#N/A</v>
      </c>
      <c r="AT383" s="472" t="e">
        <f t="shared" ca="1" si="593"/>
        <v>#VALUE!</v>
      </c>
      <c r="AU383" s="471">
        <f t="shared" ca="1" si="594"/>
        <v>0</v>
      </c>
    </row>
    <row r="384" spans="2:47" ht="15" customHeight="1">
      <c r="B384" s="409">
        <f t="shared" si="575"/>
        <v>0</v>
      </c>
      <c r="C384" s="460">
        <f>표준압력!C368</f>
        <v>0</v>
      </c>
      <c r="D384" s="469">
        <f>표준압력!D368</f>
        <v>0</v>
      </c>
      <c r="E384" s="415">
        <f t="shared" si="595"/>
        <v>0</v>
      </c>
      <c r="F384" s="412" t="str">
        <f t="shared" ca="1" si="630"/>
        <v/>
      </c>
      <c r="G384" s="413" t="str">
        <f t="shared" ca="1" si="630"/>
        <v/>
      </c>
      <c r="H384" s="412" t="str">
        <f t="shared" ca="1" si="630"/>
        <v/>
      </c>
      <c r="I384" s="415" t="str">
        <f t="shared" ca="1" si="630"/>
        <v/>
      </c>
      <c r="J384" s="470" t="str">
        <f t="shared" ca="1" si="577"/>
        <v/>
      </c>
      <c r="K384" s="470" t="str">
        <f t="shared" ca="1" si="578"/>
        <v/>
      </c>
      <c r="L384" s="377">
        <f t="shared" si="579"/>
        <v>0</v>
      </c>
      <c r="M384" s="447" t="e">
        <f t="shared" ca="1" si="580"/>
        <v>#N/A</v>
      </c>
      <c r="N384" s="500" t="e">
        <f t="shared" ca="1" si="581"/>
        <v>#N/A</v>
      </c>
      <c r="O384" s="419">
        <f ca="1">표준압력!G368</f>
        <v>0</v>
      </c>
      <c r="P384" s="407"/>
      <c r="Q384" s="412" t="str">
        <f t="shared" ca="1" si="631"/>
        <v/>
      </c>
      <c r="R384" s="413" t="str">
        <f t="shared" ca="1" si="631"/>
        <v/>
      </c>
      <c r="S384" s="412" t="str">
        <f t="shared" ca="1" si="631"/>
        <v/>
      </c>
      <c r="T384" s="413" t="str">
        <f t="shared" ca="1" si="631"/>
        <v/>
      </c>
      <c r="U384" s="414" t="str">
        <f t="shared" ca="1" si="583"/>
        <v/>
      </c>
      <c r="V384" s="411" t="str">
        <f t="shared" ca="1" si="568"/>
        <v/>
      </c>
      <c r="W384" s="377" t="e">
        <f t="shared" ca="1" si="569"/>
        <v>#N/A</v>
      </c>
      <c r="X384" s="420" t="e">
        <f t="shared" ca="1" si="570"/>
        <v>#VALUE!</v>
      </c>
      <c r="Y384" s="413">
        <f t="shared" si="584"/>
        <v>0</v>
      </c>
      <c r="AA384" s="412">
        <f t="shared" ref="AA384:AE384" si="652">AA383</f>
        <v>0</v>
      </c>
      <c r="AB384" s="412" t="str">
        <f t="shared" ca="1" si="652"/>
        <v/>
      </c>
      <c r="AC384" s="413" t="str">
        <f t="shared" ca="1" si="652"/>
        <v/>
      </c>
      <c r="AD384" s="412" t="str">
        <f t="shared" ca="1" si="652"/>
        <v/>
      </c>
      <c r="AE384" s="413" t="str">
        <f t="shared" ca="1" si="652"/>
        <v/>
      </c>
      <c r="AF384" s="414" t="str">
        <f t="shared" ca="1" si="586"/>
        <v/>
      </c>
      <c r="AG384" s="454" t="str">
        <f t="shared" ca="1" si="571"/>
        <v/>
      </c>
      <c r="AH384" s="456" t="str">
        <f t="shared" ca="1" si="587"/>
        <v/>
      </c>
      <c r="AI384" s="456" t="str">
        <f t="shared" ca="1" si="572"/>
        <v/>
      </c>
      <c r="AJ384" s="447" t="e">
        <f t="shared" ca="1" si="588"/>
        <v>#N/A</v>
      </c>
      <c r="AK384" s="412" t="str">
        <f t="shared" ref="AK384:AN384" ca="1" si="653">AK383</f>
        <v/>
      </c>
      <c r="AL384" s="413" t="str">
        <f t="shared" ca="1" si="653"/>
        <v/>
      </c>
      <c r="AM384" s="412" t="str">
        <f t="shared" ca="1" si="653"/>
        <v/>
      </c>
      <c r="AN384" s="413" t="str">
        <f t="shared" ca="1" si="653"/>
        <v/>
      </c>
      <c r="AO384" s="414" t="str">
        <f t="shared" ca="1" si="590"/>
        <v/>
      </c>
      <c r="AP384" s="454" t="str">
        <f t="shared" ca="1" si="573"/>
        <v/>
      </c>
      <c r="AQ384" s="456" t="str">
        <f t="shared" ca="1" si="591"/>
        <v/>
      </c>
      <c r="AR384" s="456" t="str">
        <f t="shared" ca="1" si="574"/>
        <v/>
      </c>
      <c r="AS384" s="447" t="e">
        <f t="shared" ca="1" si="592"/>
        <v>#N/A</v>
      </c>
      <c r="AT384" s="472" t="e">
        <f t="shared" ca="1" si="593"/>
        <v>#VALUE!</v>
      </c>
      <c r="AU384" s="471">
        <f t="shared" ca="1" si="594"/>
        <v>0</v>
      </c>
    </row>
    <row r="385" spans="2:47" ht="15" customHeight="1">
      <c r="B385" s="409">
        <f t="shared" si="575"/>
        <v>0</v>
      </c>
      <c r="C385" s="460">
        <f>표준압력!C369</f>
        <v>0</v>
      </c>
      <c r="D385" s="469">
        <f>표준압력!D369</f>
        <v>0</v>
      </c>
      <c r="E385" s="415">
        <f t="shared" si="595"/>
        <v>0</v>
      </c>
      <c r="F385" s="412" t="str">
        <f t="shared" ca="1" si="595"/>
        <v/>
      </c>
      <c r="G385" s="413" t="str">
        <f t="shared" ca="1" si="595"/>
        <v/>
      </c>
      <c r="H385" s="412" t="str">
        <f t="shared" ca="1" si="595"/>
        <v/>
      </c>
      <c r="I385" s="415" t="str">
        <f t="shared" ca="1" si="595"/>
        <v/>
      </c>
      <c r="J385" s="470" t="str">
        <f t="shared" ca="1" si="577"/>
        <v/>
      </c>
      <c r="K385" s="470" t="str">
        <f t="shared" ca="1" si="578"/>
        <v/>
      </c>
      <c r="L385" s="377">
        <f t="shared" si="579"/>
        <v>0</v>
      </c>
      <c r="M385" s="447" t="e">
        <f t="shared" ca="1" si="580"/>
        <v>#N/A</v>
      </c>
      <c r="N385" s="500" t="e">
        <f t="shared" ca="1" si="581"/>
        <v>#N/A</v>
      </c>
      <c r="O385" s="419">
        <f ca="1">표준압력!G369</f>
        <v>0</v>
      </c>
      <c r="P385" s="407"/>
      <c r="Q385" s="412" t="str">
        <f t="shared" ref="Q385:T385" ca="1" si="654">Q384</f>
        <v/>
      </c>
      <c r="R385" s="413" t="str">
        <f t="shared" ca="1" si="654"/>
        <v/>
      </c>
      <c r="S385" s="412" t="str">
        <f t="shared" ca="1" si="654"/>
        <v/>
      </c>
      <c r="T385" s="413" t="str">
        <f t="shared" ca="1" si="654"/>
        <v/>
      </c>
      <c r="U385" s="414" t="str">
        <f t="shared" ca="1" si="583"/>
        <v/>
      </c>
      <c r="V385" s="411" t="str">
        <f t="shared" ca="1" si="568"/>
        <v/>
      </c>
      <c r="W385" s="377" t="e">
        <f t="shared" ca="1" si="569"/>
        <v>#N/A</v>
      </c>
      <c r="X385" s="420" t="e">
        <f t="shared" ca="1" si="570"/>
        <v>#VALUE!</v>
      </c>
      <c r="Y385" s="413">
        <f t="shared" si="584"/>
        <v>0</v>
      </c>
      <c r="AA385" s="412">
        <f t="shared" ref="AA385:AE385" si="655">AA384</f>
        <v>0</v>
      </c>
      <c r="AB385" s="412" t="str">
        <f t="shared" ca="1" si="655"/>
        <v/>
      </c>
      <c r="AC385" s="413" t="str">
        <f t="shared" ca="1" si="655"/>
        <v/>
      </c>
      <c r="AD385" s="412" t="str">
        <f t="shared" ca="1" si="655"/>
        <v/>
      </c>
      <c r="AE385" s="413" t="str">
        <f t="shared" ca="1" si="655"/>
        <v/>
      </c>
      <c r="AF385" s="414" t="str">
        <f t="shared" ca="1" si="586"/>
        <v/>
      </c>
      <c r="AG385" s="454" t="str">
        <f t="shared" ca="1" si="571"/>
        <v/>
      </c>
      <c r="AH385" s="456" t="str">
        <f t="shared" ca="1" si="587"/>
        <v/>
      </c>
      <c r="AI385" s="456" t="str">
        <f t="shared" ca="1" si="572"/>
        <v/>
      </c>
      <c r="AJ385" s="447" t="e">
        <f t="shared" ca="1" si="588"/>
        <v>#N/A</v>
      </c>
      <c r="AK385" s="412" t="str">
        <f t="shared" ref="AK385:AN385" ca="1" si="656">AK384</f>
        <v/>
      </c>
      <c r="AL385" s="413" t="str">
        <f t="shared" ca="1" si="656"/>
        <v/>
      </c>
      <c r="AM385" s="412" t="str">
        <f t="shared" ca="1" si="656"/>
        <v/>
      </c>
      <c r="AN385" s="413" t="str">
        <f t="shared" ca="1" si="656"/>
        <v/>
      </c>
      <c r="AO385" s="414" t="str">
        <f t="shared" ca="1" si="590"/>
        <v/>
      </c>
      <c r="AP385" s="454" t="str">
        <f t="shared" ca="1" si="573"/>
        <v/>
      </c>
      <c r="AQ385" s="456" t="str">
        <f t="shared" ca="1" si="591"/>
        <v/>
      </c>
      <c r="AR385" s="456" t="str">
        <f t="shared" ca="1" si="574"/>
        <v/>
      </c>
      <c r="AS385" s="447" t="e">
        <f t="shared" ca="1" si="592"/>
        <v>#N/A</v>
      </c>
      <c r="AT385" s="472" t="e">
        <f t="shared" ca="1" si="593"/>
        <v>#VALUE!</v>
      </c>
      <c r="AU385" s="471">
        <f t="shared" ca="1" si="594"/>
        <v>0</v>
      </c>
    </row>
    <row r="386" spans="2:47" ht="15" customHeight="1">
      <c r="B386" s="409">
        <f t="shared" si="575"/>
        <v>0</v>
      </c>
      <c r="C386" s="460">
        <f>표준압력!C370</f>
        <v>0</v>
      </c>
      <c r="D386" s="469">
        <f>표준압력!D370</f>
        <v>0</v>
      </c>
      <c r="E386" s="415">
        <f t="shared" ref="E386:I401" si="657">E385</f>
        <v>0</v>
      </c>
      <c r="F386" s="412" t="str">
        <f t="shared" ca="1" si="657"/>
        <v/>
      </c>
      <c r="G386" s="413" t="str">
        <f t="shared" ca="1" si="657"/>
        <v/>
      </c>
      <c r="H386" s="412" t="str">
        <f t="shared" ca="1" si="657"/>
        <v/>
      </c>
      <c r="I386" s="415" t="str">
        <f t="shared" ca="1" si="657"/>
        <v/>
      </c>
      <c r="J386" s="470" t="str">
        <f t="shared" ca="1" si="577"/>
        <v/>
      </c>
      <c r="K386" s="470" t="str">
        <f t="shared" ca="1" si="578"/>
        <v/>
      </c>
      <c r="L386" s="377">
        <f t="shared" si="579"/>
        <v>0</v>
      </c>
      <c r="M386" s="447" t="e">
        <f t="shared" ca="1" si="580"/>
        <v>#N/A</v>
      </c>
      <c r="N386" s="500" t="e">
        <f t="shared" ca="1" si="581"/>
        <v>#N/A</v>
      </c>
      <c r="O386" s="419">
        <f ca="1">표준압력!G370</f>
        <v>0</v>
      </c>
      <c r="P386" s="407"/>
      <c r="Q386" s="412" t="str">
        <f t="shared" ref="Q386:T386" ca="1" si="658">Q385</f>
        <v/>
      </c>
      <c r="R386" s="413" t="str">
        <f t="shared" ca="1" si="658"/>
        <v/>
      </c>
      <c r="S386" s="412" t="str">
        <f t="shared" ca="1" si="658"/>
        <v/>
      </c>
      <c r="T386" s="413" t="str">
        <f t="shared" ca="1" si="658"/>
        <v/>
      </c>
      <c r="U386" s="414" t="str">
        <f t="shared" ca="1" si="583"/>
        <v/>
      </c>
      <c r="V386" s="411" t="str">
        <f t="shared" ca="1" si="568"/>
        <v/>
      </c>
      <c r="W386" s="377" t="e">
        <f t="shared" ca="1" si="569"/>
        <v>#N/A</v>
      </c>
      <c r="X386" s="420" t="e">
        <f t="shared" ca="1" si="570"/>
        <v>#VALUE!</v>
      </c>
      <c r="Y386" s="413">
        <f t="shared" si="584"/>
        <v>0</v>
      </c>
      <c r="AA386" s="412">
        <f t="shared" ref="AA386:AE386" si="659">AA385</f>
        <v>0</v>
      </c>
      <c r="AB386" s="412" t="str">
        <f t="shared" ca="1" si="659"/>
        <v/>
      </c>
      <c r="AC386" s="413" t="str">
        <f t="shared" ca="1" si="659"/>
        <v/>
      </c>
      <c r="AD386" s="412" t="str">
        <f t="shared" ca="1" si="659"/>
        <v/>
      </c>
      <c r="AE386" s="413" t="str">
        <f t="shared" ca="1" si="659"/>
        <v/>
      </c>
      <c r="AF386" s="414" t="str">
        <f t="shared" ca="1" si="586"/>
        <v/>
      </c>
      <c r="AG386" s="454" t="str">
        <f t="shared" ca="1" si="571"/>
        <v/>
      </c>
      <c r="AH386" s="456" t="str">
        <f t="shared" ca="1" si="587"/>
        <v/>
      </c>
      <c r="AI386" s="456" t="str">
        <f t="shared" ca="1" si="572"/>
        <v/>
      </c>
      <c r="AJ386" s="447" t="e">
        <f t="shared" ca="1" si="588"/>
        <v>#N/A</v>
      </c>
      <c r="AK386" s="412" t="str">
        <f t="shared" ref="AK386:AN386" ca="1" si="660">AK385</f>
        <v/>
      </c>
      <c r="AL386" s="413" t="str">
        <f t="shared" ca="1" si="660"/>
        <v/>
      </c>
      <c r="AM386" s="412" t="str">
        <f t="shared" ca="1" si="660"/>
        <v/>
      </c>
      <c r="AN386" s="413" t="str">
        <f t="shared" ca="1" si="660"/>
        <v/>
      </c>
      <c r="AO386" s="414" t="str">
        <f t="shared" ca="1" si="590"/>
        <v/>
      </c>
      <c r="AP386" s="454" t="str">
        <f t="shared" ca="1" si="573"/>
        <v/>
      </c>
      <c r="AQ386" s="456" t="str">
        <f t="shared" ca="1" si="591"/>
        <v/>
      </c>
      <c r="AR386" s="456" t="str">
        <f t="shared" ca="1" si="574"/>
        <v/>
      </c>
      <c r="AS386" s="447" t="e">
        <f t="shared" ca="1" si="592"/>
        <v>#N/A</v>
      </c>
      <c r="AT386" s="472" t="e">
        <f t="shared" ca="1" si="593"/>
        <v>#VALUE!</v>
      </c>
      <c r="AU386" s="471">
        <f t="shared" ca="1" si="594"/>
        <v>0</v>
      </c>
    </row>
    <row r="387" spans="2:47" ht="15" customHeight="1">
      <c r="B387" s="409">
        <f t="shared" si="575"/>
        <v>0</v>
      </c>
      <c r="C387" s="460">
        <f>표준압력!C371</f>
        <v>0</v>
      </c>
      <c r="D387" s="469">
        <f>표준압력!D371</f>
        <v>0</v>
      </c>
      <c r="E387" s="415">
        <f t="shared" si="657"/>
        <v>0</v>
      </c>
      <c r="F387" s="412" t="str">
        <f t="shared" ca="1" si="657"/>
        <v/>
      </c>
      <c r="G387" s="413" t="str">
        <f t="shared" ca="1" si="657"/>
        <v/>
      </c>
      <c r="H387" s="412" t="str">
        <f t="shared" ca="1" si="657"/>
        <v/>
      </c>
      <c r="I387" s="415" t="str">
        <f t="shared" ca="1" si="657"/>
        <v/>
      </c>
      <c r="J387" s="470" t="str">
        <f t="shared" ca="1" si="577"/>
        <v/>
      </c>
      <c r="K387" s="470" t="str">
        <f t="shared" ca="1" si="578"/>
        <v/>
      </c>
      <c r="L387" s="377">
        <f t="shared" si="579"/>
        <v>0</v>
      </c>
      <c r="M387" s="447" t="e">
        <f t="shared" ca="1" si="580"/>
        <v>#N/A</v>
      </c>
      <c r="N387" s="500" t="e">
        <f t="shared" ca="1" si="581"/>
        <v>#N/A</v>
      </c>
      <c r="O387" s="419">
        <f ca="1">표준압력!G371</f>
        <v>0</v>
      </c>
      <c r="P387" s="407"/>
      <c r="Q387" s="412" t="str">
        <f t="shared" ref="Q387:T387" ca="1" si="661">Q386</f>
        <v/>
      </c>
      <c r="R387" s="413" t="str">
        <f t="shared" ca="1" si="661"/>
        <v/>
      </c>
      <c r="S387" s="412" t="str">
        <f t="shared" ca="1" si="661"/>
        <v/>
      </c>
      <c r="T387" s="413" t="str">
        <f t="shared" ca="1" si="661"/>
        <v/>
      </c>
      <c r="U387" s="414" t="str">
        <f t="shared" ca="1" si="583"/>
        <v/>
      </c>
      <c r="V387" s="411" t="str">
        <f t="shared" ca="1" si="568"/>
        <v/>
      </c>
      <c r="W387" s="377" t="e">
        <f t="shared" ca="1" si="569"/>
        <v>#N/A</v>
      </c>
      <c r="X387" s="420" t="e">
        <f t="shared" ca="1" si="570"/>
        <v>#VALUE!</v>
      </c>
      <c r="Y387" s="413">
        <f t="shared" si="584"/>
        <v>0</v>
      </c>
      <c r="AA387" s="412">
        <f t="shared" ref="AA387:AE387" si="662">AA386</f>
        <v>0</v>
      </c>
      <c r="AB387" s="412" t="str">
        <f t="shared" ca="1" si="662"/>
        <v/>
      </c>
      <c r="AC387" s="413" t="str">
        <f t="shared" ca="1" si="662"/>
        <v/>
      </c>
      <c r="AD387" s="412" t="str">
        <f t="shared" ca="1" si="662"/>
        <v/>
      </c>
      <c r="AE387" s="413" t="str">
        <f t="shared" ca="1" si="662"/>
        <v/>
      </c>
      <c r="AF387" s="414" t="str">
        <f t="shared" ca="1" si="586"/>
        <v/>
      </c>
      <c r="AG387" s="454" t="str">
        <f t="shared" ca="1" si="571"/>
        <v/>
      </c>
      <c r="AH387" s="456" t="str">
        <f t="shared" ca="1" si="587"/>
        <v/>
      </c>
      <c r="AI387" s="456" t="str">
        <f t="shared" ca="1" si="572"/>
        <v/>
      </c>
      <c r="AJ387" s="447" t="e">
        <f t="shared" ca="1" si="588"/>
        <v>#N/A</v>
      </c>
      <c r="AK387" s="412" t="str">
        <f t="shared" ref="AK387:AN387" ca="1" si="663">AK386</f>
        <v/>
      </c>
      <c r="AL387" s="413" t="str">
        <f t="shared" ca="1" si="663"/>
        <v/>
      </c>
      <c r="AM387" s="412" t="str">
        <f t="shared" ca="1" si="663"/>
        <v/>
      </c>
      <c r="AN387" s="413" t="str">
        <f t="shared" ca="1" si="663"/>
        <v/>
      </c>
      <c r="AO387" s="414" t="str">
        <f t="shared" ca="1" si="590"/>
        <v/>
      </c>
      <c r="AP387" s="454" t="str">
        <f t="shared" ca="1" si="573"/>
        <v/>
      </c>
      <c r="AQ387" s="456" t="str">
        <f t="shared" ca="1" si="591"/>
        <v/>
      </c>
      <c r="AR387" s="456" t="str">
        <f t="shared" ca="1" si="574"/>
        <v/>
      </c>
      <c r="AS387" s="447" t="e">
        <f t="shared" ca="1" si="592"/>
        <v>#N/A</v>
      </c>
      <c r="AT387" s="472" t="e">
        <f t="shared" ca="1" si="593"/>
        <v>#VALUE!</v>
      </c>
      <c r="AU387" s="471">
        <f t="shared" ca="1" si="594"/>
        <v>0</v>
      </c>
    </row>
    <row r="388" spans="2:47" ht="15" customHeight="1">
      <c r="B388" s="409">
        <f t="shared" si="575"/>
        <v>0</v>
      </c>
      <c r="C388" s="460">
        <f>표준압력!C372</f>
        <v>0</v>
      </c>
      <c r="D388" s="469">
        <f>표준압력!D372</f>
        <v>0</v>
      </c>
      <c r="E388" s="415">
        <f t="shared" si="657"/>
        <v>0</v>
      </c>
      <c r="F388" s="412" t="str">
        <f t="shared" ca="1" si="657"/>
        <v/>
      </c>
      <c r="G388" s="413" t="str">
        <f t="shared" ca="1" si="657"/>
        <v/>
      </c>
      <c r="H388" s="412" t="str">
        <f t="shared" ca="1" si="657"/>
        <v/>
      </c>
      <c r="I388" s="415" t="str">
        <f t="shared" ca="1" si="657"/>
        <v/>
      </c>
      <c r="J388" s="470" t="str">
        <f t="shared" ca="1" si="577"/>
        <v/>
      </c>
      <c r="K388" s="470" t="str">
        <f t="shared" ca="1" si="578"/>
        <v/>
      </c>
      <c r="L388" s="377">
        <f t="shared" si="579"/>
        <v>0</v>
      </c>
      <c r="M388" s="447" t="e">
        <f t="shared" ca="1" si="580"/>
        <v>#N/A</v>
      </c>
      <c r="N388" s="500" t="e">
        <f t="shared" ca="1" si="581"/>
        <v>#N/A</v>
      </c>
      <c r="O388" s="419">
        <f ca="1">표준압력!G372</f>
        <v>0</v>
      </c>
      <c r="P388" s="407"/>
      <c r="Q388" s="412" t="str">
        <f t="shared" ref="Q388:T388" ca="1" si="664">Q387</f>
        <v/>
      </c>
      <c r="R388" s="413" t="str">
        <f t="shared" ca="1" si="664"/>
        <v/>
      </c>
      <c r="S388" s="412" t="str">
        <f t="shared" ca="1" si="664"/>
        <v/>
      </c>
      <c r="T388" s="413" t="str">
        <f t="shared" ca="1" si="664"/>
        <v/>
      </c>
      <c r="U388" s="414" t="str">
        <f t="shared" ca="1" si="583"/>
        <v/>
      </c>
      <c r="V388" s="411" t="str">
        <f t="shared" ca="1" si="568"/>
        <v/>
      </c>
      <c r="W388" s="377" t="e">
        <f t="shared" ref="W388:W415" ca="1" si="665">IF(OR(V388="% of Reading",V388="% of F.S"),1,INDEX(C$3:J$10,MATCH(V388,B$3:B$10,0),MATCH(Y388,C$2:J$2,0)))</f>
        <v>#N/A</v>
      </c>
      <c r="X388" s="420" t="e">
        <f t="shared" ref="X388:X415" ca="1" si="666">IF(V388="% of Reading",N388*U388%,IF(V388="% of F.S",E388*U388%,U388*W388))</f>
        <v>#VALUE!</v>
      </c>
      <c r="Y388" s="413">
        <f t="shared" si="584"/>
        <v>0</v>
      </c>
      <c r="AA388" s="412">
        <f t="shared" ref="AA388:AE388" si="667">AA387</f>
        <v>0</v>
      </c>
      <c r="AB388" s="412" t="str">
        <f t="shared" ca="1" si="667"/>
        <v/>
      </c>
      <c r="AC388" s="413" t="str">
        <f t="shared" ca="1" si="667"/>
        <v/>
      </c>
      <c r="AD388" s="412" t="str">
        <f t="shared" ca="1" si="667"/>
        <v/>
      </c>
      <c r="AE388" s="413" t="str">
        <f t="shared" ca="1" si="667"/>
        <v/>
      </c>
      <c r="AF388" s="414" t="str">
        <f t="shared" ca="1" si="586"/>
        <v/>
      </c>
      <c r="AG388" s="454" t="str">
        <f t="shared" ca="1" si="571"/>
        <v/>
      </c>
      <c r="AH388" s="456" t="str">
        <f t="shared" ca="1" si="587"/>
        <v/>
      </c>
      <c r="AI388" s="456" t="str">
        <f t="shared" ca="1" si="572"/>
        <v/>
      </c>
      <c r="AJ388" s="447" t="e">
        <f t="shared" ca="1" si="588"/>
        <v>#N/A</v>
      </c>
      <c r="AK388" s="412" t="str">
        <f t="shared" ref="AK388:AN388" ca="1" si="668">AK387</f>
        <v/>
      </c>
      <c r="AL388" s="413" t="str">
        <f t="shared" ca="1" si="668"/>
        <v/>
      </c>
      <c r="AM388" s="412" t="str">
        <f t="shared" ca="1" si="668"/>
        <v/>
      </c>
      <c r="AN388" s="413" t="str">
        <f t="shared" ca="1" si="668"/>
        <v/>
      </c>
      <c r="AO388" s="414" t="str">
        <f t="shared" ca="1" si="590"/>
        <v/>
      </c>
      <c r="AP388" s="454" t="str">
        <f t="shared" ca="1" si="573"/>
        <v/>
      </c>
      <c r="AQ388" s="456" t="str">
        <f t="shared" ca="1" si="591"/>
        <v/>
      </c>
      <c r="AR388" s="456" t="str">
        <f t="shared" ca="1" si="574"/>
        <v/>
      </c>
      <c r="AS388" s="447" t="e">
        <f t="shared" ca="1" si="592"/>
        <v>#N/A</v>
      </c>
      <c r="AT388" s="472" t="e">
        <f t="shared" ca="1" si="593"/>
        <v>#VALUE!</v>
      </c>
      <c r="AU388" s="471">
        <f t="shared" ca="1" si="594"/>
        <v>0</v>
      </c>
    </row>
    <row r="389" spans="2:47" ht="15" customHeight="1">
      <c r="B389" s="409">
        <f t="shared" si="575"/>
        <v>0</v>
      </c>
      <c r="C389" s="460">
        <f>표준압력!C373</f>
        <v>0</v>
      </c>
      <c r="D389" s="469">
        <f>표준압력!D373</f>
        <v>0</v>
      </c>
      <c r="E389" s="415">
        <f t="shared" si="657"/>
        <v>0</v>
      </c>
      <c r="F389" s="412" t="str">
        <f t="shared" ca="1" si="657"/>
        <v/>
      </c>
      <c r="G389" s="413" t="str">
        <f t="shared" ca="1" si="657"/>
        <v/>
      </c>
      <c r="H389" s="412" t="str">
        <f t="shared" ca="1" si="657"/>
        <v/>
      </c>
      <c r="I389" s="415" t="str">
        <f t="shared" ca="1" si="657"/>
        <v/>
      </c>
      <c r="J389" s="470" t="str">
        <f t="shared" ca="1" si="577"/>
        <v/>
      </c>
      <c r="K389" s="470" t="str">
        <f t="shared" ca="1" si="578"/>
        <v/>
      </c>
      <c r="L389" s="377">
        <f t="shared" si="579"/>
        <v>0</v>
      </c>
      <c r="M389" s="447" t="e">
        <f t="shared" ca="1" si="580"/>
        <v>#N/A</v>
      </c>
      <c r="N389" s="500" t="e">
        <f t="shared" ca="1" si="581"/>
        <v>#N/A</v>
      </c>
      <c r="O389" s="419">
        <f ca="1">표준압력!G373</f>
        <v>0</v>
      </c>
      <c r="P389" s="407"/>
      <c r="Q389" s="412" t="str">
        <f t="shared" ref="Q389:T389" ca="1" si="669">Q388</f>
        <v/>
      </c>
      <c r="R389" s="413" t="str">
        <f t="shared" ca="1" si="669"/>
        <v/>
      </c>
      <c r="S389" s="412" t="str">
        <f t="shared" ca="1" si="669"/>
        <v/>
      </c>
      <c r="T389" s="413" t="str">
        <f t="shared" ca="1" si="669"/>
        <v/>
      </c>
      <c r="U389" s="414" t="str">
        <f t="shared" ca="1" si="583"/>
        <v/>
      </c>
      <c r="V389" s="411" t="str">
        <f t="shared" ca="1" si="568"/>
        <v/>
      </c>
      <c r="W389" s="377" t="e">
        <f t="shared" ca="1" si="665"/>
        <v>#N/A</v>
      </c>
      <c r="X389" s="420" t="e">
        <f t="shared" ca="1" si="666"/>
        <v>#VALUE!</v>
      </c>
      <c r="Y389" s="413">
        <f t="shared" si="584"/>
        <v>0</v>
      </c>
      <c r="AA389" s="412">
        <f t="shared" ref="AA389:AE389" si="670">AA388</f>
        <v>0</v>
      </c>
      <c r="AB389" s="412" t="str">
        <f t="shared" ca="1" si="670"/>
        <v/>
      </c>
      <c r="AC389" s="413" t="str">
        <f t="shared" ca="1" si="670"/>
        <v/>
      </c>
      <c r="AD389" s="412" t="str">
        <f t="shared" ca="1" si="670"/>
        <v/>
      </c>
      <c r="AE389" s="413" t="str">
        <f t="shared" ca="1" si="670"/>
        <v/>
      </c>
      <c r="AF389" s="414" t="str">
        <f t="shared" ca="1" si="586"/>
        <v/>
      </c>
      <c r="AG389" s="454" t="str">
        <f t="shared" ca="1" si="571"/>
        <v/>
      </c>
      <c r="AH389" s="456" t="str">
        <f t="shared" ca="1" si="587"/>
        <v/>
      </c>
      <c r="AI389" s="456" t="str">
        <f t="shared" ca="1" si="572"/>
        <v/>
      </c>
      <c r="AJ389" s="447" t="e">
        <f t="shared" ca="1" si="588"/>
        <v>#N/A</v>
      </c>
      <c r="AK389" s="412" t="str">
        <f t="shared" ref="AK389:AN389" ca="1" si="671">AK388</f>
        <v/>
      </c>
      <c r="AL389" s="413" t="str">
        <f t="shared" ca="1" si="671"/>
        <v/>
      </c>
      <c r="AM389" s="412" t="str">
        <f t="shared" ca="1" si="671"/>
        <v/>
      </c>
      <c r="AN389" s="413" t="str">
        <f t="shared" ca="1" si="671"/>
        <v/>
      </c>
      <c r="AO389" s="414" t="str">
        <f t="shared" ca="1" si="590"/>
        <v/>
      </c>
      <c r="AP389" s="454" t="str">
        <f t="shared" ca="1" si="573"/>
        <v/>
      </c>
      <c r="AQ389" s="456" t="str">
        <f t="shared" ca="1" si="591"/>
        <v/>
      </c>
      <c r="AR389" s="456" t="str">
        <f t="shared" ca="1" si="574"/>
        <v/>
      </c>
      <c r="AS389" s="447" t="e">
        <f t="shared" ca="1" si="592"/>
        <v>#N/A</v>
      </c>
      <c r="AT389" s="472" t="e">
        <f t="shared" ca="1" si="593"/>
        <v>#VALUE!</v>
      </c>
      <c r="AU389" s="471">
        <f t="shared" ca="1" si="594"/>
        <v>0</v>
      </c>
    </row>
    <row r="390" spans="2:47" ht="15" customHeight="1">
      <c r="B390" s="409">
        <f t="shared" si="575"/>
        <v>0</v>
      </c>
      <c r="C390" s="460">
        <f>표준압력!C374</f>
        <v>0</v>
      </c>
      <c r="D390" s="469">
        <f>표준압력!D374</f>
        <v>0</v>
      </c>
      <c r="E390" s="415">
        <f t="shared" si="657"/>
        <v>0</v>
      </c>
      <c r="F390" s="412" t="str">
        <f t="shared" ca="1" si="657"/>
        <v/>
      </c>
      <c r="G390" s="413" t="str">
        <f t="shared" ca="1" si="657"/>
        <v/>
      </c>
      <c r="H390" s="412" t="str">
        <f t="shared" ca="1" si="657"/>
        <v/>
      </c>
      <c r="I390" s="415" t="str">
        <f t="shared" ca="1" si="657"/>
        <v/>
      </c>
      <c r="J390" s="470" t="str">
        <f t="shared" ca="1" si="577"/>
        <v/>
      </c>
      <c r="K390" s="470" t="str">
        <f t="shared" ca="1" si="578"/>
        <v/>
      </c>
      <c r="L390" s="377">
        <f t="shared" si="579"/>
        <v>0</v>
      </c>
      <c r="M390" s="447" t="e">
        <f t="shared" ca="1" si="580"/>
        <v>#N/A</v>
      </c>
      <c r="N390" s="500" t="e">
        <f t="shared" ca="1" si="581"/>
        <v>#N/A</v>
      </c>
      <c r="O390" s="419">
        <f ca="1">표준압력!G374</f>
        <v>0</v>
      </c>
      <c r="P390" s="407"/>
      <c r="Q390" s="412" t="str">
        <f t="shared" ref="Q390:T390" ca="1" si="672">Q389</f>
        <v/>
      </c>
      <c r="R390" s="413" t="str">
        <f t="shared" ca="1" si="672"/>
        <v/>
      </c>
      <c r="S390" s="412" t="str">
        <f t="shared" ca="1" si="672"/>
        <v/>
      </c>
      <c r="T390" s="413" t="str">
        <f t="shared" ca="1" si="672"/>
        <v/>
      </c>
      <c r="U390" s="414" t="str">
        <f t="shared" ca="1" si="583"/>
        <v/>
      </c>
      <c r="V390" s="411" t="str">
        <f t="shared" ca="1" si="568"/>
        <v/>
      </c>
      <c r="W390" s="377" t="e">
        <f t="shared" ca="1" si="665"/>
        <v>#N/A</v>
      </c>
      <c r="X390" s="420" t="e">
        <f t="shared" ca="1" si="666"/>
        <v>#VALUE!</v>
      </c>
      <c r="Y390" s="413">
        <f t="shared" si="584"/>
        <v>0</v>
      </c>
      <c r="AA390" s="412">
        <f t="shared" ref="AA390:AE390" si="673">AA389</f>
        <v>0</v>
      </c>
      <c r="AB390" s="412" t="str">
        <f t="shared" ca="1" si="673"/>
        <v/>
      </c>
      <c r="AC390" s="413" t="str">
        <f t="shared" ca="1" si="673"/>
        <v/>
      </c>
      <c r="AD390" s="412" t="str">
        <f t="shared" ca="1" si="673"/>
        <v/>
      </c>
      <c r="AE390" s="413" t="str">
        <f t="shared" ca="1" si="673"/>
        <v/>
      </c>
      <c r="AF390" s="414" t="str">
        <f t="shared" ca="1" si="586"/>
        <v/>
      </c>
      <c r="AG390" s="454" t="str">
        <f t="shared" ca="1" si="571"/>
        <v/>
      </c>
      <c r="AH390" s="456" t="str">
        <f t="shared" ca="1" si="587"/>
        <v/>
      </c>
      <c r="AI390" s="456" t="str">
        <f t="shared" ca="1" si="572"/>
        <v/>
      </c>
      <c r="AJ390" s="447" t="e">
        <f t="shared" ca="1" si="588"/>
        <v>#N/A</v>
      </c>
      <c r="AK390" s="412" t="str">
        <f t="shared" ref="AK390:AN390" ca="1" si="674">AK389</f>
        <v/>
      </c>
      <c r="AL390" s="413" t="str">
        <f t="shared" ca="1" si="674"/>
        <v/>
      </c>
      <c r="AM390" s="412" t="str">
        <f t="shared" ca="1" si="674"/>
        <v/>
      </c>
      <c r="AN390" s="413" t="str">
        <f t="shared" ca="1" si="674"/>
        <v/>
      </c>
      <c r="AO390" s="414" t="str">
        <f t="shared" ca="1" si="590"/>
        <v/>
      </c>
      <c r="AP390" s="454" t="str">
        <f t="shared" ca="1" si="573"/>
        <v/>
      </c>
      <c r="AQ390" s="456" t="str">
        <f t="shared" ca="1" si="591"/>
        <v/>
      </c>
      <c r="AR390" s="456" t="str">
        <f t="shared" ca="1" si="574"/>
        <v/>
      </c>
      <c r="AS390" s="447" t="e">
        <f t="shared" ca="1" si="592"/>
        <v>#N/A</v>
      </c>
      <c r="AT390" s="472" t="e">
        <f t="shared" ca="1" si="593"/>
        <v>#VALUE!</v>
      </c>
      <c r="AU390" s="471">
        <f t="shared" ca="1" si="594"/>
        <v>0</v>
      </c>
    </row>
    <row r="391" spans="2:47" ht="15" customHeight="1">
      <c r="B391" s="409">
        <f t="shared" si="575"/>
        <v>0</v>
      </c>
      <c r="C391" s="460">
        <f>표준압력!C375</f>
        <v>0</v>
      </c>
      <c r="D391" s="469">
        <f>표준압력!D375</f>
        <v>0</v>
      </c>
      <c r="E391" s="415">
        <f t="shared" si="657"/>
        <v>0</v>
      </c>
      <c r="F391" s="412" t="str">
        <f t="shared" ca="1" si="657"/>
        <v/>
      </c>
      <c r="G391" s="413" t="str">
        <f t="shared" ca="1" si="657"/>
        <v/>
      </c>
      <c r="H391" s="412" t="str">
        <f t="shared" ca="1" si="657"/>
        <v/>
      </c>
      <c r="I391" s="415" t="str">
        <f t="shared" ca="1" si="657"/>
        <v/>
      </c>
      <c r="J391" s="470" t="str">
        <f t="shared" ca="1" si="577"/>
        <v/>
      </c>
      <c r="K391" s="470" t="str">
        <f t="shared" ca="1" si="578"/>
        <v/>
      </c>
      <c r="L391" s="377">
        <f t="shared" si="579"/>
        <v>0</v>
      </c>
      <c r="M391" s="447" t="e">
        <f t="shared" ca="1" si="580"/>
        <v>#N/A</v>
      </c>
      <c r="N391" s="500" t="e">
        <f t="shared" ca="1" si="581"/>
        <v>#N/A</v>
      </c>
      <c r="O391" s="419">
        <f ca="1">표준압력!G375</f>
        <v>0</v>
      </c>
      <c r="P391" s="407"/>
      <c r="Q391" s="412" t="str">
        <f t="shared" ref="Q391:T391" ca="1" si="675">Q390</f>
        <v/>
      </c>
      <c r="R391" s="413" t="str">
        <f t="shared" ca="1" si="675"/>
        <v/>
      </c>
      <c r="S391" s="412" t="str">
        <f t="shared" ca="1" si="675"/>
        <v/>
      </c>
      <c r="T391" s="413" t="str">
        <f t="shared" ca="1" si="675"/>
        <v/>
      </c>
      <c r="U391" s="414" t="str">
        <f t="shared" ca="1" si="583"/>
        <v/>
      </c>
      <c r="V391" s="411" t="str">
        <f t="shared" ca="1" si="568"/>
        <v/>
      </c>
      <c r="W391" s="377" t="e">
        <f t="shared" ca="1" si="665"/>
        <v>#N/A</v>
      </c>
      <c r="X391" s="420" t="e">
        <f t="shared" ca="1" si="666"/>
        <v>#VALUE!</v>
      </c>
      <c r="Y391" s="413">
        <f t="shared" si="584"/>
        <v>0</v>
      </c>
      <c r="AA391" s="412">
        <f t="shared" ref="AA391:AE391" si="676">AA390</f>
        <v>0</v>
      </c>
      <c r="AB391" s="412" t="str">
        <f t="shared" ca="1" si="676"/>
        <v/>
      </c>
      <c r="AC391" s="413" t="str">
        <f t="shared" ca="1" si="676"/>
        <v/>
      </c>
      <c r="AD391" s="412" t="str">
        <f t="shared" ca="1" si="676"/>
        <v/>
      </c>
      <c r="AE391" s="413" t="str">
        <f t="shared" ca="1" si="676"/>
        <v/>
      </c>
      <c r="AF391" s="414" t="str">
        <f t="shared" ca="1" si="586"/>
        <v/>
      </c>
      <c r="AG391" s="454" t="str">
        <f t="shared" ca="1" si="571"/>
        <v/>
      </c>
      <c r="AH391" s="456" t="str">
        <f t="shared" ca="1" si="587"/>
        <v/>
      </c>
      <c r="AI391" s="456" t="str">
        <f t="shared" ca="1" si="572"/>
        <v/>
      </c>
      <c r="AJ391" s="447" t="e">
        <f t="shared" ca="1" si="588"/>
        <v>#N/A</v>
      </c>
      <c r="AK391" s="412" t="str">
        <f t="shared" ref="AK391:AN391" ca="1" si="677">AK390</f>
        <v/>
      </c>
      <c r="AL391" s="413" t="str">
        <f t="shared" ca="1" si="677"/>
        <v/>
      </c>
      <c r="AM391" s="412" t="str">
        <f t="shared" ca="1" si="677"/>
        <v/>
      </c>
      <c r="AN391" s="413" t="str">
        <f t="shared" ca="1" si="677"/>
        <v/>
      </c>
      <c r="AO391" s="414" t="str">
        <f t="shared" ca="1" si="590"/>
        <v/>
      </c>
      <c r="AP391" s="454" t="str">
        <f t="shared" ca="1" si="573"/>
        <v/>
      </c>
      <c r="AQ391" s="456" t="str">
        <f t="shared" ca="1" si="591"/>
        <v/>
      </c>
      <c r="AR391" s="456" t="str">
        <f t="shared" ca="1" si="574"/>
        <v/>
      </c>
      <c r="AS391" s="447" t="e">
        <f t="shared" ca="1" si="592"/>
        <v>#N/A</v>
      </c>
      <c r="AT391" s="472" t="e">
        <f t="shared" ca="1" si="593"/>
        <v>#VALUE!</v>
      </c>
      <c r="AU391" s="471">
        <f t="shared" ca="1" si="594"/>
        <v>0</v>
      </c>
    </row>
    <row r="392" spans="2:47" ht="15" customHeight="1">
      <c r="B392" s="409">
        <f t="shared" si="575"/>
        <v>0</v>
      </c>
      <c r="C392" s="460">
        <f>표준압력!C376</f>
        <v>0</v>
      </c>
      <c r="D392" s="469">
        <f>표준압력!D376</f>
        <v>0</v>
      </c>
      <c r="E392" s="415">
        <f t="shared" si="657"/>
        <v>0</v>
      </c>
      <c r="F392" s="412" t="str">
        <f t="shared" ca="1" si="657"/>
        <v/>
      </c>
      <c r="G392" s="413" t="str">
        <f t="shared" ca="1" si="657"/>
        <v/>
      </c>
      <c r="H392" s="412" t="str">
        <f t="shared" ca="1" si="657"/>
        <v/>
      </c>
      <c r="I392" s="415" t="str">
        <f t="shared" ca="1" si="657"/>
        <v/>
      </c>
      <c r="J392" s="470" t="str">
        <f t="shared" ca="1" si="577"/>
        <v/>
      </c>
      <c r="K392" s="470" t="str">
        <f t="shared" ca="1" si="578"/>
        <v/>
      </c>
      <c r="L392" s="377">
        <f t="shared" si="579"/>
        <v>0</v>
      </c>
      <c r="M392" s="447" t="e">
        <f t="shared" ca="1" si="580"/>
        <v>#N/A</v>
      </c>
      <c r="N392" s="500" t="e">
        <f t="shared" ca="1" si="581"/>
        <v>#N/A</v>
      </c>
      <c r="O392" s="419">
        <f ca="1">표준압력!G376</f>
        <v>0</v>
      </c>
      <c r="P392" s="407"/>
      <c r="Q392" s="412" t="str">
        <f t="shared" ref="Q392:T392" ca="1" si="678">Q391</f>
        <v/>
      </c>
      <c r="R392" s="413" t="str">
        <f t="shared" ca="1" si="678"/>
        <v/>
      </c>
      <c r="S392" s="412" t="str">
        <f t="shared" ca="1" si="678"/>
        <v/>
      </c>
      <c r="T392" s="413" t="str">
        <f t="shared" ca="1" si="678"/>
        <v/>
      </c>
      <c r="U392" s="414" t="str">
        <f t="shared" ca="1" si="583"/>
        <v/>
      </c>
      <c r="V392" s="411" t="str">
        <f t="shared" ca="1" si="568"/>
        <v/>
      </c>
      <c r="W392" s="377" t="e">
        <f t="shared" ca="1" si="665"/>
        <v>#N/A</v>
      </c>
      <c r="X392" s="420" t="e">
        <f t="shared" ca="1" si="666"/>
        <v>#VALUE!</v>
      </c>
      <c r="Y392" s="413">
        <f t="shared" si="584"/>
        <v>0</v>
      </c>
      <c r="AA392" s="412">
        <f t="shared" ref="AA392:AE392" si="679">AA391</f>
        <v>0</v>
      </c>
      <c r="AB392" s="412" t="str">
        <f t="shared" ca="1" si="679"/>
        <v/>
      </c>
      <c r="AC392" s="413" t="str">
        <f t="shared" ca="1" si="679"/>
        <v/>
      </c>
      <c r="AD392" s="412" t="str">
        <f t="shared" ca="1" si="679"/>
        <v/>
      </c>
      <c r="AE392" s="413" t="str">
        <f t="shared" ca="1" si="679"/>
        <v/>
      </c>
      <c r="AF392" s="414" t="str">
        <f t="shared" ca="1" si="586"/>
        <v/>
      </c>
      <c r="AG392" s="454" t="str">
        <f t="shared" ca="1" si="571"/>
        <v/>
      </c>
      <c r="AH392" s="456" t="str">
        <f t="shared" ca="1" si="587"/>
        <v/>
      </c>
      <c r="AI392" s="456" t="str">
        <f t="shared" ca="1" si="572"/>
        <v/>
      </c>
      <c r="AJ392" s="447" t="e">
        <f t="shared" ca="1" si="588"/>
        <v>#N/A</v>
      </c>
      <c r="AK392" s="412" t="str">
        <f t="shared" ref="AK392:AN392" ca="1" si="680">AK391</f>
        <v/>
      </c>
      <c r="AL392" s="413" t="str">
        <f t="shared" ca="1" si="680"/>
        <v/>
      </c>
      <c r="AM392" s="412" t="str">
        <f t="shared" ca="1" si="680"/>
        <v/>
      </c>
      <c r="AN392" s="413" t="str">
        <f t="shared" ca="1" si="680"/>
        <v/>
      </c>
      <c r="AO392" s="414" t="str">
        <f t="shared" ca="1" si="590"/>
        <v/>
      </c>
      <c r="AP392" s="454" t="str">
        <f t="shared" ca="1" si="573"/>
        <v/>
      </c>
      <c r="AQ392" s="456" t="str">
        <f t="shared" ca="1" si="591"/>
        <v/>
      </c>
      <c r="AR392" s="456" t="str">
        <f t="shared" ca="1" si="574"/>
        <v/>
      </c>
      <c r="AS392" s="447" t="e">
        <f t="shared" ca="1" si="592"/>
        <v>#N/A</v>
      </c>
      <c r="AT392" s="472" t="e">
        <f t="shared" ca="1" si="593"/>
        <v>#VALUE!</v>
      </c>
      <c r="AU392" s="471">
        <f t="shared" ca="1" si="594"/>
        <v>0</v>
      </c>
    </row>
    <row r="393" spans="2:47" ht="15" customHeight="1">
      <c r="B393" s="409">
        <f t="shared" si="575"/>
        <v>0</v>
      </c>
      <c r="C393" s="460">
        <f>표준압력!C377</f>
        <v>0</v>
      </c>
      <c r="D393" s="469">
        <f>표준압력!D377</f>
        <v>0</v>
      </c>
      <c r="E393" s="415">
        <f t="shared" si="657"/>
        <v>0</v>
      </c>
      <c r="F393" s="412" t="str">
        <f t="shared" ca="1" si="657"/>
        <v/>
      </c>
      <c r="G393" s="413" t="str">
        <f t="shared" ca="1" si="657"/>
        <v/>
      </c>
      <c r="H393" s="412" t="str">
        <f t="shared" ca="1" si="657"/>
        <v/>
      </c>
      <c r="I393" s="415" t="str">
        <f t="shared" ca="1" si="657"/>
        <v/>
      </c>
      <c r="J393" s="470" t="str">
        <f t="shared" ca="1" si="577"/>
        <v/>
      </c>
      <c r="K393" s="470" t="str">
        <f t="shared" ca="1" si="578"/>
        <v/>
      </c>
      <c r="L393" s="377">
        <f t="shared" si="579"/>
        <v>0</v>
      </c>
      <c r="M393" s="447" t="e">
        <f t="shared" ca="1" si="580"/>
        <v>#N/A</v>
      </c>
      <c r="N393" s="500" t="e">
        <f t="shared" ca="1" si="581"/>
        <v>#N/A</v>
      </c>
      <c r="O393" s="419">
        <f ca="1">표준압력!G377</f>
        <v>0</v>
      </c>
      <c r="P393" s="407"/>
      <c r="Q393" s="412" t="str">
        <f t="shared" ref="Q393:T393" ca="1" si="681">Q392</f>
        <v/>
      </c>
      <c r="R393" s="413" t="str">
        <f t="shared" ca="1" si="681"/>
        <v/>
      </c>
      <c r="S393" s="412" t="str">
        <f t="shared" ca="1" si="681"/>
        <v/>
      </c>
      <c r="T393" s="413" t="str">
        <f t="shared" ca="1" si="681"/>
        <v/>
      </c>
      <c r="U393" s="414" t="str">
        <f t="shared" ca="1" si="583"/>
        <v/>
      </c>
      <c r="V393" s="411" t="str">
        <f t="shared" ca="1" si="568"/>
        <v/>
      </c>
      <c r="W393" s="377" t="e">
        <f t="shared" ca="1" si="665"/>
        <v>#N/A</v>
      </c>
      <c r="X393" s="420" t="e">
        <f t="shared" ca="1" si="666"/>
        <v>#VALUE!</v>
      </c>
      <c r="Y393" s="413">
        <f t="shared" si="584"/>
        <v>0</v>
      </c>
      <c r="AA393" s="412">
        <f t="shared" ref="AA393:AE393" si="682">AA392</f>
        <v>0</v>
      </c>
      <c r="AB393" s="412" t="str">
        <f t="shared" ca="1" si="682"/>
        <v/>
      </c>
      <c r="AC393" s="413" t="str">
        <f t="shared" ca="1" si="682"/>
        <v/>
      </c>
      <c r="AD393" s="412" t="str">
        <f t="shared" ca="1" si="682"/>
        <v/>
      </c>
      <c r="AE393" s="413" t="str">
        <f t="shared" ca="1" si="682"/>
        <v/>
      </c>
      <c r="AF393" s="414" t="str">
        <f t="shared" ca="1" si="586"/>
        <v/>
      </c>
      <c r="AG393" s="454" t="str">
        <f t="shared" ca="1" si="571"/>
        <v/>
      </c>
      <c r="AH393" s="456" t="str">
        <f t="shared" ca="1" si="587"/>
        <v/>
      </c>
      <c r="AI393" s="456" t="str">
        <f t="shared" ca="1" si="572"/>
        <v/>
      </c>
      <c r="AJ393" s="447" t="e">
        <f t="shared" ca="1" si="588"/>
        <v>#N/A</v>
      </c>
      <c r="AK393" s="412" t="str">
        <f t="shared" ref="AK393:AN393" ca="1" si="683">AK392</f>
        <v/>
      </c>
      <c r="AL393" s="413" t="str">
        <f t="shared" ca="1" si="683"/>
        <v/>
      </c>
      <c r="AM393" s="412" t="str">
        <f t="shared" ca="1" si="683"/>
        <v/>
      </c>
      <c r="AN393" s="413" t="str">
        <f t="shared" ca="1" si="683"/>
        <v/>
      </c>
      <c r="AO393" s="414" t="str">
        <f t="shared" ca="1" si="590"/>
        <v/>
      </c>
      <c r="AP393" s="454" t="str">
        <f t="shared" ca="1" si="573"/>
        <v/>
      </c>
      <c r="AQ393" s="456" t="str">
        <f t="shared" ca="1" si="591"/>
        <v/>
      </c>
      <c r="AR393" s="456" t="str">
        <f t="shared" ca="1" si="574"/>
        <v/>
      </c>
      <c r="AS393" s="447" t="e">
        <f t="shared" ca="1" si="592"/>
        <v>#N/A</v>
      </c>
      <c r="AT393" s="472" t="e">
        <f t="shared" ca="1" si="593"/>
        <v>#VALUE!</v>
      </c>
      <c r="AU393" s="471">
        <f t="shared" ca="1" si="594"/>
        <v>0</v>
      </c>
    </row>
    <row r="394" spans="2:47" ht="15" customHeight="1">
      <c r="B394" s="409">
        <f t="shared" si="575"/>
        <v>0</v>
      </c>
      <c r="C394" s="460">
        <f>표준압력!C378</f>
        <v>0</v>
      </c>
      <c r="D394" s="469">
        <f>표준압력!D378</f>
        <v>0</v>
      </c>
      <c r="E394" s="415">
        <f t="shared" si="657"/>
        <v>0</v>
      </c>
      <c r="F394" s="412" t="str">
        <f t="shared" ca="1" si="657"/>
        <v/>
      </c>
      <c r="G394" s="413" t="str">
        <f t="shared" ca="1" si="657"/>
        <v/>
      </c>
      <c r="H394" s="412" t="str">
        <f t="shared" ca="1" si="657"/>
        <v/>
      </c>
      <c r="I394" s="415" t="str">
        <f t="shared" ca="1" si="657"/>
        <v/>
      </c>
      <c r="J394" s="470" t="str">
        <f t="shared" ca="1" si="577"/>
        <v/>
      </c>
      <c r="K394" s="470" t="str">
        <f t="shared" ca="1" si="578"/>
        <v/>
      </c>
      <c r="L394" s="377">
        <f t="shared" si="579"/>
        <v>0</v>
      </c>
      <c r="M394" s="447" t="e">
        <f t="shared" ca="1" si="580"/>
        <v>#N/A</v>
      </c>
      <c r="N394" s="500" t="e">
        <f t="shared" ca="1" si="581"/>
        <v>#N/A</v>
      </c>
      <c r="O394" s="419">
        <f ca="1">표준압력!G378</f>
        <v>0</v>
      </c>
      <c r="P394" s="407"/>
      <c r="Q394" s="412" t="str">
        <f t="shared" ref="Q394:T394" ca="1" si="684">Q393</f>
        <v/>
      </c>
      <c r="R394" s="413" t="str">
        <f t="shared" ca="1" si="684"/>
        <v/>
      </c>
      <c r="S394" s="412" t="str">
        <f t="shared" ca="1" si="684"/>
        <v/>
      </c>
      <c r="T394" s="413" t="str">
        <f t="shared" ca="1" si="684"/>
        <v/>
      </c>
      <c r="U394" s="414" t="str">
        <f t="shared" ca="1" si="583"/>
        <v/>
      </c>
      <c r="V394" s="411" t="str">
        <f t="shared" ca="1" si="568"/>
        <v/>
      </c>
      <c r="W394" s="377" t="e">
        <f t="shared" ca="1" si="665"/>
        <v>#N/A</v>
      </c>
      <c r="X394" s="420" t="e">
        <f t="shared" ca="1" si="666"/>
        <v>#VALUE!</v>
      </c>
      <c r="Y394" s="413">
        <f t="shared" si="584"/>
        <v>0</v>
      </c>
      <c r="AA394" s="412">
        <f t="shared" ref="AA394:AE394" si="685">AA393</f>
        <v>0</v>
      </c>
      <c r="AB394" s="412" t="str">
        <f t="shared" ca="1" si="685"/>
        <v/>
      </c>
      <c r="AC394" s="413" t="str">
        <f t="shared" ca="1" si="685"/>
        <v/>
      </c>
      <c r="AD394" s="412" t="str">
        <f t="shared" ca="1" si="685"/>
        <v/>
      </c>
      <c r="AE394" s="413" t="str">
        <f t="shared" ca="1" si="685"/>
        <v/>
      </c>
      <c r="AF394" s="414" t="str">
        <f t="shared" ca="1" si="586"/>
        <v/>
      </c>
      <c r="AG394" s="454" t="str">
        <f t="shared" ca="1" si="571"/>
        <v/>
      </c>
      <c r="AH394" s="456" t="str">
        <f t="shared" ca="1" si="587"/>
        <v/>
      </c>
      <c r="AI394" s="456" t="str">
        <f t="shared" ca="1" si="572"/>
        <v/>
      </c>
      <c r="AJ394" s="447" t="e">
        <f t="shared" ca="1" si="588"/>
        <v>#N/A</v>
      </c>
      <c r="AK394" s="412" t="str">
        <f t="shared" ref="AK394:AN394" ca="1" si="686">AK393</f>
        <v/>
      </c>
      <c r="AL394" s="413" t="str">
        <f t="shared" ca="1" si="686"/>
        <v/>
      </c>
      <c r="AM394" s="412" t="str">
        <f t="shared" ca="1" si="686"/>
        <v/>
      </c>
      <c r="AN394" s="413" t="str">
        <f t="shared" ca="1" si="686"/>
        <v/>
      </c>
      <c r="AO394" s="414" t="str">
        <f t="shared" ca="1" si="590"/>
        <v/>
      </c>
      <c r="AP394" s="454" t="str">
        <f t="shared" ca="1" si="573"/>
        <v/>
      </c>
      <c r="AQ394" s="456" t="str">
        <f t="shared" ca="1" si="591"/>
        <v/>
      </c>
      <c r="AR394" s="456" t="str">
        <f t="shared" ca="1" si="574"/>
        <v/>
      </c>
      <c r="AS394" s="447" t="e">
        <f t="shared" ca="1" si="592"/>
        <v>#N/A</v>
      </c>
      <c r="AT394" s="472" t="e">
        <f t="shared" ca="1" si="593"/>
        <v>#VALUE!</v>
      </c>
      <c r="AU394" s="471">
        <f t="shared" ca="1" si="594"/>
        <v>0</v>
      </c>
    </row>
    <row r="395" spans="2:47" ht="15" customHeight="1">
      <c r="B395" s="409">
        <f t="shared" si="575"/>
        <v>0</v>
      </c>
      <c r="C395" s="460">
        <f>표준압력!C379</f>
        <v>0</v>
      </c>
      <c r="D395" s="469">
        <f>표준압력!D379</f>
        <v>0</v>
      </c>
      <c r="E395" s="415">
        <f t="shared" si="657"/>
        <v>0</v>
      </c>
      <c r="F395" s="412" t="str">
        <f t="shared" ca="1" si="657"/>
        <v/>
      </c>
      <c r="G395" s="413" t="str">
        <f t="shared" ca="1" si="657"/>
        <v/>
      </c>
      <c r="H395" s="412" t="str">
        <f t="shared" ca="1" si="657"/>
        <v/>
      </c>
      <c r="I395" s="415" t="str">
        <f t="shared" ca="1" si="657"/>
        <v/>
      </c>
      <c r="J395" s="470" t="str">
        <f t="shared" ca="1" si="577"/>
        <v/>
      </c>
      <c r="K395" s="470" t="str">
        <f t="shared" ca="1" si="578"/>
        <v/>
      </c>
      <c r="L395" s="377">
        <f t="shared" si="579"/>
        <v>0</v>
      </c>
      <c r="M395" s="447" t="e">
        <f t="shared" ca="1" si="580"/>
        <v>#N/A</v>
      </c>
      <c r="N395" s="500" t="e">
        <f t="shared" ca="1" si="581"/>
        <v>#N/A</v>
      </c>
      <c r="O395" s="419">
        <f ca="1">표준압력!G379</f>
        <v>0</v>
      </c>
      <c r="P395" s="407"/>
      <c r="Q395" s="412" t="str">
        <f t="shared" ref="Q395:T395" ca="1" si="687">Q394</f>
        <v/>
      </c>
      <c r="R395" s="413" t="str">
        <f t="shared" ca="1" si="687"/>
        <v/>
      </c>
      <c r="S395" s="412" t="str">
        <f t="shared" ca="1" si="687"/>
        <v/>
      </c>
      <c r="T395" s="413" t="str">
        <f t="shared" ca="1" si="687"/>
        <v/>
      </c>
      <c r="U395" s="414" t="str">
        <f t="shared" ca="1" si="583"/>
        <v/>
      </c>
      <c r="V395" s="411" t="str">
        <f t="shared" ca="1" si="568"/>
        <v/>
      </c>
      <c r="W395" s="377" t="e">
        <f t="shared" ca="1" si="665"/>
        <v>#N/A</v>
      </c>
      <c r="X395" s="420" t="e">
        <f t="shared" ca="1" si="666"/>
        <v>#VALUE!</v>
      </c>
      <c r="Y395" s="413">
        <f t="shared" si="584"/>
        <v>0</v>
      </c>
      <c r="AA395" s="412">
        <f t="shared" ref="AA395:AE395" si="688">AA394</f>
        <v>0</v>
      </c>
      <c r="AB395" s="412" t="str">
        <f t="shared" ca="1" si="688"/>
        <v/>
      </c>
      <c r="AC395" s="413" t="str">
        <f t="shared" ca="1" si="688"/>
        <v/>
      </c>
      <c r="AD395" s="412" t="str">
        <f t="shared" ca="1" si="688"/>
        <v/>
      </c>
      <c r="AE395" s="413" t="str">
        <f t="shared" ca="1" si="688"/>
        <v/>
      </c>
      <c r="AF395" s="414" t="str">
        <f t="shared" ca="1" si="586"/>
        <v/>
      </c>
      <c r="AG395" s="454" t="str">
        <f t="shared" ca="1" si="571"/>
        <v/>
      </c>
      <c r="AH395" s="456" t="str">
        <f t="shared" ca="1" si="587"/>
        <v/>
      </c>
      <c r="AI395" s="456" t="str">
        <f t="shared" ca="1" si="572"/>
        <v/>
      </c>
      <c r="AJ395" s="447" t="e">
        <f t="shared" ca="1" si="588"/>
        <v>#N/A</v>
      </c>
      <c r="AK395" s="412" t="str">
        <f t="shared" ref="AK395:AN395" ca="1" si="689">AK394</f>
        <v/>
      </c>
      <c r="AL395" s="413" t="str">
        <f t="shared" ca="1" si="689"/>
        <v/>
      </c>
      <c r="AM395" s="412" t="str">
        <f t="shared" ca="1" si="689"/>
        <v/>
      </c>
      <c r="AN395" s="413" t="str">
        <f t="shared" ca="1" si="689"/>
        <v/>
      </c>
      <c r="AO395" s="414" t="str">
        <f t="shared" ca="1" si="590"/>
        <v/>
      </c>
      <c r="AP395" s="454" t="str">
        <f t="shared" ca="1" si="573"/>
        <v/>
      </c>
      <c r="AQ395" s="456" t="str">
        <f t="shared" ca="1" si="591"/>
        <v/>
      </c>
      <c r="AR395" s="456" t="str">
        <f t="shared" ca="1" si="574"/>
        <v/>
      </c>
      <c r="AS395" s="447" t="e">
        <f t="shared" ca="1" si="592"/>
        <v>#N/A</v>
      </c>
      <c r="AT395" s="472" t="e">
        <f t="shared" ca="1" si="593"/>
        <v>#VALUE!</v>
      </c>
      <c r="AU395" s="471">
        <f t="shared" ca="1" si="594"/>
        <v>0</v>
      </c>
    </row>
    <row r="396" spans="2:47" ht="15" customHeight="1">
      <c r="B396" s="409">
        <f t="shared" si="575"/>
        <v>0</v>
      </c>
      <c r="C396" s="460">
        <f>표준압력!C380</f>
        <v>0</v>
      </c>
      <c r="D396" s="469">
        <f>표준압력!D380</f>
        <v>0</v>
      </c>
      <c r="E396" s="415">
        <f t="shared" si="657"/>
        <v>0</v>
      </c>
      <c r="F396" s="412" t="str">
        <f t="shared" ca="1" si="657"/>
        <v/>
      </c>
      <c r="G396" s="413" t="str">
        <f t="shared" ca="1" si="657"/>
        <v/>
      </c>
      <c r="H396" s="412" t="str">
        <f t="shared" ca="1" si="657"/>
        <v/>
      </c>
      <c r="I396" s="415" t="str">
        <f t="shared" ca="1" si="657"/>
        <v/>
      </c>
      <c r="J396" s="470" t="str">
        <f t="shared" ca="1" si="577"/>
        <v/>
      </c>
      <c r="K396" s="470" t="str">
        <f t="shared" ca="1" si="578"/>
        <v/>
      </c>
      <c r="L396" s="377">
        <f t="shared" si="579"/>
        <v>0</v>
      </c>
      <c r="M396" s="447" t="e">
        <f t="shared" ca="1" si="580"/>
        <v>#N/A</v>
      </c>
      <c r="N396" s="500" t="e">
        <f t="shared" ca="1" si="581"/>
        <v>#N/A</v>
      </c>
      <c r="O396" s="419">
        <f ca="1">표준압력!G380</f>
        <v>0</v>
      </c>
      <c r="P396" s="407"/>
      <c r="Q396" s="412" t="str">
        <f t="shared" ref="Q396:T396" ca="1" si="690">Q395</f>
        <v/>
      </c>
      <c r="R396" s="413" t="str">
        <f t="shared" ca="1" si="690"/>
        <v/>
      </c>
      <c r="S396" s="412" t="str">
        <f t="shared" ca="1" si="690"/>
        <v/>
      </c>
      <c r="T396" s="413" t="str">
        <f t="shared" ca="1" si="690"/>
        <v/>
      </c>
      <c r="U396" s="414" t="str">
        <f t="shared" ca="1" si="583"/>
        <v/>
      </c>
      <c r="V396" s="411" t="str">
        <f t="shared" ca="1" si="568"/>
        <v/>
      </c>
      <c r="W396" s="377" t="e">
        <f t="shared" ca="1" si="665"/>
        <v>#N/A</v>
      </c>
      <c r="X396" s="420" t="e">
        <f t="shared" ca="1" si="666"/>
        <v>#VALUE!</v>
      </c>
      <c r="Y396" s="413">
        <f t="shared" si="584"/>
        <v>0</v>
      </c>
      <c r="AA396" s="412">
        <f t="shared" ref="AA396:AE396" si="691">AA395</f>
        <v>0</v>
      </c>
      <c r="AB396" s="412" t="str">
        <f t="shared" ca="1" si="691"/>
        <v/>
      </c>
      <c r="AC396" s="413" t="str">
        <f t="shared" ca="1" si="691"/>
        <v/>
      </c>
      <c r="AD396" s="412" t="str">
        <f t="shared" ca="1" si="691"/>
        <v/>
      </c>
      <c r="AE396" s="413" t="str">
        <f t="shared" ca="1" si="691"/>
        <v/>
      </c>
      <c r="AF396" s="414" t="str">
        <f t="shared" ca="1" si="586"/>
        <v/>
      </c>
      <c r="AG396" s="454" t="str">
        <f t="shared" ca="1" si="571"/>
        <v/>
      </c>
      <c r="AH396" s="456" t="str">
        <f t="shared" ca="1" si="587"/>
        <v/>
      </c>
      <c r="AI396" s="456" t="str">
        <f t="shared" ca="1" si="572"/>
        <v/>
      </c>
      <c r="AJ396" s="447" t="e">
        <f t="shared" ca="1" si="588"/>
        <v>#N/A</v>
      </c>
      <c r="AK396" s="412" t="str">
        <f t="shared" ref="AK396:AN396" ca="1" si="692">AK395</f>
        <v/>
      </c>
      <c r="AL396" s="413" t="str">
        <f t="shared" ca="1" si="692"/>
        <v/>
      </c>
      <c r="AM396" s="412" t="str">
        <f t="shared" ca="1" si="692"/>
        <v/>
      </c>
      <c r="AN396" s="413" t="str">
        <f t="shared" ca="1" si="692"/>
        <v/>
      </c>
      <c r="AO396" s="414" t="str">
        <f t="shared" ca="1" si="590"/>
        <v/>
      </c>
      <c r="AP396" s="454" t="str">
        <f t="shared" ca="1" si="573"/>
        <v/>
      </c>
      <c r="AQ396" s="456" t="str">
        <f t="shared" ca="1" si="591"/>
        <v/>
      </c>
      <c r="AR396" s="456" t="str">
        <f t="shared" ca="1" si="574"/>
        <v/>
      </c>
      <c r="AS396" s="447" t="e">
        <f t="shared" ca="1" si="592"/>
        <v>#N/A</v>
      </c>
      <c r="AT396" s="472" t="e">
        <f t="shared" ca="1" si="593"/>
        <v>#VALUE!</v>
      </c>
      <c r="AU396" s="471">
        <f t="shared" ca="1" si="594"/>
        <v>0</v>
      </c>
    </row>
    <row r="397" spans="2:47" ht="15" customHeight="1">
      <c r="B397" s="409">
        <f t="shared" si="575"/>
        <v>0</v>
      </c>
      <c r="C397" s="460">
        <f>표준압력!C381</f>
        <v>0</v>
      </c>
      <c r="D397" s="469">
        <f>표준압력!D381</f>
        <v>0</v>
      </c>
      <c r="E397" s="415">
        <f t="shared" si="657"/>
        <v>0</v>
      </c>
      <c r="F397" s="412" t="str">
        <f t="shared" ca="1" si="657"/>
        <v/>
      </c>
      <c r="G397" s="413" t="str">
        <f t="shared" ca="1" si="657"/>
        <v/>
      </c>
      <c r="H397" s="412" t="str">
        <f t="shared" ca="1" si="657"/>
        <v/>
      </c>
      <c r="I397" s="415" t="str">
        <f t="shared" ca="1" si="657"/>
        <v/>
      </c>
      <c r="J397" s="470" t="str">
        <f t="shared" ca="1" si="577"/>
        <v/>
      </c>
      <c r="K397" s="470" t="str">
        <f t="shared" ca="1" si="578"/>
        <v/>
      </c>
      <c r="L397" s="377">
        <f t="shared" si="579"/>
        <v>0</v>
      </c>
      <c r="M397" s="447" t="e">
        <f t="shared" ca="1" si="580"/>
        <v>#N/A</v>
      </c>
      <c r="N397" s="500" t="e">
        <f t="shared" ca="1" si="581"/>
        <v>#N/A</v>
      </c>
      <c r="O397" s="419">
        <f ca="1">표준압력!G381</f>
        <v>0</v>
      </c>
      <c r="P397" s="407"/>
      <c r="Q397" s="412" t="str">
        <f t="shared" ref="Q397:T397" ca="1" si="693">Q396</f>
        <v/>
      </c>
      <c r="R397" s="413" t="str">
        <f t="shared" ca="1" si="693"/>
        <v/>
      </c>
      <c r="S397" s="412" t="str">
        <f t="shared" ca="1" si="693"/>
        <v/>
      </c>
      <c r="T397" s="413" t="str">
        <f t="shared" ca="1" si="693"/>
        <v/>
      </c>
      <c r="U397" s="414" t="str">
        <f t="shared" ca="1" si="583"/>
        <v/>
      </c>
      <c r="V397" s="411" t="str">
        <f t="shared" ca="1" si="568"/>
        <v/>
      </c>
      <c r="W397" s="377" t="e">
        <f t="shared" ca="1" si="665"/>
        <v>#N/A</v>
      </c>
      <c r="X397" s="420" t="e">
        <f t="shared" ca="1" si="666"/>
        <v>#VALUE!</v>
      </c>
      <c r="Y397" s="413">
        <f t="shared" si="584"/>
        <v>0</v>
      </c>
      <c r="AA397" s="412">
        <f t="shared" ref="AA397:AE397" si="694">AA396</f>
        <v>0</v>
      </c>
      <c r="AB397" s="412" t="str">
        <f t="shared" ca="1" si="694"/>
        <v/>
      </c>
      <c r="AC397" s="413" t="str">
        <f t="shared" ca="1" si="694"/>
        <v/>
      </c>
      <c r="AD397" s="412" t="str">
        <f t="shared" ca="1" si="694"/>
        <v/>
      </c>
      <c r="AE397" s="413" t="str">
        <f t="shared" ca="1" si="694"/>
        <v/>
      </c>
      <c r="AF397" s="414" t="str">
        <f t="shared" ca="1" si="586"/>
        <v/>
      </c>
      <c r="AG397" s="454" t="str">
        <f t="shared" ca="1" si="571"/>
        <v/>
      </c>
      <c r="AH397" s="456" t="str">
        <f t="shared" ca="1" si="587"/>
        <v/>
      </c>
      <c r="AI397" s="456" t="str">
        <f t="shared" ca="1" si="572"/>
        <v/>
      </c>
      <c r="AJ397" s="447" t="e">
        <f t="shared" ca="1" si="588"/>
        <v>#N/A</v>
      </c>
      <c r="AK397" s="412" t="str">
        <f t="shared" ref="AK397:AN397" ca="1" si="695">AK396</f>
        <v/>
      </c>
      <c r="AL397" s="413" t="str">
        <f t="shared" ca="1" si="695"/>
        <v/>
      </c>
      <c r="AM397" s="412" t="str">
        <f t="shared" ca="1" si="695"/>
        <v/>
      </c>
      <c r="AN397" s="413" t="str">
        <f t="shared" ca="1" si="695"/>
        <v/>
      </c>
      <c r="AO397" s="414" t="str">
        <f t="shared" ca="1" si="590"/>
        <v/>
      </c>
      <c r="AP397" s="454" t="str">
        <f t="shared" ca="1" si="573"/>
        <v/>
      </c>
      <c r="AQ397" s="456" t="str">
        <f t="shared" ca="1" si="591"/>
        <v/>
      </c>
      <c r="AR397" s="456" t="str">
        <f t="shared" ca="1" si="574"/>
        <v/>
      </c>
      <c r="AS397" s="447" t="e">
        <f t="shared" ca="1" si="592"/>
        <v>#N/A</v>
      </c>
      <c r="AT397" s="472" t="e">
        <f t="shared" ca="1" si="593"/>
        <v>#VALUE!</v>
      </c>
      <c r="AU397" s="471">
        <f t="shared" ca="1" si="594"/>
        <v>0</v>
      </c>
    </row>
    <row r="398" spans="2:47" ht="15" customHeight="1">
      <c r="B398" s="409">
        <f t="shared" si="575"/>
        <v>0</v>
      </c>
      <c r="C398" s="460">
        <f>표준압력!C382</f>
        <v>0</v>
      </c>
      <c r="D398" s="469">
        <f>표준압력!D382</f>
        <v>0</v>
      </c>
      <c r="E398" s="415">
        <f t="shared" si="657"/>
        <v>0</v>
      </c>
      <c r="F398" s="412" t="str">
        <f t="shared" ca="1" si="657"/>
        <v/>
      </c>
      <c r="G398" s="413" t="str">
        <f t="shared" ca="1" si="657"/>
        <v/>
      </c>
      <c r="H398" s="412" t="str">
        <f t="shared" ca="1" si="657"/>
        <v/>
      </c>
      <c r="I398" s="415" t="str">
        <f t="shared" ca="1" si="657"/>
        <v/>
      </c>
      <c r="J398" s="470" t="str">
        <f t="shared" ca="1" si="577"/>
        <v/>
      </c>
      <c r="K398" s="470" t="str">
        <f t="shared" ca="1" si="578"/>
        <v/>
      </c>
      <c r="L398" s="377">
        <f t="shared" si="579"/>
        <v>0</v>
      </c>
      <c r="M398" s="447" t="e">
        <f t="shared" ca="1" si="580"/>
        <v>#N/A</v>
      </c>
      <c r="N398" s="500" t="e">
        <f t="shared" ca="1" si="581"/>
        <v>#N/A</v>
      </c>
      <c r="O398" s="419">
        <f ca="1">표준압력!G382</f>
        <v>0</v>
      </c>
      <c r="P398" s="407"/>
      <c r="Q398" s="412" t="str">
        <f t="shared" ref="Q398:T398" ca="1" si="696">Q397</f>
        <v/>
      </c>
      <c r="R398" s="413" t="str">
        <f t="shared" ca="1" si="696"/>
        <v/>
      </c>
      <c r="S398" s="412" t="str">
        <f t="shared" ca="1" si="696"/>
        <v/>
      </c>
      <c r="T398" s="413" t="str">
        <f t="shared" ca="1" si="696"/>
        <v/>
      </c>
      <c r="U398" s="414" t="str">
        <f t="shared" ca="1" si="583"/>
        <v/>
      </c>
      <c r="V398" s="411" t="str">
        <f t="shared" ca="1" si="568"/>
        <v/>
      </c>
      <c r="W398" s="377" t="e">
        <f t="shared" ca="1" si="665"/>
        <v>#N/A</v>
      </c>
      <c r="X398" s="420" t="e">
        <f t="shared" ca="1" si="666"/>
        <v>#VALUE!</v>
      </c>
      <c r="Y398" s="413">
        <f t="shared" si="584"/>
        <v>0</v>
      </c>
      <c r="AA398" s="412">
        <f t="shared" ref="AA398:AE398" si="697">AA397</f>
        <v>0</v>
      </c>
      <c r="AB398" s="412" t="str">
        <f t="shared" ca="1" si="697"/>
        <v/>
      </c>
      <c r="AC398" s="413" t="str">
        <f t="shared" ca="1" si="697"/>
        <v/>
      </c>
      <c r="AD398" s="412" t="str">
        <f t="shared" ca="1" si="697"/>
        <v/>
      </c>
      <c r="AE398" s="413" t="str">
        <f t="shared" ca="1" si="697"/>
        <v/>
      </c>
      <c r="AF398" s="414" t="str">
        <f t="shared" ca="1" si="586"/>
        <v/>
      </c>
      <c r="AG398" s="454" t="str">
        <f t="shared" ca="1" si="571"/>
        <v/>
      </c>
      <c r="AH398" s="456" t="str">
        <f t="shared" ca="1" si="587"/>
        <v/>
      </c>
      <c r="AI398" s="456" t="str">
        <f t="shared" ca="1" si="572"/>
        <v/>
      </c>
      <c r="AJ398" s="447" t="e">
        <f t="shared" ca="1" si="588"/>
        <v>#N/A</v>
      </c>
      <c r="AK398" s="412" t="str">
        <f t="shared" ref="AK398:AN398" ca="1" si="698">AK397</f>
        <v/>
      </c>
      <c r="AL398" s="413" t="str">
        <f t="shared" ca="1" si="698"/>
        <v/>
      </c>
      <c r="AM398" s="412" t="str">
        <f t="shared" ca="1" si="698"/>
        <v/>
      </c>
      <c r="AN398" s="413" t="str">
        <f t="shared" ca="1" si="698"/>
        <v/>
      </c>
      <c r="AO398" s="414" t="str">
        <f t="shared" ca="1" si="590"/>
        <v/>
      </c>
      <c r="AP398" s="454" t="str">
        <f t="shared" ca="1" si="573"/>
        <v/>
      </c>
      <c r="AQ398" s="456" t="str">
        <f t="shared" ca="1" si="591"/>
        <v/>
      </c>
      <c r="AR398" s="456" t="str">
        <f t="shared" ca="1" si="574"/>
        <v/>
      </c>
      <c r="AS398" s="447" t="e">
        <f t="shared" ca="1" si="592"/>
        <v>#N/A</v>
      </c>
      <c r="AT398" s="472" t="e">
        <f t="shared" ca="1" si="593"/>
        <v>#VALUE!</v>
      </c>
      <c r="AU398" s="471">
        <f t="shared" ca="1" si="594"/>
        <v>0</v>
      </c>
    </row>
    <row r="399" spans="2:47" ht="15" customHeight="1">
      <c r="B399" s="409">
        <f t="shared" si="575"/>
        <v>0</v>
      </c>
      <c r="C399" s="460">
        <f>표준압력!C383</f>
        <v>0</v>
      </c>
      <c r="D399" s="469">
        <f>표준압력!D383</f>
        <v>0</v>
      </c>
      <c r="E399" s="415">
        <f t="shared" si="657"/>
        <v>0</v>
      </c>
      <c r="F399" s="412" t="str">
        <f t="shared" ca="1" si="657"/>
        <v/>
      </c>
      <c r="G399" s="413" t="str">
        <f t="shared" ca="1" si="657"/>
        <v/>
      </c>
      <c r="H399" s="412" t="str">
        <f t="shared" ca="1" si="657"/>
        <v/>
      </c>
      <c r="I399" s="415" t="str">
        <f t="shared" ca="1" si="657"/>
        <v/>
      </c>
      <c r="J399" s="470" t="str">
        <f t="shared" ca="1" si="577"/>
        <v/>
      </c>
      <c r="K399" s="470" t="str">
        <f t="shared" ca="1" si="578"/>
        <v/>
      </c>
      <c r="L399" s="377">
        <f t="shared" si="579"/>
        <v>0</v>
      </c>
      <c r="M399" s="447" t="e">
        <f t="shared" ca="1" si="580"/>
        <v>#N/A</v>
      </c>
      <c r="N399" s="500" t="e">
        <f t="shared" ca="1" si="581"/>
        <v>#N/A</v>
      </c>
      <c r="O399" s="419">
        <f ca="1">표준압력!G383</f>
        <v>0</v>
      </c>
      <c r="P399" s="407"/>
      <c r="Q399" s="412" t="str">
        <f t="shared" ref="Q399:T399" ca="1" si="699">Q398</f>
        <v/>
      </c>
      <c r="R399" s="413" t="str">
        <f t="shared" ca="1" si="699"/>
        <v/>
      </c>
      <c r="S399" s="412" t="str">
        <f t="shared" ca="1" si="699"/>
        <v/>
      </c>
      <c r="T399" s="413" t="str">
        <f t="shared" ca="1" si="699"/>
        <v/>
      </c>
      <c r="U399" s="414" t="str">
        <f t="shared" ca="1" si="583"/>
        <v/>
      </c>
      <c r="V399" s="411" t="str">
        <f t="shared" ca="1" si="568"/>
        <v/>
      </c>
      <c r="W399" s="377" t="e">
        <f t="shared" ca="1" si="665"/>
        <v>#N/A</v>
      </c>
      <c r="X399" s="420" t="e">
        <f t="shared" ca="1" si="666"/>
        <v>#VALUE!</v>
      </c>
      <c r="Y399" s="413">
        <f t="shared" si="584"/>
        <v>0</v>
      </c>
      <c r="AA399" s="412">
        <f t="shared" ref="AA399:AE399" si="700">AA398</f>
        <v>0</v>
      </c>
      <c r="AB399" s="412" t="str">
        <f t="shared" ca="1" si="700"/>
        <v/>
      </c>
      <c r="AC399" s="413" t="str">
        <f t="shared" ca="1" si="700"/>
        <v/>
      </c>
      <c r="AD399" s="412" t="str">
        <f t="shared" ca="1" si="700"/>
        <v/>
      </c>
      <c r="AE399" s="413" t="str">
        <f t="shared" ca="1" si="700"/>
        <v/>
      </c>
      <c r="AF399" s="414" t="str">
        <f t="shared" ca="1" si="586"/>
        <v/>
      </c>
      <c r="AG399" s="454" t="str">
        <f t="shared" ca="1" si="571"/>
        <v/>
      </c>
      <c r="AH399" s="456" t="str">
        <f t="shared" ca="1" si="587"/>
        <v/>
      </c>
      <c r="AI399" s="456" t="str">
        <f t="shared" ca="1" si="572"/>
        <v/>
      </c>
      <c r="AJ399" s="447" t="e">
        <f t="shared" ca="1" si="588"/>
        <v>#N/A</v>
      </c>
      <c r="AK399" s="412" t="str">
        <f t="shared" ref="AK399:AN399" ca="1" si="701">AK398</f>
        <v/>
      </c>
      <c r="AL399" s="413" t="str">
        <f t="shared" ca="1" si="701"/>
        <v/>
      </c>
      <c r="AM399" s="412" t="str">
        <f t="shared" ca="1" si="701"/>
        <v/>
      </c>
      <c r="AN399" s="413" t="str">
        <f t="shared" ca="1" si="701"/>
        <v/>
      </c>
      <c r="AO399" s="414" t="str">
        <f t="shared" ca="1" si="590"/>
        <v/>
      </c>
      <c r="AP399" s="454" t="str">
        <f t="shared" ca="1" si="573"/>
        <v/>
      </c>
      <c r="AQ399" s="456" t="str">
        <f t="shared" ca="1" si="591"/>
        <v/>
      </c>
      <c r="AR399" s="456" t="str">
        <f t="shared" ca="1" si="574"/>
        <v/>
      </c>
      <c r="AS399" s="447" t="e">
        <f t="shared" ca="1" si="592"/>
        <v>#N/A</v>
      </c>
      <c r="AT399" s="472" t="e">
        <f t="shared" ca="1" si="593"/>
        <v>#VALUE!</v>
      </c>
      <c r="AU399" s="471">
        <f t="shared" ca="1" si="594"/>
        <v>0</v>
      </c>
    </row>
    <row r="400" spans="2:47" ht="15" customHeight="1">
      <c r="B400" s="409">
        <f t="shared" si="575"/>
        <v>0</v>
      </c>
      <c r="C400" s="460">
        <f>표준압력!C384</f>
        <v>0</v>
      </c>
      <c r="D400" s="469">
        <f>표준압력!D384</f>
        <v>0</v>
      </c>
      <c r="E400" s="415">
        <f t="shared" si="657"/>
        <v>0</v>
      </c>
      <c r="F400" s="412" t="str">
        <f t="shared" ca="1" si="657"/>
        <v/>
      </c>
      <c r="G400" s="413" t="str">
        <f t="shared" ca="1" si="657"/>
        <v/>
      </c>
      <c r="H400" s="412" t="str">
        <f t="shared" ca="1" si="657"/>
        <v/>
      </c>
      <c r="I400" s="415" t="str">
        <f t="shared" ca="1" si="657"/>
        <v/>
      </c>
      <c r="J400" s="470" t="str">
        <f t="shared" ca="1" si="577"/>
        <v/>
      </c>
      <c r="K400" s="470" t="str">
        <f t="shared" ca="1" si="578"/>
        <v/>
      </c>
      <c r="L400" s="377">
        <f t="shared" si="579"/>
        <v>0</v>
      </c>
      <c r="M400" s="447" t="e">
        <f t="shared" ca="1" si="580"/>
        <v>#N/A</v>
      </c>
      <c r="N400" s="500" t="e">
        <f t="shared" ca="1" si="581"/>
        <v>#N/A</v>
      </c>
      <c r="O400" s="419">
        <f ca="1">표준압력!G384</f>
        <v>0</v>
      </c>
      <c r="P400" s="407"/>
      <c r="Q400" s="412" t="str">
        <f t="shared" ref="Q400:T400" ca="1" si="702">Q399</f>
        <v/>
      </c>
      <c r="R400" s="413" t="str">
        <f t="shared" ca="1" si="702"/>
        <v/>
      </c>
      <c r="S400" s="412" t="str">
        <f t="shared" ca="1" si="702"/>
        <v/>
      </c>
      <c r="T400" s="413" t="str">
        <f t="shared" ca="1" si="702"/>
        <v/>
      </c>
      <c r="U400" s="414" t="str">
        <f t="shared" ca="1" si="583"/>
        <v/>
      </c>
      <c r="V400" s="411" t="str">
        <f t="shared" ca="1" si="568"/>
        <v/>
      </c>
      <c r="W400" s="377" t="e">
        <f t="shared" ca="1" si="665"/>
        <v>#N/A</v>
      </c>
      <c r="X400" s="420" t="e">
        <f t="shared" ca="1" si="666"/>
        <v>#VALUE!</v>
      </c>
      <c r="Y400" s="413">
        <f t="shared" si="584"/>
        <v>0</v>
      </c>
      <c r="AA400" s="412">
        <f t="shared" ref="AA400:AE400" si="703">AA399</f>
        <v>0</v>
      </c>
      <c r="AB400" s="412" t="str">
        <f t="shared" ca="1" si="703"/>
        <v/>
      </c>
      <c r="AC400" s="413" t="str">
        <f t="shared" ca="1" si="703"/>
        <v/>
      </c>
      <c r="AD400" s="412" t="str">
        <f t="shared" ca="1" si="703"/>
        <v/>
      </c>
      <c r="AE400" s="413" t="str">
        <f t="shared" ca="1" si="703"/>
        <v/>
      </c>
      <c r="AF400" s="414" t="str">
        <f t="shared" ca="1" si="586"/>
        <v/>
      </c>
      <c r="AG400" s="454" t="str">
        <f t="shared" ca="1" si="571"/>
        <v/>
      </c>
      <c r="AH400" s="456" t="str">
        <f t="shared" ca="1" si="587"/>
        <v/>
      </c>
      <c r="AI400" s="456" t="str">
        <f t="shared" ca="1" si="572"/>
        <v/>
      </c>
      <c r="AJ400" s="447" t="e">
        <f t="shared" ca="1" si="588"/>
        <v>#N/A</v>
      </c>
      <c r="AK400" s="412" t="str">
        <f t="shared" ref="AK400:AN400" ca="1" si="704">AK399</f>
        <v/>
      </c>
      <c r="AL400" s="413" t="str">
        <f t="shared" ca="1" si="704"/>
        <v/>
      </c>
      <c r="AM400" s="412" t="str">
        <f t="shared" ca="1" si="704"/>
        <v/>
      </c>
      <c r="AN400" s="413" t="str">
        <f t="shared" ca="1" si="704"/>
        <v/>
      </c>
      <c r="AO400" s="414" t="str">
        <f t="shared" ca="1" si="590"/>
        <v/>
      </c>
      <c r="AP400" s="454" t="str">
        <f t="shared" ca="1" si="573"/>
        <v/>
      </c>
      <c r="AQ400" s="456" t="str">
        <f t="shared" ca="1" si="591"/>
        <v/>
      </c>
      <c r="AR400" s="456" t="str">
        <f t="shared" ca="1" si="574"/>
        <v/>
      </c>
      <c r="AS400" s="447" t="e">
        <f t="shared" ca="1" si="592"/>
        <v>#N/A</v>
      </c>
      <c r="AT400" s="472" t="e">
        <f t="shared" ca="1" si="593"/>
        <v>#VALUE!</v>
      </c>
      <c r="AU400" s="471">
        <f t="shared" ca="1" si="594"/>
        <v>0</v>
      </c>
    </row>
    <row r="401" spans="2:47" ht="15" customHeight="1">
      <c r="B401" s="409">
        <f t="shared" si="575"/>
        <v>0</v>
      </c>
      <c r="C401" s="460">
        <f>표준압력!C385</f>
        <v>0</v>
      </c>
      <c r="D401" s="469">
        <f>표준압력!D385</f>
        <v>0</v>
      </c>
      <c r="E401" s="415">
        <f t="shared" si="657"/>
        <v>0</v>
      </c>
      <c r="F401" s="412" t="str">
        <f t="shared" ca="1" si="657"/>
        <v/>
      </c>
      <c r="G401" s="413" t="str">
        <f t="shared" ca="1" si="657"/>
        <v/>
      </c>
      <c r="H401" s="412" t="str">
        <f t="shared" ca="1" si="657"/>
        <v/>
      </c>
      <c r="I401" s="415" t="str">
        <f t="shared" ca="1" si="657"/>
        <v/>
      </c>
      <c r="J401" s="470" t="str">
        <f t="shared" ca="1" si="577"/>
        <v/>
      </c>
      <c r="K401" s="470" t="str">
        <f t="shared" ca="1" si="578"/>
        <v/>
      </c>
      <c r="L401" s="377">
        <f t="shared" si="579"/>
        <v>0</v>
      </c>
      <c r="M401" s="447" t="e">
        <f t="shared" ca="1" si="580"/>
        <v>#N/A</v>
      </c>
      <c r="N401" s="500" t="e">
        <f t="shared" ca="1" si="581"/>
        <v>#N/A</v>
      </c>
      <c r="O401" s="419">
        <f ca="1">표준압력!G385</f>
        <v>0</v>
      </c>
      <c r="P401" s="407"/>
      <c r="Q401" s="412" t="str">
        <f t="shared" ref="Q401:T401" ca="1" si="705">Q400</f>
        <v/>
      </c>
      <c r="R401" s="413" t="str">
        <f t="shared" ca="1" si="705"/>
        <v/>
      </c>
      <c r="S401" s="412" t="str">
        <f t="shared" ca="1" si="705"/>
        <v/>
      </c>
      <c r="T401" s="413" t="str">
        <f t="shared" ca="1" si="705"/>
        <v/>
      </c>
      <c r="U401" s="414" t="str">
        <f t="shared" ca="1" si="583"/>
        <v/>
      </c>
      <c r="V401" s="411" t="str">
        <f t="shared" ca="1" si="568"/>
        <v/>
      </c>
      <c r="W401" s="377" t="e">
        <f t="shared" ca="1" si="665"/>
        <v>#N/A</v>
      </c>
      <c r="X401" s="420" t="e">
        <f t="shared" ca="1" si="666"/>
        <v>#VALUE!</v>
      </c>
      <c r="Y401" s="413">
        <f t="shared" si="584"/>
        <v>0</v>
      </c>
      <c r="AA401" s="412">
        <f t="shared" ref="AA401:AE401" si="706">AA400</f>
        <v>0</v>
      </c>
      <c r="AB401" s="412" t="str">
        <f t="shared" ca="1" si="706"/>
        <v/>
      </c>
      <c r="AC401" s="413" t="str">
        <f t="shared" ca="1" si="706"/>
        <v/>
      </c>
      <c r="AD401" s="412" t="str">
        <f t="shared" ca="1" si="706"/>
        <v/>
      </c>
      <c r="AE401" s="413" t="str">
        <f t="shared" ca="1" si="706"/>
        <v/>
      </c>
      <c r="AF401" s="414" t="str">
        <f t="shared" ca="1" si="586"/>
        <v/>
      </c>
      <c r="AG401" s="454" t="str">
        <f t="shared" ca="1" si="571"/>
        <v/>
      </c>
      <c r="AH401" s="456" t="str">
        <f t="shared" ca="1" si="587"/>
        <v/>
      </c>
      <c r="AI401" s="456" t="str">
        <f t="shared" ca="1" si="572"/>
        <v/>
      </c>
      <c r="AJ401" s="447" t="e">
        <f t="shared" ca="1" si="588"/>
        <v>#N/A</v>
      </c>
      <c r="AK401" s="412" t="str">
        <f t="shared" ref="AK401:AN401" ca="1" si="707">AK400</f>
        <v/>
      </c>
      <c r="AL401" s="413" t="str">
        <f t="shared" ca="1" si="707"/>
        <v/>
      </c>
      <c r="AM401" s="412" t="str">
        <f t="shared" ca="1" si="707"/>
        <v/>
      </c>
      <c r="AN401" s="413" t="str">
        <f t="shared" ca="1" si="707"/>
        <v/>
      </c>
      <c r="AO401" s="414" t="str">
        <f t="shared" ca="1" si="590"/>
        <v/>
      </c>
      <c r="AP401" s="454" t="str">
        <f t="shared" ca="1" si="573"/>
        <v/>
      </c>
      <c r="AQ401" s="456" t="str">
        <f t="shared" ca="1" si="591"/>
        <v/>
      </c>
      <c r="AR401" s="456" t="str">
        <f t="shared" ca="1" si="574"/>
        <v/>
      </c>
      <c r="AS401" s="447" t="e">
        <f t="shared" ca="1" si="592"/>
        <v>#N/A</v>
      </c>
      <c r="AT401" s="472" t="e">
        <f t="shared" ca="1" si="593"/>
        <v>#VALUE!</v>
      </c>
      <c r="AU401" s="471">
        <f t="shared" ca="1" si="594"/>
        <v>0</v>
      </c>
    </row>
    <row r="402" spans="2:47" ht="15" customHeight="1">
      <c r="B402" s="409">
        <f t="shared" si="575"/>
        <v>0</v>
      </c>
      <c r="C402" s="460">
        <f>표준압력!C386</f>
        <v>0</v>
      </c>
      <c r="D402" s="469">
        <f>표준압력!D386</f>
        <v>0</v>
      </c>
      <c r="E402" s="415">
        <f t="shared" ref="E402:I415" si="708">E401</f>
        <v>0</v>
      </c>
      <c r="F402" s="412" t="str">
        <f t="shared" ca="1" si="708"/>
        <v/>
      </c>
      <c r="G402" s="413" t="str">
        <f t="shared" ca="1" si="708"/>
        <v/>
      </c>
      <c r="H402" s="412" t="str">
        <f t="shared" ca="1" si="708"/>
        <v/>
      </c>
      <c r="I402" s="415" t="str">
        <f t="shared" ca="1" si="708"/>
        <v/>
      </c>
      <c r="J402" s="470" t="str">
        <f t="shared" ca="1" si="577"/>
        <v/>
      </c>
      <c r="K402" s="470" t="str">
        <f t="shared" ca="1" si="578"/>
        <v/>
      </c>
      <c r="L402" s="377">
        <f t="shared" si="579"/>
        <v>0</v>
      </c>
      <c r="M402" s="447" t="e">
        <f t="shared" ca="1" si="580"/>
        <v>#N/A</v>
      </c>
      <c r="N402" s="500" t="e">
        <f t="shared" ca="1" si="581"/>
        <v>#N/A</v>
      </c>
      <c r="O402" s="419">
        <f ca="1">표준압력!G386</f>
        <v>0</v>
      </c>
      <c r="P402" s="407"/>
      <c r="Q402" s="412" t="str">
        <f t="shared" ref="Q402:T402" ca="1" si="709">Q401</f>
        <v/>
      </c>
      <c r="R402" s="413" t="str">
        <f t="shared" ca="1" si="709"/>
        <v/>
      </c>
      <c r="S402" s="412" t="str">
        <f t="shared" ca="1" si="709"/>
        <v/>
      </c>
      <c r="T402" s="413" t="str">
        <f t="shared" ca="1" si="709"/>
        <v/>
      </c>
      <c r="U402" s="414" t="str">
        <f t="shared" ca="1" si="583"/>
        <v/>
      </c>
      <c r="V402" s="411" t="str">
        <f t="shared" ca="1" si="568"/>
        <v/>
      </c>
      <c r="W402" s="377" t="e">
        <f t="shared" ca="1" si="665"/>
        <v>#N/A</v>
      </c>
      <c r="X402" s="420" t="e">
        <f t="shared" ca="1" si="666"/>
        <v>#VALUE!</v>
      </c>
      <c r="Y402" s="413">
        <f t="shared" si="584"/>
        <v>0</v>
      </c>
      <c r="AA402" s="412">
        <f t="shared" ref="AA402:AE402" si="710">AA401</f>
        <v>0</v>
      </c>
      <c r="AB402" s="412" t="str">
        <f t="shared" ca="1" si="710"/>
        <v/>
      </c>
      <c r="AC402" s="413" t="str">
        <f t="shared" ca="1" si="710"/>
        <v/>
      </c>
      <c r="AD402" s="412" t="str">
        <f t="shared" ca="1" si="710"/>
        <v/>
      </c>
      <c r="AE402" s="413" t="str">
        <f t="shared" ca="1" si="710"/>
        <v/>
      </c>
      <c r="AF402" s="414" t="str">
        <f t="shared" ca="1" si="586"/>
        <v/>
      </c>
      <c r="AG402" s="454" t="str">
        <f t="shared" ca="1" si="571"/>
        <v/>
      </c>
      <c r="AH402" s="456" t="str">
        <f t="shared" ca="1" si="587"/>
        <v/>
      </c>
      <c r="AI402" s="456" t="str">
        <f t="shared" ca="1" si="572"/>
        <v/>
      </c>
      <c r="AJ402" s="447" t="e">
        <f t="shared" ca="1" si="588"/>
        <v>#N/A</v>
      </c>
      <c r="AK402" s="412" t="str">
        <f t="shared" ref="AK402:AN402" ca="1" si="711">AK401</f>
        <v/>
      </c>
      <c r="AL402" s="413" t="str">
        <f t="shared" ca="1" si="711"/>
        <v/>
      </c>
      <c r="AM402" s="412" t="str">
        <f t="shared" ca="1" si="711"/>
        <v/>
      </c>
      <c r="AN402" s="413" t="str">
        <f t="shared" ca="1" si="711"/>
        <v/>
      </c>
      <c r="AO402" s="414" t="str">
        <f t="shared" ca="1" si="590"/>
        <v/>
      </c>
      <c r="AP402" s="454" t="str">
        <f t="shared" ca="1" si="573"/>
        <v/>
      </c>
      <c r="AQ402" s="456" t="str">
        <f t="shared" ca="1" si="591"/>
        <v/>
      </c>
      <c r="AR402" s="456" t="str">
        <f t="shared" ca="1" si="574"/>
        <v/>
      </c>
      <c r="AS402" s="447" t="e">
        <f t="shared" ca="1" si="592"/>
        <v>#N/A</v>
      </c>
      <c r="AT402" s="472" t="e">
        <f t="shared" ca="1" si="593"/>
        <v>#VALUE!</v>
      </c>
      <c r="AU402" s="471">
        <f t="shared" ca="1" si="594"/>
        <v>0</v>
      </c>
    </row>
    <row r="403" spans="2:47" ht="15" customHeight="1">
      <c r="B403" s="409">
        <f t="shared" si="575"/>
        <v>0</v>
      </c>
      <c r="C403" s="460">
        <f>표준압력!C387</f>
        <v>0</v>
      </c>
      <c r="D403" s="469">
        <f>표준압력!D387</f>
        <v>0</v>
      </c>
      <c r="E403" s="415">
        <f t="shared" si="708"/>
        <v>0</v>
      </c>
      <c r="F403" s="412" t="str">
        <f t="shared" ca="1" si="708"/>
        <v/>
      </c>
      <c r="G403" s="413" t="str">
        <f t="shared" ca="1" si="708"/>
        <v/>
      </c>
      <c r="H403" s="412" t="str">
        <f t="shared" ca="1" si="708"/>
        <v/>
      </c>
      <c r="I403" s="415" t="str">
        <f t="shared" ca="1" si="708"/>
        <v/>
      </c>
      <c r="J403" s="470" t="str">
        <f t="shared" ca="1" si="577"/>
        <v/>
      </c>
      <c r="K403" s="470" t="str">
        <f t="shared" ca="1" si="578"/>
        <v/>
      </c>
      <c r="L403" s="377">
        <f t="shared" si="579"/>
        <v>0</v>
      </c>
      <c r="M403" s="447" t="e">
        <f t="shared" ca="1" si="580"/>
        <v>#N/A</v>
      </c>
      <c r="N403" s="500" t="e">
        <f t="shared" ca="1" si="581"/>
        <v>#N/A</v>
      </c>
      <c r="O403" s="419">
        <f ca="1">표준압력!G387</f>
        <v>0</v>
      </c>
      <c r="P403" s="407"/>
      <c r="Q403" s="412" t="str">
        <f t="shared" ref="Q403:T403" ca="1" si="712">Q402</f>
        <v/>
      </c>
      <c r="R403" s="413" t="str">
        <f t="shared" ca="1" si="712"/>
        <v/>
      </c>
      <c r="S403" s="412" t="str">
        <f t="shared" ca="1" si="712"/>
        <v/>
      </c>
      <c r="T403" s="413" t="str">
        <f t="shared" ca="1" si="712"/>
        <v/>
      </c>
      <c r="U403" s="414" t="str">
        <f t="shared" ca="1" si="583"/>
        <v/>
      </c>
      <c r="V403" s="411" t="str">
        <f t="shared" ca="1" si="568"/>
        <v/>
      </c>
      <c r="W403" s="377" t="e">
        <f t="shared" ca="1" si="665"/>
        <v>#N/A</v>
      </c>
      <c r="X403" s="420" t="e">
        <f t="shared" ca="1" si="666"/>
        <v>#VALUE!</v>
      </c>
      <c r="Y403" s="413">
        <f t="shared" si="584"/>
        <v>0</v>
      </c>
      <c r="AA403" s="412">
        <f t="shared" ref="AA403:AE403" si="713">AA402</f>
        <v>0</v>
      </c>
      <c r="AB403" s="412" t="str">
        <f t="shared" ca="1" si="713"/>
        <v/>
      </c>
      <c r="AC403" s="413" t="str">
        <f t="shared" ca="1" si="713"/>
        <v/>
      </c>
      <c r="AD403" s="412" t="str">
        <f t="shared" ca="1" si="713"/>
        <v/>
      </c>
      <c r="AE403" s="413" t="str">
        <f t="shared" ca="1" si="713"/>
        <v/>
      </c>
      <c r="AF403" s="414" t="str">
        <f t="shared" ca="1" si="586"/>
        <v/>
      </c>
      <c r="AG403" s="454" t="str">
        <f t="shared" ca="1" si="571"/>
        <v/>
      </c>
      <c r="AH403" s="456" t="str">
        <f t="shared" ca="1" si="587"/>
        <v/>
      </c>
      <c r="AI403" s="456" t="str">
        <f t="shared" ca="1" si="572"/>
        <v/>
      </c>
      <c r="AJ403" s="447" t="e">
        <f t="shared" ca="1" si="588"/>
        <v>#N/A</v>
      </c>
      <c r="AK403" s="412" t="str">
        <f t="shared" ref="AK403:AN403" ca="1" si="714">AK402</f>
        <v/>
      </c>
      <c r="AL403" s="413" t="str">
        <f t="shared" ca="1" si="714"/>
        <v/>
      </c>
      <c r="AM403" s="412" t="str">
        <f t="shared" ca="1" si="714"/>
        <v/>
      </c>
      <c r="AN403" s="413" t="str">
        <f t="shared" ca="1" si="714"/>
        <v/>
      </c>
      <c r="AO403" s="414" t="str">
        <f t="shared" ca="1" si="590"/>
        <v/>
      </c>
      <c r="AP403" s="454" t="str">
        <f t="shared" ca="1" si="573"/>
        <v/>
      </c>
      <c r="AQ403" s="456" t="str">
        <f t="shared" ca="1" si="591"/>
        <v/>
      </c>
      <c r="AR403" s="456" t="str">
        <f t="shared" ca="1" si="574"/>
        <v/>
      </c>
      <c r="AS403" s="447" t="e">
        <f t="shared" ca="1" si="592"/>
        <v>#N/A</v>
      </c>
      <c r="AT403" s="472" t="e">
        <f t="shared" ca="1" si="593"/>
        <v>#VALUE!</v>
      </c>
      <c r="AU403" s="471">
        <f t="shared" ca="1" si="594"/>
        <v>0</v>
      </c>
    </row>
    <row r="404" spans="2:47" ht="15" customHeight="1">
      <c r="B404" s="409">
        <f t="shared" si="575"/>
        <v>0</v>
      </c>
      <c r="C404" s="460">
        <f>표준압력!C388</f>
        <v>0</v>
      </c>
      <c r="D404" s="469">
        <f>표준압력!D388</f>
        <v>0</v>
      </c>
      <c r="E404" s="415">
        <f t="shared" si="708"/>
        <v>0</v>
      </c>
      <c r="F404" s="412" t="str">
        <f t="shared" ca="1" si="708"/>
        <v/>
      </c>
      <c r="G404" s="413" t="str">
        <f t="shared" ca="1" si="708"/>
        <v/>
      </c>
      <c r="H404" s="412" t="str">
        <f t="shared" ca="1" si="708"/>
        <v/>
      </c>
      <c r="I404" s="415" t="str">
        <f t="shared" ca="1" si="708"/>
        <v/>
      </c>
      <c r="J404" s="470" t="str">
        <f t="shared" ca="1" si="577"/>
        <v/>
      </c>
      <c r="K404" s="470" t="str">
        <f t="shared" ca="1" si="578"/>
        <v/>
      </c>
      <c r="L404" s="377">
        <f t="shared" si="579"/>
        <v>0</v>
      </c>
      <c r="M404" s="447" t="e">
        <f t="shared" ca="1" si="580"/>
        <v>#N/A</v>
      </c>
      <c r="N404" s="500" t="e">
        <f t="shared" ca="1" si="581"/>
        <v>#N/A</v>
      </c>
      <c r="O404" s="419">
        <f ca="1">표준압력!G388</f>
        <v>0</v>
      </c>
      <c r="P404" s="407"/>
      <c r="Q404" s="412" t="str">
        <f t="shared" ref="Q404:T404" ca="1" si="715">Q403</f>
        <v/>
      </c>
      <c r="R404" s="413" t="str">
        <f t="shared" ca="1" si="715"/>
        <v/>
      </c>
      <c r="S404" s="412" t="str">
        <f t="shared" ca="1" si="715"/>
        <v/>
      </c>
      <c r="T404" s="413" t="str">
        <f t="shared" ca="1" si="715"/>
        <v/>
      </c>
      <c r="U404" s="414" t="str">
        <f t="shared" ca="1" si="583"/>
        <v/>
      </c>
      <c r="V404" s="411" t="str">
        <f t="shared" ca="1" si="568"/>
        <v/>
      </c>
      <c r="W404" s="377" t="e">
        <f t="shared" ca="1" si="665"/>
        <v>#N/A</v>
      </c>
      <c r="X404" s="420" t="e">
        <f t="shared" ca="1" si="666"/>
        <v>#VALUE!</v>
      </c>
      <c r="Y404" s="413">
        <f t="shared" si="584"/>
        <v>0</v>
      </c>
      <c r="AA404" s="412">
        <f t="shared" ref="AA404:AE404" si="716">AA403</f>
        <v>0</v>
      </c>
      <c r="AB404" s="412" t="str">
        <f t="shared" ca="1" si="716"/>
        <v/>
      </c>
      <c r="AC404" s="413" t="str">
        <f t="shared" ca="1" si="716"/>
        <v/>
      </c>
      <c r="AD404" s="412" t="str">
        <f t="shared" ca="1" si="716"/>
        <v/>
      </c>
      <c r="AE404" s="413" t="str">
        <f t="shared" ca="1" si="716"/>
        <v/>
      </c>
      <c r="AF404" s="414" t="str">
        <f t="shared" ca="1" si="586"/>
        <v/>
      </c>
      <c r="AG404" s="454" t="str">
        <f t="shared" ca="1" si="571"/>
        <v/>
      </c>
      <c r="AH404" s="456" t="str">
        <f t="shared" ca="1" si="587"/>
        <v/>
      </c>
      <c r="AI404" s="456" t="str">
        <f t="shared" ca="1" si="572"/>
        <v/>
      </c>
      <c r="AJ404" s="447" t="e">
        <f t="shared" ca="1" si="588"/>
        <v>#N/A</v>
      </c>
      <c r="AK404" s="412" t="str">
        <f t="shared" ref="AK404:AN404" ca="1" si="717">AK403</f>
        <v/>
      </c>
      <c r="AL404" s="413" t="str">
        <f t="shared" ca="1" si="717"/>
        <v/>
      </c>
      <c r="AM404" s="412" t="str">
        <f t="shared" ca="1" si="717"/>
        <v/>
      </c>
      <c r="AN404" s="413" t="str">
        <f t="shared" ca="1" si="717"/>
        <v/>
      </c>
      <c r="AO404" s="414" t="str">
        <f t="shared" ca="1" si="590"/>
        <v/>
      </c>
      <c r="AP404" s="454" t="str">
        <f t="shared" ca="1" si="573"/>
        <v/>
      </c>
      <c r="AQ404" s="456" t="str">
        <f t="shared" ca="1" si="591"/>
        <v/>
      </c>
      <c r="AR404" s="456" t="str">
        <f t="shared" ca="1" si="574"/>
        <v/>
      </c>
      <c r="AS404" s="447" t="e">
        <f t="shared" ca="1" si="592"/>
        <v>#N/A</v>
      </c>
      <c r="AT404" s="472" t="e">
        <f t="shared" ca="1" si="593"/>
        <v>#VALUE!</v>
      </c>
      <c r="AU404" s="471">
        <f t="shared" ca="1" si="594"/>
        <v>0</v>
      </c>
    </row>
    <row r="405" spans="2:47" ht="15" customHeight="1">
      <c r="B405" s="409">
        <f t="shared" si="575"/>
        <v>0</v>
      </c>
      <c r="C405" s="460">
        <f>표준압력!C389</f>
        <v>0</v>
      </c>
      <c r="D405" s="469">
        <f>표준압력!D389</f>
        <v>0</v>
      </c>
      <c r="E405" s="415">
        <f t="shared" si="708"/>
        <v>0</v>
      </c>
      <c r="F405" s="412" t="str">
        <f t="shared" ca="1" si="708"/>
        <v/>
      </c>
      <c r="G405" s="413" t="str">
        <f t="shared" ca="1" si="708"/>
        <v/>
      </c>
      <c r="H405" s="412" t="str">
        <f t="shared" ca="1" si="708"/>
        <v/>
      </c>
      <c r="I405" s="415" t="str">
        <f t="shared" ca="1" si="708"/>
        <v/>
      </c>
      <c r="J405" s="470" t="str">
        <f t="shared" ca="1" si="577"/>
        <v/>
      </c>
      <c r="K405" s="470" t="str">
        <f t="shared" ca="1" si="578"/>
        <v/>
      </c>
      <c r="L405" s="377">
        <f t="shared" si="579"/>
        <v>0</v>
      </c>
      <c r="M405" s="447" t="e">
        <f t="shared" ca="1" si="580"/>
        <v>#N/A</v>
      </c>
      <c r="N405" s="500" t="e">
        <f t="shared" ca="1" si="581"/>
        <v>#N/A</v>
      </c>
      <c r="O405" s="419">
        <f ca="1">표준압력!G389</f>
        <v>0</v>
      </c>
      <c r="P405" s="407"/>
      <c r="Q405" s="412" t="str">
        <f t="shared" ref="Q405:T405" ca="1" si="718">Q404</f>
        <v/>
      </c>
      <c r="R405" s="413" t="str">
        <f t="shared" ca="1" si="718"/>
        <v/>
      </c>
      <c r="S405" s="412" t="str">
        <f t="shared" ca="1" si="718"/>
        <v/>
      </c>
      <c r="T405" s="413" t="str">
        <f t="shared" ca="1" si="718"/>
        <v/>
      </c>
      <c r="U405" s="414" t="str">
        <f t="shared" ca="1" si="583"/>
        <v/>
      </c>
      <c r="V405" s="411" t="str">
        <f t="shared" ca="1" si="568"/>
        <v/>
      </c>
      <c r="W405" s="377" t="e">
        <f t="shared" ca="1" si="665"/>
        <v>#N/A</v>
      </c>
      <c r="X405" s="420" t="e">
        <f t="shared" ca="1" si="666"/>
        <v>#VALUE!</v>
      </c>
      <c r="Y405" s="413">
        <f t="shared" si="584"/>
        <v>0</v>
      </c>
      <c r="AA405" s="412">
        <f t="shared" ref="AA405:AE405" si="719">AA404</f>
        <v>0</v>
      </c>
      <c r="AB405" s="412" t="str">
        <f t="shared" ca="1" si="719"/>
        <v/>
      </c>
      <c r="AC405" s="413" t="str">
        <f t="shared" ca="1" si="719"/>
        <v/>
      </c>
      <c r="AD405" s="412" t="str">
        <f t="shared" ca="1" si="719"/>
        <v/>
      </c>
      <c r="AE405" s="413" t="str">
        <f t="shared" ca="1" si="719"/>
        <v/>
      </c>
      <c r="AF405" s="414" t="str">
        <f t="shared" ca="1" si="586"/>
        <v/>
      </c>
      <c r="AG405" s="454" t="str">
        <f t="shared" ca="1" si="571"/>
        <v/>
      </c>
      <c r="AH405" s="456" t="str">
        <f t="shared" ca="1" si="587"/>
        <v/>
      </c>
      <c r="AI405" s="456" t="str">
        <f t="shared" ca="1" si="572"/>
        <v/>
      </c>
      <c r="AJ405" s="447" t="e">
        <f t="shared" ca="1" si="588"/>
        <v>#N/A</v>
      </c>
      <c r="AK405" s="412" t="str">
        <f t="shared" ref="AK405:AN405" ca="1" si="720">AK404</f>
        <v/>
      </c>
      <c r="AL405" s="413" t="str">
        <f t="shared" ca="1" si="720"/>
        <v/>
      </c>
      <c r="AM405" s="412" t="str">
        <f t="shared" ca="1" si="720"/>
        <v/>
      </c>
      <c r="AN405" s="413" t="str">
        <f t="shared" ca="1" si="720"/>
        <v/>
      </c>
      <c r="AO405" s="414" t="str">
        <f t="shared" ca="1" si="590"/>
        <v/>
      </c>
      <c r="AP405" s="454" t="str">
        <f t="shared" ca="1" si="573"/>
        <v/>
      </c>
      <c r="AQ405" s="456" t="str">
        <f t="shared" ca="1" si="591"/>
        <v/>
      </c>
      <c r="AR405" s="456" t="str">
        <f t="shared" ca="1" si="574"/>
        <v/>
      </c>
      <c r="AS405" s="447" t="e">
        <f t="shared" ca="1" si="592"/>
        <v>#N/A</v>
      </c>
      <c r="AT405" s="472" t="e">
        <f t="shared" ca="1" si="593"/>
        <v>#VALUE!</v>
      </c>
      <c r="AU405" s="471">
        <f t="shared" ca="1" si="594"/>
        <v>0</v>
      </c>
    </row>
    <row r="406" spans="2:47" ht="15" customHeight="1">
      <c r="B406" s="409">
        <f t="shared" si="575"/>
        <v>0</v>
      </c>
      <c r="C406" s="460">
        <f>표준압력!C390</f>
        <v>0</v>
      </c>
      <c r="D406" s="469">
        <f>표준압력!D390</f>
        <v>0</v>
      </c>
      <c r="E406" s="415">
        <f t="shared" si="708"/>
        <v>0</v>
      </c>
      <c r="F406" s="412" t="str">
        <f t="shared" ca="1" si="708"/>
        <v/>
      </c>
      <c r="G406" s="413" t="str">
        <f t="shared" ca="1" si="708"/>
        <v/>
      </c>
      <c r="H406" s="412" t="str">
        <f t="shared" ca="1" si="708"/>
        <v/>
      </c>
      <c r="I406" s="415" t="str">
        <f t="shared" ca="1" si="708"/>
        <v/>
      </c>
      <c r="J406" s="470" t="str">
        <f t="shared" ca="1" si="577"/>
        <v/>
      </c>
      <c r="K406" s="470" t="str">
        <f t="shared" ca="1" si="578"/>
        <v/>
      </c>
      <c r="L406" s="377">
        <f t="shared" si="579"/>
        <v>0</v>
      </c>
      <c r="M406" s="447" t="e">
        <f t="shared" ca="1" si="580"/>
        <v>#N/A</v>
      </c>
      <c r="N406" s="500" t="e">
        <f t="shared" ca="1" si="581"/>
        <v>#N/A</v>
      </c>
      <c r="O406" s="419">
        <f ca="1">표준압력!G390</f>
        <v>0</v>
      </c>
      <c r="P406" s="407"/>
      <c r="Q406" s="412" t="str">
        <f t="shared" ref="Q406:T406" ca="1" si="721">Q405</f>
        <v/>
      </c>
      <c r="R406" s="413" t="str">
        <f t="shared" ca="1" si="721"/>
        <v/>
      </c>
      <c r="S406" s="412" t="str">
        <f t="shared" ca="1" si="721"/>
        <v/>
      </c>
      <c r="T406" s="413" t="str">
        <f t="shared" ca="1" si="721"/>
        <v/>
      </c>
      <c r="U406" s="414" t="str">
        <f t="shared" ca="1" si="583"/>
        <v/>
      </c>
      <c r="V406" s="411" t="str">
        <f t="shared" ca="1" si="568"/>
        <v/>
      </c>
      <c r="W406" s="377" t="e">
        <f t="shared" ca="1" si="665"/>
        <v>#N/A</v>
      </c>
      <c r="X406" s="420" t="e">
        <f t="shared" ca="1" si="666"/>
        <v>#VALUE!</v>
      </c>
      <c r="Y406" s="413">
        <f t="shared" si="584"/>
        <v>0</v>
      </c>
      <c r="AA406" s="412">
        <f t="shared" ref="AA406:AE406" si="722">AA405</f>
        <v>0</v>
      </c>
      <c r="AB406" s="412" t="str">
        <f t="shared" ca="1" si="722"/>
        <v/>
      </c>
      <c r="AC406" s="413" t="str">
        <f t="shared" ca="1" si="722"/>
        <v/>
      </c>
      <c r="AD406" s="412" t="str">
        <f t="shared" ca="1" si="722"/>
        <v/>
      </c>
      <c r="AE406" s="413" t="str">
        <f t="shared" ca="1" si="722"/>
        <v/>
      </c>
      <c r="AF406" s="414" t="str">
        <f t="shared" ca="1" si="586"/>
        <v/>
      </c>
      <c r="AG406" s="454" t="str">
        <f t="shared" ca="1" si="571"/>
        <v/>
      </c>
      <c r="AH406" s="456" t="str">
        <f t="shared" ca="1" si="587"/>
        <v/>
      </c>
      <c r="AI406" s="456" t="str">
        <f t="shared" ca="1" si="572"/>
        <v/>
      </c>
      <c r="AJ406" s="447" t="e">
        <f t="shared" ca="1" si="588"/>
        <v>#N/A</v>
      </c>
      <c r="AK406" s="412" t="str">
        <f t="shared" ref="AK406:AN406" ca="1" si="723">AK405</f>
        <v/>
      </c>
      <c r="AL406" s="413" t="str">
        <f t="shared" ca="1" si="723"/>
        <v/>
      </c>
      <c r="AM406" s="412" t="str">
        <f t="shared" ca="1" si="723"/>
        <v/>
      </c>
      <c r="AN406" s="413" t="str">
        <f t="shared" ca="1" si="723"/>
        <v/>
      </c>
      <c r="AO406" s="414" t="str">
        <f t="shared" ca="1" si="590"/>
        <v/>
      </c>
      <c r="AP406" s="454" t="str">
        <f t="shared" ca="1" si="573"/>
        <v/>
      </c>
      <c r="AQ406" s="456" t="str">
        <f t="shared" ca="1" si="591"/>
        <v/>
      </c>
      <c r="AR406" s="456" t="str">
        <f t="shared" ca="1" si="574"/>
        <v/>
      </c>
      <c r="AS406" s="447" t="e">
        <f t="shared" ca="1" si="592"/>
        <v>#N/A</v>
      </c>
      <c r="AT406" s="472" t="e">
        <f t="shared" ca="1" si="593"/>
        <v>#VALUE!</v>
      </c>
      <c r="AU406" s="471">
        <f t="shared" ca="1" si="594"/>
        <v>0</v>
      </c>
    </row>
    <row r="407" spans="2:47" ht="15" customHeight="1">
      <c r="B407" s="409">
        <f t="shared" si="575"/>
        <v>0</v>
      </c>
      <c r="C407" s="460">
        <f>표준압력!C391</f>
        <v>0</v>
      </c>
      <c r="D407" s="469">
        <f>표준압력!D391</f>
        <v>0</v>
      </c>
      <c r="E407" s="415">
        <f t="shared" si="708"/>
        <v>0</v>
      </c>
      <c r="F407" s="412" t="str">
        <f t="shared" ca="1" si="708"/>
        <v/>
      </c>
      <c r="G407" s="413" t="str">
        <f t="shared" ca="1" si="708"/>
        <v/>
      </c>
      <c r="H407" s="412" t="str">
        <f t="shared" ca="1" si="708"/>
        <v/>
      </c>
      <c r="I407" s="415" t="str">
        <f t="shared" ca="1" si="708"/>
        <v/>
      </c>
      <c r="J407" s="470" t="str">
        <f t="shared" ca="1" si="577"/>
        <v/>
      </c>
      <c r="K407" s="470" t="str">
        <f t="shared" ca="1" si="578"/>
        <v/>
      </c>
      <c r="L407" s="377">
        <f t="shared" si="579"/>
        <v>0</v>
      </c>
      <c r="M407" s="447" t="e">
        <f t="shared" ca="1" si="580"/>
        <v>#N/A</v>
      </c>
      <c r="N407" s="500" t="e">
        <f t="shared" ca="1" si="581"/>
        <v>#N/A</v>
      </c>
      <c r="O407" s="419">
        <f ca="1">표준압력!G391</f>
        <v>0</v>
      </c>
      <c r="P407" s="407"/>
      <c r="Q407" s="412" t="str">
        <f t="shared" ref="Q407:T407" ca="1" si="724">Q406</f>
        <v/>
      </c>
      <c r="R407" s="413" t="str">
        <f t="shared" ca="1" si="724"/>
        <v/>
      </c>
      <c r="S407" s="412" t="str">
        <f t="shared" ca="1" si="724"/>
        <v/>
      </c>
      <c r="T407" s="413" t="str">
        <f t="shared" ca="1" si="724"/>
        <v/>
      </c>
      <c r="U407" s="414" t="str">
        <f t="shared" ca="1" si="583"/>
        <v/>
      </c>
      <c r="V407" s="411" t="str">
        <f t="shared" ca="1" si="568"/>
        <v/>
      </c>
      <c r="W407" s="377" t="e">
        <f t="shared" ca="1" si="665"/>
        <v>#N/A</v>
      </c>
      <c r="X407" s="420" t="e">
        <f t="shared" ca="1" si="666"/>
        <v>#VALUE!</v>
      </c>
      <c r="Y407" s="413">
        <f t="shared" si="584"/>
        <v>0</v>
      </c>
      <c r="AA407" s="412">
        <f t="shared" ref="AA407:AE407" si="725">AA406</f>
        <v>0</v>
      </c>
      <c r="AB407" s="412" t="str">
        <f t="shared" ca="1" si="725"/>
        <v/>
      </c>
      <c r="AC407" s="413" t="str">
        <f t="shared" ca="1" si="725"/>
        <v/>
      </c>
      <c r="AD407" s="412" t="str">
        <f t="shared" ca="1" si="725"/>
        <v/>
      </c>
      <c r="AE407" s="413" t="str">
        <f t="shared" ca="1" si="725"/>
        <v/>
      </c>
      <c r="AF407" s="414" t="str">
        <f t="shared" ca="1" si="586"/>
        <v/>
      </c>
      <c r="AG407" s="454" t="str">
        <f t="shared" ca="1" si="571"/>
        <v/>
      </c>
      <c r="AH407" s="456" t="str">
        <f t="shared" ca="1" si="587"/>
        <v/>
      </c>
      <c r="AI407" s="456" t="str">
        <f t="shared" ca="1" si="572"/>
        <v/>
      </c>
      <c r="AJ407" s="447" t="e">
        <f t="shared" ca="1" si="588"/>
        <v>#N/A</v>
      </c>
      <c r="AK407" s="412" t="str">
        <f t="shared" ref="AK407:AN407" ca="1" si="726">AK406</f>
        <v/>
      </c>
      <c r="AL407" s="413" t="str">
        <f t="shared" ca="1" si="726"/>
        <v/>
      </c>
      <c r="AM407" s="412" t="str">
        <f t="shared" ca="1" si="726"/>
        <v/>
      </c>
      <c r="AN407" s="413" t="str">
        <f t="shared" ca="1" si="726"/>
        <v/>
      </c>
      <c r="AO407" s="414" t="str">
        <f t="shared" ca="1" si="590"/>
        <v/>
      </c>
      <c r="AP407" s="454" t="str">
        <f t="shared" ca="1" si="573"/>
        <v/>
      </c>
      <c r="AQ407" s="456" t="str">
        <f t="shared" ca="1" si="591"/>
        <v/>
      </c>
      <c r="AR407" s="456" t="str">
        <f t="shared" ca="1" si="574"/>
        <v/>
      </c>
      <c r="AS407" s="447" t="e">
        <f t="shared" ca="1" si="592"/>
        <v>#N/A</v>
      </c>
      <c r="AT407" s="472" t="e">
        <f t="shared" ca="1" si="593"/>
        <v>#VALUE!</v>
      </c>
      <c r="AU407" s="471">
        <f t="shared" ca="1" si="594"/>
        <v>0</v>
      </c>
    </row>
    <row r="408" spans="2:47" ht="15" customHeight="1">
      <c r="B408" s="409">
        <f t="shared" si="575"/>
        <v>0</v>
      </c>
      <c r="C408" s="460">
        <f>표준압력!C392</f>
        <v>0</v>
      </c>
      <c r="D408" s="469">
        <f>표준압력!D392</f>
        <v>0</v>
      </c>
      <c r="E408" s="415">
        <f t="shared" si="708"/>
        <v>0</v>
      </c>
      <c r="F408" s="412" t="str">
        <f t="shared" ca="1" si="708"/>
        <v/>
      </c>
      <c r="G408" s="413" t="str">
        <f t="shared" ca="1" si="708"/>
        <v/>
      </c>
      <c r="H408" s="412" t="str">
        <f t="shared" ca="1" si="708"/>
        <v/>
      </c>
      <c r="I408" s="415" t="str">
        <f t="shared" ca="1" si="708"/>
        <v/>
      </c>
      <c r="J408" s="470" t="str">
        <f t="shared" ca="1" si="577"/>
        <v/>
      </c>
      <c r="K408" s="470" t="str">
        <f t="shared" ca="1" si="578"/>
        <v/>
      </c>
      <c r="L408" s="377">
        <f t="shared" si="579"/>
        <v>0</v>
      </c>
      <c r="M408" s="447" t="e">
        <f t="shared" ca="1" si="580"/>
        <v>#N/A</v>
      </c>
      <c r="N408" s="500" t="e">
        <f t="shared" ca="1" si="581"/>
        <v>#N/A</v>
      </c>
      <c r="O408" s="419">
        <f ca="1">표준압력!G392</f>
        <v>0</v>
      </c>
      <c r="P408" s="407"/>
      <c r="Q408" s="412" t="str">
        <f t="shared" ref="Q408:T408" ca="1" si="727">Q407</f>
        <v/>
      </c>
      <c r="R408" s="413" t="str">
        <f t="shared" ca="1" si="727"/>
        <v/>
      </c>
      <c r="S408" s="412" t="str">
        <f t="shared" ca="1" si="727"/>
        <v/>
      </c>
      <c r="T408" s="413" t="str">
        <f t="shared" ca="1" si="727"/>
        <v/>
      </c>
      <c r="U408" s="414" t="str">
        <f t="shared" ca="1" si="583"/>
        <v/>
      </c>
      <c r="V408" s="411" t="str">
        <f t="shared" ca="1" si="568"/>
        <v/>
      </c>
      <c r="W408" s="377" t="e">
        <f t="shared" ca="1" si="665"/>
        <v>#N/A</v>
      </c>
      <c r="X408" s="420" t="e">
        <f t="shared" ca="1" si="666"/>
        <v>#VALUE!</v>
      </c>
      <c r="Y408" s="413">
        <f t="shared" si="584"/>
        <v>0</v>
      </c>
      <c r="AA408" s="412">
        <f t="shared" ref="AA408:AE408" si="728">AA407</f>
        <v>0</v>
      </c>
      <c r="AB408" s="412" t="str">
        <f t="shared" ca="1" si="728"/>
        <v/>
      </c>
      <c r="AC408" s="413" t="str">
        <f t="shared" ca="1" si="728"/>
        <v/>
      </c>
      <c r="AD408" s="412" t="str">
        <f t="shared" ca="1" si="728"/>
        <v/>
      </c>
      <c r="AE408" s="413" t="str">
        <f t="shared" ca="1" si="728"/>
        <v/>
      </c>
      <c r="AF408" s="414" t="str">
        <f t="shared" ca="1" si="586"/>
        <v/>
      </c>
      <c r="AG408" s="454" t="str">
        <f t="shared" ca="1" si="571"/>
        <v/>
      </c>
      <c r="AH408" s="456" t="str">
        <f t="shared" ca="1" si="587"/>
        <v/>
      </c>
      <c r="AI408" s="456" t="str">
        <f t="shared" ca="1" si="572"/>
        <v/>
      </c>
      <c r="AJ408" s="447" t="e">
        <f t="shared" ca="1" si="588"/>
        <v>#N/A</v>
      </c>
      <c r="AK408" s="412" t="str">
        <f t="shared" ref="AK408:AN408" ca="1" si="729">AK407</f>
        <v/>
      </c>
      <c r="AL408" s="413" t="str">
        <f t="shared" ca="1" si="729"/>
        <v/>
      </c>
      <c r="AM408" s="412" t="str">
        <f t="shared" ca="1" si="729"/>
        <v/>
      </c>
      <c r="AN408" s="413" t="str">
        <f t="shared" ca="1" si="729"/>
        <v/>
      </c>
      <c r="AO408" s="414" t="str">
        <f t="shared" ca="1" si="590"/>
        <v/>
      </c>
      <c r="AP408" s="454" t="str">
        <f t="shared" ca="1" si="573"/>
        <v/>
      </c>
      <c r="AQ408" s="456" t="str">
        <f t="shared" ca="1" si="591"/>
        <v/>
      </c>
      <c r="AR408" s="456" t="str">
        <f t="shared" ca="1" si="574"/>
        <v/>
      </c>
      <c r="AS408" s="447" t="e">
        <f t="shared" ca="1" si="592"/>
        <v>#N/A</v>
      </c>
      <c r="AT408" s="472" t="e">
        <f t="shared" ca="1" si="593"/>
        <v>#VALUE!</v>
      </c>
      <c r="AU408" s="471">
        <f t="shared" ca="1" si="594"/>
        <v>0</v>
      </c>
    </row>
    <row r="409" spans="2:47" ht="15" customHeight="1">
      <c r="B409" s="409">
        <f t="shared" si="575"/>
        <v>0</v>
      </c>
      <c r="C409" s="460">
        <f>표준압력!C393</f>
        <v>0</v>
      </c>
      <c r="D409" s="469">
        <f>표준압력!D393</f>
        <v>0</v>
      </c>
      <c r="E409" s="415">
        <f t="shared" si="708"/>
        <v>0</v>
      </c>
      <c r="F409" s="412" t="str">
        <f t="shared" ca="1" si="708"/>
        <v/>
      </c>
      <c r="G409" s="413" t="str">
        <f t="shared" ca="1" si="708"/>
        <v/>
      </c>
      <c r="H409" s="412" t="str">
        <f t="shared" ca="1" si="708"/>
        <v/>
      </c>
      <c r="I409" s="415" t="str">
        <f t="shared" ca="1" si="708"/>
        <v/>
      </c>
      <c r="J409" s="470" t="str">
        <f t="shared" ca="1" si="577"/>
        <v/>
      </c>
      <c r="K409" s="470" t="str">
        <f t="shared" ca="1" si="578"/>
        <v/>
      </c>
      <c r="L409" s="377">
        <f t="shared" si="579"/>
        <v>0</v>
      </c>
      <c r="M409" s="447" t="e">
        <f t="shared" ca="1" si="580"/>
        <v>#N/A</v>
      </c>
      <c r="N409" s="500" t="e">
        <f t="shared" ca="1" si="581"/>
        <v>#N/A</v>
      </c>
      <c r="O409" s="419">
        <f ca="1">표준압력!G393</f>
        <v>0</v>
      </c>
      <c r="P409" s="407"/>
      <c r="Q409" s="412" t="str">
        <f t="shared" ref="Q409:T409" ca="1" si="730">Q408</f>
        <v/>
      </c>
      <c r="R409" s="413" t="str">
        <f t="shared" ca="1" si="730"/>
        <v/>
      </c>
      <c r="S409" s="412" t="str">
        <f t="shared" ca="1" si="730"/>
        <v/>
      </c>
      <c r="T409" s="413" t="str">
        <f t="shared" ca="1" si="730"/>
        <v/>
      </c>
      <c r="U409" s="414" t="str">
        <f t="shared" ca="1" si="583"/>
        <v/>
      </c>
      <c r="V409" s="411" t="str">
        <f t="shared" ca="1" si="568"/>
        <v/>
      </c>
      <c r="W409" s="377" t="e">
        <f t="shared" ca="1" si="665"/>
        <v>#N/A</v>
      </c>
      <c r="X409" s="420" t="e">
        <f t="shared" ca="1" si="666"/>
        <v>#VALUE!</v>
      </c>
      <c r="Y409" s="413">
        <f t="shared" si="584"/>
        <v>0</v>
      </c>
      <c r="AA409" s="412">
        <f t="shared" ref="AA409:AE409" si="731">AA408</f>
        <v>0</v>
      </c>
      <c r="AB409" s="412" t="str">
        <f t="shared" ca="1" si="731"/>
        <v/>
      </c>
      <c r="AC409" s="413" t="str">
        <f t="shared" ca="1" si="731"/>
        <v/>
      </c>
      <c r="AD409" s="412" t="str">
        <f t="shared" ca="1" si="731"/>
        <v/>
      </c>
      <c r="AE409" s="413" t="str">
        <f t="shared" ca="1" si="731"/>
        <v/>
      </c>
      <c r="AF409" s="414" t="str">
        <f t="shared" ca="1" si="586"/>
        <v/>
      </c>
      <c r="AG409" s="454" t="str">
        <f t="shared" ca="1" si="571"/>
        <v/>
      </c>
      <c r="AH409" s="456" t="str">
        <f t="shared" ca="1" si="587"/>
        <v/>
      </c>
      <c r="AI409" s="456" t="str">
        <f t="shared" ca="1" si="572"/>
        <v/>
      </c>
      <c r="AJ409" s="447" t="e">
        <f t="shared" ca="1" si="588"/>
        <v>#N/A</v>
      </c>
      <c r="AK409" s="412" t="str">
        <f t="shared" ref="AK409:AN409" ca="1" si="732">AK408</f>
        <v/>
      </c>
      <c r="AL409" s="413" t="str">
        <f t="shared" ca="1" si="732"/>
        <v/>
      </c>
      <c r="AM409" s="412" t="str">
        <f t="shared" ca="1" si="732"/>
        <v/>
      </c>
      <c r="AN409" s="413" t="str">
        <f t="shared" ca="1" si="732"/>
        <v/>
      </c>
      <c r="AO409" s="414" t="str">
        <f t="shared" ca="1" si="590"/>
        <v/>
      </c>
      <c r="AP409" s="454" t="str">
        <f t="shared" ca="1" si="573"/>
        <v/>
      </c>
      <c r="AQ409" s="456" t="str">
        <f t="shared" ca="1" si="591"/>
        <v/>
      </c>
      <c r="AR409" s="456" t="str">
        <f t="shared" ca="1" si="574"/>
        <v/>
      </c>
      <c r="AS409" s="447" t="e">
        <f t="shared" ca="1" si="592"/>
        <v>#N/A</v>
      </c>
      <c r="AT409" s="472" t="e">
        <f t="shared" ca="1" si="593"/>
        <v>#VALUE!</v>
      </c>
      <c r="AU409" s="471">
        <f t="shared" ca="1" si="594"/>
        <v>0</v>
      </c>
    </row>
    <row r="410" spans="2:47" ht="15" customHeight="1">
      <c r="B410" s="409">
        <f t="shared" si="575"/>
        <v>0</v>
      </c>
      <c r="C410" s="460">
        <f>표준압력!C394</f>
        <v>0</v>
      </c>
      <c r="D410" s="469">
        <f>표준압력!D394</f>
        <v>0</v>
      </c>
      <c r="E410" s="415">
        <f t="shared" si="708"/>
        <v>0</v>
      </c>
      <c r="F410" s="412" t="str">
        <f t="shared" ca="1" si="708"/>
        <v/>
      </c>
      <c r="G410" s="413" t="str">
        <f t="shared" ca="1" si="708"/>
        <v/>
      </c>
      <c r="H410" s="412" t="str">
        <f t="shared" ca="1" si="708"/>
        <v/>
      </c>
      <c r="I410" s="415" t="str">
        <f t="shared" ca="1" si="708"/>
        <v/>
      </c>
      <c r="J410" s="470" t="str">
        <f t="shared" ca="1" si="577"/>
        <v/>
      </c>
      <c r="K410" s="470" t="str">
        <f t="shared" ca="1" si="578"/>
        <v/>
      </c>
      <c r="L410" s="377">
        <f t="shared" si="579"/>
        <v>0</v>
      </c>
      <c r="M410" s="447" t="e">
        <f t="shared" ca="1" si="580"/>
        <v>#N/A</v>
      </c>
      <c r="N410" s="500" t="e">
        <f t="shared" ca="1" si="581"/>
        <v>#N/A</v>
      </c>
      <c r="O410" s="419">
        <f ca="1">표준압력!G394</f>
        <v>0</v>
      </c>
      <c r="P410" s="407"/>
      <c r="Q410" s="412" t="str">
        <f t="shared" ref="Q410:T410" ca="1" si="733">Q409</f>
        <v/>
      </c>
      <c r="R410" s="413" t="str">
        <f t="shared" ca="1" si="733"/>
        <v/>
      </c>
      <c r="S410" s="412" t="str">
        <f t="shared" ca="1" si="733"/>
        <v/>
      </c>
      <c r="T410" s="413" t="str">
        <f t="shared" ca="1" si="733"/>
        <v/>
      </c>
      <c r="U410" s="414" t="str">
        <f t="shared" ca="1" si="583"/>
        <v/>
      </c>
      <c r="V410" s="411" t="str">
        <f t="shared" ca="1" si="568"/>
        <v/>
      </c>
      <c r="W410" s="377" t="e">
        <f t="shared" ca="1" si="665"/>
        <v>#N/A</v>
      </c>
      <c r="X410" s="420" t="e">
        <f t="shared" ca="1" si="666"/>
        <v>#VALUE!</v>
      </c>
      <c r="Y410" s="413">
        <f t="shared" si="584"/>
        <v>0</v>
      </c>
      <c r="AA410" s="412">
        <f t="shared" ref="AA410:AE410" si="734">AA409</f>
        <v>0</v>
      </c>
      <c r="AB410" s="412" t="str">
        <f t="shared" ca="1" si="734"/>
        <v/>
      </c>
      <c r="AC410" s="413" t="str">
        <f t="shared" ca="1" si="734"/>
        <v/>
      </c>
      <c r="AD410" s="412" t="str">
        <f t="shared" ca="1" si="734"/>
        <v/>
      </c>
      <c r="AE410" s="413" t="str">
        <f t="shared" ca="1" si="734"/>
        <v/>
      </c>
      <c r="AF410" s="414" t="str">
        <f t="shared" ca="1" si="586"/>
        <v/>
      </c>
      <c r="AG410" s="454" t="str">
        <f t="shared" ca="1" si="571"/>
        <v/>
      </c>
      <c r="AH410" s="456" t="str">
        <f t="shared" ca="1" si="587"/>
        <v/>
      </c>
      <c r="AI410" s="456" t="str">
        <f t="shared" ca="1" si="572"/>
        <v/>
      </c>
      <c r="AJ410" s="447" t="e">
        <f t="shared" ca="1" si="588"/>
        <v>#N/A</v>
      </c>
      <c r="AK410" s="412" t="str">
        <f t="shared" ref="AK410:AN410" ca="1" si="735">AK409</f>
        <v/>
      </c>
      <c r="AL410" s="413" t="str">
        <f t="shared" ca="1" si="735"/>
        <v/>
      </c>
      <c r="AM410" s="412" t="str">
        <f t="shared" ca="1" si="735"/>
        <v/>
      </c>
      <c r="AN410" s="413" t="str">
        <f t="shared" ca="1" si="735"/>
        <v/>
      </c>
      <c r="AO410" s="414" t="str">
        <f t="shared" ca="1" si="590"/>
        <v/>
      </c>
      <c r="AP410" s="454" t="str">
        <f t="shared" ca="1" si="573"/>
        <v/>
      </c>
      <c r="AQ410" s="456" t="str">
        <f t="shared" ca="1" si="591"/>
        <v/>
      </c>
      <c r="AR410" s="456" t="str">
        <f t="shared" ca="1" si="574"/>
        <v/>
      </c>
      <c r="AS410" s="447" t="e">
        <f t="shared" ca="1" si="592"/>
        <v>#N/A</v>
      </c>
      <c r="AT410" s="472" t="e">
        <f t="shared" ca="1" si="593"/>
        <v>#VALUE!</v>
      </c>
      <c r="AU410" s="471">
        <f t="shared" ca="1" si="594"/>
        <v>0</v>
      </c>
    </row>
    <row r="411" spans="2:47" ht="15" customHeight="1">
      <c r="B411" s="409">
        <f t="shared" si="575"/>
        <v>0</v>
      </c>
      <c r="C411" s="460">
        <f>표준압력!C395</f>
        <v>0</v>
      </c>
      <c r="D411" s="469">
        <f>표준압력!D395</f>
        <v>0</v>
      </c>
      <c r="E411" s="415">
        <f t="shared" si="708"/>
        <v>0</v>
      </c>
      <c r="F411" s="412" t="str">
        <f t="shared" ca="1" si="708"/>
        <v/>
      </c>
      <c r="G411" s="413" t="str">
        <f t="shared" ca="1" si="708"/>
        <v/>
      </c>
      <c r="H411" s="412" t="str">
        <f t="shared" ca="1" si="708"/>
        <v/>
      </c>
      <c r="I411" s="415" t="str">
        <f t="shared" ca="1" si="708"/>
        <v/>
      </c>
      <c r="J411" s="470" t="str">
        <f t="shared" ca="1" si="577"/>
        <v/>
      </c>
      <c r="K411" s="470" t="str">
        <f t="shared" ca="1" si="578"/>
        <v/>
      </c>
      <c r="L411" s="377">
        <f t="shared" si="579"/>
        <v>0</v>
      </c>
      <c r="M411" s="447" t="e">
        <f t="shared" ca="1" si="580"/>
        <v>#N/A</v>
      </c>
      <c r="N411" s="500" t="e">
        <f t="shared" ca="1" si="581"/>
        <v>#N/A</v>
      </c>
      <c r="O411" s="419">
        <f ca="1">표준압력!G395</f>
        <v>0</v>
      </c>
      <c r="P411" s="407"/>
      <c r="Q411" s="412" t="str">
        <f t="shared" ref="Q411:T411" ca="1" si="736">Q410</f>
        <v/>
      </c>
      <c r="R411" s="413" t="str">
        <f t="shared" ca="1" si="736"/>
        <v/>
      </c>
      <c r="S411" s="412" t="str">
        <f t="shared" ca="1" si="736"/>
        <v/>
      </c>
      <c r="T411" s="413" t="str">
        <f t="shared" ca="1" si="736"/>
        <v/>
      </c>
      <c r="U411" s="414" t="str">
        <f t="shared" ca="1" si="583"/>
        <v/>
      </c>
      <c r="V411" s="411" t="str">
        <f t="shared" ca="1" si="568"/>
        <v/>
      </c>
      <c r="W411" s="377" t="e">
        <f t="shared" ca="1" si="665"/>
        <v>#N/A</v>
      </c>
      <c r="X411" s="420" t="e">
        <f t="shared" ca="1" si="666"/>
        <v>#VALUE!</v>
      </c>
      <c r="Y411" s="413">
        <f t="shared" si="584"/>
        <v>0</v>
      </c>
      <c r="AA411" s="412">
        <f t="shared" ref="AA411:AE411" si="737">AA410</f>
        <v>0</v>
      </c>
      <c r="AB411" s="412" t="str">
        <f t="shared" ca="1" si="737"/>
        <v/>
      </c>
      <c r="AC411" s="413" t="str">
        <f t="shared" ca="1" si="737"/>
        <v/>
      </c>
      <c r="AD411" s="412" t="str">
        <f t="shared" ca="1" si="737"/>
        <v/>
      </c>
      <c r="AE411" s="413" t="str">
        <f t="shared" ca="1" si="737"/>
        <v/>
      </c>
      <c r="AF411" s="414" t="str">
        <f t="shared" ca="1" si="586"/>
        <v/>
      </c>
      <c r="AG411" s="454" t="str">
        <f t="shared" ca="1" si="571"/>
        <v/>
      </c>
      <c r="AH411" s="456" t="str">
        <f t="shared" ca="1" si="587"/>
        <v/>
      </c>
      <c r="AI411" s="456" t="str">
        <f t="shared" ca="1" si="572"/>
        <v/>
      </c>
      <c r="AJ411" s="447" t="e">
        <f t="shared" ca="1" si="588"/>
        <v>#N/A</v>
      </c>
      <c r="AK411" s="412" t="str">
        <f t="shared" ref="AK411:AN411" ca="1" si="738">AK410</f>
        <v/>
      </c>
      <c r="AL411" s="413" t="str">
        <f t="shared" ca="1" si="738"/>
        <v/>
      </c>
      <c r="AM411" s="412" t="str">
        <f t="shared" ca="1" si="738"/>
        <v/>
      </c>
      <c r="AN411" s="413" t="str">
        <f t="shared" ca="1" si="738"/>
        <v/>
      </c>
      <c r="AO411" s="414" t="str">
        <f t="shared" ca="1" si="590"/>
        <v/>
      </c>
      <c r="AP411" s="454" t="str">
        <f t="shared" ca="1" si="573"/>
        <v/>
      </c>
      <c r="AQ411" s="456" t="str">
        <f t="shared" ca="1" si="591"/>
        <v/>
      </c>
      <c r="AR411" s="456" t="str">
        <f t="shared" ca="1" si="574"/>
        <v/>
      </c>
      <c r="AS411" s="447" t="e">
        <f t="shared" ca="1" si="592"/>
        <v>#N/A</v>
      </c>
      <c r="AT411" s="472" t="e">
        <f t="shared" ca="1" si="593"/>
        <v>#VALUE!</v>
      </c>
      <c r="AU411" s="471">
        <f t="shared" ca="1" si="594"/>
        <v>0</v>
      </c>
    </row>
    <row r="412" spans="2:47" ht="15" customHeight="1">
      <c r="B412" s="409">
        <f t="shared" si="575"/>
        <v>0</v>
      </c>
      <c r="C412" s="460">
        <f>표준압력!C396</f>
        <v>0</v>
      </c>
      <c r="D412" s="469">
        <f>표준압력!D396</f>
        <v>0</v>
      </c>
      <c r="E412" s="415">
        <f t="shared" si="708"/>
        <v>0</v>
      </c>
      <c r="F412" s="412" t="str">
        <f t="shared" ca="1" si="708"/>
        <v/>
      </c>
      <c r="G412" s="413" t="str">
        <f t="shared" ca="1" si="708"/>
        <v/>
      </c>
      <c r="H412" s="412" t="str">
        <f t="shared" ca="1" si="708"/>
        <v/>
      </c>
      <c r="I412" s="415" t="str">
        <f t="shared" ca="1" si="708"/>
        <v/>
      </c>
      <c r="J412" s="470" t="str">
        <f t="shared" ca="1" si="577"/>
        <v/>
      </c>
      <c r="K412" s="470" t="str">
        <f t="shared" ca="1" si="578"/>
        <v/>
      </c>
      <c r="L412" s="377">
        <f t="shared" si="579"/>
        <v>0</v>
      </c>
      <c r="M412" s="447" t="e">
        <f t="shared" ca="1" si="580"/>
        <v>#N/A</v>
      </c>
      <c r="N412" s="500" t="e">
        <f t="shared" ca="1" si="581"/>
        <v>#N/A</v>
      </c>
      <c r="O412" s="419">
        <f ca="1">표준압력!G396</f>
        <v>0</v>
      </c>
      <c r="P412" s="407"/>
      <c r="Q412" s="412" t="str">
        <f t="shared" ref="Q412:T412" ca="1" si="739">Q411</f>
        <v/>
      </c>
      <c r="R412" s="413" t="str">
        <f t="shared" ca="1" si="739"/>
        <v/>
      </c>
      <c r="S412" s="412" t="str">
        <f t="shared" ca="1" si="739"/>
        <v/>
      </c>
      <c r="T412" s="413" t="str">
        <f t="shared" ca="1" si="739"/>
        <v/>
      </c>
      <c r="U412" s="414" t="str">
        <f t="shared" ca="1" si="583"/>
        <v/>
      </c>
      <c r="V412" s="411" t="str">
        <f t="shared" ca="1" si="568"/>
        <v/>
      </c>
      <c r="W412" s="377" t="e">
        <f t="shared" ca="1" si="665"/>
        <v>#N/A</v>
      </c>
      <c r="X412" s="420" t="e">
        <f t="shared" ca="1" si="666"/>
        <v>#VALUE!</v>
      </c>
      <c r="Y412" s="413">
        <f t="shared" si="584"/>
        <v>0</v>
      </c>
      <c r="AA412" s="412">
        <f t="shared" ref="AA412:AE412" si="740">AA411</f>
        <v>0</v>
      </c>
      <c r="AB412" s="412" t="str">
        <f t="shared" ca="1" si="740"/>
        <v/>
      </c>
      <c r="AC412" s="413" t="str">
        <f t="shared" ca="1" si="740"/>
        <v/>
      </c>
      <c r="AD412" s="412" t="str">
        <f t="shared" ca="1" si="740"/>
        <v/>
      </c>
      <c r="AE412" s="413" t="str">
        <f t="shared" ca="1" si="740"/>
        <v/>
      </c>
      <c r="AF412" s="414" t="str">
        <f t="shared" ca="1" si="586"/>
        <v/>
      </c>
      <c r="AG412" s="454" t="str">
        <f t="shared" ca="1" si="571"/>
        <v/>
      </c>
      <c r="AH412" s="456" t="str">
        <f t="shared" ca="1" si="587"/>
        <v/>
      </c>
      <c r="AI412" s="456" t="str">
        <f t="shared" ca="1" si="572"/>
        <v/>
      </c>
      <c r="AJ412" s="447" t="e">
        <f t="shared" ca="1" si="588"/>
        <v>#N/A</v>
      </c>
      <c r="AK412" s="412" t="str">
        <f t="shared" ref="AK412:AN412" ca="1" si="741">AK411</f>
        <v/>
      </c>
      <c r="AL412" s="413" t="str">
        <f t="shared" ca="1" si="741"/>
        <v/>
      </c>
      <c r="AM412" s="412" t="str">
        <f t="shared" ca="1" si="741"/>
        <v/>
      </c>
      <c r="AN412" s="413" t="str">
        <f t="shared" ca="1" si="741"/>
        <v/>
      </c>
      <c r="AO412" s="414" t="str">
        <f t="shared" ca="1" si="590"/>
        <v/>
      </c>
      <c r="AP412" s="454" t="str">
        <f t="shared" ca="1" si="573"/>
        <v/>
      </c>
      <c r="AQ412" s="456" t="str">
        <f t="shared" ca="1" si="591"/>
        <v/>
      </c>
      <c r="AR412" s="456" t="str">
        <f t="shared" ca="1" si="574"/>
        <v/>
      </c>
      <c r="AS412" s="447" t="e">
        <f t="shared" ca="1" si="592"/>
        <v>#N/A</v>
      </c>
      <c r="AT412" s="472" t="e">
        <f t="shared" ca="1" si="593"/>
        <v>#VALUE!</v>
      </c>
      <c r="AU412" s="471">
        <f t="shared" ca="1" si="594"/>
        <v>0</v>
      </c>
    </row>
    <row r="413" spans="2:47" ht="15" customHeight="1">
      <c r="B413" s="409">
        <f t="shared" si="575"/>
        <v>0</v>
      </c>
      <c r="C413" s="460">
        <f>표준압력!C397</f>
        <v>0</v>
      </c>
      <c r="D413" s="469">
        <f>표준압력!D397</f>
        <v>0</v>
      </c>
      <c r="E413" s="415">
        <f t="shared" si="708"/>
        <v>0</v>
      </c>
      <c r="F413" s="412" t="str">
        <f t="shared" ca="1" si="708"/>
        <v/>
      </c>
      <c r="G413" s="413" t="str">
        <f t="shared" ca="1" si="708"/>
        <v/>
      </c>
      <c r="H413" s="412" t="str">
        <f t="shared" ca="1" si="708"/>
        <v/>
      </c>
      <c r="I413" s="415" t="str">
        <f t="shared" ca="1" si="708"/>
        <v/>
      </c>
      <c r="J413" s="470" t="str">
        <f t="shared" ca="1" si="577"/>
        <v/>
      </c>
      <c r="K413" s="470" t="str">
        <f t="shared" ca="1" si="578"/>
        <v/>
      </c>
      <c r="L413" s="377">
        <f t="shared" si="579"/>
        <v>0</v>
      </c>
      <c r="M413" s="447" t="e">
        <f t="shared" ca="1" si="580"/>
        <v>#N/A</v>
      </c>
      <c r="N413" s="500" t="e">
        <f t="shared" ca="1" si="581"/>
        <v>#N/A</v>
      </c>
      <c r="O413" s="419">
        <f ca="1">표준압력!G397</f>
        <v>0</v>
      </c>
      <c r="P413" s="407"/>
      <c r="Q413" s="412" t="str">
        <f t="shared" ref="Q413:T413" ca="1" si="742">Q412</f>
        <v/>
      </c>
      <c r="R413" s="413" t="str">
        <f t="shared" ca="1" si="742"/>
        <v/>
      </c>
      <c r="S413" s="412" t="str">
        <f t="shared" ca="1" si="742"/>
        <v/>
      </c>
      <c r="T413" s="413" t="str">
        <f t="shared" ca="1" si="742"/>
        <v/>
      </c>
      <c r="U413" s="414" t="str">
        <f t="shared" ca="1" si="583"/>
        <v/>
      </c>
      <c r="V413" s="411" t="str">
        <f t="shared" ca="1" si="568"/>
        <v/>
      </c>
      <c r="W413" s="377" t="e">
        <f t="shared" ca="1" si="665"/>
        <v>#N/A</v>
      </c>
      <c r="X413" s="420" t="e">
        <f t="shared" ca="1" si="666"/>
        <v>#VALUE!</v>
      </c>
      <c r="Y413" s="413">
        <f t="shared" si="584"/>
        <v>0</v>
      </c>
      <c r="AA413" s="412">
        <f t="shared" ref="AA413:AE413" si="743">AA412</f>
        <v>0</v>
      </c>
      <c r="AB413" s="412" t="str">
        <f t="shared" ca="1" si="743"/>
        <v/>
      </c>
      <c r="AC413" s="413" t="str">
        <f t="shared" ca="1" si="743"/>
        <v/>
      </c>
      <c r="AD413" s="412" t="str">
        <f t="shared" ca="1" si="743"/>
        <v/>
      </c>
      <c r="AE413" s="413" t="str">
        <f t="shared" ca="1" si="743"/>
        <v/>
      </c>
      <c r="AF413" s="414" t="str">
        <f t="shared" ca="1" si="586"/>
        <v/>
      </c>
      <c r="AG413" s="454" t="str">
        <f t="shared" ca="1" si="571"/>
        <v/>
      </c>
      <c r="AH413" s="456" t="str">
        <f t="shared" ca="1" si="587"/>
        <v/>
      </c>
      <c r="AI413" s="456" t="str">
        <f t="shared" ca="1" si="572"/>
        <v/>
      </c>
      <c r="AJ413" s="447" t="e">
        <f t="shared" ca="1" si="588"/>
        <v>#N/A</v>
      </c>
      <c r="AK413" s="412" t="str">
        <f t="shared" ref="AK413:AN413" ca="1" si="744">AK412</f>
        <v/>
      </c>
      <c r="AL413" s="413" t="str">
        <f t="shared" ca="1" si="744"/>
        <v/>
      </c>
      <c r="AM413" s="412" t="str">
        <f t="shared" ca="1" si="744"/>
        <v/>
      </c>
      <c r="AN413" s="413" t="str">
        <f t="shared" ca="1" si="744"/>
        <v/>
      </c>
      <c r="AO413" s="414" t="str">
        <f t="shared" ca="1" si="590"/>
        <v/>
      </c>
      <c r="AP413" s="454" t="str">
        <f t="shared" ca="1" si="573"/>
        <v/>
      </c>
      <c r="AQ413" s="456" t="str">
        <f t="shared" ca="1" si="591"/>
        <v/>
      </c>
      <c r="AR413" s="456" t="str">
        <f t="shared" ca="1" si="574"/>
        <v/>
      </c>
      <c r="AS413" s="447" t="e">
        <f t="shared" ca="1" si="592"/>
        <v>#N/A</v>
      </c>
      <c r="AT413" s="472" t="e">
        <f t="shared" ca="1" si="593"/>
        <v>#VALUE!</v>
      </c>
      <c r="AU413" s="471">
        <f t="shared" ca="1" si="594"/>
        <v>0</v>
      </c>
    </row>
    <row r="414" spans="2:47" ht="15" customHeight="1">
      <c r="B414" s="409">
        <f t="shared" si="575"/>
        <v>0</v>
      </c>
      <c r="C414" s="460">
        <f>표준압력!C398</f>
        <v>0</v>
      </c>
      <c r="D414" s="469">
        <f>표준압력!D398</f>
        <v>0</v>
      </c>
      <c r="E414" s="415">
        <f t="shared" si="708"/>
        <v>0</v>
      </c>
      <c r="F414" s="412" t="str">
        <f t="shared" ca="1" si="708"/>
        <v/>
      </c>
      <c r="G414" s="413" t="str">
        <f t="shared" ca="1" si="708"/>
        <v/>
      </c>
      <c r="H414" s="412" t="str">
        <f t="shared" ca="1" si="708"/>
        <v/>
      </c>
      <c r="I414" s="415" t="str">
        <f t="shared" ca="1" si="708"/>
        <v/>
      </c>
      <c r="J414" s="470" t="str">
        <f t="shared" ca="1" si="577"/>
        <v/>
      </c>
      <c r="K414" s="470" t="str">
        <f t="shared" ca="1" si="578"/>
        <v/>
      </c>
      <c r="L414" s="377">
        <f t="shared" si="579"/>
        <v>0</v>
      </c>
      <c r="M414" s="447" t="e">
        <f t="shared" ca="1" si="580"/>
        <v>#N/A</v>
      </c>
      <c r="N414" s="500" t="e">
        <f t="shared" ca="1" si="581"/>
        <v>#N/A</v>
      </c>
      <c r="O414" s="419">
        <f ca="1">표준압력!G398</f>
        <v>0</v>
      </c>
      <c r="P414" s="407"/>
      <c r="Q414" s="412" t="str">
        <f t="shared" ref="Q414:T414" ca="1" si="745">Q413</f>
        <v/>
      </c>
      <c r="R414" s="413" t="str">
        <f t="shared" ca="1" si="745"/>
        <v/>
      </c>
      <c r="S414" s="412" t="str">
        <f t="shared" ca="1" si="745"/>
        <v/>
      </c>
      <c r="T414" s="413" t="str">
        <f t="shared" ca="1" si="745"/>
        <v/>
      </c>
      <c r="U414" s="414" t="str">
        <f t="shared" ca="1" si="583"/>
        <v/>
      </c>
      <c r="V414" s="411" t="str">
        <f t="shared" ca="1" si="568"/>
        <v/>
      </c>
      <c r="W414" s="377" t="e">
        <f t="shared" ca="1" si="665"/>
        <v>#N/A</v>
      </c>
      <c r="X414" s="420" t="e">
        <f t="shared" ca="1" si="666"/>
        <v>#VALUE!</v>
      </c>
      <c r="Y414" s="413">
        <f t="shared" si="584"/>
        <v>0</v>
      </c>
      <c r="AA414" s="412">
        <f t="shared" ref="AA414:AE414" si="746">AA413</f>
        <v>0</v>
      </c>
      <c r="AB414" s="412" t="str">
        <f t="shared" ca="1" si="746"/>
        <v/>
      </c>
      <c r="AC414" s="413" t="str">
        <f t="shared" ca="1" si="746"/>
        <v/>
      </c>
      <c r="AD414" s="412" t="str">
        <f t="shared" ca="1" si="746"/>
        <v/>
      </c>
      <c r="AE414" s="413" t="str">
        <f t="shared" ca="1" si="746"/>
        <v/>
      </c>
      <c r="AF414" s="414" t="str">
        <f t="shared" ca="1" si="586"/>
        <v/>
      </c>
      <c r="AG414" s="454" t="str">
        <f t="shared" ca="1" si="571"/>
        <v/>
      </c>
      <c r="AH414" s="456" t="str">
        <f t="shared" ca="1" si="587"/>
        <v/>
      </c>
      <c r="AI414" s="456" t="str">
        <f t="shared" ca="1" si="572"/>
        <v/>
      </c>
      <c r="AJ414" s="447" t="e">
        <f t="shared" ca="1" si="588"/>
        <v>#N/A</v>
      </c>
      <c r="AK414" s="412" t="str">
        <f t="shared" ref="AK414:AN414" ca="1" si="747">AK413</f>
        <v/>
      </c>
      <c r="AL414" s="413" t="str">
        <f t="shared" ca="1" si="747"/>
        <v/>
      </c>
      <c r="AM414" s="412" t="str">
        <f t="shared" ca="1" si="747"/>
        <v/>
      </c>
      <c r="AN414" s="413" t="str">
        <f t="shared" ca="1" si="747"/>
        <v/>
      </c>
      <c r="AO414" s="414" t="str">
        <f t="shared" ca="1" si="590"/>
        <v/>
      </c>
      <c r="AP414" s="454" t="str">
        <f t="shared" ca="1" si="573"/>
        <v/>
      </c>
      <c r="AQ414" s="456" t="str">
        <f t="shared" ca="1" si="591"/>
        <v/>
      </c>
      <c r="AR414" s="456" t="str">
        <f t="shared" ca="1" si="574"/>
        <v/>
      </c>
      <c r="AS414" s="447" t="e">
        <f t="shared" ca="1" si="592"/>
        <v>#N/A</v>
      </c>
      <c r="AT414" s="472" t="e">
        <f t="shared" ca="1" si="593"/>
        <v>#VALUE!</v>
      </c>
      <c r="AU414" s="471">
        <f t="shared" ca="1" si="594"/>
        <v>0</v>
      </c>
    </row>
    <row r="415" spans="2:47" ht="15" customHeight="1">
      <c r="B415" s="409">
        <f t="shared" si="575"/>
        <v>0</v>
      </c>
      <c r="C415" s="460">
        <f>표준압력!C399</f>
        <v>0</v>
      </c>
      <c r="D415" s="469">
        <f>표준압력!D399</f>
        <v>0</v>
      </c>
      <c r="E415" s="415">
        <f t="shared" si="708"/>
        <v>0</v>
      </c>
      <c r="F415" s="412" t="str">
        <f t="shared" ca="1" si="708"/>
        <v/>
      </c>
      <c r="G415" s="413" t="str">
        <f t="shared" ca="1" si="708"/>
        <v/>
      </c>
      <c r="H415" s="412" t="str">
        <f t="shared" ca="1" si="708"/>
        <v/>
      </c>
      <c r="I415" s="415" t="str">
        <f t="shared" ca="1" si="708"/>
        <v/>
      </c>
      <c r="J415" s="470" t="str">
        <f t="shared" ca="1" si="577"/>
        <v/>
      </c>
      <c r="K415" s="470" t="str">
        <f t="shared" ca="1" si="578"/>
        <v/>
      </c>
      <c r="L415" s="377">
        <f t="shared" si="579"/>
        <v>0</v>
      </c>
      <c r="M415" s="447" t="e">
        <f t="shared" ca="1" si="580"/>
        <v>#N/A</v>
      </c>
      <c r="N415" s="500" t="e">
        <f t="shared" ca="1" si="581"/>
        <v>#N/A</v>
      </c>
      <c r="O415" s="419">
        <f ca="1">표준압력!G399</f>
        <v>0</v>
      </c>
      <c r="P415" s="407"/>
      <c r="Q415" s="412" t="str">
        <f t="shared" ref="Q415:T415" ca="1" si="748">Q414</f>
        <v/>
      </c>
      <c r="R415" s="413" t="str">
        <f t="shared" ca="1" si="748"/>
        <v/>
      </c>
      <c r="S415" s="412" t="str">
        <f t="shared" ca="1" si="748"/>
        <v/>
      </c>
      <c r="T415" s="413" t="str">
        <f t="shared" ca="1" si="748"/>
        <v/>
      </c>
      <c r="U415" s="414" t="str">
        <f t="shared" ca="1" si="583"/>
        <v/>
      </c>
      <c r="V415" s="411" t="str">
        <f t="shared" ca="1" si="568"/>
        <v/>
      </c>
      <c r="W415" s="377" t="e">
        <f t="shared" ca="1" si="665"/>
        <v>#N/A</v>
      </c>
      <c r="X415" s="420" t="e">
        <f t="shared" ca="1" si="666"/>
        <v>#VALUE!</v>
      </c>
      <c r="Y415" s="413">
        <f t="shared" si="584"/>
        <v>0</v>
      </c>
      <c r="AA415" s="412">
        <f t="shared" ref="AA415:AE415" si="749">AA414</f>
        <v>0</v>
      </c>
      <c r="AB415" s="412" t="str">
        <f t="shared" ca="1" si="749"/>
        <v/>
      </c>
      <c r="AC415" s="413" t="str">
        <f t="shared" ca="1" si="749"/>
        <v/>
      </c>
      <c r="AD415" s="412" t="str">
        <f t="shared" ca="1" si="749"/>
        <v/>
      </c>
      <c r="AE415" s="413" t="str">
        <f t="shared" ca="1" si="749"/>
        <v/>
      </c>
      <c r="AF415" s="414" t="str">
        <f t="shared" ca="1" si="586"/>
        <v/>
      </c>
      <c r="AG415" s="454" t="str">
        <f t="shared" ca="1" si="571"/>
        <v/>
      </c>
      <c r="AH415" s="456" t="str">
        <f t="shared" ca="1" si="587"/>
        <v/>
      </c>
      <c r="AI415" s="456" t="str">
        <f t="shared" ca="1" si="572"/>
        <v/>
      </c>
      <c r="AJ415" s="447" t="e">
        <f t="shared" ca="1" si="588"/>
        <v>#N/A</v>
      </c>
      <c r="AK415" s="412" t="str">
        <f t="shared" ref="AK415:AN415" ca="1" si="750">AK414</f>
        <v/>
      </c>
      <c r="AL415" s="413" t="str">
        <f t="shared" ca="1" si="750"/>
        <v/>
      </c>
      <c r="AM415" s="412" t="str">
        <f t="shared" ca="1" si="750"/>
        <v/>
      </c>
      <c r="AN415" s="413" t="str">
        <f t="shared" ca="1" si="750"/>
        <v/>
      </c>
      <c r="AO415" s="414" t="str">
        <f t="shared" ca="1" si="590"/>
        <v/>
      </c>
      <c r="AP415" s="454" t="str">
        <f t="shared" ca="1" si="573"/>
        <v/>
      </c>
      <c r="AQ415" s="456" t="str">
        <f t="shared" ca="1" si="591"/>
        <v/>
      </c>
      <c r="AR415" s="456" t="str">
        <f t="shared" ca="1" si="574"/>
        <v/>
      </c>
      <c r="AS415" s="447" t="e">
        <f t="shared" ca="1" si="592"/>
        <v>#N/A</v>
      </c>
      <c r="AT415" s="472" t="e">
        <f t="shared" ca="1" si="593"/>
        <v>#VALUE!</v>
      </c>
      <c r="AU415" s="471">
        <f t="shared" ca="1" si="594"/>
        <v>0</v>
      </c>
    </row>
  </sheetData>
  <mergeCells count="88">
    <mergeCell ref="N19:O19"/>
    <mergeCell ref="B14:C14"/>
    <mergeCell ref="H14:I14"/>
    <mergeCell ref="J14:K14"/>
    <mergeCell ref="H19:I19"/>
    <mergeCell ref="L14:M14"/>
    <mergeCell ref="B15:C15"/>
    <mergeCell ref="B16:C16"/>
    <mergeCell ref="F19:G19"/>
    <mergeCell ref="C19:D19"/>
    <mergeCell ref="B126:C126"/>
    <mergeCell ref="H126:I126"/>
    <mergeCell ref="J126:K126"/>
    <mergeCell ref="L126:M126"/>
    <mergeCell ref="B127:C127"/>
    <mergeCell ref="B238:C238"/>
    <mergeCell ref="H238:I238"/>
    <mergeCell ref="J238:K238"/>
    <mergeCell ref="L238:M238"/>
    <mergeCell ref="C131:D131"/>
    <mergeCell ref="F131:G131"/>
    <mergeCell ref="C355:D355"/>
    <mergeCell ref="B350:C350"/>
    <mergeCell ref="H350:I350"/>
    <mergeCell ref="J350:K350"/>
    <mergeCell ref="L350:M350"/>
    <mergeCell ref="F355:G355"/>
    <mergeCell ref="H355:I355"/>
    <mergeCell ref="Q19:R19"/>
    <mergeCell ref="S19:T19"/>
    <mergeCell ref="U19:V19"/>
    <mergeCell ref="B351:C351"/>
    <mergeCell ref="B352:C352"/>
    <mergeCell ref="Q243:R243"/>
    <mergeCell ref="S243:T243"/>
    <mergeCell ref="C243:D243"/>
    <mergeCell ref="F243:G243"/>
    <mergeCell ref="H243:I243"/>
    <mergeCell ref="N243:O243"/>
    <mergeCell ref="B240:C240"/>
    <mergeCell ref="H131:I131"/>
    <mergeCell ref="B239:C239"/>
    <mergeCell ref="U131:V131"/>
    <mergeCell ref="B128:C128"/>
    <mergeCell ref="AB19:AC19"/>
    <mergeCell ref="AD19:AE19"/>
    <mergeCell ref="AK19:AL19"/>
    <mergeCell ref="AM19:AN19"/>
    <mergeCell ref="S355:T355"/>
    <mergeCell ref="U355:V355"/>
    <mergeCell ref="AF19:AG19"/>
    <mergeCell ref="U243:V243"/>
    <mergeCell ref="S131:T131"/>
    <mergeCell ref="AT19:AU19"/>
    <mergeCell ref="AT131:AU131"/>
    <mergeCell ref="AQ19:AR19"/>
    <mergeCell ref="AO19:AP19"/>
    <mergeCell ref="AH19:AI19"/>
    <mergeCell ref="AK131:AL131"/>
    <mergeCell ref="AO131:AP131"/>
    <mergeCell ref="AQ131:AR131"/>
    <mergeCell ref="AH131:AI131"/>
    <mergeCell ref="AM131:AN131"/>
    <mergeCell ref="AT243:AU243"/>
    <mergeCell ref="AT355:AU355"/>
    <mergeCell ref="AK243:AL243"/>
    <mergeCell ref="AK355:AL355"/>
    <mergeCell ref="AM243:AN243"/>
    <mergeCell ref="AO243:AP243"/>
    <mergeCell ref="AQ243:AR243"/>
    <mergeCell ref="AM355:AN355"/>
    <mergeCell ref="AO355:AP355"/>
    <mergeCell ref="AQ355:AR355"/>
    <mergeCell ref="N355:O355"/>
    <mergeCell ref="AB243:AC243"/>
    <mergeCell ref="AD243:AE243"/>
    <mergeCell ref="AF243:AG243"/>
    <mergeCell ref="AH243:AI243"/>
    <mergeCell ref="AB355:AC355"/>
    <mergeCell ref="AD355:AE355"/>
    <mergeCell ref="AF355:AG355"/>
    <mergeCell ref="AH355:AI355"/>
    <mergeCell ref="Q355:R355"/>
    <mergeCell ref="Q131:R131"/>
    <mergeCell ref="N131:O131"/>
    <mergeCell ref="AB131:AC131"/>
    <mergeCell ref="AD131:AE131"/>
    <mergeCell ref="AF131:AG13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6"/>
  <sheetViews>
    <sheetView showGridLines="0" zoomScale="75" zoomScaleNormal="75" workbookViewId="0"/>
  </sheetViews>
  <sheetFormatPr defaultColWidth="9.77734375" defaultRowHeight="16.5" customHeight="1"/>
  <cols>
    <col min="1" max="1" width="2.77734375" style="65" customWidth="1"/>
    <col min="2" max="6" width="9.88671875" style="65" bestFit="1" customWidth="1"/>
    <col min="7" max="7" width="12.109375" style="65" bestFit="1" customWidth="1"/>
    <col min="8" max="12" width="9.88671875" style="65" bestFit="1" customWidth="1"/>
    <col min="13" max="13" width="9.77734375" style="65"/>
    <col min="14" max="14" width="11.6640625" style="65" bestFit="1" customWidth="1"/>
    <col min="15" max="18" width="9.88671875" style="65" bestFit="1" customWidth="1"/>
    <col min="19" max="19" width="11.77734375" style="65" bestFit="1" customWidth="1"/>
    <col min="20" max="29" width="9.88671875" style="65" bestFit="1" customWidth="1"/>
    <col min="30" max="30" width="9.77734375" style="65"/>
    <col min="31" max="33" width="9.88671875" style="65" bestFit="1" customWidth="1"/>
    <col min="34" max="35" width="9.88671875" style="65" customWidth="1"/>
    <col min="36" max="36" width="9.88671875" style="65" bestFit="1" customWidth="1"/>
    <col min="37" max="37" width="9.77734375" style="65"/>
    <col min="38" max="42" width="9.88671875" style="65" bestFit="1" customWidth="1"/>
    <col min="43" max="16384" width="9.77734375" style="65"/>
  </cols>
  <sheetData>
    <row r="1" spans="1:18" ht="16.5" customHeight="1">
      <c r="B1" s="301" t="s">
        <v>949</v>
      </c>
      <c r="L1" s="301" t="s">
        <v>378</v>
      </c>
    </row>
    <row r="2" spans="1:18" ht="16.5" customHeight="1">
      <c r="B2" s="337" t="s">
        <v>92</v>
      </c>
      <c r="C2" s="336" t="s">
        <v>181</v>
      </c>
      <c r="D2" s="336" t="s">
        <v>510</v>
      </c>
      <c r="E2" s="336" t="s">
        <v>792</v>
      </c>
      <c r="F2" s="336" t="s">
        <v>203</v>
      </c>
      <c r="G2" s="336" t="s">
        <v>794</v>
      </c>
      <c r="H2" s="336" t="s">
        <v>769</v>
      </c>
      <c r="I2" s="336" t="s">
        <v>796</v>
      </c>
      <c r="J2" s="336" t="s">
        <v>770</v>
      </c>
      <c r="L2" s="95" t="s">
        <v>379</v>
      </c>
      <c r="M2" s="96" t="s">
        <v>380</v>
      </c>
      <c r="N2" s="95" t="s">
        <v>360</v>
      </c>
      <c r="O2" s="95" t="e">
        <f>AVERAGE(기본정보!F12:F13)</f>
        <v>#DIV/0!</v>
      </c>
      <c r="Q2" s="257" t="s">
        <v>495</v>
      </c>
      <c r="R2" s="257" t="s">
        <v>491</v>
      </c>
    </row>
    <row r="3" spans="1:18" ht="16.5" customHeight="1">
      <c r="B3" s="336" t="s">
        <v>181</v>
      </c>
      <c r="C3" s="338">
        <f t="shared" ref="C3:C10" si="0">E3*1000</f>
        <v>1</v>
      </c>
      <c r="D3" s="338">
        <f>E3*10</f>
        <v>0.01</v>
      </c>
      <c r="E3" s="338">
        <f t="shared" ref="E3:E5" si="1">F3*1000</f>
        <v>1E-3</v>
      </c>
      <c r="F3" s="338">
        <v>9.9999999999999995E-7</v>
      </c>
      <c r="G3" s="338">
        <f t="shared" ref="G3:G10" si="2">I3*1000</f>
        <v>1</v>
      </c>
      <c r="H3" s="338">
        <f>I3*10</f>
        <v>0.01</v>
      </c>
      <c r="I3" s="338">
        <f t="shared" ref="I3:I5" si="3">J3*1000</f>
        <v>1E-3</v>
      </c>
      <c r="J3" s="338">
        <v>9.9999999999999995E-7</v>
      </c>
      <c r="L3" s="95" t="s">
        <v>361</v>
      </c>
      <c r="M3" s="96" t="s">
        <v>138</v>
      </c>
      <c r="N3" s="95" t="s">
        <v>139</v>
      </c>
      <c r="O3" s="95" t="e">
        <f>AVERAGE(기본정보!B12:B13)</f>
        <v>#DIV/0!</v>
      </c>
      <c r="Q3" s="259"/>
      <c r="R3" s="257" t="s">
        <v>206</v>
      </c>
    </row>
    <row r="4" spans="1:18" ht="16.5" customHeight="1">
      <c r="B4" s="336" t="s">
        <v>510</v>
      </c>
      <c r="C4" s="338">
        <f t="shared" si="0"/>
        <v>100</v>
      </c>
      <c r="D4" s="338">
        <f t="shared" ref="D4:D10" si="4">E4*10</f>
        <v>1</v>
      </c>
      <c r="E4" s="338">
        <f t="shared" si="1"/>
        <v>0.1</v>
      </c>
      <c r="F4" s="338">
        <v>1E-4</v>
      </c>
      <c r="G4" s="338">
        <f t="shared" si="2"/>
        <v>100</v>
      </c>
      <c r="H4" s="338">
        <f t="shared" ref="H4:H10" si="5">I4*10</f>
        <v>1</v>
      </c>
      <c r="I4" s="338">
        <f t="shared" si="3"/>
        <v>0.1</v>
      </c>
      <c r="J4" s="338">
        <v>1E-4</v>
      </c>
      <c r="L4" s="95" t="s">
        <v>362</v>
      </c>
      <c r="M4" s="96" t="s">
        <v>363</v>
      </c>
      <c r="N4" s="95" t="s">
        <v>382</v>
      </c>
      <c r="O4" s="95" t="e">
        <f>AVERAGE(기본정보!D12:D13)</f>
        <v>#DIV/0!</v>
      </c>
      <c r="Q4" s="85">
        <v>9.9999999999999995E-8</v>
      </c>
      <c r="R4" s="85">
        <v>7</v>
      </c>
    </row>
    <row r="5" spans="1:18" ht="16.5" customHeight="1">
      <c r="B5" s="336" t="s">
        <v>792</v>
      </c>
      <c r="C5" s="338">
        <f t="shared" si="0"/>
        <v>1000</v>
      </c>
      <c r="D5" s="338">
        <f t="shared" si="4"/>
        <v>10</v>
      </c>
      <c r="E5" s="338">
        <f t="shared" si="1"/>
        <v>1</v>
      </c>
      <c r="F5" s="338">
        <v>1E-3</v>
      </c>
      <c r="G5" s="338">
        <f t="shared" si="2"/>
        <v>1000</v>
      </c>
      <c r="H5" s="338">
        <f t="shared" si="5"/>
        <v>10</v>
      </c>
      <c r="I5" s="338">
        <f t="shared" si="3"/>
        <v>1</v>
      </c>
      <c r="J5" s="338">
        <v>1E-3</v>
      </c>
      <c r="L5" s="97" t="s">
        <v>140</v>
      </c>
      <c r="M5" s="98" t="s">
        <v>364</v>
      </c>
      <c r="N5" s="97" t="s">
        <v>141</v>
      </c>
      <c r="O5" s="97" t="e">
        <f>(0.348445*O2-O4*(0.00252*O3-0.020582))/(O3+273.15)</f>
        <v>#DIV/0!</v>
      </c>
      <c r="Q5" s="85">
        <v>9.9999999999999995E-7</v>
      </c>
      <c r="R5" s="85">
        <v>6</v>
      </c>
    </row>
    <row r="6" spans="1:18" ht="16.5" customHeight="1">
      <c r="B6" s="336" t="s">
        <v>203</v>
      </c>
      <c r="C6" s="338">
        <f t="shared" si="0"/>
        <v>1000000</v>
      </c>
      <c r="D6" s="338">
        <f t="shared" si="4"/>
        <v>10000</v>
      </c>
      <c r="E6" s="338">
        <f>F6*1000</f>
        <v>1000</v>
      </c>
      <c r="F6" s="338">
        <v>1</v>
      </c>
      <c r="G6" s="338">
        <f t="shared" si="2"/>
        <v>1000000</v>
      </c>
      <c r="H6" s="338">
        <f t="shared" si="5"/>
        <v>10000</v>
      </c>
      <c r="I6" s="338">
        <f>J6*1000</f>
        <v>1000</v>
      </c>
      <c r="J6" s="338">
        <v>1</v>
      </c>
      <c r="Q6" s="85">
        <v>1.0000000000000001E-5</v>
      </c>
      <c r="R6" s="85">
        <v>5</v>
      </c>
    </row>
    <row r="7" spans="1:18" ht="16.5" customHeight="1" thickBot="1">
      <c r="B7" s="336" t="s">
        <v>794</v>
      </c>
      <c r="C7" s="338">
        <f t="shared" si="0"/>
        <v>1</v>
      </c>
      <c r="D7" s="338">
        <f t="shared" si="4"/>
        <v>0.01</v>
      </c>
      <c r="E7" s="338">
        <f t="shared" ref="E7:E9" si="6">F7*1000</f>
        <v>1E-3</v>
      </c>
      <c r="F7" s="338">
        <v>9.9999999999999995E-7</v>
      </c>
      <c r="G7" s="338">
        <f t="shared" si="2"/>
        <v>1</v>
      </c>
      <c r="H7" s="338">
        <f t="shared" si="5"/>
        <v>0.01</v>
      </c>
      <c r="I7" s="338">
        <f t="shared" ref="I7:I9" si="7">J7*1000</f>
        <v>1E-3</v>
      </c>
      <c r="J7" s="338">
        <v>9.9999999999999995E-7</v>
      </c>
      <c r="L7" s="299" t="s">
        <v>499</v>
      </c>
      <c r="Q7" s="85">
        <v>1E-4</v>
      </c>
      <c r="R7" s="85">
        <v>4</v>
      </c>
    </row>
    <row r="8" spans="1:18" ht="16.5" customHeight="1" thickBot="1">
      <c r="B8" s="336" t="s">
        <v>769</v>
      </c>
      <c r="C8" s="338">
        <f t="shared" si="0"/>
        <v>100</v>
      </c>
      <c r="D8" s="338">
        <f t="shared" si="4"/>
        <v>1</v>
      </c>
      <c r="E8" s="338">
        <f t="shared" si="6"/>
        <v>0.1</v>
      </c>
      <c r="F8" s="338">
        <v>1E-4</v>
      </c>
      <c r="G8" s="338">
        <f t="shared" si="2"/>
        <v>100</v>
      </c>
      <c r="H8" s="338">
        <f t="shared" si="5"/>
        <v>1</v>
      </c>
      <c r="I8" s="338">
        <f t="shared" si="7"/>
        <v>0.1</v>
      </c>
      <c r="J8" s="338">
        <v>1E-4</v>
      </c>
      <c r="L8" s="300">
        <v>10</v>
      </c>
      <c r="Q8" s="85">
        <v>1E-3</v>
      </c>
      <c r="R8" s="85">
        <v>3</v>
      </c>
    </row>
    <row r="9" spans="1:18" ht="16.5" customHeight="1">
      <c r="B9" s="336" t="s">
        <v>796</v>
      </c>
      <c r="C9" s="338">
        <f t="shared" si="0"/>
        <v>1000</v>
      </c>
      <c r="D9" s="338">
        <f t="shared" si="4"/>
        <v>10</v>
      </c>
      <c r="E9" s="338">
        <f t="shared" si="6"/>
        <v>1</v>
      </c>
      <c r="F9" s="338">
        <v>1E-3</v>
      </c>
      <c r="G9" s="338">
        <f t="shared" si="2"/>
        <v>1000</v>
      </c>
      <c r="H9" s="338">
        <f t="shared" si="5"/>
        <v>10</v>
      </c>
      <c r="I9" s="338">
        <f t="shared" si="7"/>
        <v>1</v>
      </c>
      <c r="J9" s="338">
        <v>1E-3</v>
      </c>
      <c r="Q9" s="85">
        <v>0.01</v>
      </c>
      <c r="R9" s="85">
        <v>2</v>
      </c>
    </row>
    <row r="10" spans="1:18" ht="16.5" customHeight="1">
      <c r="B10" s="336" t="s">
        <v>770</v>
      </c>
      <c r="C10" s="338">
        <f t="shared" si="0"/>
        <v>1000000</v>
      </c>
      <c r="D10" s="338">
        <f t="shared" si="4"/>
        <v>10000</v>
      </c>
      <c r="E10" s="338">
        <f>F10*1000</f>
        <v>1000</v>
      </c>
      <c r="F10" s="338">
        <v>1</v>
      </c>
      <c r="G10" s="338">
        <f t="shared" si="2"/>
        <v>1000000</v>
      </c>
      <c r="H10" s="338">
        <f t="shared" si="5"/>
        <v>10000</v>
      </c>
      <c r="I10" s="338">
        <f>J10*1000</f>
        <v>1000</v>
      </c>
      <c r="J10" s="338">
        <v>1</v>
      </c>
      <c r="Q10" s="85">
        <v>0.1</v>
      </c>
      <c r="R10" s="85">
        <v>1</v>
      </c>
    </row>
    <row r="12" spans="1:18" ht="16.5" customHeight="1">
      <c r="A12" s="298" t="s">
        <v>152</v>
      </c>
    </row>
    <row r="13" spans="1:18" ht="15" customHeight="1">
      <c r="B13" s="301" t="s">
        <v>500</v>
      </c>
    </row>
    <row r="14" spans="1:18" ht="15" customHeight="1">
      <c r="B14" s="786" t="s">
        <v>501</v>
      </c>
      <c r="C14" s="787"/>
      <c r="D14" s="439" t="s">
        <v>3</v>
      </c>
      <c r="E14" s="439" t="s">
        <v>502</v>
      </c>
      <c r="F14" s="439" t="s">
        <v>91</v>
      </c>
      <c r="G14" s="439" t="s">
        <v>395</v>
      </c>
      <c r="H14" s="439" t="s">
        <v>142</v>
      </c>
      <c r="I14" s="439" t="s">
        <v>381</v>
      </c>
      <c r="J14" s="788" t="s">
        <v>135</v>
      </c>
      <c r="K14" s="788"/>
    </row>
    <row r="15" spans="1:18" ht="15" customHeight="1">
      <c r="B15" s="784" t="e">
        <f>Calcu!L$568</f>
        <v>#N/A</v>
      </c>
      <c r="C15" s="785"/>
      <c r="D15" s="240" t="str">
        <f ca="1">IFERROR(OFFSET(Pressure_1_R1!B$66,MATCH($B15,Pressure_1_R1!$C$67:$C$126,0),0),"")</f>
        <v/>
      </c>
      <c r="E15" s="240" t="str">
        <f ca="1">IFERROR(OFFSET(Pressure_1_R1!D$66,MATCH($B15,Pressure_1_R1!$C$67:$C$126,0),0),"")</f>
        <v/>
      </c>
      <c r="F15" s="240" t="str">
        <f ca="1">IFERROR(OFFSET(Pressure_1_R1!L$66,MATCH($B15,Pressure_1_R1!$C$67:$C$126,0),0),"")</f>
        <v/>
      </c>
      <c r="G15" s="240" t="str">
        <f ca="1">IFERROR(OFFSET(Pressure_1_R1!Y$66,MATCH($B15,Pressure_1_R1!$C$67:$C$126,0),0),"")</f>
        <v/>
      </c>
      <c r="H15" s="240" t="str">
        <f ca="1">IFERROR(OFFSET(Pressure_1_R1!Z$66,MATCH($B15,Pressure_1_R1!$C$67:$C$126,0),0),"")</f>
        <v/>
      </c>
      <c r="I15" s="240" t="str">
        <f ca="1">IFERROR(OFFSET(Pressure_1_R1!AA$66,MATCH($B15,Pressure_1_R1!$C$67:$C$126,0),0),"")</f>
        <v/>
      </c>
      <c r="J15" s="240" t="str">
        <f ca="1">IFERROR(OFFSET(Pressure_1_R1!T$66,MATCH($B15,Pressure_1_R1!$C$67:$C$126,0),0),"")</f>
        <v/>
      </c>
      <c r="K15" s="240" t="str">
        <f ca="1">IFERROR(OFFSET(Pressure_1_R1!V$66,MATCH($B15,Pressure_1_R1!$C$67:$C$126,0),0),"")</f>
        <v/>
      </c>
    </row>
    <row r="16" spans="1:18" ht="15" customHeight="1">
      <c r="K16" s="237"/>
      <c r="L16" s="237"/>
      <c r="M16" s="237"/>
      <c r="N16" s="301" t="s">
        <v>486</v>
      </c>
    </row>
    <row r="17" spans="2:53" ht="15" customHeight="1" thickBot="1">
      <c r="B17" s="301" t="s">
        <v>981</v>
      </c>
      <c r="D17" s="66"/>
      <c r="F17" s="301" t="s">
        <v>945</v>
      </c>
      <c r="H17" s="66"/>
      <c r="I17" s="66"/>
      <c r="J17" s="66"/>
      <c r="N17" s="790" t="s">
        <v>503</v>
      </c>
      <c r="O17" s="791"/>
      <c r="P17" s="791"/>
      <c r="Q17" s="791"/>
      <c r="R17" s="791"/>
      <c r="S17" s="791"/>
      <c r="T17" s="791"/>
      <c r="U17" s="792"/>
      <c r="V17" s="790" t="s">
        <v>384</v>
      </c>
      <c r="W17" s="791"/>
      <c r="X17" s="791"/>
      <c r="Y17" s="791"/>
      <c r="Z17" s="791"/>
      <c r="AA17" s="792"/>
      <c r="AB17" s="481" t="s">
        <v>385</v>
      </c>
      <c r="AC17" s="791" t="s">
        <v>386</v>
      </c>
      <c r="AD17" s="791"/>
      <c r="AE17" s="791"/>
      <c r="AF17" s="791"/>
      <c r="AG17" s="792"/>
      <c r="AH17" s="790" t="s">
        <v>66</v>
      </c>
      <c r="AI17" s="791"/>
      <c r="AJ17" s="792"/>
      <c r="AK17" s="67"/>
      <c r="AL17" s="301" t="s">
        <v>383</v>
      </c>
    </row>
    <row r="18" spans="2:53" ht="15" customHeight="1">
      <c r="B18" s="441" t="s">
        <v>750</v>
      </c>
      <c r="C18" s="778" t="s">
        <v>938</v>
      </c>
      <c r="D18" s="779"/>
      <c r="E18" s="441" t="s">
        <v>946</v>
      </c>
      <c r="F18" s="778" t="s">
        <v>941</v>
      </c>
      <c r="G18" s="779"/>
      <c r="H18" s="783" t="s">
        <v>135</v>
      </c>
      <c r="I18" s="783"/>
      <c r="J18" s="441" t="s">
        <v>368</v>
      </c>
      <c r="K18" s="442" t="s">
        <v>524</v>
      </c>
      <c r="L18" s="443" t="s">
        <v>92</v>
      </c>
      <c r="N18" s="441" t="s">
        <v>387</v>
      </c>
      <c r="O18" s="441" t="s">
        <v>388</v>
      </c>
      <c r="P18" s="441" t="s">
        <v>389</v>
      </c>
      <c r="Q18" s="441" t="s">
        <v>390</v>
      </c>
      <c r="R18" s="441" t="s">
        <v>391</v>
      </c>
      <c r="S18" s="441" t="s">
        <v>392</v>
      </c>
      <c r="T18" s="441" t="s">
        <v>393</v>
      </c>
      <c r="U18" s="441" t="s">
        <v>394</v>
      </c>
      <c r="V18" s="441" t="s">
        <v>395</v>
      </c>
      <c r="W18" s="441" t="s">
        <v>142</v>
      </c>
      <c r="X18" s="441" t="s">
        <v>177</v>
      </c>
      <c r="Y18" s="425" t="s">
        <v>396</v>
      </c>
      <c r="Z18" s="441" t="s">
        <v>397</v>
      </c>
      <c r="AA18" s="441" t="s">
        <v>398</v>
      </c>
      <c r="AB18" s="441" t="s">
        <v>385</v>
      </c>
      <c r="AC18" s="441" t="s">
        <v>948</v>
      </c>
      <c r="AD18" s="441" t="s">
        <v>947</v>
      </c>
      <c r="AE18" s="441" t="s">
        <v>399</v>
      </c>
      <c r="AF18" s="441" t="s">
        <v>400</v>
      </c>
      <c r="AG18" s="441" t="s">
        <v>401</v>
      </c>
      <c r="AH18" s="488" t="s">
        <v>991</v>
      </c>
      <c r="AI18" s="487" t="s">
        <v>973</v>
      </c>
      <c r="AJ18" s="488" t="s">
        <v>402</v>
      </c>
      <c r="AK18" s="67"/>
      <c r="AL18" s="74" t="s">
        <v>497</v>
      </c>
      <c r="AM18" s="75" t="s">
        <v>497</v>
      </c>
      <c r="AN18" s="75" t="s">
        <v>497</v>
      </c>
      <c r="AO18" s="75" t="s">
        <v>497</v>
      </c>
      <c r="AP18" s="75" t="s">
        <v>497</v>
      </c>
      <c r="AQ18" s="75" t="s">
        <v>497</v>
      </c>
      <c r="AR18" s="75" t="s">
        <v>497</v>
      </c>
      <c r="AS18" s="75" t="s">
        <v>497</v>
      </c>
      <c r="AT18" s="75" t="s">
        <v>497</v>
      </c>
      <c r="AU18" s="75" t="s">
        <v>497</v>
      </c>
      <c r="AV18" s="75" t="s">
        <v>497</v>
      </c>
      <c r="AW18" s="75" t="s">
        <v>497</v>
      </c>
      <c r="AX18" s="75" t="s">
        <v>497</v>
      </c>
      <c r="AY18" s="75" t="s">
        <v>497</v>
      </c>
      <c r="AZ18" s="75" t="s">
        <v>497</v>
      </c>
      <c r="BA18" s="76" t="s">
        <v>497</v>
      </c>
    </row>
    <row r="19" spans="2:53" ht="15" customHeight="1">
      <c r="B19" s="452">
        <f>Calcu!I$568</f>
        <v>0</v>
      </c>
      <c r="C19" s="460" t="str">
        <f ca="1">IFERROR(표준압력!F4,"")</f>
        <v/>
      </c>
      <c r="D19" s="469">
        <f ca="1">표준압력!G4</f>
        <v>0</v>
      </c>
      <c r="E19" s="422" t="str">
        <f ca="1">IFERROR(C19*INDEX(C$3:J$10,MATCH(D19,B$3:B$10,0),4),"")</f>
        <v/>
      </c>
      <c r="F19" s="416" t="e">
        <f ca="1">V85</f>
        <v>#VALUE!</v>
      </c>
      <c r="G19" s="417" t="e">
        <f ca="1">V86</f>
        <v>#VALUE!</v>
      </c>
      <c r="H19" s="444" t="e">
        <f ca="1">ROUND(F19,G19)</f>
        <v>#VALUE!</v>
      </c>
      <c r="I19" s="411" t="s">
        <v>964</v>
      </c>
      <c r="J19" s="377">
        <f>IF(OR(I19="% of Reading",I19="% of F.S"),1,INDEX(C$3:J$10,MATCH(D19,B$3:B$10,0),MATCH(L19,C$2:J$2,0)))</f>
        <v>1</v>
      </c>
      <c r="K19" s="420" t="e">
        <f ca="1">H19*C19*J19</f>
        <v>#VALUE!</v>
      </c>
      <c r="L19" s="417">
        <f ca="1">D19</f>
        <v>0</v>
      </c>
      <c r="N19" s="377">
        <f t="shared" ref="N19:N47" si="8">SUM(AL19:BA19)</f>
        <v>0</v>
      </c>
      <c r="O19" s="406">
        <v>9.7989820000000005</v>
      </c>
      <c r="P19" s="421" t="e">
        <f>O$5</f>
        <v>#DIV/0!</v>
      </c>
      <c r="Q19" s="406">
        <v>8000</v>
      </c>
      <c r="R19" s="406">
        <v>1</v>
      </c>
      <c r="S19" s="406">
        <f ca="1">IF(MAX(E19:E78)&lt;=L$8,0,0.031)</f>
        <v>0</v>
      </c>
      <c r="T19" s="377" t="e">
        <f ca="1">SQRT(4*PI()*V19)</f>
        <v>#VALUE!</v>
      </c>
      <c r="U19" s="430" t="e">
        <f ca="1">IF(C19&gt;=0,N19*O19*(1-P19/Q19)*R19+S19*T19,0)</f>
        <v>#DIV/0!</v>
      </c>
      <c r="V19" s="408" t="str">
        <f ca="1">G15</f>
        <v/>
      </c>
      <c r="W19" s="421" t="str">
        <f ca="1">H15</f>
        <v/>
      </c>
      <c r="X19" s="426" t="e">
        <f t="shared" ref="X19:X47" ca="1" si="9">U19/V19/10^6</f>
        <v>#DIV/0!</v>
      </c>
      <c r="Y19" s="406">
        <v>9.0000000000000002E-6</v>
      </c>
      <c r="Z19" s="427" t="e">
        <f ca="1">O$3-I15</f>
        <v>#DIV/0!</v>
      </c>
      <c r="AA19" s="431" t="e">
        <f ca="1">V19*(1+W19*X19)*(1+(Y19*Z19))</f>
        <v>#VALUE!</v>
      </c>
      <c r="AB19" s="432" t="e">
        <f t="shared" ref="AB19:AB47" ca="1" si="10">U19/AA19/10^6</f>
        <v>#DIV/0!</v>
      </c>
      <c r="AC19" s="421" t="e">
        <f>O$3</f>
        <v>#DIV/0!</v>
      </c>
      <c r="AD19" s="424" t="str">
        <f ca="1">IF(MAX(E19:E78)&lt;=L$8,"기체","액체")</f>
        <v>기체</v>
      </c>
      <c r="AE19" s="427" t="e">
        <f t="shared" ref="AE19:AE47" ca="1" si="11">IF(AD19="기체",(3.3694*10^-3*AB19)/(273.15+AC19),912.7+0.752*AB19-1.645*10^-3*AB19^2+1.456*10^-6*AB19^3)</f>
        <v>#DIV/0!</v>
      </c>
      <c r="AF19" s="406">
        <v>0.03</v>
      </c>
      <c r="AG19" s="423" t="e">
        <f ca="1">IF(C19=0,0,(AE19-P19)*O19*AF19)</f>
        <v>#DIV/0!</v>
      </c>
      <c r="AH19" s="423" t="e">
        <f ca="1">IF(C19&gt;=0,AB19+AG19/10^6,#N/A)</f>
        <v>#DIV/0!</v>
      </c>
      <c r="AI19" s="447" t="e">
        <f ca="1">INDEX($C$3:$J$10,MATCH("MPa",$C$2:$J$2,0),MATCH(D19,$B$3:$B$10,0))</f>
        <v>#N/A</v>
      </c>
      <c r="AJ19" s="429" t="e">
        <f ca="1">AH19*AI19</f>
        <v>#DIV/0!</v>
      </c>
      <c r="AK19" s="67"/>
      <c r="AL19" s="68">
        <f>Pressure_1_R1!A130</f>
        <v>0</v>
      </c>
      <c r="AM19" s="84">
        <f>Pressure_1_R1!B130</f>
        <v>0</v>
      </c>
      <c r="AN19" s="84">
        <f>Pressure_1_R1!C130</f>
        <v>0</v>
      </c>
      <c r="AO19" s="84">
        <f>Pressure_1_R1!D130</f>
        <v>0</v>
      </c>
      <c r="AP19" s="84">
        <f>Pressure_1_R1!E130</f>
        <v>0</v>
      </c>
      <c r="AQ19" s="84">
        <f>Pressure_1_R1!F130</f>
        <v>0</v>
      </c>
      <c r="AR19" s="84">
        <f>Pressure_1_R1!G130</f>
        <v>0</v>
      </c>
      <c r="AS19" s="84">
        <f>Pressure_1_R1!H130</f>
        <v>0</v>
      </c>
      <c r="AT19" s="84">
        <f>Pressure_1_R1!I130</f>
        <v>0</v>
      </c>
      <c r="AU19" s="84">
        <f>Pressure_1_R1!J130</f>
        <v>0</v>
      </c>
      <c r="AV19" s="84">
        <f>Pressure_1_R1!K130</f>
        <v>0</v>
      </c>
      <c r="AW19" s="84">
        <f>Pressure_1_R1!L130</f>
        <v>0</v>
      </c>
      <c r="AX19" s="84">
        <f>Pressure_1_R1!M130</f>
        <v>0</v>
      </c>
      <c r="AY19" s="84">
        <f>Pressure_1_R1!N130</f>
        <v>0</v>
      </c>
      <c r="AZ19" s="84">
        <f>Pressure_1_R1!O130</f>
        <v>0</v>
      </c>
      <c r="BA19" s="69">
        <f>Pressure_1_R1!P130</f>
        <v>0</v>
      </c>
    </row>
    <row r="20" spans="2:53" ht="15" customHeight="1">
      <c r="B20" s="409">
        <f>B19</f>
        <v>0</v>
      </c>
      <c r="C20" s="460" t="str">
        <f ca="1">IFERROR(표준압력!F5,"")</f>
        <v/>
      </c>
      <c r="D20" s="469">
        <f ca="1">표준압력!G5</f>
        <v>0</v>
      </c>
      <c r="E20" s="422" t="str">
        <f t="shared" ref="E20:E47" ca="1" si="12">IFERROR(C20*INDEX(C$3:J$10,MATCH(D20,B$3:B$10,0),4),"")</f>
        <v/>
      </c>
      <c r="F20" s="412" t="e">
        <f ca="1">F19</f>
        <v>#VALUE!</v>
      </c>
      <c r="G20" s="413" t="e">
        <f ca="1">G19</f>
        <v>#VALUE!</v>
      </c>
      <c r="H20" s="444" t="e">
        <f t="shared" ref="H20:H47" ca="1" si="13">ROUND(F20,G20)</f>
        <v>#VALUE!</v>
      </c>
      <c r="I20" s="411" t="s">
        <v>964</v>
      </c>
      <c r="J20" s="377">
        <f t="shared" ref="J20:J78" si="14">IF(OR(I20="% of Reading",I20="% of F.S"),1,INDEX(C$3:J$10,MATCH(D20,B$3:B$10,0),MATCH(L20,C$2:J$2,0)))</f>
        <v>1</v>
      </c>
      <c r="K20" s="420" t="e">
        <f t="shared" ref="K20:K78" ca="1" si="15">H20*C20*J20</f>
        <v>#VALUE!</v>
      </c>
      <c r="L20" s="413">
        <f t="shared" ref="L20:L78" ca="1" si="16">L19</f>
        <v>0</v>
      </c>
      <c r="N20" s="377">
        <f t="shared" si="8"/>
        <v>0</v>
      </c>
      <c r="O20" s="428">
        <f t="shared" ref="O20:T35" si="17">O19</f>
        <v>9.7989820000000005</v>
      </c>
      <c r="P20" s="428" t="e">
        <f t="shared" si="17"/>
        <v>#DIV/0!</v>
      </c>
      <c r="Q20" s="428">
        <f t="shared" si="17"/>
        <v>8000</v>
      </c>
      <c r="R20" s="428">
        <f t="shared" si="17"/>
        <v>1</v>
      </c>
      <c r="S20" s="428">
        <f t="shared" ca="1" si="17"/>
        <v>0</v>
      </c>
      <c r="T20" s="428" t="e">
        <f t="shared" ca="1" si="17"/>
        <v>#VALUE!</v>
      </c>
      <c r="U20" s="430" t="e">
        <f t="shared" ref="U20:U47" ca="1" si="18">IF(C20&gt;=0,N20*O20*(1-P20/Q20)*R20+S20*T20,0)</f>
        <v>#DIV/0!</v>
      </c>
      <c r="V20" s="428" t="str">
        <f t="shared" ref="V20:W35" ca="1" si="19">V19</f>
        <v/>
      </c>
      <c r="W20" s="428" t="str">
        <f ca="1">W19</f>
        <v/>
      </c>
      <c r="X20" s="426" t="e">
        <f t="shared" ca="1" si="9"/>
        <v>#DIV/0!</v>
      </c>
      <c r="Y20" s="428">
        <f t="shared" ref="Y20:Z35" si="20">Y19</f>
        <v>9.0000000000000002E-6</v>
      </c>
      <c r="Z20" s="428" t="e">
        <f t="shared" ca="1" si="20"/>
        <v>#DIV/0!</v>
      </c>
      <c r="AA20" s="431" t="e">
        <f ca="1">V20*(1+W20*X20)*(1+(Y20*Z20))</f>
        <v>#VALUE!</v>
      </c>
      <c r="AB20" s="432" t="e">
        <f t="shared" ca="1" si="10"/>
        <v>#DIV/0!</v>
      </c>
      <c r="AC20" s="428" t="e">
        <f t="shared" ref="AC20:AD35" si="21">AC19</f>
        <v>#DIV/0!</v>
      </c>
      <c r="AD20" s="413" t="str">
        <f ca="1">AD19</f>
        <v>기체</v>
      </c>
      <c r="AE20" s="427" t="e">
        <f t="shared" ca="1" si="11"/>
        <v>#DIV/0!</v>
      </c>
      <c r="AF20" s="428">
        <f t="shared" ref="AF20:AF78" si="22">AF19</f>
        <v>0.03</v>
      </c>
      <c r="AG20" s="423" t="e">
        <f t="shared" ref="AG20:AG47" ca="1" si="23">IF(C20=0,0,(AE20-P20)*O20*AF20)</f>
        <v>#DIV/0!</v>
      </c>
      <c r="AH20" s="423" t="e">
        <f t="shared" ref="AH20:AH47" ca="1" si="24">IF(C20&gt;=0,AB20+AG20/10^6,#N/A)</f>
        <v>#DIV/0!</v>
      </c>
      <c r="AI20" s="447" t="e">
        <f t="shared" ref="AI20:AI47" ca="1" si="25">INDEX($C$3:$J$10,MATCH("MPa",$C$2:$J$2,0),MATCH(D20,$B$3:$B$10,0))</f>
        <v>#N/A</v>
      </c>
      <c r="AJ20" s="429" t="e">
        <f t="shared" ref="AJ20:AJ47" ca="1" si="26">AH20*AI20</f>
        <v>#DIV/0!</v>
      </c>
      <c r="AK20" s="67"/>
      <c r="AL20" s="70">
        <f>Pressure_1_R1!A131</f>
        <v>0</v>
      </c>
      <c r="AM20" s="83">
        <f>Pressure_1_R1!B131</f>
        <v>0</v>
      </c>
      <c r="AN20" s="83">
        <f>Pressure_1_R1!C131</f>
        <v>0</v>
      </c>
      <c r="AO20" s="83">
        <f>Pressure_1_R1!D131</f>
        <v>0</v>
      </c>
      <c r="AP20" s="83">
        <f>Pressure_1_R1!E131</f>
        <v>0</v>
      </c>
      <c r="AQ20" s="83">
        <f>Pressure_1_R1!F131</f>
        <v>0</v>
      </c>
      <c r="AR20" s="83">
        <f>Pressure_1_R1!G131</f>
        <v>0</v>
      </c>
      <c r="AS20" s="83">
        <f>Pressure_1_R1!H131</f>
        <v>0</v>
      </c>
      <c r="AT20" s="83">
        <f>Pressure_1_R1!I131</f>
        <v>0</v>
      </c>
      <c r="AU20" s="83">
        <f>Pressure_1_R1!J131</f>
        <v>0</v>
      </c>
      <c r="AV20" s="83">
        <f>Pressure_1_R1!K131</f>
        <v>0</v>
      </c>
      <c r="AW20" s="83">
        <f>Pressure_1_R1!L131</f>
        <v>0</v>
      </c>
      <c r="AX20" s="83">
        <f>Pressure_1_R1!M131</f>
        <v>0</v>
      </c>
      <c r="AY20" s="83">
        <f>Pressure_1_R1!N131</f>
        <v>0</v>
      </c>
      <c r="AZ20" s="83">
        <f>Pressure_1_R1!O131</f>
        <v>0</v>
      </c>
      <c r="BA20" s="71">
        <f>Pressure_1_R1!P131</f>
        <v>0</v>
      </c>
    </row>
    <row r="21" spans="2:53" ht="15" customHeight="1">
      <c r="B21" s="409">
        <f t="shared" ref="B21:G36" si="27">B20</f>
        <v>0</v>
      </c>
      <c r="C21" s="460" t="str">
        <f ca="1">IFERROR(표준압력!F6,"")</f>
        <v/>
      </c>
      <c r="D21" s="469">
        <f ca="1">표준압력!G6</f>
        <v>0</v>
      </c>
      <c r="E21" s="422" t="str">
        <f t="shared" ca="1" si="12"/>
        <v/>
      </c>
      <c r="F21" s="412" t="e">
        <f t="shared" ca="1" si="27"/>
        <v>#VALUE!</v>
      </c>
      <c r="G21" s="413" t="e">
        <f t="shared" ca="1" si="27"/>
        <v>#VALUE!</v>
      </c>
      <c r="H21" s="444" t="e">
        <f t="shared" ca="1" si="13"/>
        <v>#VALUE!</v>
      </c>
      <c r="I21" s="411" t="s">
        <v>964</v>
      </c>
      <c r="J21" s="377">
        <f t="shared" si="14"/>
        <v>1</v>
      </c>
      <c r="K21" s="420" t="e">
        <f t="shared" ca="1" si="15"/>
        <v>#VALUE!</v>
      </c>
      <c r="L21" s="413">
        <f t="shared" ca="1" si="16"/>
        <v>0</v>
      </c>
      <c r="N21" s="377">
        <f t="shared" si="8"/>
        <v>0</v>
      </c>
      <c r="O21" s="428">
        <f t="shared" si="17"/>
        <v>9.7989820000000005</v>
      </c>
      <c r="P21" s="428" t="e">
        <f t="shared" si="17"/>
        <v>#DIV/0!</v>
      </c>
      <c r="Q21" s="428">
        <f t="shared" si="17"/>
        <v>8000</v>
      </c>
      <c r="R21" s="428">
        <f t="shared" si="17"/>
        <v>1</v>
      </c>
      <c r="S21" s="428">
        <f t="shared" ca="1" si="17"/>
        <v>0</v>
      </c>
      <c r="T21" s="428" t="e">
        <f t="shared" ca="1" si="17"/>
        <v>#VALUE!</v>
      </c>
      <c r="U21" s="430" t="e">
        <f t="shared" ca="1" si="18"/>
        <v>#DIV/0!</v>
      </c>
      <c r="V21" s="428" t="str">
        <f t="shared" ca="1" si="19"/>
        <v/>
      </c>
      <c r="W21" s="428" t="str">
        <f ca="1">W20</f>
        <v/>
      </c>
      <c r="X21" s="426" t="e">
        <f t="shared" ca="1" si="9"/>
        <v>#DIV/0!</v>
      </c>
      <c r="Y21" s="428">
        <f t="shared" si="20"/>
        <v>9.0000000000000002E-6</v>
      </c>
      <c r="Z21" s="428" t="e">
        <f t="shared" ca="1" si="20"/>
        <v>#DIV/0!</v>
      </c>
      <c r="AA21" s="431" t="e">
        <f ca="1">V21*(1+W21*X21)*(1+(Y21*Z21))</f>
        <v>#VALUE!</v>
      </c>
      <c r="AB21" s="432" t="e">
        <f t="shared" ca="1" si="10"/>
        <v>#DIV/0!</v>
      </c>
      <c r="AC21" s="428" t="e">
        <f t="shared" si="21"/>
        <v>#DIV/0!</v>
      </c>
      <c r="AD21" s="413" t="str">
        <f t="shared" ca="1" si="21"/>
        <v>기체</v>
      </c>
      <c r="AE21" s="427" t="e">
        <f t="shared" ca="1" si="11"/>
        <v>#DIV/0!</v>
      </c>
      <c r="AF21" s="428">
        <f t="shared" si="22"/>
        <v>0.03</v>
      </c>
      <c r="AG21" s="423" t="e">
        <f t="shared" ca="1" si="23"/>
        <v>#DIV/0!</v>
      </c>
      <c r="AH21" s="423" t="e">
        <f t="shared" ca="1" si="24"/>
        <v>#DIV/0!</v>
      </c>
      <c r="AI21" s="447" t="e">
        <f t="shared" ca="1" si="25"/>
        <v>#N/A</v>
      </c>
      <c r="AJ21" s="429" t="e">
        <f t="shared" ca="1" si="26"/>
        <v>#DIV/0!</v>
      </c>
      <c r="AK21" s="67"/>
      <c r="AL21" s="68">
        <f>Pressure_1_R1!A132</f>
        <v>0</v>
      </c>
      <c r="AM21" s="84">
        <f>Pressure_1_R1!B132</f>
        <v>0</v>
      </c>
      <c r="AN21" s="84">
        <f>Pressure_1_R1!C132</f>
        <v>0</v>
      </c>
      <c r="AO21" s="84">
        <f>Pressure_1_R1!D132</f>
        <v>0</v>
      </c>
      <c r="AP21" s="84">
        <f>Pressure_1_R1!E132</f>
        <v>0</v>
      </c>
      <c r="AQ21" s="84">
        <f>Pressure_1_R1!F132</f>
        <v>0</v>
      </c>
      <c r="AR21" s="84">
        <f>Pressure_1_R1!G132</f>
        <v>0</v>
      </c>
      <c r="AS21" s="84">
        <f>Pressure_1_R1!H132</f>
        <v>0</v>
      </c>
      <c r="AT21" s="84">
        <f>Pressure_1_R1!I132</f>
        <v>0</v>
      </c>
      <c r="AU21" s="84">
        <f>Pressure_1_R1!J132</f>
        <v>0</v>
      </c>
      <c r="AV21" s="84">
        <f>Pressure_1_R1!K132</f>
        <v>0</v>
      </c>
      <c r="AW21" s="84">
        <f>Pressure_1_R1!L132</f>
        <v>0</v>
      </c>
      <c r="AX21" s="84">
        <f>Pressure_1_R1!M132</f>
        <v>0</v>
      </c>
      <c r="AY21" s="84">
        <f>Pressure_1_R1!N132</f>
        <v>0</v>
      </c>
      <c r="AZ21" s="84">
        <f>Pressure_1_R1!O132</f>
        <v>0</v>
      </c>
      <c r="BA21" s="69">
        <f>Pressure_1_R1!P132</f>
        <v>0</v>
      </c>
    </row>
    <row r="22" spans="2:53" ht="15" customHeight="1">
      <c r="B22" s="409">
        <f t="shared" si="27"/>
        <v>0</v>
      </c>
      <c r="C22" s="460" t="str">
        <f ca="1">IFERROR(표준압력!F7,"")</f>
        <v/>
      </c>
      <c r="D22" s="469">
        <f ca="1">표준압력!G7</f>
        <v>0</v>
      </c>
      <c r="E22" s="422" t="str">
        <f t="shared" ca="1" si="12"/>
        <v/>
      </c>
      <c r="F22" s="412" t="e">
        <f t="shared" ca="1" si="27"/>
        <v>#VALUE!</v>
      </c>
      <c r="G22" s="413" t="e">
        <f t="shared" ca="1" si="27"/>
        <v>#VALUE!</v>
      </c>
      <c r="H22" s="444" t="e">
        <f t="shared" ca="1" si="13"/>
        <v>#VALUE!</v>
      </c>
      <c r="I22" s="411" t="s">
        <v>964</v>
      </c>
      <c r="J22" s="377">
        <f t="shared" si="14"/>
        <v>1</v>
      </c>
      <c r="K22" s="420" t="e">
        <f t="shared" ca="1" si="15"/>
        <v>#VALUE!</v>
      </c>
      <c r="L22" s="413">
        <f t="shared" ca="1" si="16"/>
        <v>0</v>
      </c>
      <c r="N22" s="377">
        <f t="shared" si="8"/>
        <v>0</v>
      </c>
      <c r="O22" s="428">
        <f t="shared" si="17"/>
        <v>9.7989820000000005</v>
      </c>
      <c r="P22" s="428" t="e">
        <f t="shared" si="17"/>
        <v>#DIV/0!</v>
      </c>
      <c r="Q22" s="428">
        <f t="shared" si="17"/>
        <v>8000</v>
      </c>
      <c r="R22" s="428">
        <f t="shared" si="17"/>
        <v>1</v>
      </c>
      <c r="S22" s="428">
        <f t="shared" ca="1" si="17"/>
        <v>0</v>
      </c>
      <c r="T22" s="428" t="e">
        <f t="shared" ca="1" si="17"/>
        <v>#VALUE!</v>
      </c>
      <c r="U22" s="430" t="e">
        <f t="shared" ca="1" si="18"/>
        <v>#DIV/0!</v>
      </c>
      <c r="V22" s="428" t="str">
        <f t="shared" ca="1" si="19"/>
        <v/>
      </c>
      <c r="W22" s="428" t="str">
        <f ca="1">W21</f>
        <v/>
      </c>
      <c r="X22" s="426" t="e">
        <f t="shared" ca="1" si="9"/>
        <v>#DIV/0!</v>
      </c>
      <c r="Y22" s="428">
        <f t="shared" si="20"/>
        <v>9.0000000000000002E-6</v>
      </c>
      <c r="Z22" s="428" t="e">
        <f t="shared" ca="1" si="20"/>
        <v>#DIV/0!</v>
      </c>
      <c r="AA22" s="431" t="e">
        <f t="shared" ref="AA22:AA47" ca="1" si="28">V22*(1+W22*X22)*(1+(Y22*Z22))</f>
        <v>#VALUE!</v>
      </c>
      <c r="AB22" s="432" t="e">
        <f t="shared" ca="1" si="10"/>
        <v>#DIV/0!</v>
      </c>
      <c r="AC22" s="428" t="e">
        <f t="shared" si="21"/>
        <v>#DIV/0!</v>
      </c>
      <c r="AD22" s="413" t="str">
        <f t="shared" ca="1" si="21"/>
        <v>기체</v>
      </c>
      <c r="AE22" s="427" t="e">
        <f t="shared" ca="1" si="11"/>
        <v>#DIV/0!</v>
      </c>
      <c r="AF22" s="428">
        <f t="shared" si="22"/>
        <v>0.03</v>
      </c>
      <c r="AG22" s="423" t="e">
        <f t="shared" ca="1" si="23"/>
        <v>#DIV/0!</v>
      </c>
      <c r="AH22" s="423" t="e">
        <f t="shared" ca="1" si="24"/>
        <v>#DIV/0!</v>
      </c>
      <c r="AI22" s="447" t="e">
        <f t="shared" ca="1" si="25"/>
        <v>#N/A</v>
      </c>
      <c r="AJ22" s="429" t="e">
        <f t="shared" ca="1" si="26"/>
        <v>#DIV/0!</v>
      </c>
      <c r="AK22" s="67"/>
      <c r="AL22" s="70">
        <f>Pressure_1_R1!A133</f>
        <v>0</v>
      </c>
      <c r="AM22" s="83">
        <f>Pressure_1_R1!B133</f>
        <v>0</v>
      </c>
      <c r="AN22" s="83">
        <f>Pressure_1_R1!C133</f>
        <v>0</v>
      </c>
      <c r="AO22" s="83">
        <f>Pressure_1_R1!D133</f>
        <v>0</v>
      </c>
      <c r="AP22" s="83">
        <f>Pressure_1_R1!E133</f>
        <v>0</v>
      </c>
      <c r="AQ22" s="83">
        <f>Pressure_1_R1!F133</f>
        <v>0</v>
      </c>
      <c r="AR22" s="83">
        <f>Pressure_1_R1!G133</f>
        <v>0</v>
      </c>
      <c r="AS22" s="83">
        <f>Pressure_1_R1!H133</f>
        <v>0</v>
      </c>
      <c r="AT22" s="83">
        <f>Pressure_1_R1!I133</f>
        <v>0</v>
      </c>
      <c r="AU22" s="83">
        <f>Pressure_1_R1!J133</f>
        <v>0</v>
      </c>
      <c r="AV22" s="83">
        <f>Pressure_1_R1!K133</f>
        <v>0</v>
      </c>
      <c r="AW22" s="83">
        <f>Pressure_1_R1!L133</f>
        <v>0</v>
      </c>
      <c r="AX22" s="83">
        <f>Pressure_1_R1!M133</f>
        <v>0</v>
      </c>
      <c r="AY22" s="83">
        <f>Pressure_1_R1!N133</f>
        <v>0</v>
      </c>
      <c r="AZ22" s="83">
        <f>Pressure_1_R1!O133</f>
        <v>0</v>
      </c>
      <c r="BA22" s="71">
        <f>Pressure_1_R1!P133</f>
        <v>0</v>
      </c>
    </row>
    <row r="23" spans="2:53" ht="15" customHeight="1">
      <c r="B23" s="409">
        <f t="shared" si="27"/>
        <v>0</v>
      </c>
      <c r="C23" s="460" t="str">
        <f ca="1">IFERROR(표준압력!F8,"")</f>
        <v/>
      </c>
      <c r="D23" s="469">
        <f ca="1">표준압력!G8</f>
        <v>0</v>
      </c>
      <c r="E23" s="422" t="str">
        <f t="shared" ca="1" si="12"/>
        <v/>
      </c>
      <c r="F23" s="412" t="e">
        <f t="shared" ca="1" si="27"/>
        <v>#VALUE!</v>
      </c>
      <c r="G23" s="413" t="e">
        <f t="shared" ca="1" si="27"/>
        <v>#VALUE!</v>
      </c>
      <c r="H23" s="444" t="e">
        <f t="shared" ca="1" si="13"/>
        <v>#VALUE!</v>
      </c>
      <c r="I23" s="411" t="s">
        <v>964</v>
      </c>
      <c r="J23" s="377">
        <f t="shared" si="14"/>
        <v>1</v>
      </c>
      <c r="K23" s="420" t="e">
        <f t="shared" ca="1" si="15"/>
        <v>#VALUE!</v>
      </c>
      <c r="L23" s="413">
        <f t="shared" ca="1" si="16"/>
        <v>0</v>
      </c>
      <c r="N23" s="377">
        <f t="shared" si="8"/>
        <v>0</v>
      </c>
      <c r="O23" s="428">
        <f t="shared" si="17"/>
        <v>9.7989820000000005</v>
      </c>
      <c r="P23" s="428" t="e">
        <f t="shared" si="17"/>
        <v>#DIV/0!</v>
      </c>
      <c r="Q23" s="428">
        <f t="shared" si="17"/>
        <v>8000</v>
      </c>
      <c r="R23" s="428">
        <f t="shared" si="17"/>
        <v>1</v>
      </c>
      <c r="S23" s="428">
        <f t="shared" ca="1" si="17"/>
        <v>0</v>
      </c>
      <c r="T23" s="428" t="e">
        <f t="shared" ca="1" si="17"/>
        <v>#VALUE!</v>
      </c>
      <c r="U23" s="430" t="e">
        <f t="shared" ca="1" si="18"/>
        <v>#DIV/0!</v>
      </c>
      <c r="V23" s="428" t="str">
        <f t="shared" ca="1" si="19"/>
        <v/>
      </c>
      <c r="W23" s="428" t="str">
        <f t="shared" ca="1" si="19"/>
        <v/>
      </c>
      <c r="X23" s="426" t="e">
        <f t="shared" ca="1" si="9"/>
        <v>#DIV/0!</v>
      </c>
      <c r="Y23" s="428">
        <f t="shared" si="20"/>
        <v>9.0000000000000002E-6</v>
      </c>
      <c r="Z23" s="428" t="e">
        <f t="shared" ca="1" si="20"/>
        <v>#DIV/0!</v>
      </c>
      <c r="AA23" s="431" t="e">
        <f t="shared" ca="1" si="28"/>
        <v>#VALUE!</v>
      </c>
      <c r="AB23" s="432" t="e">
        <f t="shared" ca="1" si="10"/>
        <v>#DIV/0!</v>
      </c>
      <c r="AC23" s="428" t="e">
        <f t="shared" si="21"/>
        <v>#DIV/0!</v>
      </c>
      <c r="AD23" s="413" t="str">
        <f t="shared" ca="1" si="21"/>
        <v>기체</v>
      </c>
      <c r="AE23" s="427" t="e">
        <f t="shared" ca="1" si="11"/>
        <v>#DIV/0!</v>
      </c>
      <c r="AF23" s="428">
        <f t="shared" si="22"/>
        <v>0.03</v>
      </c>
      <c r="AG23" s="423" t="e">
        <f t="shared" ca="1" si="23"/>
        <v>#DIV/0!</v>
      </c>
      <c r="AH23" s="423" t="e">
        <f t="shared" ca="1" si="24"/>
        <v>#DIV/0!</v>
      </c>
      <c r="AI23" s="447" t="e">
        <f t="shared" ca="1" si="25"/>
        <v>#N/A</v>
      </c>
      <c r="AJ23" s="429" t="e">
        <f t="shared" ca="1" si="26"/>
        <v>#DIV/0!</v>
      </c>
      <c r="AK23" s="67"/>
      <c r="AL23" s="68">
        <f>Pressure_1_R1!A134</f>
        <v>0</v>
      </c>
      <c r="AM23" s="84">
        <f>Pressure_1_R1!B134</f>
        <v>0</v>
      </c>
      <c r="AN23" s="84">
        <f>Pressure_1_R1!C134</f>
        <v>0</v>
      </c>
      <c r="AO23" s="84">
        <f>Pressure_1_R1!D134</f>
        <v>0</v>
      </c>
      <c r="AP23" s="84">
        <f>Pressure_1_R1!E134</f>
        <v>0</v>
      </c>
      <c r="AQ23" s="84">
        <f>Pressure_1_R1!F134</f>
        <v>0</v>
      </c>
      <c r="AR23" s="84">
        <f>Pressure_1_R1!G134</f>
        <v>0</v>
      </c>
      <c r="AS23" s="84">
        <f>Pressure_1_R1!H134</f>
        <v>0</v>
      </c>
      <c r="AT23" s="84">
        <f>Pressure_1_R1!I134</f>
        <v>0</v>
      </c>
      <c r="AU23" s="84">
        <f>Pressure_1_R1!J134</f>
        <v>0</v>
      </c>
      <c r="AV23" s="84">
        <f>Pressure_1_R1!K134</f>
        <v>0</v>
      </c>
      <c r="AW23" s="84">
        <f>Pressure_1_R1!L134</f>
        <v>0</v>
      </c>
      <c r="AX23" s="84">
        <f>Pressure_1_R1!M134</f>
        <v>0</v>
      </c>
      <c r="AY23" s="84">
        <f>Pressure_1_R1!N134</f>
        <v>0</v>
      </c>
      <c r="AZ23" s="84">
        <f>Pressure_1_R1!O134</f>
        <v>0</v>
      </c>
      <c r="BA23" s="69">
        <f>Pressure_1_R1!P134</f>
        <v>0</v>
      </c>
    </row>
    <row r="24" spans="2:53" ht="15" customHeight="1">
      <c r="B24" s="409">
        <f t="shared" si="27"/>
        <v>0</v>
      </c>
      <c r="C24" s="460" t="str">
        <f ca="1">IFERROR(표준압력!F9,"")</f>
        <v/>
      </c>
      <c r="D24" s="469">
        <f ca="1">표준압력!G9</f>
        <v>0</v>
      </c>
      <c r="E24" s="422" t="str">
        <f t="shared" ca="1" si="12"/>
        <v/>
      </c>
      <c r="F24" s="412" t="e">
        <f t="shared" ca="1" si="27"/>
        <v>#VALUE!</v>
      </c>
      <c r="G24" s="413" t="e">
        <f t="shared" ca="1" si="27"/>
        <v>#VALUE!</v>
      </c>
      <c r="H24" s="444" t="e">
        <f t="shared" ca="1" si="13"/>
        <v>#VALUE!</v>
      </c>
      <c r="I24" s="411" t="s">
        <v>964</v>
      </c>
      <c r="J24" s="377">
        <f t="shared" si="14"/>
        <v>1</v>
      </c>
      <c r="K24" s="420" t="e">
        <f t="shared" ca="1" si="15"/>
        <v>#VALUE!</v>
      </c>
      <c r="L24" s="413">
        <f t="shared" ca="1" si="16"/>
        <v>0</v>
      </c>
      <c r="N24" s="377">
        <f t="shared" si="8"/>
        <v>0</v>
      </c>
      <c r="O24" s="428">
        <f t="shared" si="17"/>
        <v>9.7989820000000005</v>
      </c>
      <c r="P24" s="428" t="e">
        <f t="shared" si="17"/>
        <v>#DIV/0!</v>
      </c>
      <c r="Q24" s="428">
        <f t="shared" si="17"/>
        <v>8000</v>
      </c>
      <c r="R24" s="428">
        <f t="shared" si="17"/>
        <v>1</v>
      </c>
      <c r="S24" s="428">
        <f t="shared" ca="1" si="17"/>
        <v>0</v>
      </c>
      <c r="T24" s="428" t="e">
        <f t="shared" ca="1" si="17"/>
        <v>#VALUE!</v>
      </c>
      <c r="U24" s="430" t="e">
        <f t="shared" ca="1" si="18"/>
        <v>#DIV/0!</v>
      </c>
      <c r="V24" s="428" t="str">
        <f t="shared" ca="1" si="19"/>
        <v/>
      </c>
      <c r="W24" s="428" t="str">
        <f t="shared" ca="1" si="19"/>
        <v/>
      </c>
      <c r="X24" s="426" t="e">
        <f t="shared" ca="1" si="9"/>
        <v>#DIV/0!</v>
      </c>
      <c r="Y24" s="428">
        <f t="shared" si="20"/>
        <v>9.0000000000000002E-6</v>
      </c>
      <c r="Z24" s="428" t="e">
        <f t="shared" ca="1" si="20"/>
        <v>#DIV/0!</v>
      </c>
      <c r="AA24" s="431" t="e">
        <f t="shared" ca="1" si="28"/>
        <v>#VALUE!</v>
      </c>
      <c r="AB24" s="432" t="e">
        <f t="shared" ca="1" si="10"/>
        <v>#DIV/0!</v>
      </c>
      <c r="AC24" s="428" t="e">
        <f t="shared" si="21"/>
        <v>#DIV/0!</v>
      </c>
      <c r="AD24" s="413" t="str">
        <f t="shared" ca="1" si="21"/>
        <v>기체</v>
      </c>
      <c r="AE24" s="427" t="e">
        <f t="shared" ca="1" si="11"/>
        <v>#DIV/0!</v>
      </c>
      <c r="AF24" s="428">
        <f t="shared" si="22"/>
        <v>0.03</v>
      </c>
      <c r="AG24" s="423" t="e">
        <f t="shared" ca="1" si="23"/>
        <v>#DIV/0!</v>
      </c>
      <c r="AH24" s="423" t="e">
        <f t="shared" ca="1" si="24"/>
        <v>#DIV/0!</v>
      </c>
      <c r="AI24" s="447" t="e">
        <f t="shared" ca="1" si="25"/>
        <v>#N/A</v>
      </c>
      <c r="AJ24" s="429" t="e">
        <f t="shared" ca="1" si="26"/>
        <v>#DIV/0!</v>
      </c>
      <c r="AK24" s="67"/>
      <c r="AL24" s="70">
        <f>Pressure_1_R1!A135</f>
        <v>0</v>
      </c>
      <c r="AM24" s="83">
        <f>Pressure_1_R1!B135</f>
        <v>0</v>
      </c>
      <c r="AN24" s="83">
        <f>Pressure_1_R1!C135</f>
        <v>0</v>
      </c>
      <c r="AO24" s="83">
        <f>Pressure_1_R1!D135</f>
        <v>0</v>
      </c>
      <c r="AP24" s="83">
        <f>Pressure_1_R1!E135</f>
        <v>0</v>
      </c>
      <c r="AQ24" s="83">
        <f>Pressure_1_R1!F135</f>
        <v>0</v>
      </c>
      <c r="AR24" s="83">
        <f>Pressure_1_R1!G135</f>
        <v>0</v>
      </c>
      <c r="AS24" s="83">
        <f>Pressure_1_R1!H135</f>
        <v>0</v>
      </c>
      <c r="AT24" s="83">
        <f>Pressure_1_R1!I135</f>
        <v>0</v>
      </c>
      <c r="AU24" s="83">
        <f>Pressure_1_R1!J135</f>
        <v>0</v>
      </c>
      <c r="AV24" s="83">
        <f>Pressure_1_R1!K135</f>
        <v>0</v>
      </c>
      <c r="AW24" s="83">
        <f>Pressure_1_R1!L135</f>
        <v>0</v>
      </c>
      <c r="AX24" s="83">
        <f>Pressure_1_R1!M135</f>
        <v>0</v>
      </c>
      <c r="AY24" s="83">
        <f>Pressure_1_R1!N135</f>
        <v>0</v>
      </c>
      <c r="AZ24" s="83">
        <f>Pressure_1_R1!O135</f>
        <v>0</v>
      </c>
      <c r="BA24" s="71">
        <f>Pressure_1_R1!P135</f>
        <v>0</v>
      </c>
    </row>
    <row r="25" spans="2:53" ht="15" customHeight="1">
      <c r="B25" s="409">
        <f t="shared" si="27"/>
        <v>0</v>
      </c>
      <c r="C25" s="460" t="str">
        <f ca="1">IFERROR(표준압력!F10,"")</f>
        <v/>
      </c>
      <c r="D25" s="469">
        <f ca="1">표준압력!G10</f>
        <v>0</v>
      </c>
      <c r="E25" s="422" t="str">
        <f t="shared" ca="1" si="12"/>
        <v/>
      </c>
      <c r="F25" s="412" t="e">
        <f t="shared" ca="1" si="27"/>
        <v>#VALUE!</v>
      </c>
      <c r="G25" s="413" t="e">
        <f t="shared" ca="1" si="27"/>
        <v>#VALUE!</v>
      </c>
      <c r="H25" s="444" t="e">
        <f t="shared" ca="1" si="13"/>
        <v>#VALUE!</v>
      </c>
      <c r="I25" s="411" t="s">
        <v>964</v>
      </c>
      <c r="J25" s="377">
        <f t="shared" si="14"/>
        <v>1</v>
      </c>
      <c r="K25" s="420" t="e">
        <f t="shared" ca="1" si="15"/>
        <v>#VALUE!</v>
      </c>
      <c r="L25" s="413">
        <f t="shared" ca="1" si="16"/>
        <v>0</v>
      </c>
      <c r="N25" s="377">
        <f t="shared" si="8"/>
        <v>0</v>
      </c>
      <c r="O25" s="428">
        <f t="shared" si="17"/>
        <v>9.7989820000000005</v>
      </c>
      <c r="P25" s="428" t="e">
        <f t="shared" si="17"/>
        <v>#DIV/0!</v>
      </c>
      <c r="Q25" s="428">
        <f t="shared" si="17"/>
        <v>8000</v>
      </c>
      <c r="R25" s="428">
        <f t="shared" si="17"/>
        <v>1</v>
      </c>
      <c r="S25" s="428">
        <f t="shared" ca="1" si="17"/>
        <v>0</v>
      </c>
      <c r="T25" s="428" t="e">
        <f t="shared" ca="1" si="17"/>
        <v>#VALUE!</v>
      </c>
      <c r="U25" s="430" t="e">
        <f t="shared" ca="1" si="18"/>
        <v>#DIV/0!</v>
      </c>
      <c r="V25" s="428" t="str">
        <f t="shared" ca="1" si="19"/>
        <v/>
      </c>
      <c r="W25" s="428" t="str">
        <f t="shared" ca="1" si="19"/>
        <v/>
      </c>
      <c r="X25" s="426" t="e">
        <f t="shared" ca="1" si="9"/>
        <v>#DIV/0!</v>
      </c>
      <c r="Y25" s="428">
        <f t="shared" si="20"/>
        <v>9.0000000000000002E-6</v>
      </c>
      <c r="Z25" s="428" t="e">
        <f t="shared" ca="1" si="20"/>
        <v>#DIV/0!</v>
      </c>
      <c r="AA25" s="431" t="e">
        <f t="shared" ca="1" si="28"/>
        <v>#VALUE!</v>
      </c>
      <c r="AB25" s="432" t="e">
        <f t="shared" ca="1" si="10"/>
        <v>#DIV/0!</v>
      </c>
      <c r="AC25" s="428" t="e">
        <f t="shared" si="21"/>
        <v>#DIV/0!</v>
      </c>
      <c r="AD25" s="413" t="str">
        <f t="shared" ca="1" si="21"/>
        <v>기체</v>
      </c>
      <c r="AE25" s="427" t="e">
        <f t="shared" ca="1" si="11"/>
        <v>#DIV/0!</v>
      </c>
      <c r="AF25" s="428">
        <f t="shared" si="22"/>
        <v>0.03</v>
      </c>
      <c r="AG25" s="423" t="e">
        <f t="shared" ca="1" si="23"/>
        <v>#DIV/0!</v>
      </c>
      <c r="AH25" s="423" t="e">
        <f t="shared" ca="1" si="24"/>
        <v>#DIV/0!</v>
      </c>
      <c r="AI25" s="447" t="e">
        <f t="shared" ca="1" si="25"/>
        <v>#N/A</v>
      </c>
      <c r="AJ25" s="429" t="e">
        <f t="shared" ca="1" si="26"/>
        <v>#DIV/0!</v>
      </c>
      <c r="AK25" s="67"/>
      <c r="AL25" s="68">
        <f>Pressure_1_R1!A136</f>
        <v>0</v>
      </c>
      <c r="AM25" s="84">
        <f>Pressure_1_R1!B136</f>
        <v>0</v>
      </c>
      <c r="AN25" s="84">
        <f>Pressure_1_R1!C136</f>
        <v>0</v>
      </c>
      <c r="AO25" s="84">
        <f>Pressure_1_R1!D136</f>
        <v>0</v>
      </c>
      <c r="AP25" s="84">
        <f>Pressure_1_R1!E136</f>
        <v>0</v>
      </c>
      <c r="AQ25" s="84">
        <f>Pressure_1_R1!F136</f>
        <v>0</v>
      </c>
      <c r="AR25" s="84">
        <f>Pressure_1_R1!G136</f>
        <v>0</v>
      </c>
      <c r="AS25" s="84">
        <f>Pressure_1_R1!H136</f>
        <v>0</v>
      </c>
      <c r="AT25" s="84">
        <f>Pressure_1_R1!I136</f>
        <v>0</v>
      </c>
      <c r="AU25" s="84">
        <f>Pressure_1_R1!J136</f>
        <v>0</v>
      </c>
      <c r="AV25" s="84">
        <f>Pressure_1_R1!K136</f>
        <v>0</v>
      </c>
      <c r="AW25" s="84">
        <f>Pressure_1_R1!L136</f>
        <v>0</v>
      </c>
      <c r="AX25" s="84">
        <f>Pressure_1_R1!M136</f>
        <v>0</v>
      </c>
      <c r="AY25" s="84">
        <f>Pressure_1_R1!N136</f>
        <v>0</v>
      </c>
      <c r="AZ25" s="84">
        <f>Pressure_1_R1!O136</f>
        <v>0</v>
      </c>
      <c r="BA25" s="69">
        <f>Pressure_1_R1!P136</f>
        <v>0</v>
      </c>
    </row>
    <row r="26" spans="2:53" ht="15" customHeight="1">
      <c r="B26" s="409">
        <f t="shared" si="27"/>
        <v>0</v>
      </c>
      <c r="C26" s="460" t="str">
        <f ca="1">IFERROR(표준압력!F11,"")</f>
        <v/>
      </c>
      <c r="D26" s="469">
        <f ca="1">표준압력!G11</f>
        <v>0</v>
      </c>
      <c r="E26" s="422" t="str">
        <f t="shared" ca="1" si="12"/>
        <v/>
      </c>
      <c r="F26" s="412" t="e">
        <f t="shared" ca="1" si="27"/>
        <v>#VALUE!</v>
      </c>
      <c r="G26" s="413" t="e">
        <f t="shared" ca="1" si="27"/>
        <v>#VALUE!</v>
      </c>
      <c r="H26" s="444" t="e">
        <f t="shared" ca="1" si="13"/>
        <v>#VALUE!</v>
      </c>
      <c r="I26" s="411" t="s">
        <v>964</v>
      </c>
      <c r="J26" s="377">
        <f t="shared" si="14"/>
        <v>1</v>
      </c>
      <c r="K26" s="420" t="e">
        <f t="shared" ca="1" si="15"/>
        <v>#VALUE!</v>
      </c>
      <c r="L26" s="413">
        <f t="shared" ca="1" si="16"/>
        <v>0</v>
      </c>
      <c r="N26" s="377">
        <f t="shared" si="8"/>
        <v>0</v>
      </c>
      <c r="O26" s="428">
        <f t="shared" si="17"/>
        <v>9.7989820000000005</v>
      </c>
      <c r="P26" s="428" t="e">
        <f t="shared" si="17"/>
        <v>#DIV/0!</v>
      </c>
      <c r="Q26" s="428">
        <f t="shared" si="17"/>
        <v>8000</v>
      </c>
      <c r="R26" s="428">
        <f t="shared" si="17"/>
        <v>1</v>
      </c>
      <c r="S26" s="428">
        <f t="shared" ca="1" si="17"/>
        <v>0</v>
      </c>
      <c r="T26" s="428" t="e">
        <f t="shared" ca="1" si="17"/>
        <v>#VALUE!</v>
      </c>
      <c r="U26" s="430" t="e">
        <f t="shared" ca="1" si="18"/>
        <v>#DIV/0!</v>
      </c>
      <c r="V26" s="428" t="str">
        <f t="shared" ca="1" si="19"/>
        <v/>
      </c>
      <c r="W26" s="428" t="str">
        <f t="shared" ca="1" si="19"/>
        <v/>
      </c>
      <c r="X26" s="426" t="e">
        <f t="shared" ca="1" si="9"/>
        <v>#DIV/0!</v>
      </c>
      <c r="Y26" s="428">
        <f t="shared" si="20"/>
        <v>9.0000000000000002E-6</v>
      </c>
      <c r="Z26" s="428" t="e">
        <f t="shared" ca="1" si="20"/>
        <v>#DIV/0!</v>
      </c>
      <c r="AA26" s="431" t="e">
        <f t="shared" ca="1" si="28"/>
        <v>#VALUE!</v>
      </c>
      <c r="AB26" s="432" t="e">
        <f t="shared" ca="1" si="10"/>
        <v>#DIV/0!</v>
      </c>
      <c r="AC26" s="428" t="e">
        <f t="shared" si="21"/>
        <v>#DIV/0!</v>
      </c>
      <c r="AD26" s="413" t="str">
        <f t="shared" ca="1" si="21"/>
        <v>기체</v>
      </c>
      <c r="AE26" s="427" t="e">
        <f t="shared" ca="1" si="11"/>
        <v>#DIV/0!</v>
      </c>
      <c r="AF26" s="428">
        <f t="shared" si="22"/>
        <v>0.03</v>
      </c>
      <c r="AG26" s="423" t="e">
        <f t="shared" ca="1" si="23"/>
        <v>#DIV/0!</v>
      </c>
      <c r="AH26" s="423" t="e">
        <f t="shared" ca="1" si="24"/>
        <v>#DIV/0!</v>
      </c>
      <c r="AI26" s="447" t="e">
        <f t="shared" ca="1" si="25"/>
        <v>#N/A</v>
      </c>
      <c r="AJ26" s="429" t="e">
        <f t="shared" ca="1" si="26"/>
        <v>#DIV/0!</v>
      </c>
      <c r="AK26" s="67"/>
      <c r="AL26" s="70">
        <f>Pressure_1_R1!A137</f>
        <v>0</v>
      </c>
      <c r="AM26" s="83">
        <f>Pressure_1_R1!B137</f>
        <v>0</v>
      </c>
      <c r="AN26" s="83">
        <f>Pressure_1_R1!C137</f>
        <v>0</v>
      </c>
      <c r="AO26" s="83">
        <f>Pressure_1_R1!D137</f>
        <v>0</v>
      </c>
      <c r="AP26" s="83">
        <f>Pressure_1_R1!E137</f>
        <v>0</v>
      </c>
      <c r="AQ26" s="83">
        <f>Pressure_1_R1!F137</f>
        <v>0</v>
      </c>
      <c r="AR26" s="83">
        <f>Pressure_1_R1!G137</f>
        <v>0</v>
      </c>
      <c r="AS26" s="83">
        <f>Pressure_1_R1!H137</f>
        <v>0</v>
      </c>
      <c r="AT26" s="83">
        <f>Pressure_1_R1!I137</f>
        <v>0</v>
      </c>
      <c r="AU26" s="83">
        <f>Pressure_1_R1!J137</f>
        <v>0</v>
      </c>
      <c r="AV26" s="83">
        <f>Pressure_1_R1!K137</f>
        <v>0</v>
      </c>
      <c r="AW26" s="83">
        <f>Pressure_1_R1!L137</f>
        <v>0</v>
      </c>
      <c r="AX26" s="83">
        <f>Pressure_1_R1!M137</f>
        <v>0</v>
      </c>
      <c r="AY26" s="83">
        <f>Pressure_1_R1!N137</f>
        <v>0</v>
      </c>
      <c r="AZ26" s="83">
        <f>Pressure_1_R1!O137</f>
        <v>0</v>
      </c>
      <c r="BA26" s="71">
        <f>Pressure_1_R1!P137</f>
        <v>0</v>
      </c>
    </row>
    <row r="27" spans="2:53" ht="15" customHeight="1">
      <c r="B27" s="409">
        <f t="shared" si="27"/>
        <v>0</v>
      </c>
      <c r="C27" s="460" t="str">
        <f ca="1">IFERROR(표준압력!F12,"")</f>
        <v/>
      </c>
      <c r="D27" s="469">
        <f ca="1">표준압력!G12</f>
        <v>0</v>
      </c>
      <c r="E27" s="422" t="str">
        <f t="shared" ca="1" si="12"/>
        <v/>
      </c>
      <c r="F27" s="412" t="e">
        <f t="shared" ca="1" si="27"/>
        <v>#VALUE!</v>
      </c>
      <c r="G27" s="413" t="e">
        <f t="shared" ca="1" si="27"/>
        <v>#VALUE!</v>
      </c>
      <c r="H27" s="444" t="e">
        <f t="shared" ca="1" si="13"/>
        <v>#VALUE!</v>
      </c>
      <c r="I27" s="411" t="s">
        <v>964</v>
      </c>
      <c r="J27" s="377">
        <f t="shared" si="14"/>
        <v>1</v>
      </c>
      <c r="K27" s="420" t="e">
        <f t="shared" ca="1" si="15"/>
        <v>#VALUE!</v>
      </c>
      <c r="L27" s="413">
        <f t="shared" ca="1" si="16"/>
        <v>0</v>
      </c>
      <c r="N27" s="377">
        <f t="shared" si="8"/>
        <v>0</v>
      </c>
      <c r="O27" s="428">
        <f t="shared" si="17"/>
        <v>9.7989820000000005</v>
      </c>
      <c r="P27" s="428" t="e">
        <f t="shared" si="17"/>
        <v>#DIV/0!</v>
      </c>
      <c r="Q27" s="428">
        <f t="shared" si="17"/>
        <v>8000</v>
      </c>
      <c r="R27" s="428">
        <f t="shared" si="17"/>
        <v>1</v>
      </c>
      <c r="S27" s="428">
        <f t="shared" ca="1" si="17"/>
        <v>0</v>
      </c>
      <c r="T27" s="428" t="e">
        <f t="shared" ca="1" si="17"/>
        <v>#VALUE!</v>
      </c>
      <c r="U27" s="430" t="e">
        <f t="shared" ca="1" si="18"/>
        <v>#DIV/0!</v>
      </c>
      <c r="V27" s="428" t="str">
        <f t="shared" ca="1" si="19"/>
        <v/>
      </c>
      <c r="W27" s="428" t="str">
        <f t="shared" ca="1" si="19"/>
        <v/>
      </c>
      <c r="X27" s="426" t="e">
        <f t="shared" ca="1" si="9"/>
        <v>#DIV/0!</v>
      </c>
      <c r="Y27" s="428">
        <f t="shared" si="20"/>
        <v>9.0000000000000002E-6</v>
      </c>
      <c r="Z27" s="428" t="e">
        <f t="shared" ca="1" si="20"/>
        <v>#DIV/0!</v>
      </c>
      <c r="AA27" s="431" t="e">
        <f t="shared" ca="1" si="28"/>
        <v>#VALUE!</v>
      </c>
      <c r="AB27" s="432" t="e">
        <f t="shared" ca="1" si="10"/>
        <v>#DIV/0!</v>
      </c>
      <c r="AC27" s="428" t="e">
        <f t="shared" si="21"/>
        <v>#DIV/0!</v>
      </c>
      <c r="AD27" s="413" t="str">
        <f t="shared" ca="1" si="21"/>
        <v>기체</v>
      </c>
      <c r="AE27" s="427" t="e">
        <f t="shared" ca="1" si="11"/>
        <v>#DIV/0!</v>
      </c>
      <c r="AF27" s="428">
        <f t="shared" si="22"/>
        <v>0.03</v>
      </c>
      <c r="AG27" s="423" t="e">
        <f t="shared" ca="1" si="23"/>
        <v>#DIV/0!</v>
      </c>
      <c r="AH27" s="423" t="e">
        <f t="shared" ca="1" si="24"/>
        <v>#DIV/0!</v>
      </c>
      <c r="AI27" s="447" t="e">
        <f t="shared" ca="1" si="25"/>
        <v>#N/A</v>
      </c>
      <c r="AJ27" s="429" t="e">
        <f t="shared" ca="1" si="26"/>
        <v>#DIV/0!</v>
      </c>
      <c r="AK27" s="67"/>
      <c r="AL27" s="68">
        <f>Pressure_1_R1!A138</f>
        <v>0</v>
      </c>
      <c r="AM27" s="84">
        <f>Pressure_1_R1!B138</f>
        <v>0</v>
      </c>
      <c r="AN27" s="84">
        <f>Pressure_1_R1!C138</f>
        <v>0</v>
      </c>
      <c r="AO27" s="84">
        <f>Pressure_1_R1!D138</f>
        <v>0</v>
      </c>
      <c r="AP27" s="84">
        <f>Pressure_1_R1!E138</f>
        <v>0</v>
      </c>
      <c r="AQ27" s="84">
        <f>Pressure_1_R1!F138</f>
        <v>0</v>
      </c>
      <c r="AR27" s="84">
        <f>Pressure_1_R1!G138</f>
        <v>0</v>
      </c>
      <c r="AS27" s="84">
        <f>Pressure_1_R1!H138</f>
        <v>0</v>
      </c>
      <c r="AT27" s="84">
        <f>Pressure_1_R1!I138</f>
        <v>0</v>
      </c>
      <c r="AU27" s="84">
        <f>Pressure_1_R1!J138</f>
        <v>0</v>
      </c>
      <c r="AV27" s="84">
        <f>Pressure_1_R1!K138</f>
        <v>0</v>
      </c>
      <c r="AW27" s="84">
        <f>Pressure_1_R1!L138</f>
        <v>0</v>
      </c>
      <c r="AX27" s="84">
        <f>Pressure_1_R1!M138</f>
        <v>0</v>
      </c>
      <c r="AY27" s="84">
        <f>Pressure_1_R1!N138</f>
        <v>0</v>
      </c>
      <c r="AZ27" s="84">
        <f>Pressure_1_R1!O138</f>
        <v>0</v>
      </c>
      <c r="BA27" s="69">
        <f>Pressure_1_R1!P138</f>
        <v>0</v>
      </c>
    </row>
    <row r="28" spans="2:53" ht="15" customHeight="1">
      <c r="B28" s="409">
        <f t="shared" si="27"/>
        <v>0</v>
      </c>
      <c r="C28" s="460" t="str">
        <f ca="1">IFERROR(표준압력!F13,"")</f>
        <v/>
      </c>
      <c r="D28" s="469">
        <f ca="1">표준압력!G13</f>
        <v>0</v>
      </c>
      <c r="E28" s="422" t="str">
        <f t="shared" ca="1" si="12"/>
        <v/>
      </c>
      <c r="F28" s="412" t="e">
        <f t="shared" ca="1" si="27"/>
        <v>#VALUE!</v>
      </c>
      <c r="G28" s="413" t="e">
        <f t="shared" ca="1" si="27"/>
        <v>#VALUE!</v>
      </c>
      <c r="H28" s="444" t="e">
        <f t="shared" ca="1" si="13"/>
        <v>#VALUE!</v>
      </c>
      <c r="I28" s="411" t="s">
        <v>964</v>
      </c>
      <c r="J28" s="377">
        <f t="shared" si="14"/>
        <v>1</v>
      </c>
      <c r="K28" s="420" t="e">
        <f t="shared" ca="1" si="15"/>
        <v>#VALUE!</v>
      </c>
      <c r="L28" s="413">
        <f t="shared" ca="1" si="16"/>
        <v>0</v>
      </c>
      <c r="N28" s="377">
        <f t="shared" si="8"/>
        <v>0</v>
      </c>
      <c r="O28" s="428">
        <f t="shared" si="17"/>
        <v>9.7989820000000005</v>
      </c>
      <c r="P28" s="428" t="e">
        <f t="shared" si="17"/>
        <v>#DIV/0!</v>
      </c>
      <c r="Q28" s="428">
        <f t="shared" si="17"/>
        <v>8000</v>
      </c>
      <c r="R28" s="428">
        <f t="shared" si="17"/>
        <v>1</v>
      </c>
      <c r="S28" s="428">
        <f t="shared" ca="1" si="17"/>
        <v>0</v>
      </c>
      <c r="T28" s="428" t="e">
        <f t="shared" ca="1" si="17"/>
        <v>#VALUE!</v>
      </c>
      <c r="U28" s="430" t="e">
        <f t="shared" ca="1" si="18"/>
        <v>#DIV/0!</v>
      </c>
      <c r="V28" s="428" t="str">
        <f t="shared" ca="1" si="19"/>
        <v/>
      </c>
      <c r="W28" s="428" t="str">
        <f t="shared" ca="1" si="19"/>
        <v/>
      </c>
      <c r="X28" s="426" t="e">
        <f t="shared" ca="1" si="9"/>
        <v>#DIV/0!</v>
      </c>
      <c r="Y28" s="428">
        <f t="shared" si="20"/>
        <v>9.0000000000000002E-6</v>
      </c>
      <c r="Z28" s="428" t="e">
        <f t="shared" ca="1" si="20"/>
        <v>#DIV/0!</v>
      </c>
      <c r="AA28" s="431" t="e">
        <f t="shared" ca="1" si="28"/>
        <v>#VALUE!</v>
      </c>
      <c r="AB28" s="432" t="e">
        <f t="shared" ca="1" si="10"/>
        <v>#DIV/0!</v>
      </c>
      <c r="AC28" s="428" t="e">
        <f t="shared" si="21"/>
        <v>#DIV/0!</v>
      </c>
      <c r="AD28" s="413" t="str">
        <f t="shared" ca="1" si="21"/>
        <v>기체</v>
      </c>
      <c r="AE28" s="427" t="e">
        <f t="shared" ca="1" si="11"/>
        <v>#DIV/0!</v>
      </c>
      <c r="AF28" s="428">
        <f t="shared" si="22"/>
        <v>0.03</v>
      </c>
      <c r="AG28" s="423" t="e">
        <f t="shared" ca="1" si="23"/>
        <v>#DIV/0!</v>
      </c>
      <c r="AH28" s="423" t="e">
        <f t="shared" ca="1" si="24"/>
        <v>#DIV/0!</v>
      </c>
      <c r="AI28" s="447" t="e">
        <f t="shared" ca="1" si="25"/>
        <v>#N/A</v>
      </c>
      <c r="AJ28" s="429" t="e">
        <f t="shared" ca="1" si="26"/>
        <v>#DIV/0!</v>
      </c>
      <c r="AK28" s="67"/>
      <c r="AL28" s="70">
        <f>Pressure_1_R1!A139</f>
        <v>0</v>
      </c>
      <c r="AM28" s="83">
        <f>Pressure_1_R1!B139</f>
        <v>0</v>
      </c>
      <c r="AN28" s="83">
        <f>Pressure_1_R1!C139</f>
        <v>0</v>
      </c>
      <c r="AO28" s="83">
        <f>Pressure_1_R1!D139</f>
        <v>0</v>
      </c>
      <c r="AP28" s="83">
        <f>Pressure_1_R1!E139</f>
        <v>0</v>
      </c>
      <c r="AQ28" s="83">
        <f>Pressure_1_R1!F139</f>
        <v>0</v>
      </c>
      <c r="AR28" s="83">
        <f>Pressure_1_R1!G139</f>
        <v>0</v>
      </c>
      <c r="AS28" s="83">
        <f>Pressure_1_R1!H139</f>
        <v>0</v>
      </c>
      <c r="AT28" s="83">
        <f>Pressure_1_R1!I139</f>
        <v>0</v>
      </c>
      <c r="AU28" s="83">
        <f>Pressure_1_R1!J139</f>
        <v>0</v>
      </c>
      <c r="AV28" s="83">
        <f>Pressure_1_R1!K139</f>
        <v>0</v>
      </c>
      <c r="AW28" s="83">
        <f>Pressure_1_R1!L139</f>
        <v>0</v>
      </c>
      <c r="AX28" s="83">
        <f>Pressure_1_R1!M139</f>
        <v>0</v>
      </c>
      <c r="AY28" s="83">
        <f>Pressure_1_R1!N139</f>
        <v>0</v>
      </c>
      <c r="AZ28" s="83">
        <f>Pressure_1_R1!O139</f>
        <v>0</v>
      </c>
      <c r="BA28" s="71">
        <f>Pressure_1_R1!P139</f>
        <v>0</v>
      </c>
    </row>
    <row r="29" spans="2:53" ht="15" customHeight="1">
      <c r="B29" s="409">
        <f t="shared" si="27"/>
        <v>0</v>
      </c>
      <c r="C29" s="460" t="str">
        <f ca="1">IFERROR(표준압력!F14,"")</f>
        <v/>
      </c>
      <c r="D29" s="469">
        <f ca="1">표준압력!G14</f>
        <v>0</v>
      </c>
      <c r="E29" s="422" t="str">
        <f t="shared" ca="1" si="12"/>
        <v/>
      </c>
      <c r="F29" s="412" t="e">
        <f t="shared" ca="1" si="27"/>
        <v>#VALUE!</v>
      </c>
      <c r="G29" s="413" t="e">
        <f t="shared" ca="1" si="27"/>
        <v>#VALUE!</v>
      </c>
      <c r="H29" s="444" t="e">
        <f t="shared" ca="1" si="13"/>
        <v>#VALUE!</v>
      </c>
      <c r="I29" s="411" t="s">
        <v>964</v>
      </c>
      <c r="J29" s="377">
        <f t="shared" si="14"/>
        <v>1</v>
      </c>
      <c r="K29" s="420" t="e">
        <f t="shared" ca="1" si="15"/>
        <v>#VALUE!</v>
      </c>
      <c r="L29" s="413">
        <f t="shared" ca="1" si="16"/>
        <v>0</v>
      </c>
      <c r="N29" s="377">
        <f t="shared" si="8"/>
        <v>0</v>
      </c>
      <c r="O29" s="428">
        <f t="shared" si="17"/>
        <v>9.7989820000000005</v>
      </c>
      <c r="P29" s="428" t="e">
        <f t="shared" si="17"/>
        <v>#DIV/0!</v>
      </c>
      <c r="Q29" s="428">
        <f t="shared" si="17"/>
        <v>8000</v>
      </c>
      <c r="R29" s="428">
        <f t="shared" si="17"/>
        <v>1</v>
      </c>
      <c r="S29" s="428">
        <f t="shared" ca="1" si="17"/>
        <v>0</v>
      </c>
      <c r="T29" s="428" t="e">
        <f t="shared" ca="1" si="17"/>
        <v>#VALUE!</v>
      </c>
      <c r="U29" s="430" t="e">
        <f t="shared" ca="1" si="18"/>
        <v>#DIV/0!</v>
      </c>
      <c r="V29" s="428" t="str">
        <f t="shared" ca="1" si="19"/>
        <v/>
      </c>
      <c r="W29" s="428" t="str">
        <f t="shared" ca="1" si="19"/>
        <v/>
      </c>
      <c r="X29" s="426" t="e">
        <f t="shared" ca="1" si="9"/>
        <v>#DIV/0!</v>
      </c>
      <c r="Y29" s="428">
        <f t="shared" si="20"/>
        <v>9.0000000000000002E-6</v>
      </c>
      <c r="Z29" s="428" t="e">
        <f t="shared" ca="1" si="20"/>
        <v>#DIV/0!</v>
      </c>
      <c r="AA29" s="431" t="e">
        <f t="shared" ca="1" si="28"/>
        <v>#VALUE!</v>
      </c>
      <c r="AB29" s="432" t="e">
        <f t="shared" ca="1" si="10"/>
        <v>#DIV/0!</v>
      </c>
      <c r="AC29" s="428" t="e">
        <f t="shared" si="21"/>
        <v>#DIV/0!</v>
      </c>
      <c r="AD29" s="413" t="str">
        <f t="shared" ca="1" si="21"/>
        <v>기체</v>
      </c>
      <c r="AE29" s="427" t="e">
        <f t="shared" ca="1" si="11"/>
        <v>#DIV/0!</v>
      </c>
      <c r="AF29" s="428">
        <f t="shared" si="22"/>
        <v>0.03</v>
      </c>
      <c r="AG29" s="423" t="e">
        <f t="shared" ca="1" si="23"/>
        <v>#DIV/0!</v>
      </c>
      <c r="AH29" s="423" t="e">
        <f t="shared" ca="1" si="24"/>
        <v>#DIV/0!</v>
      </c>
      <c r="AI29" s="447" t="e">
        <f t="shared" ca="1" si="25"/>
        <v>#N/A</v>
      </c>
      <c r="AJ29" s="429" t="e">
        <f t="shared" ca="1" si="26"/>
        <v>#DIV/0!</v>
      </c>
      <c r="AK29" s="67"/>
      <c r="AL29" s="68">
        <f>Pressure_1_R1!A140</f>
        <v>0</v>
      </c>
      <c r="AM29" s="84">
        <f>Pressure_1_R1!B140</f>
        <v>0</v>
      </c>
      <c r="AN29" s="84">
        <f>Pressure_1_R1!C140</f>
        <v>0</v>
      </c>
      <c r="AO29" s="84">
        <f>Pressure_1_R1!D140</f>
        <v>0</v>
      </c>
      <c r="AP29" s="84">
        <f>Pressure_1_R1!E140</f>
        <v>0</v>
      </c>
      <c r="AQ29" s="84">
        <f>Pressure_1_R1!F140</f>
        <v>0</v>
      </c>
      <c r="AR29" s="84">
        <f>Pressure_1_R1!G140</f>
        <v>0</v>
      </c>
      <c r="AS29" s="84">
        <f>Pressure_1_R1!H140</f>
        <v>0</v>
      </c>
      <c r="AT29" s="84">
        <f>Pressure_1_R1!I140</f>
        <v>0</v>
      </c>
      <c r="AU29" s="84">
        <f>Pressure_1_R1!J140</f>
        <v>0</v>
      </c>
      <c r="AV29" s="84">
        <f>Pressure_1_R1!K140</f>
        <v>0</v>
      </c>
      <c r="AW29" s="84">
        <f>Pressure_1_R1!L140</f>
        <v>0</v>
      </c>
      <c r="AX29" s="84">
        <f>Pressure_1_R1!M140</f>
        <v>0</v>
      </c>
      <c r="AY29" s="84">
        <f>Pressure_1_R1!N140</f>
        <v>0</v>
      </c>
      <c r="AZ29" s="84">
        <f>Pressure_1_R1!O140</f>
        <v>0</v>
      </c>
      <c r="BA29" s="69">
        <f>Pressure_1_R1!P140</f>
        <v>0</v>
      </c>
    </row>
    <row r="30" spans="2:53" ht="15" customHeight="1">
      <c r="B30" s="409">
        <f t="shared" si="27"/>
        <v>0</v>
      </c>
      <c r="C30" s="460" t="str">
        <f ca="1">IFERROR(표준압력!F15,"")</f>
        <v/>
      </c>
      <c r="D30" s="469">
        <f ca="1">표준압력!G15</f>
        <v>0</v>
      </c>
      <c r="E30" s="422" t="str">
        <f t="shared" ca="1" si="12"/>
        <v/>
      </c>
      <c r="F30" s="412" t="e">
        <f t="shared" ca="1" si="27"/>
        <v>#VALUE!</v>
      </c>
      <c r="G30" s="413" t="e">
        <f t="shared" ca="1" si="27"/>
        <v>#VALUE!</v>
      </c>
      <c r="H30" s="444" t="e">
        <f t="shared" ca="1" si="13"/>
        <v>#VALUE!</v>
      </c>
      <c r="I30" s="411" t="s">
        <v>964</v>
      </c>
      <c r="J30" s="377">
        <f t="shared" si="14"/>
        <v>1</v>
      </c>
      <c r="K30" s="420" t="e">
        <f t="shared" ca="1" si="15"/>
        <v>#VALUE!</v>
      </c>
      <c r="L30" s="413">
        <f t="shared" ca="1" si="16"/>
        <v>0</v>
      </c>
      <c r="N30" s="377">
        <f t="shared" si="8"/>
        <v>0</v>
      </c>
      <c r="O30" s="428">
        <f t="shared" si="17"/>
        <v>9.7989820000000005</v>
      </c>
      <c r="P30" s="428" t="e">
        <f t="shared" si="17"/>
        <v>#DIV/0!</v>
      </c>
      <c r="Q30" s="428">
        <f t="shared" si="17"/>
        <v>8000</v>
      </c>
      <c r="R30" s="428">
        <f t="shared" si="17"/>
        <v>1</v>
      </c>
      <c r="S30" s="428">
        <f t="shared" ca="1" si="17"/>
        <v>0</v>
      </c>
      <c r="T30" s="428" t="e">
        <f t="shared" ca="1" si="17"/>
        <v>#VALUE!</v>
      </c>
      <c r="U30" s="430" t="e">
        <f t="shared" ca="1" si="18"/>
        <v>#DIV/0!</v>
      </c>
      <c r="V30" s="428" t="str">
        <f t="shared" ca="1" si="19"/>
        <v/>
      </c>
      <c r="W30" s="428" t="str">
        <f t="shared" ca="1" si="19"/>
        <v/>
      </c>
      <c r="X30" s="426" t="e">
        <f t="shared" ca="1" si="9"/>
        <v>#DIV/0!</v>
      </c>
      <c r="Y30" s="428">
        <f t="shared" si="20"/>
        <v>9.0000000000000002E-6</v>
      </c>
      <c r="Z30" s="428" t="e">
        <f t="shared" ca="1" si="20"/>
        <v>#DIV/0!</v>
      </c>
      <c r="AA30" s="431" t="e">
        <f t="shared" ca="1" si="28"/>
        <v>#VALUE!</v>
      </c>
      <c r="AB30" s="432" t="e">
        <f t="shared" ca="1" si="10"/>
        <v>#DIV/0!</v>
      </c>
      <c r="AC30" s="428" t="e">
        <f t="shared" si="21"/>
        <v>#DIV/0!</v>
      </c>
      <c r="AD30" s="413" t="str">
        <f t="shared" ca="1" si="21"/>
        <v>기체</v>
      </c>
      <c r="AE30" s="427" t="e">
        <f t="shared" ca="1" si="11"/>
        <v>#DIV/0!</v>
      </c>
      <c r="AF30" s="428">
        <f t="shared" si="22"/>
        <v>0.03</v>
      </c>
      <c r="AG30" s="423" t="e">
        <f t="shared" ca="1" si="23"/>
        <v>#DIV/0!</v>
      </c>
      <c r="AH30" s="423" t="e">
        <f t="shared" ca="1" si="24"/>
        <v>#DIV/0!</v>
      </c>
      <c r="AI30" s="447" t="e">
        <f t="shared" ca="1" si="25"/>
        <v>#N/A</v>
      </c>
      <c r="AJ30" s="429" t="e">
        <f t="shared" ca="1" si="26"/>
        <v>#DIV/0!</v>
      </c>
      <c r="AK30" s="67"/>
      <c r="AL30" s="70">
        <f>Pressure_1_R1!A141</f>
        <v>0</v>
      </c>
      <c r="AM30" s="83">
        <f>Pressure_1_R1!B141</f>
        <v>0</v>
      </c>
      <c r="AN30" s="83">
        <f>Pressure_1_R1!C141</f>
        <v>0</v>
      </c>
      <c r="AO30" s="83">
        <f>Pressure_1_R1!D141</f>
        <v>0</v>
      </c>
      <c r="AP30" s="83">
        <f>Pressure_1_R1!E141</f>
        <v>0</v>
      </c>
      <c r="AQ30" s="83">
        <f>Pressure_1_R1!F141</f>
        <v>0</v>
      </c>
      <c r="AR30" s="83">
        <f>Pressure_1_R1!G141</f>
        <v>0</v>
      </c>
      <c r="AS30" s="83">
        <f>Pressure_1_R1!H141</f>
        <v>0</v>
      </c>
      <c r="AT30" s="83">
        <f>Pressure_1_R1!I141</f>
        <v>0</v>
      </c>
      <c r="AU30" s="83">
        <f>Pressure_1_R1!J141</f>
        <v>0</v>
      </c>
      <c r="AV30" s="83">
        <f>Pressure_1_R1!K141</f>
        <v>0</v>
      </c>
      <c r="AW30" s="83">
        <f>Pressure_1_R1!L141</f>
        <v>0</v>
      </c>
      <c r="AX30" s="83">
        <f>Pressure_1_R1!M141</f>
        <v>0</v>
      </c>
      <c r="AY30" s="83">
        <f>Pressure_1_R1!N141</f>
        <v>0</v>
      </c>
      <c r="AZ30" s="83">
        <f>Pressure_1_R1!O141</f>
        <v>0</v>
      </c>
      <c r="BA30" s="71">
        <f>Pressure_1_R1!P141</f>
        <v>0</v>
      </c>
    </row>
    <row r="31" spans="2:53" ht="15" customHeight="1">
      <c r="B31" s="409">
        <f t="shared" si="27"/>
        <v>0</v>
      </c>
      <c r="C31" s="460" t="str">
        <f ca="1">IFERROR(표준압력!F16,"")</f>
        <v/>
      </c>
      <c r="D31" s="469">
        <f ca="1">표준압력!G16</f>
        <v>0</v>
      </c>
      <c r="E31" s="422" t="str">
        <f t="shared" ca="1" si="12"/>
        <v/>
      </c>
      <c r="F31" s="412" t="e">
        <f t="shared" ca="1" si="27"/>
        <v>#VALUE!</v>
      </c>
      <c r="G31" s="413" t="e">
        <f t="shared" ca="1" si="27"/>
        <v>#VALUE!</v>
      </c>
      <c r="H31" s="444" t="e">
        <f t="shared" ca="1" si="13"/>
        <v>#VALUE!</v>
      </c>
      <c r="I31" s="411" t="s">
        <v>964</v>
      </c>
      <c r="J31" s="377">
        <f t="shared" si="14"/>
        <v>1</v>
      </c>
      <c r="K31" s="420" t="e">
        <f t="shared" ca="1" si="15"/>
        <v>#VALUE!</v>
      </c>
      <c r="L31" s="413">
        <f t="shared" ca="1" si="16"/>
        <v>0</v>
      </c>
      <c r="N31" s="377">
        <f t="shared" si="8"/>
        <v>0</v>
      </c>
      <c r="O31" s="428">
        <f t="shared" si="17"/>
        <v>9.7989820000000005</v>
      </c>
      <c r="P31" s="428" t="e">
        <f t="shared" si="17"/>
        <v>#DIV/0!</v>
      </c>
      <c r="Q31" s="428">
        <f t="shared" si="17"/>
        <v>8000</v>
      </c>
      <c r="R31" s="428">
        <f t="shared" si="17"/>
        <v>1</v>
      </c>
      <c r="S31" s="428">
        <f t="shared" ca="1" si="17"/>
        <v>0</v>
      </c>
      <c r="T31" s="428" t="e">
        <f t="shared" ca="1" si="17"/>
        <v>#VALUE!</v>
      </c>
      <c r="U31" s="430" t="e">
        <f t="shared" ca="1" si="18"/>
        <v>#DIV/0!</v>
      </c>
      <c r="V31" s="428" t="str">
        <f t="shared" ca="1" si="19"/>
        <v/>
      </c>
      <c r="W31" s="428" t="str">
        <f t="shared" ca="1" si="19"/>
        <v/>
      </c>
      <c r="X31" s="426" t="e">
        <f t="shared" ca="1" si="9"/>
        <v>#DIV/0!</v>
      </c>
      <c r="Y31" s="428">
        <f t="shared" si="20"/>
        <v>9.0000000000000002E-6</v>
      </c>
      <c r="Z31" s="428" t="e">
        <f t="shared" ca="1" si="20"/>
        <v>#DIV/0!</v>
      </c>
      <c r="AA31" s="431" t="e">
        <f t="shared" ca="1" si="28"/>
        <v>#VALUE!</v>
      </c>
      <c r="AB31" s="432" t="e">
        <f t="shared" ca="1" si="10"/>
        <v>#DIV/0!</v>
      </c>
      <c r="AC31" s="428" t="e">
        <f t="shared" si="21"/>
        <v>#DIV/0!</v>
      </c>
      <c r="AD31" s="413" t="str">
        <f t="shared" ca="1" si="21"/>
        <v>기체</v>
      </c>
      <c r="AE31" s="427" t="e">
        <f t="shared" ca="1" si="11"/>
        <v>#DIV/0!</v>
      </c>
      <c r="AF31" s="428">
        <f t="shared" si="22"/>
        <v>0.03</v>
      </c>
      <c r="AG31" s="423" t="e">
        <f t="shared" ca="1" si="23"/>
        <v>#DIV/0!</v>
      </c>
      <c r="AH31" s="423" t="e">
        <f t="shared" ca="1" si="24"/>
        <v>#DIV/0!</v>
      </c>
      <c r="AI31" s="447" t="e">
        <f t="shared" ca="1" si="25"/>
        <v>#N/A</v>
      </c>
      <c r="AJ31" s="429" t="e">
        <f t="shared" ca="1" si="26"/>
        <v>#DIV/0!</v>
      </c>
      <c r="AK31" s="67"/>
      <c r="AL31" s="68">
        <f>Pressure_1_R1!A142</f>
        <v>0</v>
      </c>
      <c r="AM31" s="84">
        <f>Pressure_1_R1!B142</f>
        <v>0</v>
      </c>
      <c r="AN31" s="84">
        <f>Pressure_1_R1!C142</f>
        <v>0</v>
      </c>
      <c r="AO31" s="84">
        <f>Pressure_1_R1!D142</f>
        <v>0</v>
      </c>
      <c r="AP31" s="84">
        <f>Pressure_1_R1!E142</f>
        <v>0</v>
      </c>
      <c r="AQ31" s="84">
        <f>Pressure_1_R1!F142</f>
        <v>0</v>
      </c>
      <c r="AR31" s="84">
        <f>Pressure_1_R1!G142</f>
        <v>0</v>
      </c>
      <c r="AS31" s="84">
        <f>Pressure_1_R1!H142</f>
        <v>0</v>
      </c>
      <c r="AT31" s="84">
        <f>Pressure_1_R1!I142</f>
        <v>0</v>
      </c>
      <c r="AU31" s="84">
        <f>Pressure_1_R1!J142</f>
        <v>0</v>
      </c>
      <c r="AV31" s="84">
        <f>Pressure_1_R1!K142</f>
        <v>0</v>
      </c>
      <c r="AW31" s="84">
        <f>Pressure_1_R1!L142</f>
        <v>0</v>
      </c>
      <c r="AX31" s="84">
        <f>Pressure_1_R1!M142</f>
        <v>0</v>
      </c>
      <c r="AY31" s="84">
        <f>Pressure_1_R1!N142</f>
        <v>0</v>
      </c>
      <c r="AZ31" s="84">
        <f>Pressure_1_R1!O142</f>
        <v>0</v>
      </c>
      <c r="BA31" s="69">
        <f>Pressure_1_R1!P142</f>
        <v>0</v>
      </c>
    </row>
    <row r="32" spans="2:53" ht="15" customHeight="1">
      <c r="B32" s="409">
        <f t="shared" si="27"/>
        <v>0</v>
      </c>
      <c r="C32" s="460" t="str">
        <f ca="1">IFERROR(표준압력!F17,"")</f>
        <v/>
      </c>
      <c r="D32" s="469">
        <f ca="1">표준압력!G17</f>
        <v>0</v>
      </c>
      <c r="E32" s="422" t="str">
        <f t="shared" ca="1" si="12"/>
        <v/>
      </c>
      <c r="F32" s="412" t="e">
        <f t="shared" ca="1" si="27"/>
        <v>#VALUE!</v>
      </c>
      <c r="G32" s="413" t="e">
        <f t="shared" ca="1" si="27"/>
        <v>#VALUE!</v>
      </c>
      <c r="H32" s="444" t="e">
        <f t="shared" ca="1" si="13"/>
        <v>#VALUE!</v>
      </c>
      <c r="I32" s="411" t="s">
        <v>964</v>
      </c>
      <c r="J32" s="377">
        <f t="shared" si="14"/>
        <v>1</v>
      </c>
      <c r="K32" s="420" t="e">
        <f t="shared" ca="1" si="15"/>
        <v>#VALUE!</v>
      </c>
      <c r="L32" s="413">
        <f t="shared" ca="1" si="16"/>
        <v>0</v>
      </c>
      <c r="N32" s="377">
        <f t="shared" si="8"/>
        <v>0</v>
      </c>
      <c r="O32" s="428">
        <f t="shared" si="17"/>
        <v>9.7989820000000005</v>
      </c>
      <c r="P32" s="428" t="e">
        <f t="shared" si="17"/>
        <v>#DIV/0!</v>
      </c>
      <c r="Q32" s="428">
        <f t="shared" si="17"/>
        <v>8000</v>
      </c>
      <c r="R32" s="428">
        <f t="shared" si="17"/>
        <v>1</v>
      </c>
      <c r="S32" s="428">
        <f t="shared" ca="1" si="17"/>
        <v>0</v>
      </c>
      <c r="T32" s="428" t="e">
        <f t="shared" ca="1" si="17"/>
        <v>#VALUE!</v>
      </c>
      <c r="U32" s="430" t="e">
        <f t="shared" ca="1" si="18"/>
        <v>#DIV/0!</v>
      </c>
      <c r="V32" s="428" t="str">
        <f t="shared" ca="1" si="19"/>
        <v/>
      </c>
      <c r="W32" s="428" t="str">
        <f t="shared" ca="1" si="19"/>
        <v/>
      </c>
      <c r="X32" s="426" t="e">
        <f t="shared" ca="1" si="9"/>
        <v>#DIV/0!</v>
      </c>
      <c r="Y32" s="428">
        <f t="shared" si="20"/>
        <v>9.0000000000000002E-6</v>
      </c>
      <c r="Z32" s="428" t="e">
        <f t="shared" ca="1" si="20"/>
        <v>#DIV/0!</v>
      </c>
      <c r="AA32" s="431" t="e">
        <f t="shared" ca="1" si="28"/>
        <v>#VALUE!</v>
      </c>
      <c r="AB32" s="432" t="e">
        <f t="shared" ca="1" si="10"/>
        <v>#DIV/0!</v>
      </c>
      <c r="AC32" s="428" t="e">
        <f t="shared" si="21"/>
        <v>#DIV/0!</v>
      </c>
      <c r="AD32" s="413" t="str">
        <f t="shared" ca="1" si="21"/>
        <v>기체</v>
      </c>
      <c r="AE32" s="427" t="e">
        <f t="shared" ca="1" si="11"/>
        <v>#DIV/0!</v>
      </c>
      <c r="AF32" s="428">
        <f t="shared" si="22"/>
        <v>0.03</v>
      </c>
      <c r="AG32" s="423" t="e">
        <f t="shared" ca="1" si="23"/>
        <v>#DIV/0!</v>
      </c>
      <c r="AH32" s="423" t="e">
        <f t="shared" ca="1" si="24"/>
        <v>#DIV/0!</v>
      </c>
      <c r="AI32" s="447" t="e">
        <f t="shared" ca="1" si="25"/>
        <v>#N/A</v>
      </c>
      <c r="AJ32" s="429" t="e">
        <f t="shared" ca="1" si="26"/>
        <v>#DIV/0!</v>
      </c>
      <c r="AK32" s="67"/>
      <c r="AL32" s="70">
        <f>Pressure_1_R1!A143</f>
        <v>0</v>
      </c>
      <c r="AM32" s="83">
        <f>Pressure_1_R1!B143</f>
        <v>0</v>
      </c>
      <c r="AN32" s="83">
        <f>Pressure_1_R1!C143</f>
        <v>0</v>
      </c>
      <c r="AO32" s="83">
        <f>Pressure_1_R1!D143</f>
        <v>0</v>
      </c>
      <c r="AP32" s="83">
        <f>Pressure_1_R1!E143</f>
        <v>0</v>
      </c>
      <c r="AQ32" s="83">
        <f>Pressure_1_R1!F143</f>
        <v>0</v>
      </c>
      <c r="AR32" s="83">
        <f>Pressure_1_R1!G143</f>
        <v>0</v>
      </c>
      <c r="AS32" s="83">
        <f>Pressure_1_R1!H143</f>
        <v>0</v>
      </c>
      <c r="AT32" s="83">
        <f>Pressure_1_R1!I143</f>
        <v>0</v>
      </c>
      <c r="AU32" s="83">
        <f>Pressure_1_R1!J143</f>
        <v>0</v>
      </c>
      <c r="AV32" s="83">
        <f>Pressure_1_R1!K143</f>
        <v>0</v>
      </c>
      <c r="AW32" s="83">
        <f>Pressure_1_R1!L143</f>
        <v>0</v>
      </c>
      <c r="AX32" s="83">
        <f>Pressure_1_R1!M143</f>
        <v>0</v>
      </c>
      <c r="AY32" s="83">
        <f>Pressure_1_R1!N143</f>
        <v>0</v>
      </c>
      <c r="AZ32" s="83">
        <f>Pressure_1_R1!O143</f>
        <v>0</v>
      </c>
      <c r="BA32" s="71">
        <f>Pressure_1_R1!P143</f>
        <v>0</v>
      </c>
    </row>
    <row r="33" spans="2:53" ht="15" customHeight="1">
      <c r="B33" s="409">
        <f t="shared" si="27"/>
        <v>0</v>
      </c>
      <c r="C33" s="460" t="str">
        <f ca="1">IFERROR(표준압력!F18,"")</f>
        <v/>
      </c>
      <c r="D33" s="469">
        <f ca="1">표준압력!G18</f>
        <v>0</v>
      </c>
      <c r="E33" s="422" t="str">
        <f t="shared" ca="1" si="12"/>
        <v/>
      </c>
      <c r="F33" s="412" t="e">
        <f t="shared" ca="1" si="27"/>
        <v>#VALUE!</v>
      </c>
      <c r="G33" s="413" t="e">
        <f t="shared" ca="1" si="27"/>
        <v>#VALUE!</v>
      </c>
      <c r="H33" s="444" t="e">
        <f t="shared" ca="1" si="13"/>
        <v>#VALUE!</v>
      </c>
      <c r="I33" s="411" t="s">
        <v>964</v>
      </c>
      <c r="J33" s="377">
        <f t="shared" si="14"/>
        <v>1</v>
      </c>
      <c r="K33" s="420" t="e">
        <f t="shared" ca="1" si="15"/>
        <v>#VALUE!</v>
      </c>
      <c r="L33" s="413">
        <f t="shared" ca="1" si="16"/>
        <v>0</v>
      </c>
      <c r="N33" s="377">
        <f t="shared" si="8"/>
        <v>0</v>
      </c>
      <c r="O33" s="428">
        <f t="shared" si="17"/>
        <v>9.7989820000000005</v>
      </c>
      <c r="P33" s="428" t="e">
        <f t="shared" si="17"/>
        <v>#DIV/0!</v>
      </c>
      <c r="Q33" s="428">
        <f t="shared" si="17"/>
        <v>8000</v>
      </c>
      <c r="R33" s="428">
        <f t="shared" si="17"/>
        <v>1</v>
      </c>
      <c r="S33" s="428">
        <f t="shared" ca="1" si="17"/>
        <v>0</v>
      </c>
      <c r="T33" s="428" t="e">
        <f t="shared" ca="1" si="17"/>
        <v>#VALUE!</v>
      </c>
      <c r="U33" s="430" t="e">
        <f t="shared" ca="1" si="18"/>
        <v>#DIV/0!</v>
      </c>
      <c r="V33" s="428" t="str">
        <f t="shared" ca="1" si="19"/>
        <v/>
      </c>
      <c r="W33" s="428" t="str">
        <f t="shared" ca="1" si="19"/>
        <v/>
      </c>
      <c r="X33" s="426" t="e">
        <f t="shared" ca="1" si="9"/>
        <v>#DIV/0!</v>
      </c>
      <c r="Y33" s="428">
        <f t="shared" si="20"/>
        <v>9.0000000000000002E-6</v>
      </c>
      <c r="Z33" s="428" t="e">
        <f t="shared" ca="1" si="20"/>
        <v>#DIV/0!</v>
      </c>
      <c r="AA33" s="431" t="e">
        <f t="shared" ca="1" si="28"/>
        <v>#VALUE!</v>
      </c>
      <c r="AB33" s="432" t="e">
        <f t="shared" ca="1" si="10"/>
        <v>#DIV/0!</v>
      </c>
      <c r="AC33" s="428" t="e">
        <f t="shared" si="21"/>
        <v>#DIV/0!</v>
      </c>
      <c r="AD33" s="413" t="str">
        <f t="shared" ca="1" si="21"/>
        <v>기체</v>
      </c>
      <c r="AE33" s="427" t="e">
        <f t="shared" ca="1" si="11"/>
        <v>#DIV/0!</v>
      </c>
      <c r="AF33" s="428">
        <f t="shared" si="22"/>
        <v>0.03</v>
      </c>
      <c r="AG33" s="423" t="e">
        <f t="shared" ca="1" si="23"/>
        <v>#DIV/0!</v>
      </c>
      <c r="AH33" s="423" t="e">
        <f t="shared" ca="1" si="24"/>
        <v>#DIV/0!</v>
      </c>
      <c r="AI33" s="447" t="e">
        <f t="shared" ca="1" si="25"/>
        <v>#N/A</v>
      </c>
      <c r="AJ33" s="429" t="e">
        <f t="shared" ca="1" si="26"/>
        <v>#DIV/0!</v>
      </c>
      <c r="AK33" s="67"/>
      <c r="AL33" s="68">
        <f>Pressure_1_R1!A144</f>
        <v>0</v>
      </c>
      <c r="AM33" s="84">
        <f>Pressure_1_R1!B144</f>
        <v>0</v>
      </c>
      <c r="AN33" s="84">
        <f>Pressure_1_R1!C144</f>
        <v>0</v>
      </c>
      <c r="AO33" s="84">
        <f>Pressure_1_R1!D144</f>
        <v>0</v>
      </c>
      <c r="AP33" s="84">
        <f>Pressure_1_R1!E144</f>
        <v>0</v>
      </c>
      <c r="AQ33" s="84">
        <f>Pressure_1_R1!F144</f>
        <v>0</v>
      </c>
      <c r="AR33" s="84">
        <f>Pressure_1_R1!G144</f>
        <v>0</v>
      </c>
      <c r="AS33" s="84">
        <f>Pressure_1_R1!H144</f>
        <v>0</v>
      </c>
      <c r="AT33" s="84">
        <f>Pressure_1_R1!I144</f>
        <v>0</v>
      </c>
      <c r="AU33" s="84">
        <f>Pressure_1_R1!J144</f>
        <v>0</v>
      </c>
      <c r="AV33" s="84">
        <f>Pressure_1_R1!K144</f>
        <v>0</v>
      </c>
      <c r="AW33" s="84">
        <f>Pressure_1_R1!L144</f>
        <v>0</v>
      </c>
      <c r="AX33" s="84">
        <f>Pressure_1_R1!M144</f>
        <v>0</v>
      </c>
      <c r="AY33" s="84">
        <f>Pressure_1_R1!N144</f>
        <v>0</v>
      </c>
      <c r="AZ33" s="84">
        <f>Pressure_1_R1!O144</f>
        <v>0</v>
      </c>
      <c r="BA33" s="69">
        <f>Pressure_1_R1!P144</f>
        <v>0</v>
      </c>
    </row>
    <row r="34" spans="2:53" ht="15" customHeight="1">
      <c r="B34" s="409">
        <f t="shared" si="27"/>
        <v>0</v>
      </c>
      <c r="C34" s="460" t="str">
        <f ca="1">IFERROR(표준압력!F19,"")</f>
        <v/>
      </c>
      <c r="D34" s="469">
        <f ca="1">표준압력!G19</f>
        <v>0</v>
      </c>
      <c r="E34" s="422" t="str">
        <f t="shared" ca="1" si="12"/>
        <v/>
      </c>
      <c r="F34" s="412" t="e">
        <f t="shared" ca="1" si="27"/>
        <v>#VALUE!</v>
      </c>
      <c r="G34" s="413" t="e">
        <f t="shared" ca="1" si="27"/>
        <v>#VALUE!</v>
      </c>
      <c r="H34" s="444" t="e">
        <f t="shared" ca="1" si="13"/>
        <v>#VALUE!</v>
      </c>
      <c r="I34" s="411" t="s">
        <v>964</v>
      </c>
      <c r="J34" s="377">
        <f t="shared" si="14"/>
        <v>1</v>
      </c>
      <c r="K34" s="420" t="e">
        <f t="shared" ca="1" si="15"/>
        <v>#VALUE!</v>
      </c>
      <c r="L34" s="413">
        <f t="shared" ca="1" si="16"/>
        <v>0</v>
      </c>
      <c r="N34" s="377">
        <f t="shared" si="8"/>
        <v>0</v>
      </c>
      <c r="O34" s="428">
        <f t="shared" si="17"/>
        <v>9.7989820000000005</v>
      </c>
      <c r="P34" s="428" t="e">
        <f t="shared" si="17"/>
        <v>#DIV/0!</v>
      </c>
      <c r="Q34" s="428">
        <f t="shared" si="17"/>
        <v>8000</v>
      </c>
      <c r="R34" s="428">
        <f t="shared" si="17"/>
        <v>1</v>
      </c>
      <c r="S34" s="428">
        <f t="shared" ca="1" si="17"/>
        <v>0</v>
      </c>
      <c r="T34" s="428" t="e">
        <f t="shared" ca="1" si="17"/>
        <v>#VALUE!</v>
      </c>
      <c r="U34" s="430" t="e">
        <f t="shared" ca="1" si="18"/>
        <v>#DIV/0!</v>
      </c>
      <c r="V34" s="428" t="str">
        <f t="shared" ca="1" si="19"/>
        <v/>
      </c>
      <c r="W34" s="428" t="str">
        <f t="shared" ca="1" si="19"/>
        <v/>
      </c>
      <c r="X34" s="426" t="e">
        <f t="shared" ca="1" si="9"/>
        <v>#DIV/0!</v>
      </c>
      <c r="Y34" s="428">
        <f t="shared" si="20"/>
        <v>9.0000000000000002E-6</v>
      </c>
      <c r="Z34" s="428" t="e">
        <f t="shared" ca="1" si="20"/>
        <v>#DIV/0!</v>
      </c>
      <c r="AA34" s="431" t="e">
        <f t="shared" ca="1" si="28"/>
        <v>#VALUE!</v>
      </c>
      <c r="AB34" s="432" t="e">
        <f t="shared" ca="1" si="10"/>
        <v>#DIV/0!</v>
      </c>
      <c r="AC34" s="428" t="e">
        <f t="shared" si="21"/>
        <v>#DIV/0!</v>
      </c>
      <c r="AD34" s="413" t="str">
        <f t="shared" ca="1" si="21"/>
        <v>기체</v>
      </c>
      <c r="AE34" s="427" t="e">
        <f t="shared" ca="1" si="11"/>
        <v>#DIV/0!</v>
      </c>
      <c r="AF34" s="428">
        <f t="shared" si="22"/>
        <v>0.03</v>
      </c>
      <c r="AG34" s="423" t="e">
        <f t="shared" ca="1" si="23"/>
        <v>#DIV/0!</v>
      </c>
      <c r="AH34" s="423" t="e">
        <f t="shared" ca="1" si="24"/>
        <v>#DIV/0!</v>
      </c>
      <c r="AI34" s="447" t="e">
        <f t="shared" ca="1" si="25"/>
        <v>#N/A</v>
      </c>
      <c r="AJ34" s="429" t="e">
        <f t="shared" ca="1" si="26"/>
        <v>#DIV/0!</v>
      </c>
      <c r="AK34" s="67"/>
      <c r="AL34" s="70">
        <f>Pressure_1_R1!A145</f>
        <v>0</v>
      </c>
      <c r="AM34" s="83">
        <f>Pressure_1_R1!B145</f>
        <v>0</v>
      </c>
      <c r="AN34" s="83">
        <f>Pressure_1_R1!C145</f>
        <v>0</v>
      </c>
      <c r="AO34" s="83">
        <f>Pressure_1_R1!D145</f>
        <v>0</v>
      </c>
      <c r="AP34" s="83">
        <f>Pressure_1_R1!E145</f>
        <v>0</v>
      </c>
      <c r="AQ34" s="83">
        <f>Pressure_1_R1!F145</f>
        <v>0</v>
      </c>
      <c r="AR34" s="83">
        <f>Pressure_1_R1!G145</f>
        <v>0</v>
      </c>
      <c r="AS34" s="83">
        <f>Pressure_1_R1!H145</f>
        <v>0</v>
      </c>
      <c r="AT34" s="83">
        <f>Pressure_1_R1!I145</f>
        <v>0</v>
      </c>
      <c r="AU34" s="83">
        <f>Pressure_1_R1!J145</f>
        <v>0</v>
      </c>
      <c r="AV34" s="83">
        <f>Pressure_1_R1!K145</f>
        <v>0</v>
      </c>
      <c r="AW34" s="83">
        <f>Pressure_1_R1!L145</f>
        <v>0</v>
      </c>
      <c r="AX34" s="83">
        <f>Pressure_1_R1!M145</f>
        <v>0</v>
      </c>
      <c r="AY34" s="83">
        <f>Pressure_1_R1!N145</f>
        <v>0</v>
      </c>
      <c r="AZ34" s="83">
        <f>Pressure_1_R1!O145</f>
        <v>0</v>
      </c>
      <c r="BA34" s="71">
        <f>Pressure_1_R1!P145</f>
        <v>0</v>
      </c>
    </row>
    <row r="35" spans="2:53" ht="15" customHeight="1">
      <c r="B35" s="409">
        <f t="shared" si="27"/>
        <v>0</v>
      </c>
      <c r="C35" s="460" t="str">
        <f ca="1">IFERROR(표준압력!F20,"")</f>
        <v/>
      </c>
      <c r="D35" s="469">
        <f ca="1">표준압력!G20</f>
        <v>0</v>
      </c>
      <c r="E35" s="422" t="str">
        <f t="shared" ca="1" si="12"/>
        <v/>
      </c>
      <c r="F35" s="412" t="e">
        <f t="shared" ca="1" si="27"/>
        <v>#VALUE!</v>
      </c>
      <c r="G35" s="413" t="e">
        <f t="shared" ca="1" si="27"/>
        <v>#VALUE!</v>
      </c>
      <c r="H35" s="444" t="e">
        <f t="shared" ca="1" si="13"/>
        <v>#VALUE!</v>
      </c>
      <c r="I35" s="411" t="s">
        <v>964</v>
      </c>
      <c r="J35" s="377">
        <f t="shared" si="14"/>
        <v>1</v>
      </c>
      <c r="K35" s="420" t="e">
        <f t="shared" ca="1" si="15"/>
        <v>#VALUE!</v>
      </c>
      <c r="L35" s="413">
        <f t="shared" ca="1" si="16"/>
        <v>0</v>
      </c>
      <c r="N35" s="377">
        <f t="shared" si="8"/>
        <v>0</v>
      </c>
      <c r="O35" s="428">
        <f t="shared" si="17"/>
        <v>9.7989820000000005</v>
      </c>
      <c r="P35" s="428" t="e">
        <f t="shared" si="17"/>
        <v>#DIV/0!</v>
      </c>
      <c r="Q35" s="428">
        <f t="shared" si="17"/>
        <v>8000</v>
      </c>
      <c r="R35" s="428">
        <f t="shared" si="17"/>
        <v>1</v>
      </c>
      <c r="S35" s="428">
        <f t="shared" ca="1" si="17"/>
        <v>0</v>
      </c>
      <c r="T35" s="428" t="e">
        <f t="shared" ca="1" si="17"/>
        <v>#VALUE!</v>
      </c>
      <c r="U35" s="430" t="e">
        <f t="shared" ca="1" si="18"/>
        <v>#DIV/0!</v>
      </c>
      <c r="V35" s="428" t="str">
        <f t="shared" ca="1" si="19"/>
        <v/>
      </c>
      <c r="W35" s="428" t="str">
        <f t="shared" ca="1" si="19"/>
        <v/>
      </c>
      <c r="X35" s="426" t="e">
        <f t="shared" ca="1" si="9"/>
        <v>#DIV/0!</v>
      </c>
      <c r="Y35" s="428">
        <f t="shared" si="20"/>
        <v>9.0000000000000002E-6</v>
      </c>
      <c r="Z35" s="428" t="e">
        <f t="shared" ca="1" si="20"/>
        <v>#DIV/0!</v>
      </c>
      <c r="AA35" s="431" t="e">
        <f t="shared" ca="1" si="28"/>
        <v>#VALUE!</v>
      </c>
      <c r="AB35" s="432" t="e">
        <f t="shared" ca="1" si="10"/>
        <v>#DIV/0!</v>
      </c>
      <c r="AC35" s="428" t="e">
        <f t="shared" si="21"/>
        <v>#DIV/0!</v>
      </c>
      <c r="AD35" s="413" t="str">
        <f t="shared" ca="1" si="21"/>
        <v>기체</v>
      </c>
      <c r="AE35" s="427" t="e">
        <f t="shared" ca="1" si="11"/>
        <v>#DIV/0!</v>
      </c>
      <c r="AF35" s="428">
        <f t="shared" si="22"/>
        <v>0.03</v>
      </c>
      <c r="AG35" s="423" t="e">
        <f t="shared" ca="1" si="23"/>
        <v>#DIV/0!</v>
      </c>
      <c r="AH35" s="423" t="e">
        <f t="shared" ca="1" si="24"/>
        <v>#DIV/0!</v>
      </c>
      <c r="AI35" s="447" t="e">
        <f t="shared" ca="1" si="25"/>
        <v>#N/A</v>
      </c>
      <c r="AJ35" s="429" t="e">
        <f t="shared" ca="1" si="26"/>
        <v>#DIV/0!</v>
      </c>
      <c r="AK35" s="67"/>
      <c r="AL35" s="68">
        <f>Pressure_1_R1!A146</f>
        <v>0</v>
      </c>
      <c r="AM35" s="84">
        <f>Pressure_1_R1!B146</f>
        <v>0</v>
      </c>
      <c r="AN35" s="84">
        <f>Pressure_1_R1!C146</f>
        <v>0</v>
      </c>
      <c r="AO35" s="84">
        <f>Pressure_1_R1!D146</f>
        <v>0</v>
      </c>
      <c r="AP35" s="84">
        <f>Pressure_1_R1!E146</f>
        <v>0</v>
      </c>
      <c r="AQ35" s="84">
        <f>Pressure_1_R1!F146</f>
        <v>0</v>
      </c>
      <c r="AR35" s="84">
        <f>Pressure_1_R1!G146</f>
        <v>0</v>
      </c>
      <c r="AS35" s="84">
        <f>Pressure_1_R1!H146</f>
        <v>0</v>
      </c>
      <c r="AT35" s="84">
        <f>Pressure_1_R1!I146</f>
        <v>0</v>
      </c>
      <c r="AU35" s="84">
        <f>Pressure_1_R1!J146</f>
        <v>0</v>
      </c>
      <c r="AV35" s="84">
        <f>Pressure_1_R1!K146</f>
        <v>0</v>
      </c>
      <c r="AW35" s="84">
        <f>Pressure_1_R1!L146</f>
        <v>0</v>
      </c>
      <c r="AX35" s="84">
        <f>Pressure_1_R1!M146</f>
        <v>0</v>
      </c>
      <c r="AY35" s="84">
        <f>Pressure_1_R1!N146</f>
        <v>0</v>
      </c>
      <c r="AZ35" s="84">
        <f>Pressure_1_R1!O146</f>
        <v>0</v>
      </c>
      <c r="BA35" s="69">
        <f>Pressure_1_R1!P146</f>
        <v>0</v>
      </c>
    </row>
    <row r="36" spans="2:53" ht="15" customHeight="1">
      <c r="B36" s="409">
        <f t="shared" si="27"/>
        <v>0</v>
      </c>
      <c r="C36" s="460" t="str">
        <f ca="1">IFERROR(표준압력!F21,"")</f>
        <v/>
      </c>
      <c r="D36" s="469">
        <f ca="1">표준압력!G21</f>
        <v>0</v>
      </c>
      <c r="E36" s="422" t="str">
        <f t="shared" ca="1" si="12"/>
        <v/>
      </c>
      <c r="F36" s="412" t="e">
        <f t="shared" ca="1" si="27"/>
        <v>#VALUE!</v>
      </c>
      <c r="G36" s="413" t="e">
        <f t="shared" ca="1" si="27"/>
        <v>#VALUE!</v>
      </c>
      <c r="H36" s="444" t="e">
        <f t="shared" ca="1" si="13"/>
        <v>#VALUE!</v>
      </c>
      <c r="I36" s="411" t="s">
        <v>964</v>
      </c>
      <c r="J36" s="377">
        <f t="shared" si="14"/>
        <v>1</v>
      </c>
      <c r="K36" s="420" t="e">
        <f t="shared" ca="1" si="15"/>
        <v>#VALUE!</v>
      </c>
      <c r="L36" s="413">
        <f t="shared" ca="1" si="16"/>
        <v>0</v>
      </c>
      <c r="N36" s="377">
        <f t="shared" si="8"/>
        <v>0</v>
      </c>
      <c r="O36" s="428">
        <f t="shared" ref="O36:T47" si="29">O35</f>
        <v>9.7989820000000005</v>
      </c>
      <c r="P36" s="428" t="e">
        <f t="shared" si="29"/>
        <v>#DIV/0!</v>
      </c>
      <c r="Q36" s="428">
        <f t="shared" si="29"/>
        <v>8000</v>
      </c>
      <c r="R36" s="428">
        <f t="shared" si="29"/>
        <v>1</v>
      </c>
      <c r="S36" s="428">
        <f t="shared" ca="1" si="29"/>
        <v>0</v>
      </c>
      <c r="T36" s="428" t="e">
        <f t="shared" ca="1" si="29"/>
        <v>#VALUE!</v>
      </c>
      <c r="U36" s="430" t="e">
        <f t="shared" ca="1" si="18"/>
        <v>#DIV/0!</v>
      </c>
      <c r="V36" s="428" t="str">
        <f t="shared" ref="V36:W47" ca="1" si="30">V35</f>
        <v/>
      </c>
      <c r="W36" s="428" t="str">
        <f t="shared" ca="1" si="30"/>
        <v/>
      </c>
      <c r="X36" s="426" t="e">
        <f t="shared" ca="1" si="9"/>
        <v>#DIV/0!</v>
      </c>
      <c r="Y36" s="428">
        <f t="shared" ref="Y36:Z47" si="31">Y35</f>
        <v>9.0000000000000002E-6</v>
      </c>
      <c r="Z36" s="428" t="e">
        <f t="shared" ca="1" si="31"/>
        <v>#DIV/0!</v>
      </c>
      <c r="AA36" s="431" t="e">
        <f t="shared" ca="1" si="28"/>
        <v>#VALUE!</v>
      </c>
      <c r="AB36" s="432" t="e">
        <f t="shared" ca="1" si="10"/>
        <v>#DIV/0!</v>
      </c>
      <c r="AC36" s="428" t="e">
        <f t="shared" ref="AC36:AD47" si="32">AC35</f>
        <v>#DIV/0!</v>
      </c>
      <c r="AD36" s="413" t="str">
        <f t="shared" ca="1" si="32"/>
        <v>기체</v>
      </c>
      <c r="AE36" s="427" t="e">
        <f t="shared" ca="1" si="11"/>
        <v>#DIV/0!</v>
      </c>
      <c r="AF36" s="428">
        <f t="shared" si="22"/>
        <v>0.03</v>
      </c>
      <c r="AG36" s="423" t="e">
        <f t="shared" ca="1" si="23"/>
        <v>#DIV/0!</v>
      </c>
      <c r="AH36" s="423" t="e">
        <f t="shared" ca="1" si="24"/>
        <v>#DIV/0!</v>
      </c>
      <c r="AI36" s="447" t="e">
        <f t="shared" ca="1" si="25"/>
        <v>#N/A</v>
      </c>
      <c r="AJ36" s="429" t="e">
        <f t="shared" ca="1" si="26"/>
        <v>#DIV/0!</v>
      </c>
      <c r="AK36" s="67"/>
      <c r="AL36" s="70">
        <f>Pressure_1_R1!A147</f>
        <v>0</v>
      </c>
      <c r="AM36" s="83">
        <f>Pressure_1_R1!B147</f>
        <v>0</v>
      </c>
      <c r="AN36" s="83">
        <f>Pressure_1_R1!C147</f>
        <v>0</v>
      </c>
      <c r="AO36" s="83">
        <f>Pressure_1_R1!D147</f>
        <v>0</v>
      </c>
      <c r="AP36" s="83">
        <f>Pressure_1_R1!E147</f>
        <v>0</v>
      </c>
      <c r="AQ36" s="83">
        <f>Pressure_1_R1!F147</f>
        <v>0</v>
      </c>
      <c r="AR36" s="83">
        <f>Pressure_1_R1!G147</f>
        <v>0</v>
      </c>
      <c r="AS36" s="83">
        <f>Pressure_1_R1!H147</f>
        <v>0</v>
      </c>
      <c r="AT36" s="83">
        <f>Pressure_1_R1!I147</f>
        <v>0</v>
      </c>
      <c r="AU36" s="83">
        <f>Pressure_1_R1!J147</f>
        <v>0</v>
      </c>
      <c r="AV36" s="83">
        <f>Pressure_1_R1!K147</f>
        <v>0</v>
      </c>
      <c r="AW36" s="83">
        <f>Pressure_1_R1!L147</f>
        <v>0</v>
      </c>
      <c r="AX36" s="83">
        <f>Pressure_1_R1!M147</f>
        <v>0</v>
      </c>
      <c r="AY36" s="83">
        <f>Pressure_1_R1!N147</f>
        <v>0</v>
      </c>
      <c r="AZ36" s="83">
        <f>Pressure_1_R1!O147</f>
        <v>0</v>
      </c>
      <c r="BA36" s="71">
        <f>Pressure_1_R1!P147</f>
        <v>0</v>
      </c>
    </row>
    <row r="37" spans="2:53" ht="15" customHeight="1">
      <c r="B37" s="409">
        <f t="shared" ref="B37:G47" si="33">B36</f>
        <v>0</v>
      </c>
      <c r="C37" s="460" t="str">
        <f ca="1">IFERROR(표준압력!F22,"")</f>
        <v/>
      </c>
      <c r="D37" s="469">
        <f ca="1">표준압력!G22</f>
        <v>0</v>
      </c>
      <c r="E37" s="422" t="str">
        <f t="shared" ca="1" si="12"/>
        <v/>
      </c>
      <c r="F37" s="412" t="e">
        <f t="shared" ca="1" si="33"/>
        <v>#VALUE!</v>
      </c>
      <c r="G37" s="413" t="e">
        <f t="shared" ca="1" si="33"/>
        <v>#VALUE!</v>
      </c>
      <c r="H37" s="444" t="e">
        <f t="shared" ca="1" si="13"/>
        <v>#VALUE!</v>
      </c>
      <c r="I37" s="411" t="s">
        <v>964</v>
      </c>
      <c r="J37" s="377">
        <f t="shared" si="14"/>
        <v>1</v>
      </c>
      <c r="K37" s="420" t="e">
        <f t="shared" ca="1" si="15"/>
        <v>#VALUE!</v>
      </c>
      <c r="L37" s="413">
        <f t="shared" ca="1" si="16"/>
        <v>0</v>
      </c>
      <c r="N37" s="377">
        <f t="shared" si="8"/>
        <v>0</v>
      </c>
      <c r="O37" s="428">
        <f t="shared" si="29"/>
        <v>9.7989820000000005</v>
      </c>
      <c r="P37" s="428" t="e">
        <f t="shared" si="29"/>
        <v>#DIV/0!</v>
      </c>
      <c r="Q37" s="428">
        <f t="shared" si="29"/>
        <v>8000</v>
      </c>
      <c r="R37" s="428">
        <f t="shared" si="29"/>
        <v>1</v>
      </c>
      <c r="S37" s="428">
        <f t="shared" ca="1" si="29"/>
        <v>0</v>
      </c>
      <c r="T37" s="428" t="e">
        <f t="shared" ca="1" si="29"/>
        <v>#VALUE!</v>
      </c>
      <c r="U37" s="430" t="e">
        <f t="shared" ca="1" si="18"/>
        <v>#DIV/0!</v>
      </c>
      <c r="V37" s="428" t="str">
        <f t="shared" ca="1" si="30"/>
        <v/>
      </c>
      <c r="W37" s="428" t="str">
        <f t="shared" ca="1" si="30"/>
        <v/>
      </c>
      <c r="X37" s="426" t="e">
        <f t="shared" ca="1" si="9"/>
        <v>#DIV/0!</v>
      </c>
      <c r="Y37" s="428">
        <f t="shared" si="31"/>
        <v>9.0000000000000002E-6</v>
      </c>
      <c r="Z37" s="428" t="e">
        <f t="shared" ca="1" si="31"/>
        <v>#DIV/0!</v>
      </c>
      <c r="AA37" s="431" t="e">
        <f t="shared" ca="1" si="28"/>
        <v>#VALUE!</v>
      </c>
      <c r="AB37" s="432" t="e">
        <f t="shared" ca="1" si="10"/>
        <v>#DIV/0!</v>
      </c>
      <c r="AC37" s="428" t="e">
        <f t="shared" si="32"/>
        <v>#DIV/0!</v>
      </c>
      <c r="AD37" s="413" t="str">
        <f t="shared" ca="1" si="32"/>
        <v>기체</v>
      </c>
      <c r="AE37" s="427" t="e">
        <f t="shared" ca="1" si="11"/>
        <v>#DIV/0!</v>
      </c>
      <c r="AF37" s="428">
        <f t="shared" si="22"/>
        <v>0.03</v>
      </c>
      <c r="AG37" s="423" t="e">
        <f t="shared" ca="1" si="23"/>
        <v>#DIV/0!</v>
      </c>
      <c r="AH37" s="423" t="e">
        <f t="shared" ca="1" si="24"/>
        <v>#DIV/0!</v>
      </c>
      <c r="AI37" s="447" t="e">
        <f t="shared" ca="1" si="25"/>
        <v>#N/A</v>
      </c>
      <c r="AJ37" s="429" t="e">
        <f t="shared" ca="1" si="26"/>
        <v>#DIV/0!</v>
      </c>
      <c r="AK37" s="67"/>
      <c r="AL37" s="68">
        <f>Pressure_1_R1!A148</f>
        <v>0</v>
      </c>
      <c r="AM37" s="84">
        <f>Pressure_1_R1!B148</f>
        <v>0</v>
      </c>
      <c r="AN37" s="84">
        <f>Pressure_1_R1!C148</f>
        <v>0</v>
      </c>
      <c r="AO37" s="84">
        <f>Pressure_1_R1!D148</f>
        <v>0</v>
      </c>
      <c r="AP37" s="84">
        <f>Pressure_1_R1!E148</f>
        <v>0</v>
      </c>
      <c r="AQ37" s="84">
        <f>Pressure_1_R1!F148</f>
        <v>0</v>
      </c>
      <c r="AR37" s="84">
        <f>Pressure_1_R1!G148</f>
        <v>0</v>
      </c>
      <c r="AS37" s="84">
        <f>Pressure_1_R1!H148</f>
        <v>0</v>
      </c>
      <c r="AT37" s="84">
        <f>Pressure_1_R1!I148</f>
        <v>0</v>
      </c>
      <c r="AU37" s="84">
        <f>Pressure_1_R1!J148</f>
        <v>0</v>
      </c>
      <c r="AV37" s="84">
        <f>Pressure_1_R1!K148</f>
        <v>0</v>
      </c>
      <c r="AW37" s="84">
        <f>Pressure_1_R1!L148</f>
        <v>0</v>
      </c>
      <c r="AX37" s="84">
        <f>Pressure_1_R1!M148</f>
        <v>0</v>
      </c>
      <c r="AY37" s="84">
        <f>Pressure_1_R1!N148</f>
        <v>0</v>
      </c>
      <c r="AZ37" s="84">
        <f>Pressure_1_R1!O148</f>
        <v>0</v>
      </c>
      <c r="BA37" s="69">
        <f>Pressure_1_R1!P148</f>
        <v>0</v>
      </c>
    </row>
    <row r="38" spans="2:53" ht="15" customHeight="1">
      <c r="B38" s="409">
        <f t="shared" si="33"/>
        <v>0</v>
      </c>
      <c r="C38" s="460" t="str">
        <f ca="1">IFERROR(표준압력!F23,"")</f>
        <v/>
      </c>
      <c r="D38" s="469">
        <f ca="1">표준압력!G23</f>
        <v>0</v>
      </c>
      <c r="E38" s="422" t="str">
        <f t="shared" ca="1" si="12"/>
        <v/>
      </c>
      <c r="F38" s="412" t="e">
        <f t="shared" ca="1" si="33"/>
        <v>#VALUE!</v>
      </c>
      <c r="G38" s="413" t="e">
        <f t="shared" ca="1" si="33"/>
        <v>#VALUE!</v>
      </c>
      <c r="H38" s="444" t="e">
        <f t="shared" ca="1" si="13"/>
        <v>#VALUE!</v>
      </c>
      <c r="I38" s="411" t="s">
        <v>964</v>
      </c>
      <c r="J38" s="377">
        <f t="shared" si="14"/>
        <v>1</v>
      </c>
      <c r="K38" s="420" t="e">
        <f t="shared" ca="1" si="15"/>
        <v>#VALUE!</v>
      </c>
      <c r="L38" s="413">
        <f t="shared" ca="1" si="16"/>
        <v>0</v>
      </c>
      <c r="N38" s="377">
        <f t="shared" si="8"/>
        <v>0</v>
      </c>
      <c r="O38" s="428">
        <f t="shared" si="29"/>
        <v>9.7989820000000005</v>
      </c>
      <c r="P38" s="428" t="e">
        <f t="shared" si="29"/>
        <v>#DIV/0!</v>
      </c>
      <c r="Q38" s="428">
        <f t="shared" si="29"/>
        <v>8000</v>
      </c>
      <c r="R38" s="428">
        <f t="shared" si="29"/>
        <v>1</v>
      </c>
      <c r="S38" s="428">
        <f t="shared" ca="1" si="29"/>
        <v>0</v>
      </c>
      <c r="T38" s="428" t="e">
        <f t="shared" ca="1" si="29"/>
        <v>#VALUE!</v>
      </c>
      <c r="U38" s="430" t="e">
        <f t="shared" ca="1" si="18"/>
        <v>#DIV/0!</v>
      </c>
      <c r="V38" s="428" t="str">
        <f t="shared" ca="1" si="30"/>
        <v/>
      </c>
      <c r="W38" s="428" t="str">
        <f t="shared" ca="1" si="30"/>
        <v/>
      </c>
      <c r="X38" s="426" t="e">
        <f t="shared" ca="1" si="9"/>
        <v>#DIV/0!</v>
      </c>
      <c r="Y38" s="428">
        <f t="shared" si="31"/>
        <v>9.0000000000000002E-6</v>
      </c>
      <c r="Z38" s="428" t="e">
        <f t="shared" ca="1" si="31"/>
        <v>#DIV/0!</v>
      </c>
      <c r="AA38" s="431" t="e">
        <f t="shared" ca="1" si="28"/>
        <v>#VALUE!</v>
      </c>
      <c r="AB38" s="432" t="e">
        <f t="shared" ca="1" si="10"/>
        <v>#DIV/0!</v>
      </c>
      <c r="AC38" s="428" t="e">
        <f t="shared" si="32"/>
        <v>#DIV/0!</v>
      </c>
      <c r="AD38" s="413" t="str">
        <f t="shared" ca="1" si="32"/>
        <v>기체</v>
      </c>
      <c r="AE38" s="427" t="e">
        <f t="shared" ca="1" si="11"/>
        <v>#DIV/0!</v>
      </c>
      <c r="AF38" s="428">
        <f t="shared" si="22"/>
        <v>0.03</v>
      </c>
      <c r="AG38" s="423" t="e">
        <f t="shared" ca="1" si="23"/>
        <v>#DIV/0!</v>
      </c>
      <c r="AH38" s="423" t="e">
        <f t="shared" ca="1" si="24"/>
        <v>#DIV/0!</v>
      </c>
      <c r="AI38" s="447" t="e">
        <f t="shared" ca="1" si="25"/>
        <v>#N/A</v>
      </c>
      <c r="AJ38" s="429" t="e">
        <f t="shared" ca="1" si="26"/>
        <v>#DIV/0!</v>
      </c>
      <c r="AK38" s="67"/>
      <c r="AL38" s="70">
        <f>Pressure_1_R1!A149</f>
        <v>0</v>
      </c>
      <c r="AM38" s="83">
        <f>Pressure_1_R1!B149</f>
        <v>0</v>
      </c>
      <c r="AN38" s="83">
        <f>Pressure_1_R1!C149</f>
        <v>0</v>
      </c>
      <c r="AO38" s="83">
        <f>Pressure_1_R1!D149</f>
        <v>0</v>
      </c>
      <c r="AP38" s="83">
        <f>Pressure_1_R1!E149</f>
        <v>0</v>
      </c>
      <c r="AQ38" s="83">
        <f>Pressure_1_R1!F149</f>
        <v>0</v>
      </c>
      <c r="AR38" s="83">
        <f>Pressure_1_R1!G149</f>
        <v>0</v>
      </c>
      <c r="AS38" s="83">
        <f>Pressure_1_R1!H149</f>
        <v>0</v>
      </c>
      <c r="AT38" s="83">
        <f>Pressure_1_R1!I149</f>
        <v>0</v>
      </c>
      <c r="AU38" s="83">
        <f>Pressure_1_R1!J149</f>
        <v>0</v>
      </c>
      <c r="AV38" s="83">
        <f>Pressure_1_R1!K149</f>
        <v>0</v>
      </c>
      <c r="AW38" s="83">
        <f>Pressure_1_R1!L149</f>
        <v>0</v>
      </c>
      <c r="AX38" s="83">
        <f>Pressure_1_R1!M149</f>
        <v>0</v>
      </c>
      <c r="AY38" s="83">
        <f>Pressure_1_R1!N149</f>
        <v>0</v>
      </c>
      <c r="AZ38" s="83">
        <f>Pressure_1_R1!O149</f>
        <v>0</v>
      </c>
      <c r="BA38" s="71">
        <f>Pressure_1_R1!P149</f>
        <v>0</v>
      </c>
    </row>
    <row r="39" spans="2:53" ht="15" customHeight="1">
      <c r="B39" s="409">
        <f t="shared" si="33"/>
        <v>0</v>
      </c>
      <c r="C39" s="460" t="str">
        <f ca="1">IFERROR(표준압력!F24,"")</f>
        <v/>
      </c>
      <c r="D39" s="469">
        <f ca="1">표준압력!G24</f>
        <v>0</v>
      </c>
      <c r="E39" s="422" t="str">
        <f t="shared" ca="1" si="12"/>
        <v/>
      </c>
      <c r="F39" s="412" t="e">
        <f t="shared" ca="1" si="33"/>
        <v>#VALUE!</v>
      </c>
      <c r="G39" s="413" t="e">
        <f t="shared" ca="1" si="33"/>
        <v>#VALUE!</v>
      </c>
      <c r="H39" s="444" t="e">
        <f t="shared" ca="1" si="13"/>
        <v>#VALUE!</v>
      </c>
      <c r="I39" s="411" t="s">
        <v>964</v>
      </c>
      <c r="J39" s="377">
        <f t="shared" si="14"/>
        <v>1</v>
      </c>
      <c r="K39" s="420" t="e">
        <f t="shared" ca="1" si="15"/>
        <v>#VALUE!</v>
      </c>
      <c r="L39" s="413">
        <f t="shared" ca="1" si="16"/>
        <v>0</v>
      </c>
      <c r="N39" s="377">
        <f t="shared" si="8"/>
        <v>0</v>
      </c>
      <c r="O39" s="428">
        <f t="shared" si="29"/>
        <v>9.7989820000000005</v>
      </c>
      <c r="P39" s="428" t="e">
        <f t="shared" si="29"/>
        <v>#DIV/0!</v>
      </c>
      <c r="Q39" s="428">
        <f t="shared" si="29"/>
        <v>8000</v>
      </c>
      <c r="R39" s="428">
        <f t="shared" si="29"/>
        <v>1</v>
      </c>
      <c r="S39" s="428">
        <f t="shared" ca="1" si="29"/>
        <v>0</v>
      </c>
      <c r="T39" s="428" t="e">
        <f t="shared" ca="1" si="29"/>
        <v>#VALUE!</v>
      </c>
      <c r="U39" s="430" t="e">
        <f t="shared" ca="1" si="18"/>
        <v>#DIV/0!</v>
      </c>
      <c r="V39" s="428" t="str">
        <f t="shared" ca="1" si="30"/>
        <v/>
      </c>
      <c r="W39" s="428" t="str">
        <f t="shared" ca="1" si="30"/>
        <v/>
      </c>
      <c r="X39" s="426" t="e">
        <f t="shared" ca="1" si="9"/>
        <v>#DIV/0!</v>
      </c>
      <c r="Y39" s="428">
        <f t="shared" si="31"/>
        <v>9.0000000000000002E-6</v>
      </c>
      <c r="Z39" s="428" t="e">
        <f t="shared" ca="1" si="31"/>
        <v>#DIV/0!</v>
      </c>
      <c r="AA39" s="431" t="e">
        <f t="shared" ca="1" si="28"/>
        <v>#VALUE!</v>
      </c>
      <c r="AB39" s="432" t="e">
        <f t="shared" ca="1" si="10"/>
        <v>#DIV/0!</v>
      </c>
      <c r="AC39" s="428" t="e">
        <f t="shared" si="32"/>
        <v>#DIV/0!</v>
      </c>
      <c r="AD39" s="413" t="str">
        <f t="shared" ca="1" si="32"/>
        <v>기체</v>
      </c>
      <c r="AE39" s="427" t="e">
        <f t="shared" ca="1" si="11"/>
        <v>#DIV/0!</v>
      </c>
      <c r="AF39" s="428">
        <f t="shared" si="22"/>
        <v>0.03</v>
      </c>
      <c r="AG39" s="423" t="e">
        <f t="shared" ca="1" si="23"/>
        <v>#DIV/0!</v>
      </c>
      <c r="AH39" s="423" t="e">
        <f t="shared" ca="1" si="24"/>
        <v>#DIV/0!</v>
      </c>
      <c r="AI39" s="447" t="e">
        <f t="shared" ca="1" si="25"/>
        <v>#N/A</v>
      </c>
      <c r="AJ39" s="429" t="e">
        <f t="shared" ca="1" si="26"/>
        <v>#DIV/0!</v>
      </c>
      <c r="AK39" s="67"/>
      <c r="AL39" s="68">
        <f>Pressure_1_R1!A150</f>
        <v>0</v>
      </c>
      <c r="AM39" s="84">
        <f>Pressure_1_R1!B150</f>
        <v>0</v>
      </c>
      <c r="AN39" s="84">
        <f>Pressure_1_R1!C150</f>
        <v>0</v>
      </c>
      <c r="AO39" s="84">
        <f>Pressure_1_R1!D150</f>
        <v>0</v>
      </c>
      <c r="AP39" s="84">
        <f>Pressure_1_R1!E150</f>
        <v>0</v>
      </c>
      <c r="AQ39" s="84">
        <f>Pressure_1_R1!F150</f>
        <v>0</v>
      </c>
      <c r="AR39" s="84">
        <f>Pressure_1_R1!G150</f>
        <v>0</v>
      </c>
      <c r="AS39" s="84">
        <f>Pressure_1_R1!H150</f>
        <v>0</v>
      </c>
      <c r="AT39" s="84">
        <f>Pressure_1_R1!I150</f>
        <v>0</v>
      </c>
      <c r="AU39" s="84">
        <f>Pressure_1_R1!J150</f>
        <v>0</v>
      </c>
      <c r="AV39" s="84">
        <f>Pressure_1_R1!K150</f>
        <v>0</v>
      </c>
      <c r="AW39" s="84">
        <f>Pressure_1_R1!L150</f>
        <v>0</v>
      </c>
      <c r="AX39" s="84">
        <f>Pressure_1_R1!M150</f>
        <v>0</v>
      </c>
      <c r="AY39" s="84">
        <f>Pressure_1_R1!N150</f>
        <v>0</v>
      </c>
      <c r="AZ39" s="84">
        <f>Pressure_1_R1!O150</f>
        <v>0</v>
      </c>
      <c r="BA39" s="69">
        <f>Pressure_1_R1!P150</f>
        <v>0</v>
      </c>
    </row>
    <row r="40" spans="2:53" ht="15" customHeight="1">
      <c r="B40" s="409">
        <f t="shared" si="33"/>
        <v>0</v>
      </c>
      <c r="C40" s="460" t="str">
        <f ca="1">IFERROR(표준압력!F25,"")</f>
        <v/>
      </c>
      <c r="D40" s="469">
        <f ca="1">표준압력!G25</f>
        <v>0</v>
      </c>
      <c r="E40" s="422" t="str">
        <f t="shared" ca="1" si="12"/>
        <v/>
      </c>
      <c r="F40" s="412" t="e">
        <f t="shared" ca="1" si="33"/>
        <v>#VALUE!</v>
      </c>
      <c r="G40" s="413" t="e">
        <f t="shared" ca="1" si="33"/>
        <v>#VALUE!</v>
      </c>
      <c r="H40" s="444" t="e">
        <f t="shared" ca="1" si="13"/>
        <v>#VALUE!</v>
      </c>
      <c r="I40" s="411" t="s">
        <v>964</v>
      </c>
      <c r="J40" s="377">
        <f t="shared" si="14"/>
        <v>1</v>
      </c>
      <c r="K40" s="420" t="e">
        <f t="shared" ca="1" si="15"/>
        <v>#VALUE!</v>
      </c>
      <c r="L40" s="413">
        <f t="shared" ca="1" si="16"/>
        <v>0</v>
      </c>
      <c r="N40" s="377">
        <f t="shared" si="8"/>
        <v>0</v>
      </c>
      <c r="O40" s="428">
        <f t="shared" si="29"/>
        <v>9.7989820000000005</v>
      </c>
      <c r="P40" s="428" t="e">
        <f t="shared" si="29"/>
        <v>#DIV/0!</v>
      </c>
      <c r="Q40" s="428">
        <f t="shared" si="29"/>
        <v>8000</v>
      </c>
      <c r="R40" s="428">
        <f t="shared" si="29"/>
        <v>1</v>
      </c>
      <c r="S40" s="428">
        <f t="shared" ca="1" si="29"/>
        <v>0</v>
      </c>
      <c r="T40" s="428" t="e">
        <f t="shared" ca="1" si="29"/>
        <v>#VALUE!</v>
      </c>
      <c r="U40" s="430" t="e">
        <f t="shared" ca="1" si="18"/>
        <v>#DIV/0!</v>
      </c>
      <c r="V40" s="428" t="str">
        <f t="shared" ca="1" si="30"/>
        <v/>
      </c>
      <c r="W40" s="428" t="str">
        <f t="shared" ca="1" si="30"/>
        <v/>
      </c>
      <c r="X40" s="426" t="e">
        <f t="shared" ca="1" si="9"/>
        <v>#DIV/0!</v>
      </c>
      <c r="Y40" s="428">
        <f t="shared" si="31"/>
        <v>9.0000000000000002E-6</v>
      </c>
      <c r="Z40" s="428" t="e">
        <f t="shared" ca="1" si="31"/>
        <v>#DIV/0!</v>
      </c>
      <c r="AA40" s="431" t="e">
        <f t="shared" ca="1" si="28"/>
        <v>#VALUE!</v>
      </c>
      <c r="AB40" s="432" t="e">
        <f t="shared" ca="1" si="10"/>
        <v>#DIV/0!</v>
      </c>
      <c r="AC40" s="428" t="e">
        <f t="shared" si="32"/>
        <v>#DIV/0!</v>
      </c>
      <c r="AD40" s="413" t="str">
        <f t="shared" ca="1" si="32"/>
        <v>기체</v>
      </c>
      <c r="AE40" s="427" t="e">
        <f t="shared" ca="1" si="11"/>
        <v>#DIV/0!</v>
      </c>
      <c r="AF40" s="428">
        <f t="shared" si="22"/>
        <v>0.03</v>
      </c>
      <c r="AG40" s="423" t="e">
        <f t="shared" ca="1" si="23"/>
        <v>#DIV/0!</v>
      </c>
      <c r="AH40" s="423" t="e">
        <f t="shared" ca="1" si="24"/>
        <v>#DIV/0!</v>
      </c>
      <c r="AI40" s="447" t="e">
        <f t="shared" ca="1" si="25"/>
        <v>#N/A</v>
      </c>
      <c r="AJ40" s="429" t="e">
        <f t="shared" ca="1" si="26"/>
        <v>#DIV/0!</v>
      </c>
      <c r="AK40" s="67"/>
      <c r="AL40" s="70">
        <f>Pressure_1_R1!A151</f>
        <v>0</v>
      </c>
      <c r="AM40" s="83">
        <f>Pressure_1_R1!B151</f>
        <v>0</v>
      </c>
      <c r="AN40" s="83">
        <f>Pressure_1_R1!C151</f>
        <v>0</v>
      </c>
      <c r="AO40" s="83">
        <f>Pressure_1_R1!D151</f>
        <v>0</v>
      </c>
      <c r="AP40" s="83">
        <f>Pressure_1_R1!E151</f>
        <v>0</v>
      </c>
      <c r="AQ40" s="83">
        <f>Pressure_1_R1!F151</f>
        <v>0</v>
      </c>
      <c r="AR40" s="83">
        <f>Pressure_1_R1!G151</f>
        <v>0</v>
      </c>
      <c r="AS40" s="83">
        <f>Pressure_1_R1!H151</f>
        <v>0</v>
      </c>
      <c r="AT40" s="83">
        <f>Pressure_1_R1!I151</f>
        <v>0</v>
      </c>
      <c r="AU40" s="83">
        <f>Pressure_1_R1!J151</f>
        <v>0</v>
      </c>
      <c r="AV40" s="83">
        <f>Pressure_1_R1!K151</f>
        <v>0</v>
      </c>
      <c r="AW40" s="83">
        <f>Pressure_1_R1!L151</f>
        <v>0</v>
      </c>
      <c r="AX40" s="83">
        <f>Pressure_1_R1!M151</f>
        <v>0</v>
      </c>
      <c r="AY40" s="83">
        <f>Pressure_1_R1!N151</f>
        <v>0</v>
      </c>
      <c r="AZ40" s="83">
        <f>Pressure_1_R1!O151</f>
        <v>0</v>
      </c>
      <c r="BA40" s="71">
        <f>Pressure_1_R1!P151</f>
        <v>0</v>
      </c>
    </row>
    <row r="41" spans="2:53" ht="15" customHeight="1">
      <c r="B41" s="409">
        <f t="shared" si="33"/>
        <v>0</v>
      </c>
      <c r="C41" s="460" t="str">
        <f ca="1">IFERROR(표준압력!F26,"")</f>
        <v/>
      </c>
      <c r="D41" s="469">
        <f ca="1">표준압력!G26</f>
        <v>0</v>
      </c>
      <c r="E41" s="422" t="str">
        <f t="shared" ca="1" si="12"/>
        <v/>
      </c>
      <c r="F41" s="412" t="e">
        <f t="shared" ca="1" si="33"/>
        <v>#VALUE!</v>
      </c>
      <c r="G41" s="413" t="e">
        <f t="shared" ca="1" si="33"/>
        <v>#VALUE!</v>
      </c>
      <c r="H41" s="444" t="e">
        <f t="shared" ca="1" si="13"/>
        <v>#VALUE!</v>
      </c>
      <c r="I41" s="411" t="s">
        <v>964</v>
      </c>
      <c r="J41" s="377">
        <f t="shared" si="14"/>
        <v>1</v>
      </c>
      <c r="K41" s="420" t="e">
        <f t="shared" ca="1" si="15"/>
        <v>#VALUE!</v>
      </c>
      <c r="L41" s="413">
        <f t="shared" ca="1" si="16"/>
        <v>0</v>
      </c>
      <c r="N41" s="377">
        <f t="shared" si="8"/>
        <v>0</v>
      </c>
      <c r="O41" s="428">
        <f t="shared" si="29"/>
        <v>9.7989820000000005</v>
      </c>
      <c r="P41" s="428" t="e">
        <f t="shared" si="29"/>
        <v>#DIV/0!</v>
      </c>
      <c r="Q41" s="428">
        <f t="shared" si="29"/>
        <v>8000</v>
      </c>
      <c r="R41" s="428">
        <f t="shared" si="29"/>
        <v>1</v>
      </c>
      <c r="S41" s="428">
        <f t="shared" ca="1" si="29"/>
        <v>0</v>
      </c>
      <c r="T41" s="428" t="e">
        <f t="shared" ca="1" si="29"/>
        <v>#VALUE!</v>
      </c>
      <c r="U41" s="430" t="e">
        <f t="shared" ca="1" si="18"/>
        <v>#DIV/0!</v>
      </c>
      <c r="V41" s="428" t="str">
        <f t="shared" ca="1" si="30"/>
        <v/>
      </c>
      <c r="W41" s="428" t="str">
        <f t="shared" ca="1" si="30"/>
        <v/>
      </c>
      <c r="X41" s="426" t="e">
        <f t="shared" ca="1" si="9"/>
        <v>#DIV/0!</v>
      </c>
      <c r="Y41" s="428">
        <f t="shared" si="31"/>
        <v>9.0000000000000002E-6</v>
      </c>
      <c r="Z41" s="428" t="e">
        <f t="shared" ca="1" si="31"/>
        <v>#DIV/0!</v>
      </c>
      <c r="AA41" s="431" t="e">
        <f t="shared" ca="1" si="28"/>
        <v>#VALUE!</v>
      </c>
      <c r="AB41" s="432" t="e">
        <f t="shared" ca="1" si="10"/>
        <v>#DIV/0!</v>
      </c>
      <c r="AC41" s="428" t="e">
        <f t="shared" si="32"/>
        <v>#DIV/0!</v>
      </c>
      <c r="AD41" s="413" t="str">
        <f t="shared" ca="1" si="32"/>
        <v>기체</v>
      </c>
      <c r="AE41" s="427" t="e">
        <f t="shared" ca="1" si="11"/>
        <v>#DIV/0!</v>
      </c>
      <c r="AF41" s="428">
        <f t="shared" si="22"/>
        <v>0.03</v>
      </c>
      <c r="AG41" s="423" t="e">
        <f t="shared" ca="1" si="23"/>
        <v>#DIV/0!</v>
      </c>
      <c r="AH41" s="423" t="e">
        <f t="shared" ca="1" si="24"/>
        <v>#DIV/0!</v>
      </c>
      <c r="AI41" s="447" t="e">
        <f t="shared" ca="1" si="25"/>
        <v>#N/A</v>
      </c>
      <c r="AJ41" s="429" t="e">
        <f t="shared" ca="1" si="26"/>
        <v>#DIV/0!</v>
      </c>
      <c r="AK41" s="67"/>
      <c r="AL41" s="68">
        <f>Pressure_1_R1!A152</f>
        <v>0</v>
      </c>
      <c r="AM41" s="84">
        <f>Pressure_1_R1!B152</f>
        <v>0</v>
      </c>
      <c r="AN41" s="84">
        <f>Pressure_1_R1!C152</f>
        <v>0</v>
      </c>
      <c r="AO41" s="84">
        <f>Pressure_1_R1!D152</f>
        <v>0</v>
      </c>
      <c r="AP41" s="84">
        <f>Pressure_1_R1!E152</f>
        <v>0</v>
      </c>
      <c r="AQ41" s="84">
        <f>Pressure_1_R1!F152</f>
        <v>0</v>
      </c>
      <c r="AR41" s="84">
        <f>Pressure_1_R1!G152</f>
        <v>0</v>
      </c>
      <c r="AS41" s="84">
        <f>Pressure_1_R1!H152</f>
        <v>0</v>
      </c>
      <c r="AT41" s="84">
        <f>Pressure_1_R1!I152</f>
        <v>0</v>
      </c>
      <c r="AU41" s="84">
        <f>Pressure_1_R1!J152</f>
        <v>0</v>
      </c>
      <c r="AV41" s="84">
        <f>Pressure_1_R1!K152</f>
        <v>0</v>
      </c>
      <c r="AW41" s="84">
        <f>Pressure_1_R1!L152</f>
        <v>0</v>
      </c>
      <c r="AX41" s="84">
        <f>Pressure_1_R1!M152</f>
        <v>0</v>
      </c>
      <c r="AY41" s="84">
        <f>Pressure_1_R1!N152</f>
        <v>0</v>
      </c>
      <c r="AZ41" s="84">
        <f>Pressure_1_R1!O152</f>
        <v>0</v>
      </c>
      <c r="BA41" s="69">
        <f>Pressure_1_R1!P152</f>
        <v>0</v>
      </c>
    </row>
    <row r="42" spans="2:53" ht="15" customHeight="1">
      <c r="B42" s="409">
        <f t="shared" si="33"/>
        <v>0</v>
      </c>
      <c r="C42" s="460" t="str">
        <f ca="1">IFERROR(표준압력!F27,"")</f>
        <v/>
      </c>
      <c r="D42" s="469">
        <f ca="1">표준압력!G27</f>
        <v>0</v>
      </c>
      <c r="E42" s="422" t="str">
        <f t="shared" ca="1" si="12"/>
        <v/>
      </c>
      <c r="F42" s="412" t="e">
        <f t="shared" ca="1" si="33"/>
        <v>#VALUE!</v>
      </c>
      <c r="G42" s="413" t="e">
        <f t="shared" ca="1" si="33"/>
        <v>#VALUE!</v>
      </c>
      <c r="H42" s="444" t="e">
        <f t="shared" ca="1" si="13"/>
        <v>#VALUE!</v>
      </c>
      <c r="I42" s="411" t="s">
        <v>964</v>
      </c>
      <c r="J42" s="377">
        <f t="shared" si="14"/>
        <v>1</v>
      </c>
      <c r="K42" s="420" t="e">
        <f t="shared" ca="1" si="15"/>
        <v>#VALUE!</v>
      </c>
      <c r="L42" s="413">
        <f t="shared" ca="1" si="16"/>
        <v>0</v>
      </c>
      <c r="N42" s="377">
        <f t="shared" si="8"/>
        <v>0</v>
      </c>
      <c r="O42" s="428">
        <f t="shared" si="29"/>
        <v>9.7989820000000005</v>
      </c>
      <c r="P42" s="428" t="e">
        <f t="shared" si="29"/>
        <v>#DIV/0!</v>
      </c>
      <c r="Q42" s="428">
        <f t="shared" si="29"/>
        <v>8000</v>
      </c>
      <c r="R42" s="428">
        <f t="shared" si="29"/>
        <v>1</v>
      </c>
      <c r="S42" s="428">
        <f t="shared" ca="1" si="29"/>
        <v>0</v>
      </c>
      <c r="T42" s="428" t="e">
        <f t="shared" ca="1" si="29"/>
        <v>#VALUE!</v>
      </c>
      <c r="U42" s="430" t="e">
        <f t="shared" ca="1" si="18"/>
        <v>#DIV/0!</v>
      </c>
      <c r="V42" s="428" t="str">
        <f t="shared" ca="1" si="30"/>
        <v/>
      </c>
      <c r="W42" s="428" t="str">
        <f t="shared" ca="1" si="30"/>
        <v/>
      </c>
      <c r="X42" s="426" t="e">
        <f t="shared" ca="1" si="9"/>
        <v>#DIV/0!</v>
      </c>
      <c r="Y42" s="428">
        <f t="shared" si="31"/>
        <v>9.0000000000000002E-6</v>
      </c>
      <c r="Z42" s="428" t="e">
        <f t="shared" ca="1" si="31"/>
        <v>#DIV/0!</v>
      </c>
      <c r="AA42" s="431" t="e">
        <f t="shared" ca="1" si="28"/>
        <v>#VALUE!</v>
      </c>
      <c r="AB42" s="432" t="e">
        <f t="shared" ca="1" si="10"/>
        <v>#DIV/0!</v>
      </c>
      <c r="AC42" s="428" t="e">
        <f t="shared" si="32"/>
        <v>#DIV/0!</v>
      </c>
      <c r="AD42" s="413" t="str">
        <f t="shared" ca="1" si="32"/>
        <v>기체</v>
      </c>
      <c r="AE42" s="427" t="e">
        <f t="shared" ca="1" si="11"/>
        <v>#DIV/0!</v>
      </c>
      <c r="AF42" s="428">
        <f t="shared" si="22"/>
        <v>0.03</v>
      </c>
      <c r="AG42" s="423" t="e">
        <f t="shared" ca="1" si="23"/>
        <v>#DIV/0!</v>
      </c>
      <c r="AH42" s="423" t="e">
        <f t="shared" ca="1" si="24"/>
        <v>#DIV/0!</v>
      </c>
      <c r="AI42" s="447" t="e">
        <f t="shared" ca="1" si="25"/>
        <v>#N/A</v>
      </c>
      <c r="AJ42" s="429" t="e">
        <f t="shared" ca="1" si="26"/>
        <v>#DIV/0!</v>
      </c>
      <c r="AK42" s="67"/>
      <c r="AL42" s="70">
        <f>Pressure_1_R1!A153</f>
        <v>0</v>
      </c>
      <c r="AM42" s="83">
        <f>Pressure_1_R1!B153</f>
        <v>0</v>
      </c>
      <c r="AN42" s="83">
        <f>Pressure_1_R1!C153</f>
        <v>0</v>
      </c>
      <c r="AO42" s="83">
        <f>Pressure_1_R1!D153</f>
        <v>0</v>
      </c>
      <c r="AP42" s="83">
        <f>Pressure_1_R1!E153</f>
        <v>0</v>
      </c>
      <c r="AQ42" s="83">
        <f>Pressure_1_R1!F153</f>
        <v>0</v>
      </c>
      <c r="AR42" s="83">
        <f>Pressure_1_R1!G153</f>
        <v>0</v>
      </c>
      <c r="AS42" s="83">
        <f>Pressure_1_R1!H153</f>
        <v>0</v>
      </c>
      <c r="AT42" s="83">
        <f>Pressure_1_R1!I153</f>
        <v>0</v>
      </c>
      <c r="AU42" s="83">
        <f>Pressure_1_R1!J153</f>
        <v>0</v>
      </c>
      <c r="AV42" s="83">
        <f>Pressure_1_R1!K153</f>
        <v>0</v>
      </c>
      <c r="AW42" s="83">
        <f>Pressure_1_R1!L153</f>
        <v>0</v>
      </c>
      <c r="AX42" s="83">
        <f>Pressure_1_R1!M153</f>
        <v>0</v>
      </c>
      <c r="AY42" s="83">
        <f>Pressure_1_R1!N153</f>
        <v>0</v>
      </c>
      <c r="AZ42" s="83">
        <f>Pressure_1_R1!O153</f>
        <v>0</v>
      </c>
      <c r="BA42" s="71">
        <f>Pressure_1_R1!P153</f>
        <v>0</v>
      </c>
    </row>
    <row r="43" spans="2:53" ht="15" customHeight="1">
      <c r="B43" s="409">
        <f t="shared" si="33"/>
        <v>0</v>
      </c>
      <c r="C43" s="460" t="str">
        <f ca="1">IFERROR(표준압력!F28,"")</f>
        <v/>
      </c>
      <c r="D43" s="469">
        <f ca="1">표준압력!G28</f>
        <v>0</v>
      </c>
      <c r="E43" s="422" t="str">
        <f t="shared" ca="1" si="12"/>
        <v/>
      </c>
      <c r="F43" s="412" t="e">
        <f t="shared" ca="1" si="33"/>
        <v>#VALUE!</v>
      </c>
      <c r="G43" s="413" t="e">
        <f t="shared" ca="1" si="33"/>
        <v>#VALUE!</v>
      </c>
      <c r="H43" s="444" t="e">
        <f t="shared" ca="1" si="13"/>
        <v>#VALUE!</v>
      </c>
      <c r="I43" s="411" t="s">
        <v>964</v>
      </c>
      <c r="J43" s="377">
        <f t="shared" si="14"/>
        <v>1</v>
      </c>
      <c r="K43" s="420" t="e">
        <f t="shared" ca="1" si="15"/>
        <v>#VALUE!</v>
      </c>
      <c r="L43" s="413">
        <f t="shared" ca="1" si="16"/>
        <v>0</v>
      </c>
      <c r="N43" s="377">
        <f t="shared" si="8"/>
        <v>0</v>
      </c>
      <c r="O43" s="428">
        <f t="shared" si="29"/>
        <v>9.7989820000000005</v>
      </c>
      <c r="P43" s="428" t="e">
        <f t="shared" si="29"/>
        <v>#DIV/0!</v>
      </c>
      <c r="Q43" s="428">
        <f t="shared" si="29"/>
        <v>8000</v>
      </c>
      <c r="R43" s="428">
        <f t="shared" si="29"/>
        <v>1</v>
      </c>
      <c r="S43" s="428">
        <f t="shared" ca="1" si="29"/>
        <v>0</v>
      </c>
      <c r="T43" s="428" t="e">
        <f t="shared" ca="1" si="29"/>
        <v>#VALUE!</v>
      </c>
      <c r="U43" s="430" t="e">
        <f t="shared" ca="1" si="18"/>
        <v>#DIV/0!</v>
      </c>
      <c r="V43" s="428" t="str">
        <f t="shared" ca="1" si="30"/>
        <v/>
      </c>
      <c r="W43" s="428" t="str">
        <f t="shared" ca="1" si="30"/>
        <v/>
      </c>
      <c r="X43" s="426" t="e">
        <f t="shared" ca="1" si="9"/>
        <v>#DIV/0!</v>
      </c>
      <c r="Y43" s="428">
        <f t="shared" si="31"/>
        <v>9.0000000000000002E-6</v>
      </c>
      <c r="Z43" s="428" t="e">
        <f t="shared" ca="1" si="31"/>
        <v>#DIV/0!</v>
      </c>
      <c r="AA43" s="431" t="e">
        <f t="shared" ca="1" si="28"/>
        <v>#VALUE!</v>
      </c>
      <c r="AB43" s="432" t="e">
        <f t="shared" ca="1" si="10"/>
        <v>#DIV/0!</v>
      </c>
      <c r="AC43" s="428" t="e">
        <f t="shared" si="32"/>
        <v>#DIV/0!</v>
      </c>
      <c r="AD43" s="413" t="str">
        <f t="shared" ca="1" si="32"/>
        <v>기체</v>
      </c>
      <c r="AE43" s="427" t="e">
        <f t="shared" ca="1" si="11"/>
        <v>#DIV/0!</v>
      </c>
      <c r="AF43" s="428">
        <f t="shared" si="22"/>
        <v>0.03</v>
      </c>
      <c r="AG43" s="423" t="e">
        <f t="shared" ca="1" si="23"/>
        <v>#DIV/0!</v>
      </c>
      <c r="AH43" s="423" t="e">
        <f t="shared" ca="1" si="24"/>
        <v>#DIV/0!</v>
      </c>
      <c r="AI43" s="447" t="e">
        <f t="shared" ca="1" si="25"/>
        <v>#N/A</v>
      </c>
      <c r="AJ43" s="429" t="e">
        <f t="shared" ca="1" si="26"/>
        <v>#DIV/0!</v>
      </c>
      <c r="AK43" s="67"/>
      <c r="AL43" s="68">
        <f>Pressure_1_R1!A154</f>
        <v>0</v>
      </c>
      <c r="AM43" s="84">
        <f>Pressure_1_R1!B154</f>
        <v>0</v>
      </c>
      <c r="AN43" s="84">
        <f>Pressure_1_R1!C154</f>
        <v>0</v>
      </c>
      <c r="AO43" s="84">
        <f>Pressure_1_R1!D154</f>
        <v>0</v>
      </c>
      <c r="AP43" s="84">
        <f>Pressure_1_R1!E154</f>
        <v>0</v>
      </c>
      <c r="AQ43" s="84">
        <f>Pressure_1_R1!F154</f>
        <v>0</v>
      </c>
      <c r="AR43" s="84">
        <f>Pressure_1_R1!G154</f>
        <v>0</v>
      </c>
      <c r="AS43" s="84">
        <f>Pressure_1_R1!H154</f>
        <v>0</v>
      </c>
      <c r="AT43" s="84">
        <f>Pressure_1_R1!I154</f>
        <v>0</v>
      </c>
      <c r="AU43" s="84">
        <f>Pressure_1_R1!J154</f>
        <v>0</v>
      </c>
      <c r="AV43" s="84">
        <f>Pressure_1_R1!K154</f>
        <v>0</v>
      </c>
      <c r="AW43" s="84">
        <f>Pressure_1_R1!L154</f>
        <v>0</v>
      </c>
      <c r="AX43" s="84">
        <f>Pressure_1_R1!M154</f>
        <v>0</v>
      </c>
      <c r="AY43" s="84">
        <f>Pressure_1_R1!N154</f>
        <v>0</v>
      </c>
      <c r="AZ43" s="84">
        <f>Pressure_1_R1!O154</f>
        <v>0</v>
      </c>
      <c r="BA43" s="69">
        <f>Pressure_1_R1!P154</f>
        <v>0</v>
      </c>
    </row>
    <row r="44" spans="2:53" ht="15" customHeight="1">
      <c r="B44" s="409">
        <f t="shared" si="33"/>
        <v>0</v>
      </c>
      <c r="C44" s="460" t="str">
        <f ca="1">IFERROR(표준압력!F29,"")</f>
        <v/>
      </c>
      <c r="D44" s="469">
        <f ca="1">표준압력!G29</f>
        <v>0</v>
      </c>
      <c r="E44" s="422" t="str">
        <f t="shared" ca="1" si="12"/>
        <v/>
      </c>
      <c r="F44" s="412" t="e">
        <f t="shared" ca="1" si="33"/>
        <v>#VALUE!</v>
      </c>
      <c r="G44" s="413" t="e">
        <f t="shared" ca="1" si="33"/>
        <v>#VALUE!</v>
      </c>
      <c r="H44" s="444" t="e">
        <f t="shared" ca="1" si="13"/>
        <v>#VALUE!</v>
      </c>
      <c r="I44" s="411" t="s">
        <v>964</v>
      </c>
      <c r="J44" s="377">
        <f t="shared" si="14"/>
        <v>1</v>
      </c>
      <c r="K44" s="420" t="e">
        <f t="shared" ca="1" si="15"/>
        <v>#VALUE!</v>
      </c>
      <c r="L44" s="413">
        <f t="shared" ca="1" si="16"/>
        <v>0</v>
      </c>
      <c r="N44" s="377">
        <f t="shared" si="8"/>
        <v>0</v>
      </c>
      <c r="O44" s="428">
        <f t="shared" si="29"/>
        <v>9.7989820000000005</v>
      </c>
      <c r="P44" s="428" t="e">
        <f t="shared" si="29"/>
        <v>#DIV/0!</v>
      </c>
      <c r="Q44" s="428">
        <f t="shared" si="29"/>
        <v>8000</v>
      </c>
      <c r="R44" s="428">
        <f t="shared" si="29"/>
        <v>1</v>
      </c>
      <c r="S44" s="428">
        <f t="shared" ca="1" si="29"/>
        <v>0</v>
      </c>
      <c r="T44" s="428" t="e">
        <f t="shared" ca="1" si="29"/>
        <v>#VALUE!</v>
      </c>
      <c r="U44" s="430" t="e">
        <f t="shared" ca="1" si="18"/>
        <v>#DIV/0!</v>
      </c>
      <c r="V44" s="428" t="str">
        <f t="shared" ca="1" si="30"/>
        <v/>
      </c>
      <c r="W44" s="428" t="str">
        <f t="shared" ca="1" si="30"/>
        <v/>
      </c>
      <c r="X44" s="426" t="e">
        <f t="shared" ca="1" si="9"/>
        <v>#DIV/0!</v>
      </c>
      <c r="Y44" s="428">
        <f t="shared" si="31"/>
        <v>9.0000000000000002E-6</v>
      </c>
      <c r="Z44" s="428" t="e">
        <f t="shared" ca="1" si="31"/>
        <v>#DIV/0!</v>
      </c>
      <c r="AA44" s="431" t="e">
        <f t="shared" ca="1" si="28"/>
        <v>#VALUE!</v>
      </c>
      <c r="AB44" s="432" t="e">
        <f t="shared" ca="1" si="10"/>
        <v>#DIV/0!</v>
      </c>
      <c r="AC44" s="428" t="e">
        <f t="shared" si="32"/>
        <v>#DIV/0!</v>
      </c>
      <c r="AD44" s="413" t="str">
        <f t="shared" ca="1" si="32"/>
        <v>기체</v>
      </c>
      <c r="AE44" s="427" t="e">
        <f t="shared" ca="1" si="11"/>
        <v>#DIV/0!</v>
      </c>
      <c r="AF44" s="428">
        <f t="shared" si="22"/>
        <v>0.03</v>
      </c>
      <c r="AG44" s="423" t="e">
        <f t="shared" ca="1" si="23"/>
        <v>#DIV/0!</v>
      </c>
      <c r="AH44" s="423" t="e">
        <f t="shared" ca="1" si="24"/>
        <v>#DIV/0!</v>
      </c>
      <c r="AI44" s="447" t="e">
        <f t="shared" ca="1" si="25"/>
        <v>#N/A</v>
      </c>
      <c r="AJ44" s="429" t="e">
        <f t="shared" ca="1" si="26"/>
        <v>#DIV/0!</v>
      </c>
      <c r="AK44" s="67"/>
      <c r="AL44" s="70">
        <f>Pressure_1_R1!A155</f>
        <v>0</v>
      </c>
      <c r="AM44" s="83">
        <f>Pressure_1_R1!B155</f>
        <v>0</v>
      </c>
      <c r="AN44" s="83">
        <f>Pressure_1_R1!C155</f>
        <v>0</v>
      </c>
      <c r="AO44" s="83">
        <f>Pressure_1_R1!D155</f>
        <v>0</v>
      </c>
      <c r="AP44" s="83">
        <f>Pressure_1_R1!E155</f>
        <v>0</v>
      </c>
      <c r="AQ44" s="83">
        <f>Pressure_1_R1!F155</f>
        <v>0</v>
      </c>
      <c r="AR44" s="83">
        <f>Pressure_1_R1!G155</f>
        <v>0</v>
      </c>
      <c r="AS44" s="83">
        <f>Pressure_1_R1!H155</f>
        <v>0</v>
      </c>
      <c r="AT44" s="83">
        <f>Pressure_1_R1!I155</f>
        <v>0</v>
      </c>
      <c r="AU44" s="83">
        <f>Pressure_1_R1!J155</f>
        <v>0</v>
      </c>
      <c r="AV44" s="83">
        <f>Pressure_1_R1!K155</f>
        <v>0</v>
      </c>
      <c r="AW44" s="83">
        <f>Pressure_1_R1!L155</f>
        <v>0</v>
      </c>
      <c r="AX44" s="83">
        <f>Pressure_1_R1!M155</f>
        <v>0</v>
      </c>
      <c r="AY44" s="83">
        <f>Pressure_1_R1!N155</f>
        <v>0</v>
      </c>
      <c r="AZ44" s="83">
        <f>Pressure_1_R1!O155</f>
        <v>0</v>
      </c>
      <c r="BA44" s="71">
        <f>Pressure_1_R1!P155</f>
        <v>0</v>
      </c>
    </row>
    <row r="45" spans="2:53" ht="15" customHeight="1">
      <c r="B45" s="409">
        <f t="shared" si="33"/>
        <v>0</v>
      </c>
      <c r="C45" s="460" t="str">
        <f ca="1">IFERROR(표준압력!F30,"")</f>
        <v/>
      </c>
      <c r="D45" s="469">
        <f ca="1">표준압력!G30</f>
        <v>0</v>
      </c>
      <c r="E45" s="422" t="str">
        <f t="shared" ca="1" si="12"/>
        <v/>
      </c>
      <c r="F45" s="412" t="e">
        <f t="shared" ca="1" si="33"/>
        <v>#VALUE!</v>
      </c>
      <c r="G45" s="413" t="e">
        <f t="shared" ca="1" si="33"/>
        <v>#VALUE!</v>
      </c>
      <c r="H45" s="444" t="e">
        <f t="shared" ca="1" si="13"/>
        <v>#VALUE!</v>
      </c>
      <c r="I45" s="411" t="s">
        <v>964</v>
      </c>
      <c r="J45" s="377">
        <f t="shared" si="14"/>
        <v>1</v>
      </c>
      <c r="K45" s="420" t="e">
        <f t="shared" ca="1" si="15"/>
        <v>#VALUE!</v>
      </c>
      <c r="L45" s="413">
        <f t="shared" ca="1" si="16"/>
        <v>0</v>
      </c>
      <c r="N45" s="377">
        <f t="shared" si="8"/>
        <v>0</v>
      </c>
      <c r="O45" s="428">
        <f t="shared" si="29"/>
        <v>9.7989820000000005</v>
      </c>
      <c r="P45" s="428" t="e">
        <f t="shared" si="29"/>
        <v>#DIV/0!</v>
      </c>
      <c r="Q45" s="428">
        <f t="shared" si="29"/>
        <v>8000</v>
      </c>
      <c r="R45" s="428">
        <f t="shared" si="29"/>
        <v>1</v>
      </c>
      <c r="S45" s="428">
        <f t="shared" ca="1" si="29"/>
        <v>0</v>
      </c>
      <c r="T45" s="428" t="e">
        <f t="shared" ca="1" si="29"/>
        <v>#VALUE!</v>
      </c>
      <c r="U45" s="430" t="e">
        <f t="shared" ca="1" si="18"/>
        <v>#DIV/0!</v>
      </c>
      <c r="V45" s="428" t="str">
        <f t="shared" ca="1" si="30"/>
        <v/>
      </c>
      <c r="W45" s="428" t="str">
        <f t="shared" ca="1" si="30"/>
        <v/>
      </c>
      <c r="X45" s="426" t="e">
        <f t="shared" ca="1" si="9"/>
        <v>#DIV/0!</v>
      </c>
      <c r="Y45" s="428">
        <f t="shared" si="31"/>
        <v>9.0000000000000002E-6</v>
      </c>
      <c r="Z45" s="428" t="e">
        <f t="shared" ca="1" si="31"/>
        <v>#DIV/0!</v>
      </c>
      <c r="AA45" s="431" t="e">
        <f t="shared" ca="1" si="28"/>
        <v>#VALUE!</v>
      </c>
      <c r="AB45" s="432" t="e">
        <f t="shared" ca="1" si="10"/>
        <v>#DIV/0!</v>
      </c>
      <c r="AC45" s="428" t="e">
        <f t="shared" si="32"/>
        <v>#DIV/0!</v>
      </c>
      <c r="AD45" s="413" t="str">
        <f t="shared" ca="1" si="32"/>
        <v>기체</v>
      </c>
      <c r="AE45" s="427" t="e">
        <f t="shared" ca="1" si="11"/>
        <v>#DIV/0!</v>
      </c>
      <c r="AF45" s="428">
        <f t="shared" si="22"/>
        <v>0.03</v>
      </c>
      <c r="AG45" s="423" t="e">
        <f t="shared" ca="1" si="23"/>
        <v>#DIV/0!</v>
      </c>
      <c r="AH45" s="423" t="e">
        <f t="shared" ca="1" si="24"/>
        <v>#DIV/0!</v>
      </c>
      <c r="AI45" s="447" t="e">
        <f t="shared" ca="1" si="25"/>
        <v>#N/A</v>
      </c>
      <c r="AJ45" s="429" t="e">
        <f t="shared" ca="1" si="26"/>
        <v>#DIV/0!</v>
      </c>
      <c r="AK45" s="67"/>
      <c r="AL45" s="68">
        <f>Pressure_1_R1!A156</f>
        <v>0</v>
      </c>
      <c r="AM45" s="84">
        <f>Pressure_1_R1!B156</f>
        <v>0</v>
      </c>
      <c r="AN45" s="84">
        <f>Pressure_1_R1!C156</f>
        <v>0</v>
      </c>
      <c r="AO45" s="84">
        <f>Pressure_1_R1!D156</f>
        <v>0</v>
      </c>
      <c r="AP45" s="84">
        <f>Pressure_1_R1!E156</f>
        <v>0</v>
      </c>
      <c r="AQ45" s="84">
        <f>Pressure_1_R1!F156</f>
        <v>0</v>
      </c>
      <c r="AR45" s="84">
        <f>Pressure_1_R1!G156</f>
        <v>0</v>
      </c>
      <c r="AS45" s="84">
        <f>Pressure_1_R1!H156</f>
        <v>0</v>
      </c>
      <c r="AT45" s="84">
        <f>Pressure_1_R1!I156</f>
        <v>0</v>
      </c>
      <c r="AU45" s="84">
        <f>Pressure_1_R1!J156</f>
        <v>0</v>
      </c>
      <c r="AV45" s="84">
        <f>Pressure_1_R1!K156</f>
        <v>0</v>
      </c>
      <c r="AW45" s="84">
        <f>Pressure_1_R1!L156</f>
        <v>0</v>
      </c>
      <c r="AX45" s="84">
        <f>Pressure_1_R1!M156</f>
        <v>0</v>
      </c>
      <c r="AY45" s="84">
        <f>Pressure_1_R1!N156</f>
        <v>0</v>
      </c>
      <c r="AZ45" s="84">
        <f>Pressure_1_R1!O156</f>
        <v>0</v>
      </c>
      <c r="BA45" s="69">
        <f>Pressure_1_R1!P156</f>
        <v>0</v>
      </c>
    </row>
    <row r="46" spans="2:53" ht="15" customHeight="1">
      <c r="B46" s="409">
        <f t="shared" si="33"/>
        <v>0</v>
      </c>
      <c r="C46" s="460" t="str">
        <f ca="1">IFERROR(표준압력!F31,"")</f>
        <v/>
      </c>
      <c r="D46" s="469">
        <f ca="1">표준압력!G31</f>
        <v>0</v>
      </c>
      <c r="E46" s="422" t="str">
        <f t="shared" ca="1" si="12"/>
        <v/>
      </c>
      <c r="F46" s="412" t="e">
        <f t="shared" ca="1" si="33"/>
        <v>#VALUE!</v>
      </c>
      <c r="G46" s="413" t="e">
        <f t="shared" ca="1" si="33"/>
        <v>#VALUE!</v>
      </c>
      <c r="H46" s="444" t="e">
        <f t="shared" ca="1" si="13"/>
        <v>#VALUE!</v>
      </c>
      <c r="I46" s="411" t="s">
        <v>964</v>
      </c>
      <c r="J46" s="377">
        <f t="shared" si="14"/>
        <v>1</v>
      </c>
      <c r="K46" s="420" t="e">
        <f t="shared" ca="1" si="15"/>
        <v>#VALUE!</v>
      </c>
      <c r="L46" s="413">
        <f t="shared" ca="1" si="16"/>
        <v>0</v>
      </c>
      <c r="N46" s="377">
        <f t="shared" si="8"/>
        <v>0</v>
      </c>
      <c r="O46" s="428">
        <f t="shared" si="29"/>
        <v>9.7989820000000005</v>
      </c>
      <c r="P46" s="428" t="e">
        <f t="shared" si="29"/>
        <v>#DIV/0!</v>
      </c>
      <c r="Q46" s="428">
        <f t="shared" si="29"/>
        <v>8000</v>
      </c>
      <c r="R46" s="428">
        <f t="shared" si="29"/>
        <v>1</v>
      </c>
      <c r="S46" s="428">
        <f t="shared" ca="1" si="29"/>
        <v>0</v>
      </c>
      <c r="T46" s="428" t="e">
        <f t="shared" ca="1" si="29"/>
        <v>#VALUE!</v>
      </c>
      <c r="U46" s="430" t="e">
        <f t="shared" ca="1" si="18"/>
        <v>#DIV/0!</v>
      </c>
      <c r="V46" s="428" t="str">
        <f t="shared" ca="1" si="30"/>
        <v/>
      </c>
      <c r="W46" s="428" t="str">
        <f t="shared" ca="1" si="30"/>
        <v/>
      </c>
      <c r="X46" s="426" t="e">
        <f t="shared" ca="1" si="9"/>
        <v>#DIV/0!</v>
      </c>
      <c r="Y46" s="428">
        <f t="shared" si="31"/>
        <v>9.0000000000000002E-6</v>
      </c>
      <c r="Z46" s="428" t="e">
        <f t="shared" ca="1" si="31"/>
        <v>#DIV/0!</v>
      </c>
      <c r="AA46" s="431" t="e">
        <f t="shared" ca="1" si="28"/>
        <v>#VALUE!</v>
      </c>
      <c r="AB46" s="432" t="e">
        <f t="shared" ca="1" si="10"/>
        <v>#DIV/0!</v>
      </c>
      <c r="AC46" s="428" t="e">
        <f t="shared" si="32"/>
        <v>#DIV/0!</v>
      </c>
      <c r="AD46" s="413" t="str">
        <f t="shared" ca="1" si="32"/>
        <v>기체</v>
      </c>
      <c r="AE46" s="427" t="e">
        <f t="shared" ca="1" si="11"/>
        <v>#DIV/0!</v>
      </c>
      <c r="AF46" s="428">
        <f t="shared" si="22"/>
        <v>0.03</v>
      </c>
      <c r="AG46" s="423" t="e">
        <f t="shared" ca="1" si="23"/>
        <v>#DIV/0!</v>
      </c>
      <c r="AH46" s="423" t="e">
        <f t="shared" ca="1" si="24"/>
        <v>#DIV/0!</v>
      </c>
      <c r="AI46" s="447" t="e">
        <f t="shared" ca="1" si="25"/>
        <v>#N/A</v>
      </c>
      <c r="AJ46" s="429" t="e">
        <f t="shared" ca="1" si="26"/>
        <v>#DIV/0!</v>
      </c>
      <c r="AK46" s="67"/>
      <c r="AL46" s="70">
        <f>Pressure_1_R1!A157</f>
        <v>0</v>
      </c>
      <c r="AM46" s="83">
        <f>Pressure_1_R1!B157</f>
        <v>0</v>
      </c>
      <c r="AN46" s="83">
        <f>Pressure_1_R1!C157</f>
        <v>0</v>
      </c>
      <c r="AO46" s="83">
        <f>Pressure_1_R1!D157</f>
        <v>0</v>
      </c>
      <c r="AP46" s="83">
        <f>Pressure_1_R1!E157</f>
        <v>0</v>
      </c>
      <c r="AQ46" s="83">
        <f>Pressure_1_R1!F157</f>
        <v>0</v>
      </c>
      <c r="AR46" s="83">
        <f>Pressure_1_R1!G157</f>
        <v>0</v>
      </c>
      <c r="AS46" s="83">
        <f>Pressure_1_R1!H157</f>
        <v>0</v>
      </c>
      <c r="AT46" s="83">
        <f>Pressure_1_R1!I157</f>
        <v>0</v>
      </c>
      <c r="AU46" s="83">
        <f>Pressure_1_R1!J157</f>
        <v>0</v>
      </c>
      <c r="AV46" s="83">
        <f>Pressure_1_R1!K157</f>
        <v>0</v>
      </c>
      <c r="AW46" s="83">
        <f>Pressure_1_R1!L157</f>
        <v>0</v>
      </c>
      <c r="AX46" s="83">
        <f>Pressure_1_R1!M157</f>
        <v>0</v>
      </c>
      <c r="AY46" s="83">
        <f>Pressure_1_R1!N157</f>
        <v>0</v>
      </c>
      <c r="AZ46" s="83">
        <f>Pressure_1_R1!O157</f>
        <v>0</v>
      </c>
      <c r="BA46" s="71">
        <f>Pressure_1_R1!P157</f>
        <v>0</v>
      </c>
    </row>
    <row r="47" spans="2:53" ht="15" customHeight="1">
      <c r="B47" s="409">
        <f t="shared" si="33"/>
        <v>0</v>
      </c>
      <c r="C47" s="460" t="str">
        <f ca="1">IFERROR(표준압력!F32,"")</f>
        <v/>
      </c>
      <c r="D47" s="469">
        <f ca="1">표준압력!G32</f>
        <v>0</v>
      </c>
      <c r="E47" s="422" t="str">
        <f t="shared" ca="1" si="12"/>
        <v/>
      </c>
      <c r="F47" s="412" t="e">
        <f t="shared" ca="1" si="33"/>
        <v>#VALUE!</v>
      </c>
      <c r="G47" s="413" t="e">
        <f t="shared" ca="1" si="33"/>
        <v>#VALUE!</v>
      </c>
      <c r="H47" s="444" t="e">
        <f t="shared" ca="1" si="13"/>
        <v>#VALUE!</v>
      </c>
      <c r="I47" s="411" t="s">
        <v>964</v>
      </c>
      <c r="J47" s="377">
        <f t="shared" si="14"/>
        <v>1</v>
      </c>
      <c r="K47" s="420" t="e">
        <f t="shared" ca="1" si="15"/>
        <v>#VALUE!</v>
      </c>
      <c r="L47" s="413">
        <f t="shared" ca="1" si="16"/>
        <v>0</v>
      </c>
      <c r="N47" s="377">
        <f t="shared" si="8"/>
        <v>0</v>
      </c>
      <c r="O47" s="428">
        <f t="shared" si="29"/>
        <v>9.7989820000000005</v>
      </c>
      <c r="P47" s="428" t="e">
        <f t="shared" si="29"/>
        <v>#DIV/0!</v>
      </c>
      <c r="Q47" s="428">
        <f t="shared" si="29"/>
        <v>8000</v>
      </c>
      <c r="R47" s="428">
        <f t="shared" si="29"/>
        <v>1</v>
      </c>
      <c r="S47" s="428">
        <f t="shared" ca="1" si="29"/>
        <v>0</v>
      </c>
      <c r="T47" s="428" t="e">
        <f t="shared" ca="1" si="29"/>
        <v>#VALUE!</v>
      </c>
      <c r="U47" s="430" t="e">
        <f t="shared" ca="1" si="18"/>
        <v>#DIV/0!</v>
      </c>
      <c r="V47" s="428" t="str">
        <f t="shared" ca="1" si="30"/>
        <v/>
      </c>
      <c r="W47" s="428" t="str">
        <f t="shared" ca="1" si="30"/>
        <v/>
      </c>
      <c r="X47" s="426" t="e">
        <f t="shared" ca="1" si="9"/>
        <v>#DIV/0!</v>
      </c>
      <c r="Y47" s="428">
        <f t="shared" si="31"/>
        <v>9.0000000000000002E-6</v>
      </c>
      <c r="Z47" s="428" t="e">
        <f t="shared" ca="1" si="31"/>
        <v>#DIV/0!</v>
      </c>
      <c r="AA47" s="431" t="e">
        <f t="shared" ca="1" si="28"/>
        <v>#VALUE!</v>
      </c>
      <c r="AB47" s="432" t="e">
        <f t="shared" ca="1" si="10"/>
        <v>#DIV/0!</v>
      </c>
      <c r="AC47" s="428" t="e">
        <f t="shared" si="32"/>
        <v>#DIV/0!</v>
      </c>
      <c r="AD47" s="413" t="str">
        <f t="shared" ca="1" si="32"/>
        <v>기체</v>
      </c>
      <c r="AE47" s="427" t="e">
        <f t="shared" ca="1" si="11"/>
        <v>#DIV/0!</v>
      </c>
      <c r="AF47" s="428">
        <f t="shared" si="22"/>
        <v>0.03</v>
      </c>
      <c r="AG47" s="423" t="e">
        <f t="shared" ca="1" si="23"/>
        <v>#DIV/0!</v>
      </c>
      <c r="AH47" s="423" t="e">
        <f t="shared" ca="1" si="24"/>
        <v>#DIV/0!</v>
      </c>
      <c r="AI47" s="447" t="e">
        <f t="shared" ca="1" si="25"/>
        <v>#N/A</v>
      </c>
      <c r="AJ47" s="429" t="e">
        <f t="shared" ca="1" si="26"/>
        <v>#DIV/0!</v>
      </c>
      <c r="AK47" s="67"/>
      <c r="AL47" s="68">
        <f>Pressure_1_R1!A158</f>
        <v>0</v>
      </c>
      <c r="AM47" s="84">
        <f>Pressure_1_R1!B158</f>
        <v>0</v>
      </c>
      <c r="AN47" s="84">
        <f>Pressure_1_R1!C158</f>
        <v>0</v>
      </c>
      <c r="AO47" s="84">
        <f>Pressure_1_R1!D158</f>
        <v>0</v>
      </c>
      <c r="AP47" s="84">
        <f>Pressure_1_R1!E158</f>
        <v>0</v>
      </c>
      <c r="AQ47" s="84">
        <f>Pressure_1_R1!F158</f>
        <v>0</v>
      </c>
      <c r="AR47" s="84">
        <f>Pressure_1_R1!G158</f>
        <v>0</v>
      </c>
      <c r="AS47" s="84">
        <f>Pressure_1_R1!H158</f>
        <v>0</v>
      </c>
      <c r="AT47" s="84">
        <f>Pressure_1_R1!I158</f>
        <v>0</v>
      </c>
      <c r="AU47" s="84">
        <f>Pressure_1_R1!J158</f>
        <v>0</v>
      </c>
      <c r="AV47" s="84">
        <f>Pressure_1_R1!K158</f>
        <v>0</v>
      </c>
      <c r="AW47" s="84">
        <f>Pressure_1_R1!L158</f>
        <v>0</v>
      </c>
      <c r="AX47" s="84">
        <f>Pressure_1_R1!M158</f>
        <v>0</v>
      </c>
      <c r="AY47" s="84">
        <f>Pressure_1_R1!N158</f>
        <v>0</v>
      </c>
      <c r="AZ47" s="84">
        <f>Pressure_1_R1!O158</f>
        <v>0</v>
      </c>
      <c r="BA47" s="69">
        <f>Pressure_1_R1!P158</f>
        <v>0</v>
      </c>
    </row>
    <row r="48" spans="2:53" ht="15" customHeight="1">
      <c r="B48" s="409">
        <f t="shared" ref="B48" si="34">B47</f>
        <v>0</v>
      </c>
      <c r="C48" s="460" t="str">
        <f ca="1">IFERROR(표준압력!F33,"")</f>
        <v/>
      </c>
      <c r="D48" s="469">
        <f ca="1">표준압력!G33</f>
        <v>0</v>
      </c>
      <c r="E48" s="422" t="str">
        <f t="shared" ref="E48:E78" ca="1" si="35">IFERROR(C48*INDEX(C$3:J$10,MATCH(D48,B$3:B$10,0),4),"")</f>
        <v/>
      </c>
      <c r="F48" s="412" t="e">
        <f t="shared" ref="F48:G48" ca="1" si="36">F47</f>
        <v>#VALUE!</v>
      </c>
      <c r="G48" s="413" t="e">
        <f t="shared" ca="1" si="36"/>
        <v>#VALUE!</v>
      </c>
      <c r="H48" s="444" t="e">
        <f t="shared" ref="H48:H78" ca="1" si="37">ROUND(F48,G48)</f>
        <v>#VALUE!</v>
      </c>
      <c r="I48" s="411" t="s">
        <v>964</v>
      </c>
      <c r="J48" s="377">
        <f t="shared" si="14"/>
        <v>1</v>
      </c>
      <c r="K48" s="420" t="e">
        <f t="shared" ca="1" si="15"/>
        <v>#VALUE!</v>
      </c>
      <c r="L48" s="413">
        <f t="shared" ca="1" si="16"/>
        <v>0</v>
      </c>
      <c r="N48" s="377">
        <f t="shared" ref="N48:N78" si="38">SUM(AL48:BA48)</f>
        <v>0</v>
      </c>
      <c r="O48" s="428">
        <f t="shared" ref="O48:T48" si="39">O47</f>
        <v>9.7989820000000005</v>
      </c>
      <c r="P48" s="428" t="e">
        <f t="shared" si="39"/>
        <v>#DIV/0!</v>
      </c>
      <c r="Q48" s="428">
        <f t="shared" si="39"/>
        <v>8000</v>
      </c>
      <c r="R48" s="428">
        <f t="shared" si="39"/>
        <v>1</v>
      </c>
      <c r="S48" s="428">
        <f t="shared" ca="1" si="39"/>
        <v>0</v>
      </c>
      <c r="T48" s="428" t="e">
        <f t="shared" ca="1" si="39"/>
        <v>#VALUE!</v>
      </c>
      <c r="U48" s="430" t="e">
        <f t="shared" ref="U48:U78" ca="1" si="40">IF(C48&gt;=0,N48*O48*(1-P48/Q48)*R48+S48*T48,0)</f>
        <v>#DIV/0!</v>
      </c>
      <c r="V48" s="428" t="str">
        <f t="shared" ref="V48:W48" ca="1" si="41">V47</f>
        <v/>
      </c>
      <c r="W48" s="428" t="str">
        <f t="shared" ca="1" si="41"/>
        <v/>
      </c>
      <c r="X48" s="426" t="e">
        <f t="shared" ref="X48:X78" ca="1" si="42">U48/V48/10^6</f>
        <v>#DIV/0!</v>
      </c>
      <c r="Y48" s="428">
        <f t="shared" ref="Y48:Z48" si="43">Y47</f>
        <v>9.0000000000000002E-6</v>
      </c>
      <c r="Z48" s="428" t="e">
        <f t="shared" ca="1" si="43"/>
        <v>#DIV/0!</v>
      </c>
      <c r="AA48" s="431" t="e">
        <f t="shared" ref="AA48:AA78" ca="1" si="44">V48*(1+W48*X48)*(1+(Y48*Z48))</f>
        <v>#VALUE!</v>
      </c>
      <c r="AB48" s="432" t="e">
        <f t="shared" ref="AB48:AB78" ca="1" si="45">U48/AA48/10^6</f>
        <v>#DIV/0!</v>
      </c>
      <c r="AC48" s="428" t="e">
        <f t="shared" ref="AC48:AD48" si="46">AC47</f>
        <v>#DIV/0!</v>
      </c>
      <c r="AD48" s="413" t="str">
        <f t="shared" ca="1" si="46"/>
        <v>기체</v>
      </c>
      <c r="AE48" s="427" t="e">
        <f t="shared" ref="AE48:AE78" ca="1" si="47">IF(AD48="기체",(3.3694*10^-3*AB48)/(273.15+AC48),912.7+0.752*AB48-1.645*10^-3*AB48^2+1.456*10^-6*AB48^3)</f>
        <v>#DIV/0!</v>
      </c>
      <c r="AF48" s="428">
        <f t="shared" si="22"/>
        <v>0.03</v>
      </c>
      <c r="AG48" s="423" t="e">
        <f t="shared" ref="AG48:AG78" ca="1" si="48">IF(C48=0,0,(AE48-P48)*O48*AF48)</f>
        <v>#DIV/0!</v>
      </c>
      <c r="AH48" s="423" t="e">
        <f t="shared" ref="AH48:AH78" ca="1" si="49">IF(C48&gt;=0,AB48+AG48/10^6,#N/A)</f>
        <v>#DIV/0!</v>
      </c>
      <c r="AI48" s="447" t="e">
        <f t="shared" ref="AI48:AI78" ca="1" si="50">INDEX($C$3:$J$10,MATCH("MPa",$C$2:$J$2,0),MATCH(D48,$B$3:$B$10,0))</f>
        <v>#N/A</v>
      </c>
      <c r="AJ48" s="429" t="e">
        <f t="shared" ref="AJ48:AJ78" ca="1" si="51">AH48*AI48</f>
        <v>#DIV/0!</v>
      </c>
      <c r="AK48" s="67"/>
      <c r="AL48" s="68">
        <f>Pressure_1_R1!A159</f>
        <v>0</v>
      </c>
      <c r="AM48" s="84">
        <f>Pressure_1_R1!B159</f>
        <v>0</v>
      </c>
      <c r="AN48" s="84">
        <f>Pressure_1_R1!C159</f>
        <v>0</v>
      </c>
      <c r="AO48" s="84">
        <f>Pressure_1_R1!D159</f>
        <v>0</v>
      </c>
      <c r="AP48" s="84">
        <f>Pressure_1_R1!E159</f>
        <v>0</v>
      </c>
      <c r="AQ48" s="84">
        <f>Pressure_1_R1!F159</f>
        <v>0</v>
      </c>
      <c r="AR48" s="84">
        <f>Pressure_1_R1!G159</f>
        <v>0</v>
      </c>
      <c r="AS48" s="84">
        <f>Pressure_1_R1!H159</f>
        <v>0</v>
      </c>
      <c r="AT48" s="84">
        <f>Pressure_1_R1!I159</f>
        <v>0</v>
      </c>
      <c r="AU48" s="84">
        <f>Pressure_1_R1!J159</f>
        <v>0</v>
      </c>
      <c r="AV48" s="84">
        <f>Pressure_1_R1!K159</f>
        <v>0</v>
      </c>
      <c r="AW48" s="84">
        <f>Pressure_1_R1!L159</f>
        <v>0</v>
      </c>
      <c r="AX48" s="84">
        <f>Pressure_1_R1!M159</f>
        <v>0</v>
      </c>
      <c r="AY48" s="84">
        <f>Pressure_1_R1!N159</f>
        <v>0</v>
      </c>
      <c r="AZ48" s="84">
        <f>Pressure_1_R1!O159</f>
        <v>0</v>
      </c>
      <c r="BA48" s="69">
        <f>Pressure_1_R1!P159</f>
        <v>0</v>
      </c>
    </row>
    <row r="49" spans="2:53" ht="15" customHeight="1">
      <c r="B49" s="409">
        <f t="shared" ref="B49" si="52">B48</f>
        <v>0</v>
      </c>
      <c r="C49" s="460" t="str">
        <f ca="1">IFERROR(표준압력!F34,"")</f>
        <v/>
      </c>
      <c r="D49" s="469">
        <f ca="1">표준압력!G34</f>
        <v>0</v>
      </c>
      <c r="E49" s="422" t="str">
        <f t="shared" ca="1" si="35"/>
        <v/>
      </c>
      <c r="F49" s="412" t="e">
        <f t="shared" ref="F49:G49" ca="1" si="53">F48</f>
        <v>#VALUE!</v>
      </c>
      <c r="G49" s="413" t="e">
        <f t="shared" ca="1" si="53"/>
        <v>#VALUE!</v>
      </c>
      <c r="H49" s="444" t="e">
        <f t="shared" ca="1" si="37"/>
        <v>#VALUE!</v>
      </c>
      <c r="I49" s="411" t="s">
        <v>964</v>
      </c>
      <c r="J49" s="377">
        <f t="shared" si="14"/>
        <v>1</v>
      </c>
      <c r="K49" s="420" t="e">
        <f t="shared" ca="1" si="15"/>
        <v>#VALUE!</v>
      </c>
      <c r="L49" s="413">
        <f t="shared" ca="1" si="16"/>
        <v>0</v>
      </c>
      <c r="N49" s="377">
        <f t="shared" si="38"/>
        <v>0</v>
      </c>
      <c r="O49" s="428">
        <f t="shared" ref="O49:T49" si="54">O48</f>
        <v>9.7989820000000005</v>
      </c>
      <c r="P49" s="428" t="e">
        <f t="shared" si="54"/>
        <v>#DIV/0!</v>
      </c>
      <c r="Q49" s="428">
        <f t="shared" si="54"/>
        <v>8000</v>
      </c>
      <c r="R49" s="428">
        <f t="shared" si="54"/>
        <v>1</v>
      </c>
      <c r="S49" s="428">
        <f t="shared" ca="1" si="54"/>
        <v>0</v>
      </c>
      <c r="T49" s="428" t="e">
        <f t="shared" ca="1" si="54"/>
        <v>#VALUE!</v>
      </c>
      <c r="U49" s="430" t="e">
        <f t="shared" ca="1" si="40"/>
        <v>#DIV/0!</v>
      </c>
      <c r="V49" s="428" t="str">
        <f t="shared" ref="V49:W49" ca="1" si="55">V48</f>
        <v/>
      </c>
      <c r="W49" s="428" t="str">
        <f t="shared" ca="1" si="55"/>
        <v/>
      </c>
      <c r="X49" s="426" t="e">
        <f t="shared" ca="1" si="42"/>
        <v>#DIV/0!</v>
      </c>
      <c r="Y49" s="428">
        <f t="shared" ref="Y49:Z49" si="56">Y48</f>
        <v>9.0000000000000002E-6</v>
      </c>
      <c r="Z49" s="428" t="e">
        <f t="shared" ca="1" si="56"/>
        <v>#DIV/0!</v>
      </c>
      <c r="AA49" s="431" t="e">
        <f t="shared" ca="1" si="44"/>
        <v>#VALUE!</v>
      </c>
      <c r="AB49" s="432" t="e">
        <f t="shared" ca="1" si="45"/>
        <v>#DIV/0!</v>
      </c>
      <c r="AC49" s="428" t="e">
        <f t="shared" ref="AC49:AD49" si="57">AC48</f>
        <v>#DIV/0!</v>
      </c>
      <c r="AD49" s="413" t="str">
        <f t="shared" ca="1" si="57"/>
        <v>기체</v>
      </c>
      <c r="AE49" s="427" t="e">
        <f t="shared" ca="1" si="47"/>
        <v>#DIV/0!</v>
      </c>
      <c r="AF49" s="428">
        <f t="shared" si="22"/>
        <v>0.03</v>
      </c>
      <c r="AG49" s="423" t="e">
        <f t="shared" ca="1" si="48"/>
        <v>#DIV/0!</v>
      </c>
      <c r="AH49" s="423" t="e">
        <f t="shared" ca="1" si="49"/>
        <v>#DIV/0!</v>
      </c>
      <c r="AI49" s="447" t="e">
        <f t="shared" ca="1" si="50"/>
        <v>#N/A</v>
      </c>
      <c r="AJ49" s="429" t="e">
        <f t="shared" ca="1" si="51"/>
        <v>#DIV/0!</v>
      </c>
      <c r="AK49" s="67"/>
      <c r="AL49" s="68">
        <f>Pressure_1_R1!A160</f>
        <v>0</v>
      </c>
      <c r="AM49" s="84">
        <f>Pressure_1_R1!B160</f>
        <v>0</v>
      </c>
      <c r="AN49" s="84">
        <f>Pressure_1_R1!C160</f>
        <v>0</v>
      </c>
      <c r="AO49" s="84">
        <f>Pressure_1_R1!D160</f>
        <v>0</v>
      </c>
      <c r="AP49" s="84">
        <f>Pressure_1_R1!E160</f>
        <v>0</v>
      </c>
      <c r="AQ49" s="84">
        <f>Pressure_1_R1!F160</f>
        <v>0</v>
      </c>
      <c r="AR49" s="84">
        <f>Pressure_1_R1!G160</f>
        <v>0</v>
      </c>
      <c r="AS49" s="84">
        <f>Pressure_1_R1!H160</f>
        <v>0</v>
      </c>
      <c r="AT49" s="84">
        <f>Pressure_1_R1!I160</f>
        <v>0</v>
      </c>
      <c r="AU49" s="84">
        <f>Pressure_1_R1!J160</f>
        <v>0</v>
      </c>
      <c r="AV49" s="84">
        <f>Pressure_1_R1!K160</f>
        <v>0</v>
      </c>
      <c r="AW49" s="84">
        <f>Pressure_1_R1!L160</f>
        <v>0</v>
      </c>
      <c r="AX49" s="84">
        <f>Pressure_1_R1!M160</f>
        <v>0</v>
      </c>
      <c r="AY49" s="84">
        <f>Pressure_1_R1!N160</f>
        <v>0</v>
      </c>
      <c r="AZ49" s="84">
        <f>Pressure_1_R1!O160</f>
        <v>0</v>
      </c>
      <c r="BA49" s="69">
        <f>Pressure_1_R1!P160</f>
        <v>0</v>
      </c>
    </row>
    <row r="50" spans="2:53" ht="15" customHeight="1">
      <c r="B50" s="409">
        <f t="shared" ref="B50" si="58">B49</f>
        <v>0</v>
      </c>
      <c r="C50" s="460" t="str">
        <f ca="1">IFERROR(표준압력!F35,"")</f>
        <v/>
      </c>
      <c r="D50" s="469">
        <f ca="1">표준압력!G35</f>
        <v>0</v>
      </c>
      <c r="E50" s="422" t="str">
        <f t="shared" ca="1" si="35"/>
        <v/>
      </c>
      <c r="F50" s="412" t="e">
        <f t="shared" ref="F50:G50" ca="1" si="59">F49</f>
        <v>#VALUE!</v>
      </c>
      <c r="G50" s="413" t="e">
        <f t="shared" ca="1" si="59"/>
        <v>#VALUE!</v>
      </c>
      <c r="H50" s="444" t="e">
        <f t="shared" ca="1" si="37"/>
        <v>#VALUE!</v>
      </c>
      <c r="I50" s="411" t="s">
        <v>964</v>
      </c>
      <c r="J50" s="377">
        <f t="shared" si="14"/>
        <v>1</v>
      </c>
      <c r="K50" s="420" t="e">
        <f t="shared" ca="1" si="15"/>
        <v>#VALUE!</v>
      </c>
      <c r="L50" s="413">
        <f t="shared" ca="1" si="16"/>
        <v>0</v>
      </c>
      <c r="N50" s="377">
        <f t="shared" si="38"/>
        <v>0</v>
      </c>
      <c r="O50" s="428">
        <f t="shared" ref="O50:T50" si="60">O49</f>
        <v>9.7989820000000005</v>
      </c>
      <c r="P50" s="428" t="e">
        <f t="shared" si="60"/>
        <v>#DIV/0!</v>
      </c>
      <c r="Q50" s="428">
        <f t="shared" si="60"/>
        <v>8000</v>
      </c>
      <c r="R50" s="428">
        <f t="shared" si="60"/>
        <v>1</v>
      </c>
      <c r="S50" s="428">
        <f t="shared" ca="1" si="60"/>
        <v>0</v>
      </c>
      <c r="T50" s="428" t="e">
        <f t="shared" ca="1" si="60"/>
        <v>#VALUE!</v>
      </c>
      <c r="U50" s="430" t="e">
        <f t="shared" ca="1" si="40"/>
        <v>#DIV/0!</v>
      </c>
      <c r="V50" s="428" t="str">
        <f t="shared" ref="V50:W50" ca="1" si="61">V49</f>
        <v/>
      </c>
      <c r="W50" s="428" t="str">
        <f t="shared" ca="1" si="61"/>
        <v/>
      </c>
      <c r="X50" s="426" t="e">
        <f t="shared" ca="1" si="42"/>
        <v>#DIV/0!</v>
      </c>
      <c r="Y50" s="428">
        <f t="shared" ref="Y50:Z50" si="62">Y49</f>
        <v>9.0000000000000002E-6</v>
      </c>
      <c r="Z50" s="428" t="e">
        <f t="shared" ca="1" si="62"/>
        <v>#DIV/0!</v>
      </c>
      <c r="AA50" s="431" t="e">
        <f t="shared" ca="1" si="44"/>
        <v>#VALUE!</v>
      </c>
      <c r="AB50" s="432" t="e">
        <f t="shared" ca="1" si="45"/>
        <v>#DIV/0!</v>
      </c>
      <c r="AC50" s="428" t="e">
        <f t="shared" ref="AC50:AD50" si="63">AC49</f>
        <v>#DIV/0!</v>
      </c>
      <c r="AD50" s="413" t="str">
        <f t="shared" ca="1" si="63"/>
        <v>기체</v>
      </c>
      <c r="AE50" s="427" t="e">
        <f t="shared" ca="1" si="47"/>
        <v>#DIV/0!</v>
      </c>
      <c r="AF50" s="428">
        <f t="shared" si="22"/>
        <v>0.03</v>
      </c>
      <c r="AG50" s="423" t="e">
        <f t="shared" ca="1" si="48"/>
        <v>#DIV/0!</v>
      </c>
      <c r="AH50" s="423" t="e">
        <f t="shared" ca="1" si="49"/>
        <v>#DIV/0!</v>
      </c>
      <c r="AI50" s="447" t="e">
        <f t="shared" ca="1" si="50"/>
        <v>#N/A</v>
      </c>
      <c r="AJ50" s="429" t="e">
        <f t="shared" ca="1" si="51"/>
        <v>#DIV/0!</v>
      </c>
      <c r="AK50" s="67"/>
      <c r="AL50" s="68">
        <f>Pressure_1_R1!A161</f>
        <v>0</v>
      </c>
      <c r="AM50" s="84">
        <f>Pressure_1_R1!B161</f>
        <v>0</v>
      </c>
      <c r="AN50" s="84">
        <f>Pressure_1_R1!C161</f>
        <v>0</v>
      </c>
      <c r="AO50" s="84">
        <f>Pressure_1_R1!D161</f>
        <v>0</v>
      </c>
      <c r="AP50" s="84">
        <f>Pressure_1_R1!E161</f>
        <v>0</v>
      </c>
      <c r="AQ50" s="84">
        <f>Pressure_1_R1!F161</f>
        <v>0</v>
      </c>
      <c r="AR50" s="84">
        <f>Pressure_1_R1!G161</f>
        <v>0</v>
      </c>
      <c r="AS50" s="84">
        <f>Pressure_1_R1!H161</f>
        <v>0</v>
      </c>
      <c r="AT50" s="84">
        <f>Pressure_1_R1!I161</f>
        <v>0</v>
      </c>
      <c r="AU50" s="84">
        <f>Pressure_1_R1!J161</f>
        <v>0</v>
      </c>
      <c r="AV50" s="84">
        <f>Pressure_1_R1!K161</f>
        <v>0</v>
      </c>
      <c r="AW50" s="84">
        <f>Pressure_1_R1!L161</f>
        <v>0</v>
      </c>
      <c r="AX50" s="84">
        <f>Pressure_1_R1!M161</f>
        <v>0</v>
      </c>
      <c r="AY50" s="84">
        <f>Pressure_1_R1!N161</f>
        <v>0</v>
      </c>
      <c r="AZ50" s="84">
        <f>Pressure_1_R1!O161</f>
        <v>0</v>
      </c>
      <c r="BA50" s="69">
        <f>Pressure_1_R1!P161</f>
        <v>0</v>
      </c>
    </row>
    <row r="51" spans="2:53" ht="15" customHeight="1">
      <c r="B51" s="409">
        <f t="shared" ref="B51" si="64">B50</f>
        <v>0</v>
      </c>
      <c r="C51" s="460" t="str">
        <f ca="1">IFERROR(표준압력!F36,"")</f>
        <v/>
      </c>
      <c r="D51" s="469">
        <f ca="1">표준압력!G36</f>
        <v>0</v>
      </c>
      <c r="E51" s="422" t="str">
        <f t="shared" ca="1" si="35"/>
        <v/>
      </c>
      <c r="F51" s="412" t="e">
        <f t="shared" ref="F51:G51" ca="1" si="65">F50</f>
        <v>#VALUE!</v>
      </c>
      <c r="G51" s="413" t="e">
        <f t="shared" ca="1" si="65"/>
        <v>#VALUE!</v>
      </c>
      <c r="H51" s="444" t="e">
        <f t="shared" ca="1" si="37"/>
        <v>#VALUE!</v>
      </c>
      <c r="I51" s="411" t="s">
        <v>964</v>
      </c>
      <c r="J51" s="377">
        <f t="shared" si="14"/>
        <v>1</v>
      </c>
      <c r="K51" s="420" t="e">
        <f t="shared" ca="1" si="15"/>
        <v>#VALUE!</v>
      </c>
      <c r="L51" s="413">
        <f t="shared" ca="1" si="16"/>
        <v>0</v>
      </c>
      <c r="N51" s="377">
        <f t="shared" si="38"/>
        <v>0</v>
      </c>
      <c r="O51" s="428">
        <f t="shared" ref="O51:T51" si="66">O50</f>
        <v>9.7989820000000005</v>
      </c>
      <c r="P51" s="428" t="e">
        <f t="shared" si="66"/>
        <v>#DIV/0!</v>
      </c>
      <c r="Q51" s="428">
        <f t="shared" si="66"/>
        <v>8000</v>
      </c>
      <c r="R51" s="428">
        <f t="shared" si="66"/>
        <v>1</v>
      </c>
      <c r="S51" s="428">
        <f t="shared" ca="1" si="66"/>
        <v>0</v>
      </c>
      <c r="T51" s="428" t="e">
        <f t="shared" ca="1" si="66"/>
        <v>#VALUE!</v>
      </c>
      <c r="U51" s="430" t="e">
        <f t="shared" ca="1" si="40"/>
        <v>#DIV/0!</v>
      </c>
      <c r="V51" s="428" t="str">
        <f t="shared" ref="V51:W51" ca="1" si="67">V50</f>
        <v/>
      </c>
      <c r="W51" s="428" t="str">
        <f t="shared" ca="1" si="67"/>
        <v/>
      </c>
      <c r="X51" s="426" t="e">
        <f t="shared" ca="1" si="42"/>
        <v>#DIV/0!</v>
      </c>
      <c r="Y51" s="428">
        <f t="shared" ref="Y51:Z51" si="68">Y50</f>
        <v>9.0000000000000002E-6</v>
      </c>
      <c r="Z51" s="428" t="e">
        <f t="shared" ca="1" si="68"/>
        <v>#DIV/0!</v>
      </c>
      <c r="AA51" s="431" t="e">
        <f t="shared" ca="1" si="44"/>
        <v>#VALUE!</v>
      </c>
      <c r="AB51" s="432" t="e">
        <f t="shared" ca="1" si="45"/>
        <v>#DIV/0!</v>
      </c>
      <c r="AC51" s="428" t="e">
        <f t="shared" ref="AC51:AD51" si="69">AC50</f>
        <v>#DIV/0!</v>
      </c>
      <c r="AD51" s="413" t="str">
        <f t="shared" ca="1" si="69"/>
        <v>기체</v>
      </c>
      <c r="AE51" s="427" t="e">
        <f t="shared" ca="1" si="47"/>
        <v>#DIV/0!</v>
      </c>
      <c r="AF51" s="428">
        <f t="shared" si="22"/>
        <v>0.03</v>
      </c>
      <c r="AG51" s="423" t="e">
        <f t="shared" ca="1" si="48"/>
        <v>#DIV/0!</v>
      </c>
      <c r="AH51" s="423" t="e">
        <f t="shared" ca="1" si="49"/>
        <v>#DIV/0!</v>
      </c>
      <c r="AI51" s="447" t="e">
        <f t="shared" ca="1" si="50"/>
        <v>#N/A</v>
      </c>
      <c r="AJ51" s="429" t="e">
        <f t="shared" ca="1" si="51"/>
        <v>#DIV/0!</v>
      </c>
      <c r="AK51" s="67"/>
      <c r="AL51" s="68">
        <f>Pressure_1_R1!A162</f>
        <v>0</v>
      </c>
      <c r="AM51" s="84">
        <f>Pressure_1_R1!B162</f>
        <v>0</v>
      </c>
      <c r="AN51" s="84">
        <f>Pressure_1_R1!C162</f>
        <v>0</v>
      </c>
      <c r="AO51" s="84">
        <f>Pressure_1_R1!D162</f>
        <v>0</v>
      </c>
      <c r="AP51" s="84">
        <f>Pressure_1_R1!E162</f>
        <v>0</v>
      </c>
      <c r="AQ51" s="84">
        <f>Pressure_1_R1!F162</f>
        <v>0</v>
      </c>
      <c r="AR51" s="84">
        <f>Pressure_1_R1!G162</f>
        <v>0</v>
      </c>
      <c r="AS51" s="84">
        <f>Pressure_1_R1!H162</f>
        <v>0</v>
      </c>
      <c r="AT51" s="84">
        <f>Pressure_1_R1!I162</f>
        <v>0</v>
      </c>
      <c r="AU51" s="84">
        <f>Pressure_1_R1!J162</f>
        <v>0</v>
      </c>
      <c r="AV51" s="84">
        <f>Pressure_1_R1!K162</f>
        <v>0</v>
      </c>
      <c r="AW51" s="84">
        <f>Pressure_1_R1!L162</f>
        <v>0</v>
      </c>
      <c r="AX51" s="84">
        <f>Pressure_1_R1!M162</f>
        <v>0</v>
      </c>
      <c r="AY51" s="84">
        <f>Pressure_1_R1!N162</f>
        <v>0</v>
      </c>
      <c r="AZ51" s="84">
        <f>Pressure_1_R1!O162</f>
        <v>0</v>
      </c>
      <c r="BA51" s="69">
        <f>Pressure_1_R1!P162</f>
        <v>0</v>
      </c>
    </row>
    <row r="52" spans="2:53" ht="15" customHeight="1">
      <c r="B52" s="409">
        <f t="shared" ref="B52" si="70">B51</f>
        <v>0</v>
      </c>
      <c r="C52" s="460" t="str">
        <f ca="1">IFERROR(표준압력!F37,"")</f>
        <v/>
      </c>
      <c r="D52" s="469">
        <f ca="1">표준압력!G37</f>
        <v>0</v>
      </c>
      <c r="E52" s="422" t="str">
        <f t="shared" ca="1" si="35"/>
        <v/>
      </c>
      <c r="F52" s="412" t="e">
        <f t="shared" ref="F52:G52" ca="1" si="71">F51</f>
        <v>#VALUE!</v>
      </c>
      <c r="G52" s="413" t="e">
        <f t="shared" ca="1" si="71"/>
        <v>#VALUE!</v>
      </c>
      <c r="H52" s="444" t="e">
        <f t="shared" ca="1" si="37"/>
        <v>#VALUE!</v>
      </c>
      <c r="I52" s="411" t="s">
        <v>964</v>
      </c>
      <c r="J52" s="377">
        <f t="shared" si="14"/>
        <v>1</v>
      </c>
      <c r="K52" s="420" t="e">
        <f t="shared" ca="1" si="15"/>
        <v>#VALUE!</v>
      </c>
      <c r="L52" s="413">
        <f t="shared" ca="1" si="16"/>
        <v>0</v>
      </c>
      <c r="N52" s="377">
        <f t="shared" si="38"/>
        <v>0</v>
      </c>
      <c r="O52" s="428">
        <f t="shared" ref="O52:T52" si="72">O51</f>
        <v>9.7989820000000005</v>
      </c>
      <c r="P52" s="428" t="e">
        <f t="shared" si="72"/>
        <v>#DIV/0!</v>
      </c>
      <c r="Q52" s="428">
        <f t="shared" si="72"/>
        <v>8000</v>
      </c>
      <c r="R52" s="428">
        <f t="shared" si="72"/>
        <v>1</v>
      </c>
      <c r="S52" s="428">
        <f t="shared" ca="1" si="72"/>
        <v>0</v>
      </c>
      <c r="T52" s="428" t="e">
        <f t="shared" ca="1" si="72"/>
        <v>#VALUE!</v>
      </c>
      <c r="U52" s="430" t="e">
        <f t="shared" ca="1" si="40"/>
        <v>#DIV/0!</v>
      </c>
      <c r="V52" s="428" t="str">
        <f t="shared" ref="V52:W52" ca="1" si="73">V51</f>
        <v/>
      </c>
      <c r="W52" s="428" t="str">
        <f t="shared" ca="1" si="73"/>
        <v/>
      </c>
      <c r="X52" s="426" t="e">
        <f t="shared" ca="1" si="42"/>
        <v>#DIV/0!</v>
      </c>
      <c r="Y52" s="428">
        <f t="shared" ref="Y52:Z52" si="74">Y51</f>
        <v>9.0000000000000002E-6</v>
      </c>
      <c r="Z52" s="428" t="e">
        <f t="shared" ca="1" si="74"/>
        <v>#DIV/0!</v>
      </c>
      <c r="AA52" s="431" t="e">
        <f t="shared" ca="1" si="44"/>
        <v>#VALUE!</v>
      </c>
      <c r="AB52" s="432" t="e">
        <f t="shared" ca="1" si="45"/>
        <v>#DIV/0!</v>
      </c>
      <c r="AC52" s="428" t="e">
        <f t="shared" ref="AC52:AD52" si="75">AC51</f>
        <v>#DIV/0!</v>
      </c>
      <c r="AD52" s="413" t="str">
        <f t="shared" ca="1" si="75"/>
        <v>기체</v>
      </c>
      <c r="AE52" s="427" t="e">
        <f t="shared" ca="1" si="47"/>
        <v>#DIV/0!</v>
      </c>
      <c r="AF52" s="428">
        <f t="shared" si="22"/>
        <v>0.03</v>
      </c>
      <c r="AG52" s="423" t="e">
        <f t="shared" ca="1" si="48"/>
        <v>#DIV/0!</v>
      </c>
      <c r="AH52" s="423" t="e">
        <f t="shared" ca="1" si="49"/>
        <v>#DIV/0!</v>
      </c>
      <c r="AI52" s="447" t="e">
        <f t="shared" ca="1" si="50"/>
        <v>#N/A</v>
      </c>
      <c r="AJ52" s="429" t="e">
        <f t="shared" ca="1" si="51"/>
        <v>#DIV/0!</v>
      </c>
      <c r="AK52" s="67"/>
      <c r="AL52" s="68">
        <f>Pressure_1_R1!A163</f>
        <v>0</v>
      </c>
      <c r="AM52" s="84">
        <f>Pressure_1_R1!B163</f>
        <v>0</v>
      </c>
      <c r="AN52" s="84">
        <f>Pressure_1_R1!C163</f>
        <v>0</v>
      </c>
      <c r="AO52" s="84">
        <f>Pressure_1_R1!D163</f>
        <v>0</v>
      </c>
      <c r="AP52" s="84">
        <f>Pressure_1_R1!E163</f>
        <v>0</v>
      </c>
      <c r="AQ52" s="84">
        <f>Pressure_1_R1!F163</f>
        <v>0</v>
      </c>
      <c r="AR52" s="84">
        <f>Pressure_1_R1!G163</f>
        <v>0</v>
      </c>
      <c r="AS52" s="84">
        <f>Pressure_1_R1!H163</f>
        <v>0</v>
      </c>
      <c r="AT52" s="84">
        <f>Pressure_1_R1!I163</f>
        <v>0</v>
      </c>
      <c r="AU52" s="84">
        <f>Pressure_1_R1!J163</f>
        <v>0</v>
      </c>
      <c r="AV52" s="84">
        <f>Pressure_1_R1!K163</f>
        <v>0</v>
      </c>
      <c r="AW52" s="84">
        <f>Pressure_1_R1!L163</f>
        <v>0</v>
      </c>
      <c r="AX52" s="84">
        <f>Pressure_1_R1!M163</f>
        <v>0</v>
      </c>
      <c r="AY52" s="84">
        <f>Pressure_1_R1!N163</f>
        <v>0</v>
      </c>
      <c r="AZ52" s="84">
        <f>Pressure_1_R1!O163</f>
        <v>0</v>
      </c>
      <c r="BA52" s="69">
        <f>Pressure_1_R1!P163</f>
        <v>0</v>
      </c>
    </row>
    <row r="53" spans="2:53" ht="15" customHeight="1">
      <c r="B53" s="409">
        <f t="shared" ref="B53" si="76">B52</f>
        <v>0</v>
      </c>
      <c r="C53" s="460" t="str">
        <f ca="1">IFERROR(표준압력!F38,"")</f>
        <v/>
      </c>
      <c r="D53" s="469">
        <f ca="1">표준압력!G38</f>
        <v>0</v>
      </c>
      <c r="E53" s="422" t="str">
        <f t="shared" ca="1" si="35"/>
        <v/>
      </c>
      <c r="F53" s="412" t="e">
        <f t="shared" ref="F53:G53" ca="1" si="77">F52</f>
        <v>#VALUE!</v>
      </c>
      <c r="G53" s="413" t="e">
        <f t="shared" ca="1" si="77"/>
        <v>#VALUE!</v>
      </c>
      <c r="H53" s="444" t="e">
        <f t="shared" ca="1" si="37"/>
        <v>#VALUE!</v>
      </c>
      <c r="I53" s="411" t="s">
        <v>964</v>
      </c>
      <c r="J53" s="377">
        <f t="shared" si="14"/>
        <v>1</v>
      </c>
      <c r="K53" s="420" t="e">
        <f t="shared" ca="1" si="15"/>
        <v>#VALUE!</v>
      </c>
      <c r="L53" s="413">
        <f t="shared" ca="1" si="16"/>
        <v>0</v>
      </c>
      <c r="N53" s="377">
        <f t="shared" si="38"/>
        <v>0</v>
      </c>
      <c r="O53" s="428">
        <f t="shared" ref="O53:T53" si="78">O52</f>
        <v>9.7989820000000005</v>
      </c>
      <c r="P53" s="428" t="e">
        <f t="shared" si="78"/>
        <v>#DIV/0!</v>
      </c>
      <c r="Q53" s="428">
        <f t="shared" si="78"/>
        <v>8000</v>
      </c>
      <c r="R53" s="428">
        <f t="shared" si="78"/>
        <v>1</v>
      </c>
      <c r="S53" s="428">
        <f t="shared" ca="1" si="78"/>
        <v>0</v>
      </c>
      <c r="T53" s="428" t="e">
        <f t="shared" ca="1" si="78"/>
        <v>#VALUE!</v>
      </c>
      <c r="U53" s="430" t="e">
        <f t="shared" ca="1" si="40"/>
        <v>#DIV/0!</v>
      </c>
      <c r="V53" s="428" t="str">
        <f t="shared" ref="V53:W53" ca="1" si="79">V52</f>
        <v/>
      </c>
      <c r="W53" s="428" t="str">
        <f t="shared" ca="1" si="79"/>
        <v/>
      </c>
      <c r="X53" s="426" t="e">
        <f t="shared" ca="1" si="42"/>
        <v>#DIV/0!</v>
      </c>
      <c r="Y53" s="428">
        <f t="shared" ref="Y53:Z53" si="80">Y52</f>
        <v>9.0000000000000002E-6</v>
      </c>
      <c r="Z53" s="428" t="e">
        <f t="shared" ca="1" si="80"/>
        <v>#DIV/0!</v>
      </c>
      <c r="AA53" s="431" t="e">
        <f t="shared" ca="1" si="44"/>
        <v>#VALUE!</v>
      </c>
      <c r="AB53" s="432" t="e">
        <f t="shared" ca="1" si="45"/>
        <v>#DIV/0!</v>
      </c>
      <c r="AC53" s="428" t="e">
        <f t="shared" ref="AC53:AD53" si="81">AC52</f>
        <v>#DIV/0!</v>
      </c>
      <c r="AD53" s="413" t="str">
        <f t="shared" ca="1" si="81"/>
        <v>기체</v>
      </c>
      <c r="AE53" s="427" t="e">
        <f t="shared" ca="1" si="47"/>
        <v>#DIV/0!</v>
      </c>
      <c r="AF53" s="428">
        <f t="shared" si="22"/>
        <v>0.03</v>
      </c>
      <c r="AG53" s="423" t="e">
        <f t="shared" ca="1" si="48"/>
        <v>#DIV/0!</v>
      </c>
      <c r="AH53" s="423" t="e">
        <f t="shared" ca="1" si="49"/>
        <v>#DIV/0!</v>
      </c>
      <c r="AI53" s="447" t="e">
        <f t="shared" ca="1" si="50"/>
        <v>#N/A</v>
      </c>
      <c r="AJ53" s="429" t="e">
        <f t="shared" ca="1" si="51"/>
        <v>#DIV/0!</v>
      </c>
      <c r="AK53" s="67"/>
      <c r="AL53" s="68">
        <f>Pressure_1_R1!A164</f>
        <v>0</v>
      </c>
      <c r="AM53" s="84">
        <f>Pressure_1_R1!B164</f>
        <v>0</v>
      </c>
      <c r="AN53" s="84">
        <f>Pressure_1_R1!C164</f>
        <v>0</v>
      </c>
      <c r="AO53" s="84">
        <f>Pressure_1_R1!D164</f>
        <v>0</v>
      </c>
      <c r="AP53" s="84">
        <f>Pressure_1_R1!E164</f>
        <v>0</v>
      </c>
      <c r="AQ53" s="84">
        <f>Pressure_1_R1!F164</f>
        <v>0</v>
      </c>
      <c r="AR53" s="84">
        <f>Pressure_1_R1!G164</f>
        <v>0</v>
      </c>
      <c r="AS53" s="84">
        <f>Pressure_1_R1!H164</f>
        <v>0</v>
      </c>
      <c r="AT53" s="84">
        <f>Pressure_1_R1!I164</f>
        <v>0</v>
      </c>
      <c r="AU53" s="84">
        <f>Pressure_1_R1!J164</f>
        <v>0</v>
      </c>
      <c r="AV53" s="84">
        <f>Pressure_1_R1!K164</f>
        <v>0</v>
      </c>
      <c r="AW53" s="84">
        <f>Pressure_1_R1!L164</f>
        <v>0</v>
      </c>
      <c r="AX53" s="84">
        <f>Pressure_1_R1!M164</f>
        <v>0</v>
      </c>
      <c r="AY53" s="84">
        <f>Pressure_1_R1!N164</f>
        <v>0</v>
      </c>
      <c r="AZ53" s="84">
        <f>Pressure_1_R1!O164</f>
        <v>0</v>
      </c>
      <c r="BA53" s="69">
        <f>Pressure_1_R1!P164</f>
        <v>0</v>
      </c>
    </row>
    <row r="54" spans="2:53" ht="15" customHeight="1">
      <c r="B54" s="409">
        <f t="shared" ref="B54" si="82">B53</f>
        <v>0</v>
      </c>
      <c r="C54" s="460" t="str">
        <f ca="1">IFERROR(표준압력!F39,"")</f>
        <v/>
      </c>
      <c r="D54" s="469">
        <f ca="1">표준압력!G39</f>
        <v>0</v>
      </c>
      <c r="E54" s="422" t="str">
        <f t="shared" ca="1" si="35"/>
        <v/>
      </c>
      <c r="F54" s="412" t="e">
        <f t="shared" ref="F54:G54" ca="1" si="83">F53</f>
        <v>#VALUE!</v>
      </c>
      <c r="G54" s="413" t="e">
        <f t="shared" ca="1" si="83"/>
        <v>#VALUE!</v>
      </c>
      <c r="H54" s="444" t="e">
        <f t="shared" ca="1" si="37"/>
        <v>#VALUE!</v>
      </c>
      <c r="I54" s="411" t="s">
        <v>964</v>
      </c>
      <c r="J54" s="377">
        <f t="shared" si="14"/>
        <v>1</v>
      </c>
      <c r="K54" s="420" t="e">
        <f t="shared" ca="1" si="15"/>
        <v>#VALUE!</v>
      </c>
      <c r="L54" s="413">
        <f t="shared" ca="1" si="16"/>
        <v>0</v>
      </c>
      <c r="N54" s="377">
        <f t="shared" si="38"/>
        <v>0</v>
      </c>
      <c r="O54" s="428">
        <f t="shared" ref="O54:T54" si="84">O53</f>
        <v>9.7989820000000005</v>
      </c>
      <c r="P54" s="428" t="e">
        <f t="shared" si="84"/>
        <v>#DIV/0!</v>
      </c>
      <c r="Q54" s="428">
        <f t="shared" si="84"/>
        <v>8000</v>
      </c>
      <c r="R54" s="428">
        <f t="shared" si="84"/>
        <v>1</v>
      </c>
      <c r="S54" s="428">
        <f t="shared" ca="1" si="84"/>
        <v>0</v>
      </c>
      <c r="T54" s="428" t="e">
        <f t="shared" ca="1" si="84"/>
        <v>#VALUE!</v>
      </c>
      <c r="U54" s="430" t="e">
        <f t="shared" ca="1" si="40"/>
        <v>#DIV/0!</v>
      </c>
      <c r="V54" s="428" t="str">
        <f t="shared" ref="V54:W54" ca="1" si="85">V53</f>
        <v/>
      </c>
      <c r="W54" s="428" t="str">
        <f t="shared" ca="1" si="85"/>
        <v/>
      </c>
      <c r="X54" s="426" t="e">
        <f t="shared" ca="1" si="42"/>
        <v>#DIV/0!</v>
      </c>
      <c r="Y54" s="428">
        <f t="shared" ref="Y54:Z54" si="86">Y53</f>
        <v>9.0000000000000002E-6</v>
      </c>
      <c r="Z54" s="428" t="e">
        <f t="shared" ca="1" si="86"/>
        <v>#DIV/0!</v>
      </c>
      <c r="AA54" s="431" t="e">
        <f t="shared" ca="1" si="44"/>
        <v>#VALUE!</v>
      </c>
      <c r="AB54" s="432" t="e">
        <f t="shared" ca="1" si="45"/>
        <v>#DIV/0!</v>
      </c>
      <c r="AC54" s="428" t="e">
        <f t="shared" ref="AC54:AD54" si="87">AC53</f>
        <v>#DIV/0!</v>
      </c>
      <c r="AD54" s="413" t="str">
        <f t="shared" ca="1" si="87"/>
        <v>기체</v>
      </c>
      <c r="AE54" s="427" t="e">
        <f t="shared" ca="1" si="47"/>
        <v>#DIV/0!</v>
      </c>
      <c r="AF54" s="428">
        <f t="shared" si="22"/>
        <v>0.03</v>
      </c>
      <c r="AG54" s="423" t="e">
        <f t="shared" ca="1" si="48"/>
        <v>#DIV/0!</v>
      </c>
      <c r="AH54" s="423" t="e">
        <f t="shared" ca="1" si="49"/>
        <v>#DIV/0!</v>
      </c>
      <c r="AI54" s="447" t="e">
        <f t="shared" ca="1" si="50"/>
        <v>#N/A</v>
      </c>
      <c r="AJ54" s="429" t="e">
        <f t="shared" ca="1" si="51"/>
        <v>#DIV/0!</v>
      </c>
      <c r="AK54" s="67"/>
      <c r="AL54" s="68">
        <f>Pressure_1_R1!A165</f>
        <v>0</v>
      </c>
      <c r="AM54" s="84">
        <f>Pressure_1_R1!B165</f>
        <v>0</v>
      </c>
      <c r="AN54" s="84">
        <f>Pressure_1_R1!C165</f>
        <v>0</v>
      </c>
      <c r="AO54" s="84">
        <f>Pressure_1_R1!D165</f>
        <v>0</v>
      </c>
      <c r="AP54" s="84">
        <f>Pressure_1_R1!E165</f>
        <v>0</v>
      </c>
      <c r="AQ54" s="84">
        <f>Pressure_1_R1!F165</f>
        <v>0</v>
      </c>
      <c r="AR54" s="84">
        <f>Pressure_1_R1!G165</f>
        <v>0</v>
      </c>
      <c r="AS54" s="84">
        <f>Pressure_1_R1!H165</f>
        <v>0</v>
      </c>
      <c r="AT54" s="84">
        <f>Pressure_1_R1!I165</f>
        <v>0</v>
      </c>
      <c r="AU54" s="84">
        <f>Pressure_1_R1!J165</f>
        <v>0</v>
      </c>
      <c r="AV54" s="84">
        <f>Pressure_1_R1!K165</f>
        <v>0</v>
      </c>
      <c r="AW54" s="84">
        <f>Pressure_1_R1!L165</f>
        <v>0</v>
      </c>
      <c r="AX54" s="84">
        <f>Pressure_1_R1!M165</f>
        <v>0</v>
      </c>
      <c r="AY54" s="84">
        <f>Pressure_1_R1!N165</f>
        <v>0</v>
      </c>
      <c r="AZ54" s="84">
        <f>Pressure_1_R1!O165</f>
        <v>0</v>
      </c>
      <c r="BA54" s="69">
        <f>Pressure_1_R1!P165</f>
        <v>0</v>
      </c>
    </row>
    <row r="55" spans="2:53" ht="15" customHeight="1">
      <c r="B55" s="409">
        <f t="shared" ref="B55" si="88">B54</f>
        <v>0</v>
      </c>
      <c r="C55" s="460" t="str">
        <f ca="1">IFERROR(표준압력!F40,"")</f>
        <v/>
      </c>
      <c r="D55" s="469">
        <f ca="1">표준압력!G40</f>
        <v>0</v>
      </c>
      <c r="E55" s="422" t="str">
        <f t="shared" ca="1" si="35"/>
        <v/>
      </c>
      <c r="F55" s="412" t="e">
        <f t="shared" ref="F55:G55" ca="1" si="89">F54</f>
        <v>#VALUE!</v>
      </c>
      <c r="G55" s="413" t="e">
        <f t="shared" ca="1" si="89"/>
        <v>#VALUE!</v>
      </c>
      <c r="H55" s="444" t="e">
        <f t="shared" ca="1" si="37"/>
        <v>#VALUE!</v>
      </c>
      <c r="I55" s="411" t="s">
        <v>964</v>
      </c>
      <c r="J55" s="377">
        <f t="shared" si="14"/>
        <v>1</v>
      </c>
      <c r="K55" s="420" t="e">
        <f t="shared" ca="1" si="15"/>
        <v>#VALUE!</v>
      </c>
      <c r="L55" s="413">
        <f t="shared" ca="1" si="16"/>
        <v>0</v>
      </c>
      <c r="N55" s="377">
        <f t="shared" si="38"/>
        <v>0</v>
      </c>
      <c r="O55" s="428">
        <f t="shared" ref="O55:T55" si="90">O54</f>
        <v>9.7989820000000005</v>
      </c>
      <c r="P55" s="428" t="e">
        <f t="shared" si="90"/>
        <v>#DIV/0!</v>
      </c>
      <c r="Q55" s="428">
        <f t="shared" si="90"/>
        <v>8000</v>
      </c>
      <c r="R55" s="428">
        <f t="shared" si="90"/>
        <v>1</v>
      </c>
      <c r="S55" s="428">
        <f t="shared" ca="1" si="90"/>
        <v>0</v>
      </c>
      <c r="T55" s="428" t="e">
        <f t="shared" ca="1" si="90"/>
        <v>#VALUE!</v>
      </c>
      <c r="U55" s="430" t="e">
        <f t="shared" ca="1" si="40"/>
        <v>#DIV/0!</v>
      </c>
      <c r="V55" s="428" t="str">
        <f t="shared" ref="V55:W55" ca="1" si="91">V54</f>
        <v/>
      </c>
      <c r="W55" s="428" t="str">
        <f t="shared" ca="1" si="91"/>
        <v/>
      </c>
      <c r="X55" s="426" t="e">
        <f t="shared" ca="1" si="42"/>
        <v>#DIV/0!</v>
      </c>
      <c r="Y55" s="428">
        <f t="shared" ref="Y55:Z55" si="92">Y54</f>
        <v>9.0000000000000002E-6</v>
      </c>
      <c r="Z55" s="428" t="e">
        <f t="shared" ca="1" si="92"/>
        <v>#DIV/0!</v>
      </c>
      <c r="AA55" s="431" t="e">
        <f t="shared" ca="1" si="44"/>
        <v>#VALUE!</v>
      </c>
      <c r="AB55" s="432" t="e">
        <f t="shared" ca="1" si="45"/>
        <v>#DIV/0!</v>
      </c>
      <c r="AC55" s="428" t="e">
        <f t="shared" ref="AC55:AD55" si="93">AC54</f>
        <v>#DIV/0!</v>
      </c>
      <c r="AD55" s="413" t="str">
        <f t="shared" ca="1" si="93"/>
        <v>기체</v>
      </c>
      <c r="AE55" s="427" t="e">
        <f t="shared" ca="1" si="47"/>
        <v>#DIV/0!</v>
      </c>
      <c r="AF55" s="428">
        <f t="shared" si="22"/>
        <v>0.03</v>
      </c>
      <c r="AG55" s="423" t="e">
        <f t="shared" ca="1" si="48"/>
        <v>#DIV/0!</v>
      </c>
      <c r="AH55" s="423" t="e">
        <f t="shared" ca="1" si="49"/>
        <v>#DIV/0!</v>
      </c>
      <c r="AI55" s="447" t="e">
        <f t="shared" ca="1" si="50"/>
        <v>#N/A</v>
      </c>
      <c r="AJ55" s="429" t="e">
        <f t="shared" ca="1" si="51"/>
        <v>#DIV/0!</v>
      </c>
      <c r="AK55" s="67"/>
      <c r="AL55" s="68">
        <f>Pressure_1_R1!A166</f>
        <v>0</v>
      </c>
      <c r="AM55" s="84">
        <f>Pressure_1_R1!B166</f>
        <v>0</v>
      </c>
      <c r="AN55" s="84">
        <f>Pressure_1_R1!C166</f>
        <v>0</v>
      </c>
      <c r="AO55" s="84">
        <f>Pressure_1_R1!D166</f>
        <v>0</v>
      </c>
      <c r="AP55" s="84">
        <f>Pressure_1_R1!E166</f>
        <v>0</v>
      </c>
      <c r="AQ55" s="84">
        <f>Pressure_1_R1!F166</f>
        <v>0</v>
      </c>
      <c r="AR55" s="84">
        <f>Pressure_1_R1!G166</f>
        <v>0</v>
      </c>
      <c r="AS55" s="84">
        <f>Pressure_1_R1!H166</f>
        <v>0</v>
      </c>
      <c r="AT55" s="84">
        <f>Pressure_1_R1!I166</f>
        <v>0</v>
      </c>
      <c r="AU55" s="84">
        <f>Pressure_1_R1!J166</f>
        <v>0</v>
      </c>
      <c r="AV55" s="84">
        <f>Pressure_1_R1!K166</f>
        <v>0</v>
      </c>
      <c r="AW55" s="84">
        <f>Pressure_1_R1!L166</f>
        <v>0</v>
      </c>
      <c r="AX55" s="84">
        <f>Pressure_1_R1!M166</f>
        <v>0</v>
      </c>
      <c r="AY55" s="84">
        <f>Pressure_1_R1!N166</f>
        <v>0</v>
      </c>
      <c r="AZ55" s="84">
        <f>Pressure_1_R1!O166</f>
        <v>0</v>
      </c>
      <c r="BA55" s="69">
        <f>Pressure_1_R1!P166</f>
        <v>0</v>
      </c>
    </row>
    <row r="56" spans="2:53" ht="15" customHeight="1">
      <c r="B56" s="409">
        <f t="shared" ref="B56" si="94">B55</f>
        <v>0</v>
      </c>
      <c r="C56" s="460" t="str">
        <f ca="1">IFERROR(표준압력!F41,"")</f>
        <v/>
      </c>
      <c r="D56" s="469">
        <f ca="1">표준압력!G41</f>
        <v>0</v>
      </c>
      <c r="E56" s="422" t="str">
        <f t="shared" ca="1" si="35"/>
        <v/>
      </c>
      <c r="F56" s="412" t="e">
        <f t="shared" ref="F56:G56" ca="1" si="95">F55</f>
        <v>#VALUE!</v>
      </c>
      <c r="G56" s="413" t="e">
        <f t="shared" ca="1" si="95"/>
        <v>#VALUE!</v>
      </c>
      <c r="H56" s="444" t="e">
        <f t="shared" ca="1" si="37"/>
        <v>#VALUE!</v>
      </c>
      <c r="I56" s="411" t="s">
        <v>964</v>
      </c>
      <c r="J56" s="377">
        <f t="shared" si="14"/>
        <v>1</v>
      </c>
      <c r="K56" s="420" t="e">
        <f t="shared" ca="1" si="15"/>
        <v>#VALUE!</v>
      </c>
      <c r="L56" s="413">
        <f t="shared" ca="1" si="16"/>
        <v>0</v>
      </c>
      <c r="N56" s="377">
        <f t="shared" si="38"/>
        <v>0</v>
      </c>
      <c r="O56" s="428">
        <f t="shared" ref="O56:T56" si="96">O55</f>
        <v>9.7989820000000005</v>
      </c>
      <c r="P56" s="428" t="e">
        <f t="shared" si="96"/>
        <v>#DIV/0!</v>
      </c>
      <c r="Q56" s="428">
        <f t="shared" si="96"/>
        <v>8000</v>
      </c>
      <c r="R56" s="428">
        <f t="shared" si="96"/>
        <v>1</v>
      </c>
      <c r="S56" s="428">
        <f t="shared" ca="1" si="96"/>
        <v>0</v>
      </c>
      <c r="T56" s="428" t="e">
        <f t="shared" ca="1" si="96"/>
        <v>#VALUE!</v>
      </c>
      <c r="U56" s="430" t="e">
        <f t="shared" ca="1" si="40"/>
        <v>#DIV/0!</v>
      </c>
      <c r="V56" s="428" t="str">
        <f t="shared" ref="V56:W56" ca="1" si="97">V55</f>
        <v/>
      </c>
      <c r="W56" s="428" t="str">
        <f t="shared" ca="1" si="97"/>
        <v/>
      </c>
      <c r="X56" s="426" t="e">
        <f t="shared" ca="1" si="42"/>
        <v>#DIV/0!</v>
      </c>
      <c r="Y56" s="428">
        <f t="shared" ref="Y56:Z56" si="98">Y55</f>
        <v>9.0000000000000002E-6</v>
      </c>
      <c r="Z56" s="428" t="e">
        <f t="shared" ca="1" si="98"/>
        <v>#DIV/0!</v>
      </c>
      <c r="AA56" s="431" t="e">
        <f t="shared" ca="1" si="44"/>
        <v>#VALUE!</v>
      </c>
      <c r="AB56" s="432" t="e">
        <f t="shared" ca="1" si="45"/>
        <v>#DIV/0!</v>
      </c>
      <c r="AC56" s="428" t="e">
        <f t="shared" ref="AC56:AD56" si="99">AC55</f>
        <v>#DIV/0!</v>
      </c>
      <c r="AD56" s="413" t="str">
        <f t="shared" ca="1" si="99"/>
        <v>기체</v>
      </c>
      <c r="AE56" s="427" t="e">
        <f t="shared" ca="1" si="47"/>
        <v>#DIV/0!</v>
      </c>
      <c r="AF56" s="428">
        <f t="shared" si="22"/>
        <v>0.03</v>
      </c>
      <c r="AG56" s="423" t="e">
        <f t="shared" ca="1" si="48"/>
        <v>#DIV/0!</v>
      </c>
      <c r="AH56" s="423" t="e">
        <f t="shared" ca="1" si="49"/>
        <v>#DIV/0!</v>
      </c>
      <c r="AI56" s="447" t="e">
        <f t="shared" ca="1" si="50"/>
        <v>#N/A</v>
      </c>
      <c r="AJ56" s="429" t="e">
        <f t="shared" ca="1" si="51"/>
        <v>#DIV/0!</v>
      </c>
      <c r="AK56" s="67"/>
      <c r="AL56" s="68">
        <f>Pressure_1_R1!A167</f>
        <v>0</v>
      </c>
      <c r="AM56" s="84">
        <f>Pressure_1_R1!B167</f>
        <v>0</v>
      </c>
      <c r="AN56" s="84">
        <f>Pressure_1_R1!C167</f>
        <v>0</v>
      </c>
      <c r="AO56" s="84">
        <f>Pressure_1_R1!D167</f>
        <v>0</v>
      </c>
      <c r="AP56" s="84">
        <f>Pressure_1_R1!E167</f>
        <v>0</v>
      </c>
      <c r="AQ56" s="84">
        <f>Pressure_1_R1!F167</f>
        <v>0</v>
      </c>
      <c r="AR56" s="84">
        <f>Pressure_1_R1!G167</f>
        <v>0</v>
      </c>
      <c r="AS56" s="84">
        <f>Pressure_1_R1!H167</f>
        <v>0</v>
      </c>
      <c r="AT56" s="84">
        <f>Pressure_1_R1!I167</f>
        <v>0</v>
      </c>
      <c r="AU56" s="84">
        <f>Pressure_1_R1!J167</f>
        <v>0</v>
      </c>
      <c r="AV56" s="84">
        <f>Pressure_1_R1!K167</f>
        <v>0</v>
      </c>
      <c r="AW56" s="84">
        <f>Pressure_1_R1!L167</f>
        <v>0</v>
      </c>
      <c r="AX56" s="84">
        <f>Pressure_1_R1!M167</f>
        <v>0</v>
      </c>
      <c r="AY56" s="84">
        <f>Pressure_1_R1!N167</f>
        <v>0</v>
      </c>
      <c r="AZ56" s="84">
        <f>Pressure_1_R1!O167</f>
        <v>0</v>
      </c>
      <c r="BA56" s="69">
        <f>Pressure_1_R1!P167</f>
        <v>0</v>
      </c>
    </row>
    <row r="57" spans="2:53" ht="15" customHeight="1">
      <c r="B57" s="409">
        <f t="shared" ref="B57" si="100">B56</f>
        <v>0</v>
      </c>
      <c r="C57" s="460" t="str">
        <f ca="1">IFERROR(표준압력!F42,"")</f>
        <v/>
      </c>
      <c r="D57" s="469">
        <f ca="1">표준압력!G42</f>
        <v>0</v>
      </c>
      <c r="E57" s="422" t="str">
        <f t="shared" ca="1" si="35"/>
        <v/>
      </c>
      <c r="F57" s="412" t="e">
        <f t="shared" ref="F57:G57" ca="1" si="101">F56</f>
        <v>#VALUE!</v>
      </c>
      <c r="G57" s="413" t="e">
        <f t="shared" ca="1" si="101"/>
        <v>#VALUE!</v>
      </c>
      <c r="H57" s="444" t="e">
        <f t="shared" ca="1" si="37"/>
        <v>#VALUE!</v>
      </c>
      <c r="I57" s="411" t="s">
        <v>964</v>
      </c>
      <c r="J57" s="377">
        <f t="shared" si="14"/>
        <v>1</v>
      </c>
      <c r="K57" s="420" t="e">
        <f t="shared" ca="1" si="15"/>
        <v>#VALUE!</v>
      </c>
      <c r="L57" s="413">
        <f t="shared" ca="1" si="16"/>
        <v>0</v>
      </c>
      <c r="N57" s="377">
        <f t="shared" si="38"/>
        <v>0</v>
      </c>
      <c r="O57" s="428">
        <f t="shared" ref="O57:T57" si="102">O56</f>
        <v>9.7989820000000005</v>
      </c>
      <c r="P57" s="428" t="e">
        <f t="shared" si="102"/>
        <v>#DIV/0!</v>
      </c>
      <c r="Q57" s="428">
        <f t="shared" si="102"/>
        <v>8000</v>
      </c>
      <c r="R57" s="428">
        <f t="shared" si="102"/>
        <v>1</v>
      </c>
      <c r="S57" s="428">
        <f t="shared" ca="1" si="102"/>
        <v>0</v>
      </c>
      <c r="T57" s="428" t="e">
        <f t="shared" ca="1" si="102"/>
        <v>#VALUE!</v>
      </c>
      <c r="U57" s="430" t="e">
        <f t="shared" ca="1" si="40"/>
        <v>#DIV/0!</v>
      </c>
      <c r="V57" s="428" t="str">
        <f t="shared" ref="V57:W57" ca="1" si="103">V56</f>
        <v/>
      </c>
      <c r="W57" s="428" t="str">
        <f t="shared" ca="1" si="103"/>
        <v/>
      </c>
      <c r="X57" s="426" t="e">
        <f t="shared" ca="1" si="42"/>
        <v>#DIV/0!</v>
      </c>
      <c r="Y57" s="428">
        <f t="shared" ref="Y57:Z57" si="104">Y56</f>
        <v>9.0000000000000002E-6</v>
      </c>
      <c r="Z57" s="428" t="e">
        <f t="shared" ca="1" si="104"/>
        <v>#DIV/0!</v>
      </c>
      <c r="AA57" s="431" t="e">
        <f t="shared" ca="1" si="44"/>
        <v>#VALUE!</v>
      </c>
      <c r="AB57" s="432" t="e">
        <f t="shared" ca="1" si="45"/>
        <v>#DIV/0!</v>
      </c>
      <c r="AC57" s="428" t="e">
        <f t="shared" ref="AC57:AD57" si="105">AC56</f>
        <v>#DIV/0!</v>
      </c>
      <c r="AD57" s="413" t="str">
        <f t="shared" ca="1" si="105"/>
        <v>기체</v>
      </c>
      <c r="AE57" s="427" t="e">
        <f t="shared" ca="1" si="47"/>
        <v>#DIV/0!</v>
      </c>
      <c r="AF57" s="428">
        <f t="shared" si="22"/>
        <v>0.03</v>
      </c>
      <c r="AG57" s="423" t="e">
        <f t="shared" ca="1" si="48"/>
        <v>#DIV/0!</v>
      </c>
      <c r="AH57" s="423" t="e">
        <f t="shared" ca="1" si="49"/>
        <v>#DIV/0!</v>
      </c>
      <c r="AI57" s="447" t="e">
        <f t="shared" ca="1" si="50"/>
        <v>#N/A</v>
      </c>
      <c r="AJ57" s="429" t="e">
        <f t="shared" ca="1" si="51"/>
        <v>#DIV/0!</v>
      </c>
      <c r="AK57" s="67"/>
      <c r="AL57" s="68">
        <f>Pressure_1_R1!A168</f>
        <v>0</v>
      </c>
      <c r="AM57" s="84">
        <f>Pressure_1_R1!B168</f>
        <v>0</v>
      </c>
      <c r="AN57" s="84">
        <f>Pressure_1_R1!C168</f>
        <v>0</v>
      </c>
      <c r="AO57" s="84">
        <f>Pressure_1_R1!D168</f>
        <v>0</v>
      </c>
      <c r="AP57" s="84">
        <f>Pressure_1_R1!E168</f>
        <v>0</v>
      </c>
      <c r="AQ57" s="84">
        <f>Pressure_1_R1!F168</f>
        <v>0</v>
      </c>
      <c r="AR57" s="84">
        <f>Pressure_1_R1!G168</f>
        <v>0</v>
      </c>
      <c r="AS57" s="84">
        <f>Pressure_1_R1!H168</f>
        <v>0</v>
      </c>
      <c r="AT57" s="84">
        <f>Pressure_1_R1!I168</f>
        <v>0</v>
      </c>
      <c r="AU57" s="84">
        <f>Pressure_1_R1!J168</f>
        <v>0</v>
      </c>
      <c r="AV57" s="84">
        <f>Pressure_1_R1!K168</f>
        <v>0</v>
      </c>
      <c r="AW57" s="84">
        <f>Pressure_1_R1!L168</f>
        <v>0</v>
      </c>
      <c r="AX57" s="84">
        <f>Pressure_1_R1!M168</f>
        <v>0</v>
      </c>
      <c r="AY57" s="84">
        <f>Pressure_1_R1!N168</f>
        <v>0</v>
      </c>
      <c r="AZ57" s="84">
        <f>Pressure_1_R1!O168</f>
        <v>0</v>
      </c>
      <c r="BA57" s="69">
        <f>Pressure_1_R1!P168</f>
        <v>0</v>
      </c>
    </row>
    <row r="58" spans="2:53" ht="15" customHeight="1">
      <c r="B58" s="409">
        <f t="shared" ref="B58" si="106">B57</f>
        <v>0</v>
      </c>
      <c r="C58" s="460" t="str">
        <f ca="1">IFERROR(표준압력!F43,"")</f>
        <v/>
      </c>
      <c r="D58" s="469">
        <f ca="1">표준압력!G43</f>
        <v>0</v>
      </c>
      <c r="E58" s="422" t="str">
        <f t="shared" ca="1" si="35"/>
        <v/>
      </c>
      <c r="F58" s="412" t="e">
        <f t="shared" ref="F58:G58" ca="1" si="107">F57</f>
        <v>#VALUE!</v>
      </c>
      <c r="G58" s="413" t="e">
        <f t="shared" ca="1" si="107"/>
        <v>#VALUE!</v>
      </c>
      <c r="H58" s="444" t="e">
        <f t="shared" ca="1" si="37"/>
        <v>#VALUE!</v>
      </c>
      <c r="I58" s="411" t="s">
        <v>964</v>
      </c>
      <c r="J58" s="377">
        <f t="shared" si="14"/>
        <v>1</v>
      </c>
      <c r="K58" s="420" t="e">
        <f t="shared" ca="1" si="15"/>
        <v>#VALUE!</v>
      </c>
      <c r="L58" s="413">
        <f t="shared" ca="1" si="16"/>
        <v>0</v>
      </c>
      <c r="N58" s="377">
        <f t="shared" si="38"/>
        <v>0</v>
      </c>
      <c r="O58" s="428">
        <f t="shared" ref="O58:T58" si="108">O57</f>
        <v>9.7989820000000005</v>
      </c>
      <c r="P58" s="428" t="e">
        <f t="shared" si="108"/>
        <v>#DIV/0!</v>
      </c>
      <c r="Q58" s="428">
        <f t="shared" si="108"/>
        <v>8000</v>
      </c>
      <c r="R58" s="428">
        <f t="shared" si="108"/>
        <v>1</v>
      </c>
      <c r="S58" s="428">
        <f t="shared" ca="1" si="108"/>
        <v>0</v>
      </c>
      <c r="T58" s="428" t="e">
        <f t="shared" ca="1" si="108"/>
        <v>#VALUE!</v>
      </c>
      <c r="U58" s="430" t="e">
        <f t="shared" ca="1" si="40"/>
        <v>#DIV/0!</v>
      </c>
      <c r="V58" s="428" t="str">
        <f t="shared" ref="V58:W58" ca="1" si="109">V57</f>
        <v/>
      </c>
      <c r="W58" s="428" t="str">
        <f t="shared" ca="1" si="109"/>
        <v/>
      </c>
      <c r="X58" s="426" t="e">
        <f t="shared" ca="1" si="42"/>
        <v>#DIV/0!</v>
      </c>
      <c r="Y58" s="428">
        <f t="shared" ref="Y58:Z58" si="110">Y57</f>
        <v>9.0000000000000002E-6</v>
      </c>
      <c r="Z58" s="428" t="e">
        <f t="shared" ca="1" si="110"/>
        <v>#DIV/0!</v>
      </c>
      <c r="AA58" s="431" t="e">
        <f t="shared" ca="1" si="44"/>
        <v>#VALUE!</v>
      </c>
      <c r="AB58" s="432" t="e">
        <f t="shared" ca="1" si="45"/>
        <v>#DIV/0!</v>
      </c>
      <c r="AC58" s="428" t="e">
        <f t="shared" ref="AC58:AD58" si="111">AC57</f>
        <v>#DIV/0!</v>
      </c>
      <c r="AD58" s="413" t="str">
        <f t="shared" ca="1" si="111"/>
        <v>기체</v>
      </c>
      <c r="AE58" s="427" t="e">
        <f t="shared" ca="1" si="47"/>
        <v>#DIV/0!</v>
      </c>
      <c r="AF58" s="428">
        <f t="shared" si="22"/>
        <v>0.03</v>
      </c>
      <c r="AG58" s="423" t="e">
        <f t="shared" ca="1" si="48"/>
        <v>#DIV/0!</v>
      </c>
      <c r="AH58" s="423" t="e">
        <f t="shared" ca="1" si="49"/>
        <v>#DIV/0!</v>
      </c>
      <c r="AI58" s="447" t="e">
        <f t="shared" ca="1" si="50"/>
        <v>#N/A</v>
      </c>
      <c r="AJ58" s="429" t="e">
        <f t="shared" ca="1" si="51"/>
        <v>#DIV/0!</v>
      </c>
      <c r="AK58" s="67"/>
      <c r="AL58" s="68">
        <f>Pressure_1_R1!A169</f>
        <v>0</v>
      </c>
      <c r="AM58" s="84">
        <f>Pressure_1_R1!B169</f>
        <v>0</v>
      </c>
      <c r="AN58" s="84">
        <f>Pressure_1_R1!C169</f>
        <v>0</v>
      </c>
      <c r="AO58" s="84">
        <f>Pressure_1_R1!D169</f>
        <v>0</v>
      </c>
      <c r="AP58" s="84">
        <f>Pressure_1_R1!E169</f>
        <v>0</v>
      </c>
      <c r="AQ58" s="84">
        <f>Pressure_1_R1!F169</f>
        <v>0</v>
      </c>
      <c r="AR58" s="84">
        <f>Pressure_1_R1!G169</f>
        <v>0</v>
      </c>
      <c r="AS58" s="84">
        <f>Pressure_1_R1!H169</f>
        <v>0</v>
      </c>
      <c r="AT58" s="84">
        <f>Pressure_1_R1!I169</f>
        <v>0</v>
      </c>
      <c r="AU58" s="84">
        <f>Pressure_1_R1!J169</f>
        <v>0</v>
      </c>
      <c r="AV58" s="84">
        <f>Pressure_1_R1!K169</f>
        <v>0</v>
      </c>
      <c r="AW58" s="84">
        <f>Pressure_1_R1!L169</f>
        <v>0</v>
      </c>
      <c r="AX58" s="84">
        <f>Pressure_1_R1!M169</f>
        <v>0</v>
      </c>
      <c r="AY58" s="84">
        <f>Pressure_1_R1!N169</f>
        <v>0</v>
      </c>
      <c r="AZ58" s="84">
        <f>Pressure_1_R1!O169</f>
        <v>0</v>
      </c>
      <c r="BA58" s="69">
        <f>Pressure_1_R1!P169</f>
        <v>0</v>
      </c>
    </row>
    <row r="59" spans="2:53" ht="15" customHeight="1">
      <c r="B59" s="409">
        <f t="shared" ref="B59" si="112">B58</f>
        <v>0</v>
      </c>
      <c r="C59" s="460" t="str">
        <f ca="1">IFERROR(표준압력!F44,"")</f>
        <v/>
      </c>
      <c r="D59" s="469">
        <f ca="1">표준압력!G44</f>
        <v>0</v>
      </c>
      <c r="E59" s="422" t="str">
        <f t="shared" ca="1" si="35"/>
        <v/>
      </c>
      <c r="F59" s="412" t="e">
        <f t="shared" ref="F59:G59" ca="1" si="113">F58</f>
        <v>#VALUE!</v>
      </c>
      <c r="G59" s="413" t="e">
        <f t="shared" ca="1" si="113"/>
        <v>#VALUE!</v>
      </c>
      <c r="H59" s="444" t="e">
        <f t="shared" ca="1" si="37"/>
        <v>#VALUE!</v>
      </c>
      <c r="I59" s="411" t="s">
        <v>964</v>
      </c>
      <c r="J59" s="377">
        <f t="shared" si="14"/>
        <v>1</v>
      </c>
      <c r="K59" s="420" t="e">
        <f t="shared" ca="1" si="15"/>
        <v>#VALUE!</v>
      </c>
      <c r="L59" s="413">
        <f t="shared" ca="1" si="16"/>
        <v>0</v>
      </c>
      <c r="N59" s="377">
        <f t="shared" si="38"/>
        <v>0</v>
      </c>
      <c r="O59" s="428">
        <f t="shared" ref="O59:T59" si="114">O58</f>
        <v>9.7989820000000005</v>
      </c>
      <c r="P59" s="428" t="e">
        <f t="shared" si="114"/>
        <v>#DIV/0!</v>
      </c>
      <c r="Q59" s="428">
        <f t="shared" si="114"/>
        <v>8000</v>
      </c>
      <c r="R59" s="428">
        <f t="shared" si="114"/>
        <v>1</v>
      </c>
      <c r="S59" s="428">
        <f t="shared" ca="1" si="114"/>
        <v>0</v>
      </c>
      <c r="T59" s="428" t="e">
        <f t="shared" ca="1" si="114"/>
        <v>#VALUE!</v>
      </c>
      <c r="U59" s="430" t="e">
        <f t="shared" ca="1" si="40"/>
        <v>#DIV/0!</v>
      </c>
      <c r="V59" s="428" t="str">
        <f t="shared" ref="V59:W59" ca="1" si="115">V58</f>
        <v/>
      </c>
      <c r="W59" s="428" t="str">
        <f t="shared" ca="1" si="115"/>
        <v/>
      </c>
      <c r="X59" s="426" t="e">
        <f t="shared" ca="1" si="42"/>
        <v>#DIV/0!</v>
      </c>
      <c r="Y59" s="428">
        <f t="shared" ref="Y59:Z59" si="116">Y58</f>
        <v>9.0000000000000002E-6</v>
      </c>
      <c r="Z59" s="428" t="e">
        <f t="shared" ca="1" si="116"/>
        <v>#DIV/0!</v>
      </c>
      <c r="AA59" s="431" t="e">
        <f t="shared" ca="1" si="44"/>
        <v>#VALUE!</v>
      </c>
      <c r="AB59" s="432" t="e">
        <f t="shared" ca="1" si="45"/>
        <v>#DIV/0!</v>
      </c>
      <c r="AC59" s="428" t="e">
        <f t="shared" ref="AC59:AD59" si="117">AC58</f>
        <v>#DIV/0!</v>
      </c>
      <c r="AD59" s="413" t="str">
        <f t="shared" ca="1" si="117"/>
        <v>기체</v>
      </c>
      <c r="AE59" s="427" t="e">
        <f t="shared" ca="1" si="47"/>
        <v>#DIV/0!</v>
      </c>
      <c r="AF59" s="428">
        <f t="shared" si="22"/>
        <v>0.03</v>
      </c>
      <c r="AG59" s="423" t="e">
        <f t="shared" ca="1" si="48"/>
        <v>#DIV/0!</v>
      </c>
      <c r="AH59" s="423" t="e">
        <f t="shared" ca="1" si="49"/>
        <v>#DIV/0!</v>
      </c>
      <c r="AI59" s="447" t="e">
        <f t="shared" ca="1" si="50"/>
        <v>#N/A</v>
      </c>
      <c r="AJ59" s="429" t="e">
        <f t="shared" ca="1" si="51"/>
        <v>#DIV/0!</v>
      </c>
      <c r="AK59" s="67"/>
      <c r="AL59" s="68">
        <f>Pressure_1_R1!A170</f>
        <v>0</v>
      </c>
      <c r="AM59" s="84">
        <f>Pressure_1_R1!B170</f>
        <v>0</v>
      </c>
      <c r="AN59" s="84">
        <f>Pressure_1_R1!C170</f>
        <v>0</v>
      </c>
      <c r="AO59" s="84">
        <f>Pressure_1_R1!D170</f>
        <v>0</v>
      </c>
      <c r="AP59" s="84">
        <f>Pressure_1_R1!E170</f>
        <v>0</v>
      </c>
      <c r="AQ59" s="84">
        <f>Pressure_1_R1!F170</f>
        <v>0</v>
      </c>
      <c r="AR59" s="84">
        <f>Pressure_1_R1!G170</f>
        <v>0</v>
      </c>
      <c r="AS59" s="84">
        <f>Pressure_1_R1!H170</f>
        <v>0</v>
      </c>
      <c r="AT59" s="84">
        <f>Pressure_1_R1!I170</f>
        <v>0</v>
      </c>
      <c r="AU59" s="84">
        <f>Pressure_1_R1!J170</f>
        <v>0</v>
      </c>
      <c r="AV59" s="84">
        <f>Pressure_1_R1!K170</f>
        <v>0</v>
      </c>
      <c r="AW59" s="84">
        <f>Pressure_1_R1!L170</f>
        <v>0</v>
      </c>
      <c r="AX59" s="84">
        <f>Pressure_1_R1!M170</f>
        <v>0</v>
      </c>
      <c r="AY59" s="84">
        <f>Pressure_1_R1!N170</f>
        <v>0</v>
      </c>
      <c r="AZ59" s="84">
        <f>Pressure_1_R1!O170</f>
        <v>0</v>
      </c>
      <c r="BA59" s="69">
        <f>Pressure_1_R1!P170</f>
        <v>0</v>
      </c>
    </row>
    <row r="60" spans="2:53" ht="15" customHeight="1">
      <c r="B60" s="409">
        <f t="shared" ref="B60" si="118">B59</f>
        <v>0</v>
      </c>
      <c r="C60" s="460" t="str">
        <f ca="1">IFERROR(표준압력!F45,"")</f>
        <v/>
      </c>
      <c r="D60" s="469">
        <f ca="1">표준압력!G45</f>
        <v>0</v>
      </c>
      <c r="E60" s="422" t="str">
        <f t="shared" ca="1" si="35"/>
        <v/>
      </c>
      <c r="F60" s="412" t="e">
        <f t="shared" ref="F60:G60" ca="1" si="119">F59</f>
        <v>#VALUE!</v>
      </c>
      <c r="G60" s="413" t="e">
        <f t="shared" ca="1" si="119"/>
        <v>#VALUE!</v>
      </c>
      <c r="H60" s="444" t="e">
        <f t="shared" ca="1" si="37"/>
        <v>#VALUE!</v>
      </c>
      <c r="I60" s="411" t="s">
        <v>964</v>
      </c>
      <c r="J60" s="377">
        <f t="shared" si="14"/>
        <v>1</v>
      </c>
      <c r="K60" s="420" t="e">
        <f t="shared" ca="1" si="15"/>
        <v>#VALUE!</v>
      </c>
      <c r="L60" s="413">
        <f t="shared" ca="1" si="16"/>
        <v>0</v>
      </c>
      <c r="N60" s="377">
        <f t="shared" si="38"/>
        <v>0</v>
      </c>
      <c r="O60" s="428">
        <f t="shared" ref="O60:T60" si="120">O59</f>
        <v>9.7989820000000005</v>
      </c>
      <c r="P60" s="428" t="e">
        <f t="shared" si="120"/>
        <v>#DIV/0!</v>
      </c>
      <c r="Q60" s="428">
        <f t="shared" si="120"/>
        <v>8000</v>
      </c>
      <c r="R60" s="428">
        <f t="shared" si="120"/>
        <v>1</v>
      </c>
      <c r="S60" s="428">
        <f t="shared" ca="1" si="120"/>
        <v>0</v>
      </c>
      <c r="T60" s="428" t="e">
        <f t="shared" ca="1" si="120"/>
        <v>#VALUE!</v>
      </c>
      <c r="U60" s="430" t="e">
        <f t="shared" ca="1" si="40"/>
        <v>#DIV/0!</v>
      </c>
      <c r="V60" s="428" t="str">
        <f t="shared" ref="V60:W60" ca="1" si="121">V59</f>
        <v/>
      </c>
      <c r="W60" s="428" t="str">
        <f t="shared" ca="1" si="121"/>
        <v/>
      </c>
      <c r="X60" s="426" t="e">
        <f t="shared" ca="1" si="42"/>
        <v>#DIV/0!</v>
      </c>
      <c r="Y60" s="428">
        <f t="shared" ref="Y60:Z60" si="122">Y59</f>
        <v>9.0000000000000002E-6</v>
      </c>
      <c r="Z60" s="428" t="e">
        <f t="shared" ca="1" si="122"/>
        <v>#DIV/0!</v>
      </c>
      <c r="AA60" s="431" t="e">
        <f t="shared" ca="1" si="44"/>
        <v>#VALUE!</v>
      </c>
      <c r="AB60" s="432" t="e">
        <f t="shared" ca="1" si="45"/>
        <v>#DIV/0!</v>
      </c>
      <c r="AC60" s="428" t="e">
        <f t="shared" ref="AC60:AD60" si="123">AC59</f>
        <v>#DIV/0!</v>
      </c>
      <c r="AD60" s="413" t="str">
        <f t="shared" ca="1" si="123"/>
        <v>기체</v>
      </c>
      <c r="AE60" s="427" t="e">
        <f t="shared" ca="1" si="47"/>
        <v>#DIV/0!</v>
      </c>
      <c r="AF60" s="428">
        <f t="shared" si="22"/>
        <v>0.03</v>
      </c>
      <c r="AG60" s="423" t="e">
        <f t="shared" ca="1" si="48"/>
        <v>#DIV/0!</v>
      </c>
      <c r="AH60" s="423" t="e">
        <f t="shared" ca="1" si="49"/>
        <v>#DIV/0!</v>
      </c>
      <c r="AI60" s="447" t="e">
        <f t="shared" ca="1" si="50"/>
        <v>#N/A</v>
      </c>
      <c r="AJ60" s="429" t="e">
        <f t="shared" ca="1" si="51"/>
        <v>#DIV/0!</v>
      </c>
      <c r="AK60" s="67"/>
      <c r="AL60" s="68">
        <f>Pressure_1_R1!A171</f>
        <v>0</v>
      </c>
      <c r="AM60" s="84">
        <f>Pressure_1_R1!B171</f>
        <v>0</v>
      </c>
      <c r="AN60" s="84">
        <f>Pressure_1_R1!C171</f>
        <v>0</v>
      </c>
      <c r="AO60" s="84">
        <f>Pressure_1_R1!D171</f>
        <v>0</v>
      </c>
      <c r="AP60" s="84">
        <f>Pressure_1_R1!E171</f>
        <v>0</v>
      </c>
      <c r="AQ60" s="84">
        <f>Pressure_1_R1!F171</f>
        <v>0</v>
      </c>
      <c r="AR60" s="84">
        <f>Pressure_1_R1!G171</f>
        <v>0</v>
      </c>
      <c r="AS60" s="84">
        <f>Pressure_1_R1!H171</f>
        <v>0</v>
      </c>
      <c r="AT60" s="84">
        <f>Pressure_1_R1!I171</f>
        <v>0</v>
      </c>
      <c r="AU60" s="84">
        <f>Pressure_1_R1!J171</f>
        <v>0</v>
      </c>
      <c r="AV60" s="84">
        <f>Pressure_1_R1!K171</f>
        <v>0</v>
      </c>
      <c r="AW60" s="84">
        <f>Pressure_1_R1!L171</f>
        <v>0</v>
      </c>
      <c r="AX60" s="84">
        <f>Pressure_1_R1!M171</f>
        <v>0</v>
      </c>
      <c r="AY60" s="84">
        <f>Pressure_1_R1!N171</f>
        <v>0</v>
      </c>
      <c r="AZ60" s="84">
        <f>Pressure_1_R1!O171</f>
        <v>0</v>
      </c>
      <c r="BA60" s="69">
        <f>Pressure_1_R1!P171</f>
        <v>0</v>
      </c>
    </row>
    <row r="61" spans="2:53" ht="15" customHeight="1">
      <c r="B61" s="409">
        <f t="shared" ref="B61" si="124">B60</f>
        <v>0</v>
      </c>
      <c r="C61" s="460" t="str">
        <f ca="1">IFERROR(표준압력!F46,"")</f>
        <v/>
      </c>
      <c r="D61" s="469">
        <f ca="1">표준압력!G46</f>
        <v>0</v>
      </c>
      <c r="E61" s="422" t="str">
        <f t="shared" ca="1" si="35"/>
        <v/>
      </c>
      <c r="F61" s="412" t="e">
        <f t="shared" ref="F61:G61" ca="1" si="125">F60</f>
        <v>#VALUE!</v>
      </c>
      <c r="G61" s="413" t="e">
        <f t="shared" ca="1" si="125"/>
        <v>#VALUE!</v>
      </c>
      <c r="H61" s="444" t="e">
        <f t="shared" ca="1" si="37"/>
        <v>#VALUE!</v>
      </c>
      <c r="I61" s="411" t="s">
        <v>964</v>
      </c>
      <c r="J61" s="377">
        <f t="shared" si="14"/>
        <v>1</v>
      </c>
      <c r="K61" s="420" t="e">
        <f t="shared" ca="1" si="15"/>
        <v>#VALUE!</v>
      </c>
      <c r="L61" s="413">
        <f t="shared" ca="1" si="16"/>
        <v>0</v>
      </c>
      <c r="N61" s="377">
        <f t="shared" si="38"/>
        <v>0</v>
      </c>
      <c r="O61" s="428">
        <f t="shared" ref="O61:T61" si="126">O60</f>
        <v>9.7989820000000005</v>
      </c>
      <c r="P61" s="428" t="e">
        <f t="shared" si="126"/>
        <v>#DIV/0!</v>
      </c>
      <c r="Q61" s="428">
        <f t="shared" si="126"/>
        <v>8000</v>
      </c>
      <c r="R61" s="428">
        <f t="shared" si="126"/>
        <v>1</v>
      </c>
      <c r="S61" s="428">
        <f t="shared" ca="1" si="126"/>
        <v>0</v>
      </c>
      <c r="T61" s="428" t="e">
        <f t="shared" ca="1" si="126"/>
        <v>#VALUE!</v>
      </c>
      <c r="U61" s="430" t="e">
        <f t="shared" ca="1" si="40"/>
        <v>#DIV/0!</v>
      </c>
      <c r="V61" s="428" t="str">
        <f t="shared" ref="V61:W61" ca="1" si="127">V60</f>
        <v/>
      </c>
      <c r="W61" s="428" t="str">
        <f t="shared" ca="1" si="127"/>
        <v/>
      </c>
      <c r="X61" s="426" t="e">
        <f t="shared" ca="1" si="42"/>
        <v>#DIV/0!</v>
      </c>
      <c r="Y61" s="428">
        <f t="shared" ref="Y61:Z61" si="128">Y60</f>
        <v>9.0000000000000002E-6</v>
      </c>
      <c r="Z61" s="428" t="e">
        <f t="shared" ca="1" si="128"/>
        <v>#DIV/0!</v>
      </c>
      <c r="AA61" s="431" t="e">
        <f t="shared" ca="1" si="44"/>
        <v>#VALUE!</v>
      </c>
      <c r="AB61" s="432" t="e">
        <f t="shared" ca="1" si="45"/>
        <v>#DIV/0!</v>
      </c>
      <c r="AC61" s="428" t="e">
        <f t="shared" ref="AC61:AD61" si="129">AC60</f>
        <v>#DIV/0!</v>
      </c>
      <c r="AD61" s="413" t="str">
        <f t="shared" ca="1" si="129"/>
        <v>기체</v>
      </c>
      <c r="AE61" s="427" t="e">
        <f t="shared" ca="1" si="47"/>
        <v>#DIV/0!</v>
      </c>
      <c r="AF61" s="428">
        <f t="shared" si="22"/>
        <v>0.03</v>
      </c>
      <c r="AG61" s="423" t="e">
        <f t="shared" ca="1" si="48"/>
        <v>#DIV/0!</v>
      </c>
      <c r="AH61" s="423" t="e">
        <f t="shared" ca="1" si="49"/>
        <v>#DIV/0!</v>
      </c>
      <c r="AI61" s="447" t="e">
        <f t="shared" ca="1" si="50"/>
        <v>#N/A</v>
      </c>
      <c r="AJ61" s="429" t="e">
        <f t="shared" ca="1" si="51"/>
        <v>#DIV/0!</v>
      </c>
      <c r="AK61" s="67"/>
      <c r="AL61" s="68">
        <f>Pressure_1_R1!A172</f>
        <v>0</v>
      </c>
      <c r="AM61" s="84">
        <f>Pressure_1_R1!B172</f>
        <v>0</v>
      </c>
      <c r="AN61" s="84">
        <f>Pressure_1_R1!C172</f>
        <v>0</v>
      </c>
      <c r="AO61" s="84">
        <f>Pressure_1_R1!D172</f>
        <v>0</v>
      </c>
      <c r="AP61" s="84">
        <f>Pressure_1_R1!E172</f>
        <v>0</v>
      </c>
      <c r="AQ61" s="84">
        <f>Pressure_1_R1!F172</f>
        <v>0</v>
      </c>
      <c r="AR61" s="84">
        <f>Pressure_1_R1!G172</f>
        <v>0</v>
      </c>
      <c r="AS61" s="84">
        <f>Pressure_1_R1!H172</f>
        <v>0</v>
      </c>
      <c r="AT61" s="84">
        <f>Pressure_1_R1!I172</f>
        <v>0</v>
      </c>
      <c r="AU61" s="84">
        <f>Pressure_1_R1!J172</f>
        <v>0</v>
      </c>
      <c r="AV61" s="84">
        <f>Pressure_1_R1!K172</f>
        <v>0</v>
      </c>
      <c r="AW61" s="84">
        <f>Pressure_1_R1!L172</f>
        <v>0</v>
      </c>
      <c r="AX61" s="84">
        <f>Pressure_1_R1!M172</f>
        <v>0</v>
      </c>
      <c r="AY61" s="84">
        <f>Pressure_1_R1!N172</f>
        <v>0</v>
      </c>
      <c r="AZ61" s="84">
        <f>Pressure_1_R1!O172</f>
        <v>0</v>
      </c>
      <c r="BA61" s="69">
        <f>Pressure_1_R1!P172</f>
        <v>0</v>
      </c>
    </row>
    <row r="62" spans="2:53" ht="15" customHeight="1">
      <c r="B62" s="409">
        <f t="shared" ref="B62" si="130">B61</f>
        <v>0</v>
      </c>
      <c r="C62" s="460" t="str">
        <f ca="1">IFERROR(표준압력!F47,"")</f>
        <v/>
      </c>
      <c r="D62" s="469">
        <f ca="1">표준압력!G47</f>
        <v>0</v>
      </c>
      <c r="E62" s="422" t="str">
        <f t="shared" ca="1" si="35"/>
        <v/>
      </c>
      <c r="F62" s="412" t="e">
        <f t="shared" ref="F62:G62" ca="1" si="131">F61</f>
        <v>#VALUE!</v>
      </c>
      <c r="G62" s="413" t="e">
        <f t="shared" ca="1" si="131"/>
        <v>#VALUE!</v>
      </c>
      <c r="H62" s="444" t="e">
        <f t="shared" ca="1" si="37"/>
        <v>#VALUE!</v>
      </c>
      <c r="I62" s="411" t="s">
        <v>964</v>
      </c>
      <c r="J62" s="377">
        <f t="shared" si="14"/>
        <v>1</v>
      </c>
      <c r="K62" s="420" t="e">
        <f t="shared" ca="1" si="15"/>
        <v>#VALUE!</v>
      </c>
      <c r="L62" s="413">
        <f t="shared" ca="1" si="16"/>
        <v>0</v>
      </c>
      <c r="N62" s="377">
        <f t="shared" si="38"/>
        <v>0</v>
      </c>
      <c r="O62" s="428">
        <f t="shared" ref="O62:T62" si="132">O61</f>
        <v>9.7989820000000005</v>
      </c>
      <c r="P62" s="428" t="e">
        <f t="shared" si="132"/>
        <v>#DIV/0!</v>
      </c>
      <c r="Q62" s="428">
        <f t="shared" si="132"/>
        <v>8000</v>
      </c>
      <c r="R62" s="428">
        <f t="shared" si="132"/>
        <v>1</v>
      </c>
      <c r="S62" s="428">
        <f t="shared" ca="1" si="132"/>
        <v>0</v>
      </c>
      <c r="T62" s="428" t="e">
        <f t="shared" ca="1" si="132"/>
        <v>#VALUE!</v>
      </c>
      <c r="U62" s="430" t="e">
        <f t="shared" ca="1" si="40"/>
        <v>#DIV/0!</v>
      </c>
      <c r="V62" s="428" t="str">
        <f t="shared" ref="V62:W62" ca="1" si="133">V61</f>
        <v/>
      </c>
      <c r="W62" s="428" t="str">
        <f t="shared" ca="1" si="133"/>
        <v/>
      </c>
      <c r="X62" s="426" t="e">
        <f t="shared" ca="1" si="42"/>
        <v>#DIV/0!</v>
      </c>
      <c r="Y62" s="428">
        <f t="shared" ref="Y62:Z62" si="134">Y61</f>
        <v>9.0000000000000002E-6</v>
      </c>
      <c r="Z62" s="428" t="e">
        <f t="shared" ca="1" si="134"/>
        <v>#DIV/0!</v>
      </c>
      <c r="AA62" s="431" t="e">
        <f t="shared" ca="1" si="44"/>
        <v>#VALUE!</v>
      </c>
      <c r="AB62" s="432" t="e">
        <f t="shared" ca="1" si="45"/>
        <v>#DIV/0!</v>
      </c>
      <c r="AC62" s="428" t="e">
        <f t="shared" ref="AC62:AD62" si="135">AC61</f>
        <v>#DIV/0!</v>
      </c>
      <c r="AD62" s="413" t="str">
        <f t="shared" ca="1" si="135"/>
        <v>기체</v>
      </c>
      <c r="AE62" s="427" t="e">
        <f t="shared" ca="1" si="47"/>
        <v>#DIV/0!</v>
      </c>
      <c r="AF62" s="428">
        <f t="shared" si="22"/>
        <v>0.03</v>
      </c>
      <c r="AG62" s="423" t="e">
        <f t="shared" ca="1" si="48"/>
        <v>#DIV/0!</v>
      </c>
      <c r="AH62" s="423" t="e">
        <f t="shared" ca="1" si="49"/>
        <v>#DIV/0!</v>
      </c>
      <c r="AI62" s="447" t="e">
        <f t="shared" ca="1" si="50"/>
        <v>#N/A</v>
      </c>
      <c r="AJ62" s="429" t="e">
        <f t="shared" ca="1" si="51"/>
        <v>#DIV/0!</v>
      </c>
      <c r="AK62" s="67"/>
      <c r="AL62" s="68">
        <f>Pressure_1_R1!A173</f>
        <v>0</v>
      </c>
      <c r="AM62" s="84">
        <f>Pressure_1_R1!B173</f>
        <v>0</v>
      </c>
      <c r="AN62" s="84">
        <f>Pressure_1_R1!C173</f>
        <v>0</v>
      </c>
      <c r="AO62" s="84">
        <f>Pressure_1_R1!D173</f>
        <v>0</v>
      </c>
      <c r="AP62" s="84">
        <f>Pressure_1_R1!E173</f>
        <v>0</v>
      </c>
      <c r="AQ62" s="84">
        <f>Pressure_1_R1!F173</f>
        <v>0</v>
      </c>
      <c r="AR62" s="84">
        <f>Pressure_1_R1!G173</f>
        <v>0</v>
      </c>
      <c r="AS62" s="84">
        <f>Pressure_1_R1!H173</f>
        <v>0</v>
      </c>
      <c r="AT62" s="84">
        <f>Pressure_1_R1!I173</f>
        <v>0</v>
      </c>
      <c r="AU62" s="84">
        <f>Pressure_1_R1!J173</f>
        <v>0</v>
      </c>
      <c r="AV62" s="84">
        <f>Pressure_1_R1!K173</f>
        <v>0</v>
      </c>
      <c r="AW62" s="84">
        <f>Pressure_1_R1!L173</f>
        <v>0</v>
      </c>
      <c r="AX62" s="84">
        <f>Pressure_1_R1!M173</f>
        <v>0</v>
      </c>
      <c r="AY62" s="84">
        <f>Pressure_1_R1!N173</f>
        <v>0</v>
      </c>
      <c r="AZ62" s="84">
        <f>Pressure_1_R1!O173</f>
        <v>0</v>
      </c>
      <c r="BA62" s="69">
        <f>Pressure_1_R1!P173</f>
        <v>0</v>
      </c>
    </row>
    <row r="63" spans="2:53" ht="15" customHeight="1">
      <c r="B63" s="409">
        <f t="shared" ref="B63" si="136">B62</f>
        <v>0</v>
      </c>
      <c r="C63" s="460" t="str">
        <f ca="1">IFERROR(표준압력!F48,"")</f>
        <v/>
      </c>
      <c r="D63" s="469">
        <f ca="1">표준압력!G48</f>
        <v>0</v>
      </c>
      <c r="E63" s="422" t="str">
        <f t="shared" ca="1" si="35"/>
        <v/>
      </c>
      <c r="F63" s="412" t="e">
        <f t="shared" ref="F63:G63" ca="1" si="137">F62</f>
        <v>#VALUE!</v>
      </c>
      <c r="G63" s="413" t="e">
        <f t="shared" ca="1" si="137"/>
        <v>#VALUE!</v>
      </c>
      <c r="H63" s="444" t="e">
        <f t="shared" ca="1" si="37"/>
        <v>#VALUE!</v>
      </c>
      <c r="I63" s="411" t="s">
        <v>964</v>
      </c>
      <c r="J63" s="377">
        <f t="shared" si="14"/>
        <v>1</v>
      </c>
      <c r="K63" s="420" t="e">
        <f t="shared" ca="1" si="15"/>
        <v>#VALUE!</v>
      </c>
      <c r="L63" s="413">
        <f t="shared" ca="1" si="16"/>
        <v>0</v>
      </c>
      <c r="N63" s="377">
        <f t="shared" si="38"/>
        <v>0</v>
      </c>
      <c r="O63" s="428">
        <f t="shared" ref="O63:T63" si="138">O62</f>
        <v>9.7989820000000005</v>
      </c>
      <c r="P63" s="428" t="e">
        <f t="shared" si="138"/>
        <v>#DIV/0!</v>
      </c>
      <c r="Q63" s="428">
        <f t="shared" si="138"/>
        <v>8000</v>
      </c>
      <c r="R63" s="428">
        <f t="shared" si="138"/>
        <v>1</v>
      </c>
      <c r="S63" s="428">
        <f t="shared" ca="1" si="138"/>
        <v>0</v>
      </c>
      <c r="T63" s="428" t="e">
        <f t="shared" ca="1" si="138"/>
        <v>#VALUE!</v>
      </c>
      <c r="U63" s="430" t="e">
        <f t="shared" ca="1" si="40"/>
        <v>#DIV/0!</v>
      </c>
      <c r="V63" s="428" t="str">
        <f t="shared" ref="V63:W63" ca="1" si="139">V62</f>
        <v/>
      </c>
      <c r="W63" s="428" t="str">
        <f t="shared" ca="1" si="139"/>
        <v/>
      </c>
      <c r="X63" s="426" t="e">
        <f t="shared" ca="1" si="42"/>
        <v>#DIV/0!</v>
      </c>
      <c r="Y63" s="428">
        <f t="shared" ref="Y63:Z63" si="140">Y62</f>
        <v>9.0000000000000002E-6</v>
      </c>
      <c r="Z63" s="428" t="e">
        <f t="shared" ca="1" si="140"/>
        <v>#DIV/0!</v>
      </c>
      <c r="AA63" s="431" t="e">
        <f t="shared" ca="1" si="44"/>
        <v>#VALUE!</v>
      </c>
      <c r="AB63" s="432" t="e">
        <f t="shared" ca="1" si="45"/>
        <v>#DIV/0!</v>
      </c>
      <c r="AC63" s="428" t="e">
        <f t="shared" ref="AC63:AD63" si="141">AC62</f>
        <v>#DIV/0!</v>
      </c>
      <c r="AD63" s="413" t="str">
        <f t="shared" ca="1" si="141"/>
        <v>기체</v>
      </c>
      <c r="AE63" s="427" t="e">
        <f t="shared" ca="1" si="47"/>
        <v>#DIV/0!</v>
      </c>
      <c r="AF63" s="428">
        <f t="shared" si="22"/>
        <v>0.03</v>
      </c>
      <c r="AG63" s="423" t="e">
        <f t="shared" ca="1" si="48"/>
        <v>#DIV/0!</v>
      </c>
      <c r="AH63" s="423" t="e">
        <f t="shared" ca="1" si="49"/>
        <v>#DIV/0!</v>
      </c>
      <c r="AI63" s="447" t="e">
        <f t="shared" ca="1" si="50"/>
        <v>#N/A</v>
      </c>
      <c r="AJ63" s="429" t="e">
        <f t="shared" ca="1" si="51"/>
        <v>#DIV/0!</v>
      </c>
      <c r="AK63" s="67"/>
      <c r="AL63" s="68">
        <f>Pressure_1_R1!A174</f>
        <v>0</v>
      </c>
      <c r="AM63" s="84">
        <f>Pressure_1_R1!B174</f>
        <v>0</v>
      </c>
      <c r="AN63" s="84">
        <f>Pressure_1_R1!C174</f>
        <v>0</v>
      </c>
      <c r="AO63" s="84">
        <f>Pressure_1_R1!D174</f>
        <v>0</v>
      </c>
      <c r="AP63" s="84">
        <f>Pressure_1_R1!E174</f>
        <v>0</v>
      </c>
      <c r="AQ63" s="84">
        <f>Pressure_1_R1!F174</f>
        <v>0</v>
      </c>
      <c r="AR63" s="84">
        <f>Pressure_1_R1!G174</f>
        <v>0</v>
      </c>
      <c r="AS63" s="84">
        <f>Pressure_1_R1!H174</f>
        <v>0</v>
      </c>
      <c r="AT63" s="84">
        <f>Pressure_1_R1!I174</f>
        <v>0</v>
      </c>
      <c r="AU63" s="84">
        <f>Pressure_1_R1!J174</f>
        <v>0</v>
      </c>
      <c r="AV63" s="84">
        <f>Pressure_1_R1!K174</f>
        <v>0</v>
      </c>
      <c r="AW63" s="84">
        <f>Pressure_1_R1!L174</f>
        <v>0</v>
      </c>
      <c r="AX63" s="84">
        <f>Pressure_1_R1!M174</f>
        <v>0</v>
      </c>
      <c r="AY63" s="84">
        <f>Pressure_1_R1!N174</f>
        <v>0</v>
      </c>
      <c r="AZ63" s="84">
        <f>Pressure_1_R1!O174</f>
        <v>0</v>
      </c>
      <c r="BA63" s="69">
        <f>Pressure_1_R1!P174</f>
        <v>0</v>
      </c>
    </row>
    <row r="64" spans="2:53" ht="15" customHeight="1">
      <c r="B64" s="409">
        <f t="shared" ref="B64" si="142">B63</f>
        <v>0</v>
      </c>
      <c r="C64" s="460" t="str">
        <f ca="1">IFERROR(표준압력!F49,"")</f>
        <v/>
      </c>
      <c r="D64" s="469">
        <f ca="1">표준압력!G49</f>
        <v>0</v>
      </c>
      <c r="E64" s="422" t="str">
        <f t="shared" ca="1" si="35"/>
        <v/>
      </c>
      <c r="F64" s="412" t="e">
        <f t="shared" ref="F64:G64" ca="1" si="143">F63</f>
        <v>#VALUE!</v>
      </c>
      <c r="G64" s="413" t="e">
        <f t="shared" ca="1" si="143"/>
        <v>#VALUE!</v>
      </c>
      <c r="H64" s="444" t="e">
        <f t="shared" ca="1" si="37"/>
        <v>#VALUE!</v>
      </c>
      <c r="I64" s="411" t="s">
        <v>964</v>
      </c>
      <c r="J64" s="377">
        <f t="shared" si="14"/>
        <v>1</v>
      </c>
      <c r="K64" s="420" t="e">
        <f t="shared" ca="1" si="15"/>
        <v>#VALUE!</v>
      </c>
      <c r="L64" s="413">
        <f t="shared" ca="1" si="16"/>
        <v>0</v>
      </c>
      <c r="N64" s="377">
        <f t="shared" si="38"/>
        <v>0</v>
      </c>
      <c r="O64" s="428">
        <f t="shared" ref="O64:T64" si="144">O63</f>
        <v>9.7989820000000005</v>
      </c>
      <c r="P64" s="428" t="e">
        <f t="shared" si="144"/>
        <v>#DIV/0!</v>
      </c>
      <c r="Q64" s="428">
        <f t="shared" si="144"/>
        <v>8000</v>
      </c>
      <c r="R64" s="428">
        <f t="shared" si="144"/>
        <v>1</v>
      </c>
      <c r="S64" s="428">
        <f t="shared" ca="1" si="144"/>
        <v>0</v>
      </c>
      <c r="T64" s="428" t="e">
        <f t="shared" ca="1" si="144"/>
        <v>#VALUE!</v>
      </c>
      <c r="U64" s="430" t="e">
        <f t="shared" ca="1" si="40"/>
        <v>#DIV/0!</v>
      </c>
      <c r="V64" s="428" t="str">
        <f t="shared" ref="V64:W64" ca="1" si="145">V63</f>
        <v/>
      </c>
      <c r="W64" s="428" t="str">
        <f t="shared" ca="1" si="145"/>
        <v/>
      </c>
      <c r="X64" s="426" t="e">
        <f t="shared" ca="1" si="42"/>
        <v>#DIV/0!</v>
      </c>
      <c r="Y64" s="428">
        <f t="shared" ref="Y64:Z64" si="146">Y63</f>
        <v>9.0000000000000002E-6</v>
      </c>
      <c r="Z64" s="428" t="e">
        <f t="shared" ca="1" si="146"/>
        <v>#DIV/0!</v>
      </c>
      <c r="AA64" s="431" t="e">
        <f t="shared" ca="1" si="44"/>
        <v>#VALUE!</v>
      </c>
      <c r="AB64" s="432" t="e">
        <f t="shared" ca="1" si="45"/>
        <v>#DIV/0!</v>
      </c>
      <c r="AC64" s="428" t="e">
        <f t="shared" ref="AC64:AD64" si="147">AC63</f>
        <v>#DIV/0!</v>
      </c>
      <c r="AD64" s="413" t="str">
        <f t="shared" ca="1" si="147"/>
        <v>기체</v>
      </c>
      <c r="AE64" s="427" t="e">
        <f t="shared" ca="1" si="47"/>
        <v>#DIV/0!</v>
      </c>
      <c r="AF64" s="428">
        <f t="shared" si="22"/>
        <v>0.03</v>
      </c>
      <c r="AG64" s="423" t="e">
        <f t="shared" ca="1" si="48"/>
        <v>#DIV/0!</v>
      </c>
      <c r="AH64" s="423" t="e">
        <f t="shared" ca="1" si="49"/>
        <v>#DIV/0!</v>
      </c>
      <c r="AI64" s="447" t="e">
        <f t="shared" ca="1" si="50"/>
        <v>#N/A</v>
      </c>
      <c r="AJ64" s="429" t="e">
        <f t="shared" ca="1" si="51"/>
        <v>#DIV/0!</v>
      </c>
      <c r="AK64" s="67"/>
      <c r="AL64" s="68">
        <f>Pressure_1_R1!A175</f>
        <v>0</v>
      </c>
      <c r="AM64" s="84">
        <f>Pressure_1_R1!B175</f>
        <v>0</v>
      </c>
      <c r="AN64" s="84">
        <f>Pressure_1_R1!C175</f>
        <v>0</v>
      </c>
      <c r="AO64" s="84">
        <f>Pressure_1_R1!D175</f>
        <v>0</v>
      </c>
      <c r="AP64" s="84">
        <f>Pressure_1_R1!E175</f>
        <v>0</v>
      </c>
      <c r="AQ64" s="84">
        <f>Pressure_1_R1!F175</f>
        <v>0</v>
      </c>
      <c r="AR64" s="84">
        <f>Pressure_1_R1!G175</f>
        <v>0</v>
      </c>
      <c r="AS64" s="84">
        <f>Pressure_1_R1!H175</f>
        <v>0</v>
      </c>
      <c r="AT64" s="84">
        <f>Pressure_1_R1!I175</f>
        <v>0</v>
      </c>
      <c r="AU64" s="84">
        <f>Pressure_1_R1!J175</f>
        <v>0</v>
      </c>
      <c r="AV64" s="84">
        <f>Pressure_1_R1!K175</f>
        <v>0</v>
      </c>
      <c r="AW64" s="84">
        <f>Pressure_1_R1!L175</f>
        <v>0</v>
      </c>
      <c r="AX64" s="84">
        <f>Pressure_1_R1!M175</f>
        <v>0</v>
      </c>
      <c r="AY64" s="84">
        <f>Pressure_1_R1!N175</f>
        <v>0</v>
      </c>
      <c r="AZ64" s="84">
        <f>Pressure_1_R1!O175</f>
        <v>0</v>
      </c>
      <c r="BA64" s="69">
        <f>Pressure_1_R1!P175</f>
        <v>0</v>
      </c>
    </row>
    <row r="65" spans="2:53" ht="15" customHeight="1">
      <c r="B65" s="409">
        <f t="shared" ref="B65" si="148">B64</f>
        <v>0</v>
      </c>
      <c r="C65" s="460" t="str">
        <f ca="1">IFERROR(표준압력!F50,"")</f>
        <v/>
      </c>
      <c r="D65" s="469">
        <f ca="1">표준압력!G50</f>
        <v>0</v>
      </c>
      <c r="E65" s="422" t="str">
        <f t="shared" ca="1" si="35"/>
        <v/>
      </c>
      <c r="F65" s="412" t="e">
        <f t="shared" ref="F65:G65" ca="1" si="149">F64</f>
        <v>#VALUE!</v>
      </c>
      <c r="G65" s="413" t="e">
        <f t="shared" ca="1" si="149"/>
        <v>#VALUE!</v>
      </c>
      <c r="H65" s="444" t="e">
        <f t="shared" ca="1" si="37"/>
        <v>#VALUE!</v>
      </c>
      <c r="I65" s="411" t="s">
        <v>964</v>
      </c>
      <c r="J65" s="377">
        <f t="shared" si="14"/>
        <v>1</v>
      </c>
      <c r="K65" s="420" t="e">
        <f t="shared" ca="1" si="15"/>
        <v>#VALUE!</v>
      </c>
      <c r="L65" s="413">
        <f t="shared" ca="1" si="16"/>
        <v>0</v>
      </c>
      <c r="N65" s="377">
        <f t="shared" si="38"/>
        <v>0</v>
      </c>
      <c r="O65" s="428">
        <f t="shared" ref="O65:T65" si="150">O64</f>
        <v>9.7989820000000005</v>
      </c>
      <c r="P65" s="428" t="e">
        <f t="shared" si="150"/>
        <v>#DIV/0!</v>
      </c>
      <c r="Q65" s="428">
        <f t="shared" si="150"/>
        <v>8000</v>
      </c>
      <c r="R65" s="428">
        <f t="shared" si="150"/>
        <v>1</v>
      </c>
      <c r="S65" s="428">
        <f t="shared" ca="1" si="150"/>
        <v>0</v>
      </c>
      <c r="T65" s="428" t="e">
        <f t="shared" ca="1" si="150"/>
        <v>#VALUE!</v>
      </c>
      <c r="U65" s="430" t="e">
        <f t="shared" ca="1" si="40"/>
        <v>#DIV/0!</v>
      </c>
      <c r="V65" s="428" t="str">
        <f t="shared" ref="V65:W65" ca="1" si="151">V64</f>
        <v/>
      </c>
      <c r="W65" s="428" t="str">
        <f t="shared" ca="1" si="151"/>
        <v/>
      </c>
      <c r="X65" s="426" t="e">
        <f t="shared" ca="1" si="42"/>
        <v>#DIV/0!</v>
      </c>
      <c r="Y65" s="428">
        <f t="shared" ref="Y65:Z65" si="152">Y64</f>
        <v>9.0000000000000002E-6</v>
      </c>
      <c r="Z65" s="428" t="e">
        <f t="shared" ca="1" si="152"/>
        <v>#DIV/0!</v>
      </c>
      <c r="AA65" s="431" t="e">
        <f t="shared" ca="1" si="44"/>
        <v>#VALUE!</v>
      </c>
      <c r="AB65" s="432" t="e">
        <f t="shared" ca="1" si="45"/>
        <v>#DIV/0!</v>
      </c>
      <c r="AC65" s="428" t="e">
        <f t="shared" ref="AC65:AD65" si="153">AC64</f>
        <v>#DIV/0!</v>
      </c>
      <c r="AD65" s="413" t="str">
        <f t="shared" ca="1" si="153"/>
        <v>기체</v>
      </c>
      <c r="AE65" s="427" t="e">
        <f t="shared" ca="1" si="47"/>
        <v>#DIV/0!</v>
      </c>
      <c r="AF65" s="428">
        <f t="shared" si="22"/>
        <v>0.03</v>
      </c>
      <c r="AG65" s="423" t="e">
        <f t="shared" ca="1" si="48"/>
        <v>#DIV/0!</v>
      </c>
      <c r="AH65" s="423" t="e">
        <f t="shared" ca="1" si="49"/>
        <v>#DIV/0!</v>
      </c>
      <c r="AI65" s="447" t="e">
        <f t="shared" ca="1" si="50"/>
        <v>#N/A</v>
      </c>
      <c r="AJ65" s="429" t="e">
        <f t="shared" ca="1" si="51"/>
        <v>#DIV/0!</v>
      </c>
      <c r="AK65" s="67"/>
      <c r="AL65" s="68">
        <f>Pressure_1_R1!A176</f>
        <v>0</v>
      </c>
      <c r="AM65" s="84">
        <f>Pressure_1_R1!B176</f>
        <v>0</v>
      </c>
      <c r="AN65" s="84">
        <f>Pressure_1_R1!C176</f>
        <v>0</v>
      </c>
      <c r="AO65" s="84">
        <f>Pressure_1_R1!D176</f>
        <v>0</v>
      </c>
      <c r="AP65" s="84">
        <f>Pressure_1_R1!E176</f>
        <v>0</v>
      </c>
      <c r="AQ65" s="84">
        <f>Pressure_1_R1!F176</f>
        <v>0</v>
      </c>
      <c r="AR65" s="84">
        <f>Pressure_1_R1!G176</f>
        <v>0</v>
      </c>
      <c r="AS65" s="84">
        <f>Pressure_1_R1!H176</f>
        <v>0</v>
      </c>
      <c r="AT65" s="84">
        <f>Pressure_1_R1!I176</f>
        <v>0</v>
      </c>
      <c r="AU65" s="84">
        <f>Pressure_1_R1!J176</f>
        <v>0</v>
      </c>
      <c r="AV65" s="84">
        <f>Pressure_1_R1!K176</f>
        <v>0</v>
      </c>
      <c r="AW65" s="84">
        <f>Pressure_1_R1!L176</f>
        <v>0</v>
      </c>
      <c r="AX65" s="84">
        <f>Pressure_1_R1!M176</f>
        <v>0</v>
      </c>
      <c r="AY65" s="84">
        <f>Pressure_1_R1!N176</f>
        <v>0</v>
      </c>
      <c r="AZ65" s="84">
        <f>Pressure_1_R1!O176</f>
        <v>0</v>
      </c>
      <c r="BA65" s="69">
        <f>Pressure_1_R1!P176</f>
        <v>0</v>
      </c>
    </row>
    <row r="66" spans="2:53" ht="15" customHeight="1">
      <c r="B66" s="409">
        <f t="shared" ref="B66" si="154">B65</f>
        <v>0</v>
      </c>
      <c r="C66" s="460" t="str">
        <f ca="1">IFERROR(표준압력!F51,"")</f>
        <v/>
      </c>
      <c r="D66" s="469">
        <f ca="1">표준압력!G51</f>
        <v>0</v>
      </c>
      <c r="E66" s="422" t="str">
        <f t="shared" ca="1" si="35"/>
        <v/>
      </c>
      <c r="F66" s="412" t="e">
        <f t="shared" ref="F66:G66" ca="1" si="155">F65</f>
        <v>#VALUE!</v>
      </c>
      <c r="G66" s="413" t="e">
        <f t="shared" ca="1" si="155"/>
        <v>#VALUE!</v>
      </c>
      <c r="H66" s="444" t="e">
        <f t="shared" ca="1" si="37"/>
        <v>#VALUE!</v>
      </c>
      <c r="I66" s="411" t="s">
        <v>964</v>
      </c>
      <c r="J66" s="377">
        <f t="shared" si="14"/>
        <v>1</v>
      </c>
      <c r="K66" s="420" t="e">
        <f t="shared" ca="1" si="15"/>
        <v>#VALUE!</v>
      </c>
      <c r="L66" s="413">
        <f t="shared" ca="1" si="16"/>
        <v>0</v>
      </c>
      <c r="N66" s="377">
        <f t="shared" si="38"/>
        <v>0</v>
      </c>
      <c r="O66" s="428">
        <f t="shared" ref="O66:T66" si="156">O65</f>
        <v>9.7989820000000005</v>
      </c>
      <c r="P66" s="428" t="e">
        <f t="shared" si="156"/>
        <v>#DIV/0!</v>
      </c>
      <c r="Q66" s="428">
        <f t="shared" si="156"/>
        <v>8000</v>
      </c>
      <c r="R66" s="428">
        <f t="shared" si="156"/>
        <v>1</v>
      </c>
      <c r="S66" s="428">
        <f t="shared" ca="1" si="156"/>
        <v>0</v>
      </c>
      <c r="T66" s="428" t="e">
        <f t="shared" ca="1" si="156"/>
        <v>#VALUE!</v>
      </c>
      <c r="U66" s="430" t="e">
        <f t="shared" ca="1" si="40"/>
        <v>#DIV/0!</v>
      </c>
      <c r="V66" s="428" t="str">
        <f t="shared" ref="V66:W66" ca="1" si="157">V65</f>
        <v/>
      </c>
      <c r="W66" s="428" t="str">
        <f t="shared" ca="1" si="157"/>
        <v/>
      </c>
      <c r="X66" s="426" t="e">
        <f t="shared" ca="1" si="42"/>
        <v>#DIV/0!</v>
      </c>
      <c r="Y66" s="428">
        <f t="shared" ref="Y66:Z66" si="158">Y65</f>
        <v>9.0000000000000002E-6</v>
      </c>
      <c r="Z66" s="428" t="e">
        <f t="shared" ca="1" si="158"/>
        <v>#DIV/0!</v>
      </c>
      <c r="AA66" s="431" t="e">
        <f t="shared" ca="1" si="44"/>
        <v>#VALUE!</v>
      </c>
      <c r="AB66" s="432" t="e">
        <f t="shared" ca="1" si="45"/>
        <v>#DIV/0!</v>
      </c>
      <c r="AC66" s="428" t="e">
        <f t="shared" ref="AC66:AD66" si="159">AC65</f>
        <v>#DIV/0!</v>
      </c>
      <c r="AD66" s="413" t="str">
        <f t="shared" ca="1" si="159"/>
        <v>기체</v>
      </c>
      <c r="AE66" s="427" t="e">
        <f t="shared" ca="1" si="47"/>
        <v>#DIV/0!</v>
      </c>
      <c r="AF66" s="428">
        <f t="shared" si="22"/>
        <v>0.03</v>
      </c>
      <c r="AG66" s="423" t="e">
        <f t="shared" ca="1" si="48"/>
        <v>#DIV/0!</v>
      </c>
      <c r="AH66" s="423" t="e">
        <f t="shared" ca="1" si="49"/>
        <v>#DIV/0!</v>
      </c>
      <c r="AI66" s="447" t="e">
        <f t="shared" ca="1" si="50"/>
        <v>#N/A</v>
      </c>
      <c r="AJ66" s="429" t="e">
        <f t="shared" ca="1" si="51"/>
        <v>#DIV/0!</v>
      </c>
      <c r="AK66" s="67"/>
      <c r="AL66" s="68">
        <f>Pressure_1_R1!A177</f>
        <v>0</v>
      </c>
      <c r="AM66" s="84">
        <f>Pressure_1_R1!B177</f>
        <v>0</v>
      </c>
      <c r="AN66" s="84">
        <f>Pressure_1_R1!C177</f>
        <v>0</v>
      </c>
      <c r="AO66" s="84">
        <f>Pressure_1_R1!D177</f>
        <v>0</v>
      </c>
      <c r="AP66" s="84">
        <f>Pressure_1_R1!E177</f>
        <v>0</v>
      </c>
      <c r="AQ66" s="84">
        <f>Pressure_1_R1!F177</f>
        <v>0</v>
      </c>
      <c r="AR66" s="84">
        <f>Pressure_1_R1!G177</f>
        <v>0</v>
      </c>
      <c r="AS66" s="84">
        <f>Pressure_1_R1!H177</f>
        <v>0</v>
      </c>
      <c r="AT66" s="84">
        <f>Pressure_1_R1!I177</f>
        <v>0</v>
      </c>
      <c r="AU66" s="84">
        <f>Pressure_1_R1!J177</f>
        <v>0</v>
      </c>
      <c r="AV66" s="84">
        <f>Pressure_1_R1!K177</f>
        <v>0</v>
      </c>
      <c r="AW66" s="84">
        <f>Pressure_1_R1!L177</f>
        <v>0</v>
      </c>
      <c r="AX66" s="84">
        <f>Pressure_1_R1!M177</f>
        <v>0</v>
      </c>
      <c r="AY66" s="84">
        <f>Pressure_1_R1!N177</f>
        <v>0</v>
      </c>
      <c r="AZ66" s="84">
        <f>Pressure_1_R1!O177</f>
        <v>0</v>
      </c>
      <c r="BA66" s="69">
        <f>Pressure_1_R1!P177</f>
        <v>0</v>
      </c>
    </row>
    <row r="67" spans="2:53" ht="15" customHeight="1">
      <c r="B67" s="409">
        <f t="shared" ref="B67" si="160">B66</f>
        <v>0</v>
      </c>
      <c r="C67" s="460" t="str">
        <f ca="1">IFERROR(표준압력!F52,"")</f>
        <v/>
      </c>
      <c r="D67" s="469">
        <f ca="1">표준압력!G52</f>
        <v>0</v>
      </c>
      <c r="E67" s="422" t="str">
        <f t="shared" ca="1" si="35"/>
        <v/>
      </c>
      <c r="F67" s="412" t="e">
        <f t="shared" ref="F67:G67" ca="1" si="161">F66</f>
        <v>#VALUE!</v>
      </c>
      <c r="G67" s="413" t="e">
        <f t="shared" ca="1" si="161"/>
        <v>#VALUE!</v>
      </c>
      <c r="H67" s="444" t="e">
        <f t="shared" ca="1" si="37"/>
        <v>#VALUE!</v>
      </c>
      <c r="I67" s="411" t="s">
        <v>964</v>
      </c>
      <c r="J67" s="377">
        <f t="shared" si="14"/>
        <v>1</v>
      </c>
      <c r="K67" s="420" t="e">
        <f t="shared" ca="1" si="15"/>
        <v>#VALUE!</v>
      </c>
      <c r="L67" s="413">
        <f t="shared" ca="1" si="16"/>
        <v>0</v>
      </c>
      <c r="N67" s="377">
        <f t="shared" si="38"/>
        <v>0</v>
      </c>
      <c r="O67" s="428">
        <f t="shared" ref="O67:T67" si="162">O66</f>
        <v>9.7989820000000005</v>
      </c>
      <c r="P67" s="428" t="e">
        <f t="shared" si="162"/>
        <v>#DIV/0!</v>
      </c>
      <c r="Q67" s="428">
        <f t="shared" si="162"/>
        <v>8000</v>
      </c>
      <c r="R67" s="428">
        <f t="shared" si="162"/>
        <v>1</v>
      </c>
      <c r="S67" s="428">
        <f t="shared" ca="1" si="162"/>
        <v>0</v>
      </c>
      <c r="T67" s="428" t="e">
        <f t="shared" ca="1" si="162"/>
        <v>#VALUE!</v>
      </c>
      <c r="U67" s="430" t="e">
        <f t="shared" ca="1" si="40"/>
        <v>#DIV/0!</v>
      </c>
      <c r="V67" s="428" t="str">
        <f t="shared" ref="V67:W67" ca="1" si="163">V66</f>
        <v/>
      </c>
      <c r="W67" s="428" t="str">
        <f t="shared" ca="1" si="163"/>
        <v/>
      </c>
      <c r="X67" s="426" t="e">
        <f t="shared" ca="1" si="42"/>
        <v>#DIV/0!</v>
      </c>
      <c r="Y67" s="428">
        <f t="shared" ref="Y67:Z67" si="164">Y66</f>
        <v>9.0000000000000002E-6</v>
      </c>
      <c r="Z67" s="428" t="e">
        <f t="shared" ca="1" si="164"/>
        <v>#DIV/0!</v>
      </c>
      <c r="AA67" s="431" t="e">
        <f t="shared" ca="1" si="44"/>
        <v>#VALUE!</v>
      </c>
      <c r="AB67" s="432" t="e">
        <f t="shared" ca="1" si="45"/>
        <v>#DIV/0!</v>
      </c>
      <c r="AC67" s="428" t="e">
        <f t="shared" ref="AC67:AD67" si="165">AC66</f>
        <v>#DIV/0!</v>
      </c>
      <c r="AD67" s="413" t="str">
        <f t="shared" ca="1" si="165"/>
        <v>기체</v>
      </c>
      <c r="AE67" s="427" t="e">
        <f t="shared" ca="1" si="47"/>
        <v>#DIV/0!</v>
      </c>
      <c r="AF67" s="428">
        <f t="shared" si="22"/>
        <v>0.03</v>
      </c>
      <c r="AG67" s="423" t="e">
        <f t="shared" ca="1" si="48"/>
        <v>#DIV/0!</v>
      </c>
      <c r="AH67" s="423" t="e">
        <f t="shared" ca="1" si="49"/>
        <v>#DIV/0!</v>
      </c>
      <c r="AI67" s="447" t="e">
        <f t="shared" ca="1" si="50"/>
        <v>#N/A</v>
      </c>
      <c r="AJ67" s="429" t="e">
        <f t="shared" ca="1" si="51"/>
        <v>#DIV/0!</v>
      </c>
      <c r="AK67" s="67"/>
      <c r="AL67" s="68">
        <f>Pressure_1_R1!A178</f>
        <v>0</v>
      </c>
      <c r="AM67" s="84">
        <f>Pressure_1_R1!B178</f>
        <v>0</v>
      </c>
      <c r="AN67" s="84">
        <f>Pressure_1_R1!C178</f>
        <v>0</v>
      </c>
      <c r="AO67" s="84">
        <f>Pressure_1_R1!D178</f>
        <v>0</v>
      </c>
      <c r="AP67" s="84">
        <f>Pressure_1_R1!E178</f>
        <v>0</v>
      </c>
      <c r="AQ67" s="84">
        <f>Pressure_1_R1!F178</f>
        <v>0</v>
      </c>
      <c r="AR67" s="84">
        <f>Pressure_1_R1!G178</f>
        <v>0</v>
      </c>
      <c r="AS67" s="84">
        <f>Pressure_1_R1!H178</f>
        <v>0</v>
      </c>
      <c r="AT67" s="84">
        <f>Pressure_1_R1!I178</f>
        <v>0</v>
      </c>
      <c r="AU67" s="84">
        <f>Pressure_1_R1!J178</f>
        <v>0</v>
      </c>
      <c r="AV67" s="84">
        <f>Pressure_1_R1!K178</f>
        <v>0</v>
      </c>
      <c r="AW67" s="84">
        <f>Pressure_1_R1!L178</f>
        <v>0</v>
      </c>
      <c r="AX67" s="84">
        <f>Pressure_1_R1!M178</f>
        <v>0</v>
      </c>
      <c r="AY67" s="84">
        <f>Pressure_1_R1!N178</f>
        <v>0</v>
      </c>
      <c r="AZ67" s="84">
        <f>Pressure_1_R1!O178</f>
        <v>0</v>
      </c>
      <c r="BA67" s="69">
        <f>Pressure_1_R1!P178</f>
        <v>0</v>
      </c>
    </row>
    <row r="68" spans="2:53" ht="15" customHeight="1">
      <c r="B68" s="409">
        <f t="shared" ref="B68" si="166">B67</f>
        <v>0</v>
      </c>
      <c r="C68" s="460" t="str">
        <f ca="1">IFERROR(표준압력!F53,"")</f>
        <v/>
      </c>
      <c r="D68" s="469">
        <f ca="1">표준압력!G53</f>
        <v>0</v>
      </c>
      <c r="E68" s="422" t="str">
        <f t="shared" ca="1" si="35"/>
        <v/>
      </c>
      <c r="F68" s="412" t="e">
        <f t="shared" ref="F68:G68" ca="1" si="167">F67</f>
        <v>#VALUE!</v>
      </c>
      <c r="G68" s="413" t="e">
        <f t="shared" ca="1" si="167"/>
        <v>#VALUE!</v>
      </c>
      <c r="H68" s="444" t="e">
        <f t="shared" ca="1" si="37"/>
        <v>#VALUE!</v>
      </c>
      <c r="I68" s="411" t="s">
        <v>964</v>
      </c>
      <c r="J68" s="377">
        <f t="shared" si="14"/>
        <v>1</v>
      </c>
      <c r="K68" s="420" t="e">
        <f t="shared" ca="1" si="15"/>
        <v>#VALUE!</v>
      </c>
      <c r="L68" s="413">
        <f t="shared" ca="1" si="16"/>
        <v>0</v>
      </c>
      <c r="N68" s="377">
        <f t="shared" si="38"/>
        <v>0</v>
      </c>
      <c r="O68" s="428">
        <f t="shared" ref="O68:T68" si="168">O67</f>
        <v>9.7989820000000005</v>
      </c>
      <c r="P68" s="428" t="e">
        <f t="shared" si="168"/>
        <v>#DIV/0!</v>
      </c>
      <c r="Q68" s="428">
        <f t="shared" si="168"/>
        <v>8000</v>
      </c>
      <c r="R68" s="428">
        <f t="shared" si="168"/>
        <v>1</v>
      </c>
      <c r="S68" s="428">
        <f t="shared" ca="1" si="168"/>
        <v>0</v>
      </c>
      <c r="T68" s="428" t="e">
        <f t="shared" ca="1" si="168"/>
        <v>#VALUE!</v>
      </c>
      <c r="U68" s="430" t="e">
        <f t="shared" ca="1" si="40"/>
        <v>#DIV/0!</v>
      </c>
      <c r="V68" s="428" t="str">
        <f t="shared" ref="V68:W68" ca="1" si="169">V67</f>
        <v/>
      </c>
      <c r="W68" s="428" t="str">
        <f t="shared" ca="1" si="169"/>
        <v/>
      </c>
      <c r="X68" s="426" t="e">
        <f t="shared" ca="1" si="42"/>
        <v>#DIV/0!</v>
      </c>
      <c r="Y68" s="428">
        <f t="shared" ref="Y68:Z68" si="170">Y67</f>
        <v>9.0000000000000002E-6</v>
      </c>
      <c r="Z68" s="428" t="e">
        <f t="shared" ca="1" si="170"/>
        <v>#DIV/0!</v>
      </c>
      <c r="AA68" s="431" t="e">
        <f t="shared" ca="1" si="44"/>
        <v>#VALUE!</v>
      </c>
      <c r="AB68" s="432" t="e">
        <f t="shared" ca="1" si="45"/>
        <v>#DIV/0!</v>
      </c>
      <c r="AC68" s="428" t="e">
        <f t="shared" ref="AC68:AD68" si="171">AC67</f>
        <v>#DIV/0!</v>
      </c>
      <c r="AD68" s="413" t="str">
        <f t="shared" ca="1" si="171"/>
        <v>기체</v>
      </c>
      <c r="AE68" s="427" t="e">
        <f t="shared" ca="1" si="47"/>
        <v>#DIV/0!</v>
      </c>
      <c r="AF68" s="428">
        <f t="shared" si="22"/>
        <v>0.03</v>
      </c>
      <c r="AG68" s="423" t="e">
        <f t="shared" ca="1" si="48"/>
        <v>#DIV/0!</v>
      </c>
      <c r="AH68" s="423" t="e">
        <f t="shared" ca="1" si="49"/>
        <v>#DIV/0!</v>
      </c>
      <c r="AI68" s="447" t="e">
        <f t="shared" ca="1" si="50"/>
        <v>#N/A</v>
      </c>
      <c r="AJ68" s="429" t="e">
        <f t="shared" ca="1" si="51"/>
        <v>#DIV/0!</v>
      </c>
      <c r="AK68" s="67"/>
      <c r="AL68" s="68">
        <f>Pressure_1_R1!A179</f>
        <v>0</v>
      </c>
      <c r="AM68" s="84">
        <f>Pressure_1_R1!B179</f>
        <v>0</v>
      </c>
      <c r="AN68" s="84">
        <f>Pressure_1_R1!C179</f>
        <v>0</v>
      </c>
      <c r="AO68" s="84">
        <f>Pressure_1_R1!D179</f>
        <v>0</v>
      </c>
      <c r="AP68" s="84">
        <f>Pressure_1_R1!E179</f>
        <v>0</v>
      </c>
      <c r="AQ68" s="84">
        <f>Pressure_1_R1!F179</f>
        <v>0</v>
      </c>
      <c r="AR68" s="84">
        <f>Pressure_1_R1!G179</f>
        <v>0</v>
      </c>
      <c r="AS68" s="84">
        <f>Pressure_1_R1!H179</f>
        <v>0</v>
      </c>
      <c r="AT68" s="84">
        <f>Pressure_1_R1!I179</f>
        <v>0</v>
      </c>
      <c r="AU68" s="84">
        <f>Pressure_1_R1!J179</f>
        <v>0</v>
      </c>
      <c r="AV68" s="84">
        <f>Pressure_1_R1!K179</f>
        <v>0</v>
      </c>
      <c r="AW68" s="84">
        <f>Pressure_1_R1!L179</f>
        <v>0</v>
      </c>
      <c r="AX68" s="84">
        <f>Pressure_1_R1!M179</f>
        <v>0</v>
      </c>
      <c r="AY68" s="84">
        <f>Pressure_1_R1!N179</f>
        <v>0</v>
      </c>
      <c r="AZ68" s="84">
        <f>Pressure_1_R1!O179</f>
        <v>0</v>
      </c>
      <c r="BA68" s="69">
        <f>Pressure_1_R1!P179</f>
        <v>0</v>
      </c>
    </row>
    <row r="69" spans="2:53" ht="15" customHeight="1">
      <c r="B69" s="409">
        <f t="shared" ref="B69" si="172">B68</f>
        <v>0</v>
      </c>
      <c r="C69" s="460" t="str">
        <f ca="1">IFERROR(표준압력!F54,"")</f>
        <v/>
      </c>
      <c r="D69" s="469">
        <f ca="1">표준압력!G54</f>
        <v>0</v>
      </c>
      <c r="E69" s="422" t="str">
        <f t="shared" ca="1" si="35"/>
        <v/>
      </c>
      <c r="F69" s="412" t="e">
        <f t="shared" ref="F69:G69" ca="1" si="173">F68</f>
        <v>#VALUE!</v>
      </c>
      <c r="G69" s="413" t="e">
        <f t="shared" ca="1" si="173"/>
        <v>#VALUE!</v>
      </c>
      <c r="H69" s="444" t="e">
        <f t="shared" ca="1" si="37"/>
        <v>#VALUE!</v>
      </c>
      <c r="I69" s="411" t="s">
        <v>964</v>
      </c>
      <c r="J69" s="377">
        <f t="shared" si="14"/>
        <v>1</v>
      </c>
      <c r="K69" s="420" t="e">
        <f t="shared" ca="1" si="15"/>
        <v>#VALUE!</v>
      </c>
      <c r="L69" s="413">
        <f t="shared" ca="1" si="16"/>
        <v>0</v>
      </c>
      <c r="N69" s="377">
        <f t="shared" si="38"/>
        <v>0</v>
      </c>
      <c r="O69" s="428">
        <f t="shared" ref="O69:T69" si="174">O68</f>
        <v>9.7989820000000005</v>
      </c>
      <c r="P69" s="428" t="e">
        <f t="shared" si="174"/>
        <v>#DIV/0!</v>
      </c>
      <c r="Q69" s="428">
        <f t="shared" si="174"/>
        <v>8000</v>
      </c>
      <c r="R69" s="428">
        <f t="shared" si="174"/>
        <v>1</v>
      </c>
      <c r="S69" s="428">
        <f t="shared" ca="1" si="174"/>
        <v>0</v>
      </c>
      <c r="T69" s="428" t="e">
        <f t="shared" ca="1" si="174"/>
        <v>#VALUE!</v>
      </c>
      <c r="U69" s="430" t="e">
        <f t="shared" ca="1" si="40"/>
        <v>#DIV/0!</v>
      </c>
      <c r="V69" s="428" t="str">
        <f t="shared" ref="V69:W69" ca="1" si="175">V68</f>
        <v/>
      </c>
      <c r="W69" s="428" t="str">
        <f t="shared" ca="1" si="175"/>
        <v/>
      </c>
      <c r="X69" s="426" t="e">
        <f t="shared" ca="1" si="42"/>
        <v>#DIV/0!</v>
      </c>
      <c r="Y69" s="428">
        <f t="shared" ref="Y69:Z69" si="176">Y68</f>
        <v>9.0000000000000002E-6</v>
      </c>
      <c r="Z69" s="428" t="e">
        <f t="shared" ca="1" si="176"/>
        <v>#DIV/0!</v>
      </c>
      <c r="AA69" s="431" t="e">
        <f t="shared" ca="1" si="44"/>
        <v>#VALUE!</v>
      </c>
      <c r="AB69" s="432" t="e">
        <f t="shared" ca="1" si="45"/>
        <v>#DIV/0!</v>
      </c>
      <c r="AC69" s="428" t="e">
        <f t="shared" ref="AC69:AD69" si="177">AC68</f>
        <v>#DIV/0!</v>
      </c>
      <c r="AD69" s="413" t="str">
        <f t="shared" ca="1" si="177"/>
        <v>기체</v>
      </c>
      <c r="AE69" s="427" t="e">
        <f t="shared" ca="1" si="47"/>
        <v>#DIV/0!</v>
      </c>
      <c r="AF69" s="428">
        <f t="shared" si="22"/>
        <v>0.03</v>
      </c>
      <c r="AG69" s="423" t="e">
        <f t="shared" ca="1" si="48"/>
        <v>#DIV/0!</v>
      </c>
      <c r="AH69" s="423" t="e">
        <f t="shared" ca="1" si="49"/>
        <v>#DIV/0!</v>
      </c>
      <c r="AI69" s="447" t="e">
        <f t="shared" ca="1" si="50"/>
        <v>#N/A</v>
      </c>
      <c r="AJ69" s="429" t="e">
        <f t="shared" ca="1" si="51"/>
        <v>#DIV/0!</v>
      </c>
      <c r="AK69" s="67"/>
      <c r="AL69" s="68">
        <f>Pressure_1_R1!A180</f>
        <v>0</v>
      </c>
      <c r="AM69" s="84">
        <f>Pressure_1_R1!B180</f>
        <v>0</v>
      </c>
      <c r="AN69" s="84">
        <f>Pressure_1_R1!C180</f>
        <v>0</v>
      </c>
      <c r="AO69" s="84">
        <f>Pressure_1_R1!D180</f>
        <v>0</v>
      </c>
      <c r="AP69" s="84">
        <f>Pressure_1_R1!E180</f>
        <v>0</v>
      </c>
      <c r="AQ69" s="84">
        <f>Pressure_1_R1!F180</f>
        <v>0</v>
      </c>
      <c r="AR69" s="84">
        <f>Pressure_1_R1!G180</f>
        <v>0</v>
      </c>
      <c r="AS69" s="84">
        <f>Pressure_1_R1!H180</f>
        <v>0</v>
      </c>
      <c r="AT69" s="84">
        <f>Pressure_1_R1!I180</f>
        <v>0</v>
      </c>
      <c r="AU69" s="84">
        <f>Pressure_1_R1!J180</f>
        <v>0</v>
      </c>
      <c r="AV69" s="84">
        <f>Pressure_1_R1!K180</f>
        <v>0</v>
      </c>
      <c r="AW69" s="84">
        <f>Pressure_1_R1!L180</f>
        <v>0</v>
      </c>
      <c r="AX69" s="84">
        <f>Pressure_1_R1!M180</f>
        <v>0</v>
      </c>
      <c r="AY69" s="84">
        <f>Pressure_1_R1!N180</f>
        <v>0</v>
      </c>
      <c r="AZ69" s="84">
        <f>Pressure_1_R1!O180</f>
        <v>0</v>
      </c>
      <c r="BA69" s="69">
        <f>Pressure_1_R1!P180</f>
        <v>0</v>
      </c>
    </row>
    <row r="70" spans="2:53" ht="15" customHeight="1">
      <c r="B70" s="409">
        <f t="shared" ref="B70" si="178">B69</f>
        <v>0</v>
      </c>
      <c r="C70" s="460" t="str">
        <f ca="1">IFERROR(표준압력!F55,"")</f>
        <v/>
      </c>
      <c r="D70" s="469">
        <f ca="1">표준압력!G55</f>
        <v>0</v>
      </c>
      <c r="E70" s="422" t="str">
        <f t="shared" ca="1" si="35"/>
        <v/>
      </c>
      <c r="F70" s="412" t="e">
        <f t="shared" ref="F70:G70" ca="1" si="179">F69</f>
        <v>#VALUE!</v>
      </c>
      <c r="G70" s="413" t="e">
        <f t="shared" ca="1" si="179"/>
        <v>#VALUE!</v>
      </c>
      <c r="H70" s="444" t="e">
        <f t="shared" ca="1" si="37"/>
        <v>#VALUE!</v>
      </c>
      <c r="I70" s="411" t="s">
        <v>964</v>
      </c>
      <c r="J70" s="377">
        <f t="shared" si="14"/>
        <v>1</v>
      </c>
      <c r="K70" s="420" t="e">
        <f t="shared" ca="1" si="15"/>
        <v>#VALUE!</v>
      </c>
      <c r="L70" s="413">
        <f t="shared" ca="1" si="16"/>
        <v>0</v>
      </c>
      <c r="N70" s="377">
        <f t="shared" si="38"/>
        <v>0</v>
      </c>
      <c r="O70" s="428">
        <f t="shared" ref="O70:T70" si="180">O69</f>
        <v>9.7989820000000005</v>
      </c>
      <c r="P70" s="428" t="e">
        <f t="shared" si="180"/>
        <v>#DIV/0!</v>
      </c>
      <c r="Q70" s="428">
        <f t="shared" si="180"/>
        <v>8000</v>
      </c>
      <c r="R70" s="428">
        <f t="shared" si="180"/>
        <v>1</v>
      </c>
      <c r="S70" s="428">
        <f t="shared" ca="1" si="180"/>
        <v>0</v>
      </c>
      <c r="T70" s="428" t="e">
        <f t="shared" ca="1" si="180"/>
        <v>#VALUE!</v>
      </c>
      <c r="U70" s="430" t="e">
        <f t="shared" ca="1" si="40"/>
        <v>#DIV/0!</v>
      </c>
      <c r="V70" s="428" t="str">
        <f t="shared" ref="V70:W70" ca="1" si="181">V69</f>
        <v/>
      </c>
      <c r="W70" s="428" t="str">
        <f t="shared" ca="1" si="181"/>
        <v/>
      </c>
      <c r="X70" s="426" t="e">
        <f t="shared" ca="1" si="42"/>
        <v>#DIV/0!</v>
      </c>
      <c r="Y70" s="428">
        <f t="shared" ref="Y70:Z70" si="182">Y69</f>
        <v>9.0000000000000002E-6</v>
      </c>
      <c r="Z70" s="428" t="e">
        <f t="shared" ca="1" si="182"/>
        <v>#DIV/0!</v>
      </c>
      <c r="AA70" s="431" t="e">
        <f t="shared" ca="1" si="44"/>
        <v>#VALUE!</v>
      </c>
      <c r="AB70" s="432" t="e">
        <f t="shared" ca="1" si="45"/>
        <v>#DIV/0!</v>
      </c>
      <c r="AC70" s="428" t="e">
        <f t="shared" ref="AC70:AD70" si="183">AC69</f>
        <v>#DIV/0!</v>
      </c>
      <c r="AD70" s="413" t="str">
        <f t="shared" ca="1" si="183"/>
        <v>기체</v>
      </c>
      <c r="AE70" s="427" t="e">
        <f t="shared" ca="1" si="47"/>
        <v>#DIV/0!</v>
      </c>
      <c r="AF70" s="428">
        <f t="shared" si="22"/>
        <v>0.03</v>
      </c>
      <c r="AG70" s="423" t="e">
        <f t="shared" ca="1" si="48"/>
        <v>#DIV/0!</v>
      </c>
      <c r="AH70" s="423" t="e">
        <f t="shared" ca="1" si="49"/>
        <v>#DIV/0!</v>
      </c>
      <c r="AI70" s="447" t="e">
        <f t="shared" ca="1" si="50"/>
        <v>#N/A</v>
      </c>
      <c r="AJ70" s="429" t="e">
        <f t="shared" ca="1" si="51"/>
        <v>#DIV/0!</v>
      </c>
      <c r="AK70" s="67"/>
      <c r="AL70" s="68">
        <f>Pressure_1_R1!A181</f>
        <v>0</v>
      </c>
      <c r="AM70" s="84">
        <f>Pressure_1_R1!B181</f>
        <v>0</v>
      </c>
      <c r="AN70" s="84">
        <f>Pressure_1_R1!C181</f>
        <v>0</v>
      </c>
      <c r="AO70" s="84">
        <f>Pressure_1_R1!D181</f>
        <v>0</v>
      </c>
      <c r="AP70" s="84">
        <f>Pressure_1_R1!E181</f>
        <v>0</v>
      </c>
      <c r="AQ70" s="84">
        <f>Pressure_1_R1!F181</f>
        <v>0</v>
      </c>
      <c r="AR70" s="84">
        <f>Pressure_1_R1!G181</f>
        <v>0</v>
      </c>
      <c r="AS70" s="84">
        <f>Pressure_1_R1!H181</f>
        <v>0</v>
      </c>
      <c r="AT70" s="84">
        <f>Pressure_1_R1!I181</f>
        <v>0</v>
      </c>
      <c r="AU70" s="84">
        <f>Pressure_1_R1!J181</f>
        <v>0</v>
      </c>
      <c r="AV70" s="84">
        <f>Pressure_1_R1!K181</f>
        <v>0</v>
      </c>
      <c r="AW70" s="84">
        <f>Pressure_1_R1!L181</f>
        <v>0</v>
      </c>
      <c r="AX70" s="84">
        <f>Pressure_1_R1!M181</f>
        <v>0</v>
      </c>
      <c r="AY70" s="84">
        <f>Pressure_1_R1!N181</f>
        <v>0</v>
      </c>
      <c r="AZ70" s="84">
        <f>Pressure_1_R1!O181</f>
        <v>0</v>
      </c>
      <c r="BA70" s="69">
        <f>Pressure_1_R1!P181</f>
        <v>0</v>
      </c>
    </row>
    <row r="71" spans="2:53" ht="15" customHeight="1">
      <c r="B71" s="409">
        <f t="shared" ref="B71" si="184">B70</f>
        <v>0</v>
      </c>
      <c r="C71" s="460" t="str">
        <f ca="1">IFERROR(표준압력!F56,"")</f>
        <v/>
      </c>
      <c r="D71" s="469">
        <f ca="1">표준압력!G56</f>
        <v>0</v>
      </c>
      <c r="E71" s="422" t="str">
        <f t="shared" ca="1" si="35"/>
        <v/>
      </c>
      <c r="F71" s="412" t="e">
        <f t="shared" ref="F71:G71" ca="1" si="185">F70</f>
        <v>#VALUE!</v>
      </c>
      <c r="G71" s="413" t="e">
        <f t="shared" ca="1" si="185"/>
        <v>#VALUE!</v>
      </c>
      <c r="H71" s="444" t="e">
        <f t="shared" ca="1" si="37"/>
        <v>#VALUE!</v>
      </c>
      <c r="I71" s="411" t="s">
        <v>964</v>
      </c>
      <c r="J71" s="377">
        <f t="shared" si="14"/>
        <v>1</v>
      </c>
      <c r="K71" s="420" t="e">
        <f t="shared" ca="1" si="15"/>
        <v>#VALUE!</v>
      </c>
      <c r="L71" s="413">
        <f t="shared" ca="1" si="16"/>
        <v>0</v>
      </c>
      <c r="N71" s="377">
        <f t="shared" si="38"/>
        <v>0</v>
      </c>
      <c r="O71" s="428">
        <f t="shared" ref="O71:T71" si="186">O70</f>
        <v>9.7989820000000005</v>
      </c>
      <c r="P71" s="428" t="e">
        <f t="shared" si="186"/>
        <v>#DIV/0!</v>
      </c>
      <c r="Q71" s="428">
        <f t="shared" si="186"/>
        <v>8000</v>
      </c>
      <c r="R71" s="428">
        <f t="shared" si="186"/>
        <v>1</v>
      </c>
      <c r="S71" s="428">
        <f t="shared" ca="1" si="186"/>
        <v>0</v>
      </c>
      <c r="T71" s="428" t="e">
        <f t="shared" ca="1" si="186"/>
        <v>#VALUE!</v>
      </c>
      <c r="U71" s="430" t="e">
        <f t="shared" ca="1" si="40"/>
        <v>#DIV/0!</v>
      </c>
      <c r="V71" s="428" t="str">
        <f t="shared" ref="V71:W71" ca="1" si="187">V70</f>
        <v/>
      </c>
      <c r="W71" s="428" t="str">
        <f t="shared" ca="1" si="187"/>
        <v/>
      </c>
      <c r="X71" s="426" t="e">
        <f t="shared" ca="1" si="42"/>
        <v>#DIV/0!</v>
      </c>
      <c r="Y71" s="428">
        <f t="shared" ref="Y71:Z71" si="188">Y70</f>
        <v>9.0000000000000002E-6</v>
      </c>
      <c r="Z71" s="428" t="e">
        <f t="shared" ca="1" si="188"/>
        <v>#DIV/0!</v>
      </c>
      <c r="AA71" s="431" t="e">
        <f t="shared" ca="1" si="44"/>
        <v>#VALUE!</v>
      </c>
      <c r="AB71" s="432" t="e">
        <f t="shared" ca="1" si="45"/>
        <v>#DIV/0!</v>
      </c>
      <c r="AC71" s="428" t="e">
        <f t="shared" ref="AC71:AD71" si="189">AC70</f>
        <v>#DIV/0!</v>
      </c>
      <c r="AD71" s="413" t="str">
        <f t="shared" ca="1" si="189"/>
        <v>기체</v>
      </c>
      <c r="AE71" s="427" t="e">
        <f t="shared" ca="1" si="47"/>
        <v>#DIV/0!</v>
      </c>
      <c r="AF71" s="428">
        <f t="shared" si="22"/>
        <v>0.03</v>
      </c>
      <c r="AG71" s="423" t="e">
        <f t="shared" ca="1" si="48"/>
        <v>#DIV/0!</v>
      </c>
      <c r="AH71" s="423" t="e">
        <f t="shared" ca="1" si="49"/>
        <v>#DIV/0!</v>
      </c>
      <c r="AI71" s="447" t="e">
        <f t="shared" ca="1" si="50"/>
        <v>#N/A</v>
      </c>
      <c r="AJ71" s="429" t="e">
        <f t="shared" ca="1" si="51"/>
        <v>#DIV/0!</v>
      </c>
      <c r="AK71" s="67"/>
      <c r="AL71" s="68">
        <f>Pressure_1_R1!A182</f>
        <v>0</v>
      </c>
      <c r="AM71" s="84">
        <f>Pressure_1_R1!B182</f>
        <v>0</v>
      </c>
      <c r="AN71" s="84">
        <f>Pressure_1_R1!C182</f>
        <v>0</v>
      </c>
      <c r="AO71" s="84">
        <f>Pressure_1_R1!D182</f>
        <v>0</v>
      </c>
      <c r="AP71" s="84">
        <f>Pressure_1_R1!E182</f>
        <v>0</v>
      </c>
      <c r="AQ71" s="84">
        <f>Pressure_1_R1!F182</f>
        <v>0</v>
      </c>
      <c r="AR71" s="84">
        <f>Pressure_1_R1!G182</f>
        <v>0</v>
      </c>
      <c r="AS71" s="84">
        <f>Pressure_1_R1!H182</f>
        <v>0</v>
      </c>
      <c r="AT71" s="84">
        <f>Pressure_1_R1!I182</f>
        <v>0</v>
      </c>
      <c r="AU71" s="84">
        <f>Pressure_1_R1!J182</f>
        <v>0</v>
      </c>
      <c r="AV71" s="84">
        <f>Pressure_1_R1!K182</f>
        <v>0</v>
      </c>
      <c r="AW71" s="84">
        <f>Pressure_1_R1!L182</f>
        <v>0</v>
      </c>
      <c r="AX71" s="84">
        <f>Pressure_1_R1!M182</f>
        <v>0</v>
      </c>
      <c r="AY71" s="84">
        <f>Pressure_1_R1!N182</f>
        <v>0</v>
      </c>
      <c r="AZ71" s="84">
        <f>Pressure_1_R1!O182</f>
        <v>0</v>
      </c>
      <c r="BA71" s="69">
        <f>Pressure_1_R1!P182</f>
        <v>0</v>
      </c>
    </row>
    <row r="72" spans="2:53" ht="15" customHeight="1">
      <c r="B72" s="409">
        <f t="shared" ref="B72" si="190">B71</f>
        <v>0</v>
      </c>
      <c r="C72" s="460" t="str">
        <f ca="1">IFERROR(표준압력!F57,"")</f>
        <v/>
      </c>
      <c r="D72" s="469">
        <f ca="1">표준압력!G57</f>
        <v>0</v>
      </c>
      <c r="E72" s="422" t="str">
        <f t="shared" ca="1" si="35"/>
        <v/>
      </c>
      <c r="F72" s="412" t="e">
        <f t="shared" ref="F72:G72" ca="1" si="191">F71</f>
        <v>#VALUE!</v>
      </c>
      <c r="G72" s="413" t="e">
        <f t="shared" ca="1" si="191"/>
        <v>#VALUE!</v>
      </c>
      <c r="H72" s="444" t="e">
        <f t="shared" ca="1" si="37"/>
        <v>#VALUE!</v>
      </c>
      <c r="I72" s="411" t="s">
        <v>964</v>
      </c>
      <c r="J72" s="377">
        <f t="shared" si="14"/>
        <v>1</v>
      </c>
      <c r="K72" s="420" t="e">
        <f t="shared" ca="1" si="15"/>
        <v>#VALUE!</v>
      </c>
      <c r="L72" s="413">
        <f t="shared" ca="1" si="16"/>
        <v>0</v>
      </c>
      <c r="N72" s="377">
        <f t="shared" si="38"/>
        <v>0</v>
      </c>
      <c r="O72" s="428">
        <f t="shared" ref="O72:T72" si="192">O71</f>
        <v>9.7989820000000005</v>
      </c>
      <c r="P72" s="428" t="e">
        <f t="shared" si="192"/>
        <v>#DIV/0!</v>
      </c>
      <c r="Q72" s="428">
        <f t="shared" si="192"/>
        <v>8000</v>
      </c>
      <c r="R72" s="428">
        <f t="shared" si="192"/>
        <v>1</v>
      </c>
      <c r="S72" s="428">
        <f t="shared" ca="1" si="192"/>
        <v>0</v>
      </c>
      <c r="T72" s="428" t="e">
        <f t="shared" ca="1" si="192"/>
        <v>#VALUE!</v>
      </c>
      <c r="U72" s="430" t="e">
        <f t="shared" ca="1" si="40"/>
        <v>#DIV/0!</v>
      </c>
      <c r="V72" s="428" t="str">
        <f t="shared" ref="V72:W72" ca="1" si="193">V71</f>
        <v/>
      </c>
      <c r="W72" s="428" t="str">
        <f t="shared" ca="1" si="193"/>
        <v/>
      </c>
      <c r="X72" s="426" t="e">
        <f t="shared" ca="1" si="42"/>
        <v>#DIV/0!</v>
      </c>
      <c r="Y72" s="428">
        <f t="shared" ref="Y72:Z72" si="194">Y71</f>
        <v>9.0000000000000002E-6</v>
      </c>
      <c r="Z72" s="428" t="e">
        <f t="shared" ca="1" si="194"/>
        <v>#DIV/0!</v>
      </c>
      <c r="AA72" s="431" t="e">
        <f t="shared" ca="1" si="44"/>
        <v>#VALUE!</v>
      </c>
      <c r="AB72" s="432" t="e">
        <f t="shared" ca="1" si="45"/>
        <v>#DIV/0!</v>
      </c>
      <c r="AC72" s="428" t="e">
        <f t="shared" ref="AC72:AD72" si="195">AC71</f>
        <v>#DIV/0!</v>
      </c>
      <c r="AD72" s="413" t="str">
        <f t="shared" ca="1" si="195"/>
        <v>기체</v>
      </c>
      <c r="AE72" s="427" t="e">
        <f t="shared" ca="1" si="47"/>
        <v>#DIV/0!</v>
      </c>
      <c r="AF72" s="428">
        <f t="shared" si="22"/>
        <v>0.03</v>
      </c>
      <c r="AG72" s="423" t="e">
        <f t="shared" ca="1" si="48"/>
        <v>#DIV/0!</v>
      </c>
      <c r="AH72" s="423" t="e">
        <f t="shared" ca="1" si="49"/>
        <v>#DIV/0!</v>
      </c>
      <c r="AI72" s="447" t="e">
        <f t="shared" ca="1" si="50"/>
        <v>#N/A</v>
      </c>
      <c r="AJ72" s="429" t="e">
        <f t="shared" ca="1" si="51"/>
        <v>#DIV/0!</v>
      </c>
      <c r="AK72" s="67"/>
      <c r="AL72" s="68">
        <f>Pressure_1_R1!A183</f>
        <v>0</v>
      </c>
      <c r="AM72" s="84">
        <f>Pressure_1_R1!B183</f>
        <v>0</v>
      </c>
      <c r="AN72" s="84">
        <f>Pressure_1_R1!C183</f>
        <v>0</v>
      </c>
      <c r="AO72" s="84">
        <f>Pressure_1_R1!D183</f>
        <v>0</v>
      </c>
      <c r="AP72" s="84">
        <f>Pressure_1_R1!E183</f>
        <v>0</v>
      </c>
      <c r="AQ72" s="84">
        <f>Pressure_1_R1!F183</f>
        <v>0</v>
      </c>
      <c r="AR72" s="84">
        <f>Pressure_1_R1!G183</f>
        <v>0</v>
      </c>
      <c r="AS72" s="84">
        <f>Pressure_1_R1!H183</f>
        <v>0</v>
      </c>
      <c r="AT72" s="84">
        <f>Pressure_1_R1!I183</f>
        <v>0</v>
      </c>
      <c r="AU72" s="84">
        <f>Pressure_1_R1!J183</f>
        <v>0</v>
      </c>
      <c r="AV72" s="84">
        <f>Pressure_1_R1!K183</f>
        <v>0</v>
      </c>
      <c r="AW72" s="84">
        <f>Pressure_1_R1!L183</f>
        <v>0</v>
      </c>
      <c r="AX72" s="84">
        <f>Pressure_1_R1!M183</f>
        <v>0</v>
      </c>
      <c r="AY72" s="84">
        <f>Pressure_1_R1!N183</f>
        <v>0</v>
      </c>
      <c r="AZ72" s="84">
        <f>Pressure_1_R1!O183</f>
        <v>0</v>
      </c>
      <c r="BA72" s="69">
        <f>Pressure_1_R1!P183</f>
        <v>0</v>
      </c>
    </row>
    <row r="73" spans="2:53" ht="15" customHeight="1">
      <c r="B73" s="409">
        <f t="shared" ref="B73" si="196">B72</f>
        <v>0</v>
      </c>
      <c r="C73" s="460" t="str">
        <f ca="1">IFERROR(표준압력!F58,"")</f>
        <v/>
      </c>
      <c r="D73" s="469">
        <f ca="1">표준압력!G58</f>
        <v>0</v>
      </c>
      <c r="E73" s="422" t="str">
        <f t="shared" ca="1" si="35"/>
        <v/>
      </c>
      <c r="F73" s="412" t="e">
        <f t="shared" ref="F73:G73" ca="1" si="197">F72</f>
        <v>#VALUE!</v>
      </c>
      <c r="G73" s="413" t="e">
        <f t="shared" ca="1" si="197"/>
        <v>#VALUE!</v>
      </c>
      <c r="H73" s="444" t="e">
        <f t="shared" ca="1" si="37"/>
        <v>#VALUE!</v>
      </c>
      <c r="I73" s="411" t="s">
        <v>964</v>
      </c>
      <c r="J73" s="377">
        <f t="shared" si="14"/>
        <v>1</v>
      </c>
      <c r="K73" s="420" t="e">
        <f t="shared" ca="1" si="15"/>
        <v>#VALUE!</v>
      </c>
      <c r="L73" s="413">
        <f t="shared" ca="1" si="16"/>
        <v>0</v>
      </c>
      <c r="N73" s="377">
        <f t="shared" si="38"/>
        <v>0</v>
      </c>
      <c r="O73" s="428">
        <f t="shared" ref="O73:T73" si="198">O72</f>
        <v>9.7989820000000005</v>
      </c>
      <c r="P73" s="428" t="e">
        <f t="shared" si="198"/>
        <v>#DIV/0!</v>
      </c>
      <c r="Q73" s="428">
        <f t="shared" si="198"/>
        <v>8000</v>
      </c>
      <c r="R73" s="428">
        <f t="shared" si="198"/>
        <v>1</v>
      </c>
      <c r="S73" s="428">
        <f t="shared" ca="1" si="198"/>
        <v>0</v>
      </c>
      <c r="T73" s="428" t="e">
        <f t="shared" ca="1" si="198"/>
        <v>#VALUE!</v>
      </c>
      <c r="U73" s="430" t="e">
        <f t="shared" ca="1" si="40"/>
        <v>#DIV/0!</v>
      </c>
      <c r="V73" s="428" t="str">
        <f t="shared" ref="V73:W73" ca="1" si="199">V72</f>
        <v/>
      </c>
      <c r="W73" s="428" t="str">
        <f t="shared" ca="1" si="199"/>
        <v/>
      </c>
      <c r="X73" s="426" t="e">
        <f t="shared" ca="1" si="42"/>
        <v>#DIV/0!</v>
      </c>
      <c r="Y73" s="428">
        <f t="shared" ref="Y73:Z73" si="200">Y72</f>
        <v>9.0000000000000002E-6</v>
      </c>
      <c r="Z73" s="428" t="e">
        <f t="shared" ca="1" si="200"/>
        <v>#DIV/0!</v>
      </c>
      <c r="AA73" s="431" t="e">
        <f t="shared" ca="1" si="44"/>
        <v>#VALUE!</v>
      </c>
      <c r="AB73" s="432" t="e">
        <f t="shared" ca="1" si="45"/>
        <v>#DIV/0!</v>
      </c>
      <c r="AC73" s="428" t="e">
        <f t="shared" ref="AC73:AD73" si="201">AC72</f>
        <v>#DIV/0!</v>
      </c>
      <c r="AD73" s="413" t="str">
        <f t="shared" ca="1" si="201"/>
        <v>기체</v>
      </c>
      <c r="AE73" s="427" t="e">
        <f t="shared" ca="1" si="47"/>
        <v>#DIV/0!</v>
      </c>
      <c r="AF73" s="428">
        <f t="shared" si="22"/>
        <v>0.03</v>
      </c>
      <c r="AG73" s="423" t="e">
        <f t="shared" ca="1" si="48"/>
        <v>#DIV/0!</v>
      </c>
      <c r="AH73" s="423" t="e">
        <f t="shared" ca="1" si="49"/>
        <v>#DIV/0!</v>
      </c>
      <c r="AI73" s="447" t="e">
        <f t="shared" ca="1" si="50"/>
        <v>#N/A</v>
      </c>
      <c r="AJ73" s="429" t="e">
        <f t="shared" ca="1" si="51"/>
        <v>#DIV/0!</v>
      </c>
      <c r="AK73" s="67"/>
      <c r="AL73" s="68">
        <f>Pressure_1_R1!A184</f>
        <v>0</v>
      </c>
      <c r="AM73" s="84">
        <f>Pressure_1_R1!B184</f>
        <v>0</v>
      </c>
      <c r="AN73" s="84">
        <f>Pressure_1_R1!C184</f>
        <v>0</v>
      </c>
      <c r="AO73" s="84">
        <f>Pressure_1_R1!D184</f>
        <v>0</v>
      </c>
      <c r="AP73" s="84">
        <f>Pressure_1_R1!E184</f>
        <v>0</v>
      </c>
      <c r="AQ73" s="84">
        <f>Pressure_1_R1!F184</f>
        <v>0</v>
      </c>
      <c r="AR73" s="84">
        <f>Pressure_1_R1!G184</f>
        <v>0</v>
      </c>
      <c r="AS73" s="84">
        <f>Pressure_1_R1!H184</f>
        <v>0</v>
      </c>
      <c r="AT73" s="84">
        <f>Pressure_1_R1!I184</f>
        <v>0</v>
      </c>
      <c r="AU73" s="84">
        <f>Pressure_1_R1!J184</f>
        <v>0</v>
      </c>
      <c r="AV73" s="84">
        <f>Pressure_1_R1!K184</f>
        <v>0</v>
      </c>
      <c r="AW73" s="84">
        <f>Pressure_1_R1!L184</f>
        <v>0</v>
      </c>
      <c r="AX73" s="84">
        <f>Pressure_1_R1!M184</f>
        <v>0</v>
      </c>
      <c r="AY73" s="84">
        <f>Pressure_1_R1!N184</f>
        <v>0</v>
      </c>
      <c r="AZ73" s="84">
        <f>Pressure_1_R1!O184</f>
        <v>0</v>
      </c>
      <c r="BA73" s="69">
        <f>Pressure_1_R1!P184</f>
        <v>0</v>
      </c>
    </row>
    <row r="74" spans="2:53" ht="15" customHeight="1">
      <c r="B74" s="409">
        <f t="shared" ref="B74" si="202">B73</f>
        <v>0</v>
      </c>
      <c r="C74" s="460" t="str">
        <f ca="1">IFERROR(표준압력!F59,"")</f>
        <v/>
      </c>
      <c r="D74" s="469">
        <f ca="1">표준압력!G59</f>
        <v>0</v>
      </c>
      <c r="E74" s="422" t="str">
        <f t="shared" ca="1" si="35"/>
        <v/>
      </c>
      <c r="F74" s="412" t="e">
        <f t="shared" ref="F74:G74" ca="1" si="203">F73</f>
        <v>#VALUE!</v>
      </c>
      <c r="G74" s="413" t="e">
        <f t="shared" ca="1" si="203"/>
        <v>#VALUE!</v>
      </c>
      <c r="H74" s="444" t="e">
        <f t="shared" ca="1" si="37"/>
        <v>#VALUE!</v>
      </c>
      <c r="I74" s="411" t="s">
        <v>964</v>
      </c>
      <c r="J74" s="377">
        <f t="shared" si="14"/>
        <v>1</v>
      </c>
      <c r="K74" s="420" t="e">
        <f t="shared" ca="1" si="15"/>
        <v>#VALUE!</v>
      </c>
      <c r="L74" s="413">
        <f t="shared" ca="1" si="16"/>
        <v>0</v>
      </c>
      <c r="N74" s="377">
        <f t="shared" si="38"/>
        <v>0</v>
      </c>
      <c r="O74" s="428">
        <f t="shared" ref="O74:T74" si="204">O73</f>
        <v>9.7989820000000005</v>
      </c>
      <c r="P74" s="428" t="e">
        <f t="shared" si="204"/>
        <v>#DIV/0!</v>
      </c>
      <c r="Q74" s="428">
        <f t="shared" si="204"/>
        <v>8000</v>
      </c>
      <c r="R74" s="428">
        <f t="shared" si="204"/>
        <v>1</v>
      </c>
      <c r="S74" s="428">
        <f t="shared" ca="1" si="204"/>
        <v>0</v>
      </c>
      <c r="T74" s="428" t="e">
        <f t="shared" ca="1" si="204"/>
        <v>#VALUE!</v>
      </c>
      <c r="U74" s="430" t="e">
        <f t="shared" ca="1" si="40"/>
        <v>#DIV/0!</v>
      </c>
      <c r="V74" s="428" t="str">
        <f t="shared" ref="V74:W74" ca="1" si="205">V73</f>
        <v/>
      </c>
      <c r="W74" s="428" t="str">
        <f t="shared" ca="1" si="205"/>
        <v/>
      </c>
      <c r="X74" s="426" t="e">
        <f t="shared" ca="1" si="42"/>
        <v>#DIV/0!</v>
      </c>
      <c r="Y74" s="428">
        <f t="shared" ref="Y74:Z74" si="206">Y73</f>
        <v>9.0000000000000002E-6</v>
      </c>
      <c r="Z74" s="428" t="e">
        <f t="shared" ca="1" si="206"/>
        <v>#DIV/0!</v>
      </c>
      <c r="AA74" s="431" t="e">
        <f t="shared" ca="1" si="44"/>
        <v>#VALUE!</v>
      </c>
      <c r="AB74" s="432" t="e">
        <f t="shared" ca="1" si="45"/>
        <v>#DIV/0!</v>
      </c>
      <c r="AC74" s="428" t="e">
        <f t="shared" ref="AC74:AD74" si="207">AC73</f>
        <v>#DIV/0!</v>
      </c>
      <c r="AD74" s="413" t="str">
        <f t="shared" ca="1" si="207"/>
        <v>기체</v>
      </c>
      <c r="AE74" s="427" t="e">
        <f t="shared" ca="1" si="47"/>
        <v>#DIV/0!</v>
      </c>
      <c r="AF74" s="428">
        <f t="shared" si="22"/>
        <v>0.03</v>
      </c>
      <c r="AG74" s="423" t="e">
        <f t="shared" ca="1" si="48"/>
        <v>#DIV/0!</v>
      </c>
      <c r="AH74" s="423" t="e">
        <f t="shared" ca="1" si="49"/>
        <v>#DIV/0!</v>
      </c>
      <c r="AI74" s="447" t="e">
        <f t="shared" ca="1" si="50"/>
        <v>#N/A</v>
      </c>
      <c r="AJ74" s="429" t="e">
        <f t="shared" ca="1" si="51"/>
        <v>#DIV/0!</v>
      </c>
      <c r="AK74" s="67"/>
      <c r="AL74" s="68">
        <f>Pressure_1_R1!A185</f>
        <v>0</v>
      </c>
      <c r="AM74" s="84">
        <f>Pressure_1_R1!B185</f>
        <v>0</v>
      </c>
      <c r="AN74" s="84">
        <f>Pressure_1_R1!C185</f>
        <v>0</v>
      </c>
      <c r="AO74" s="84">
        <f>Pressure_1_R1!D185</f>
        <v>0</v>
      </c>
      <c r="AP74" s="84">
        <f>Pressure_1_R1!E185</f>
        <v>0</v>
      </c>
      <c r="AQ74" s="84">
        <f>Pressure_1_R1!F185</f>
        <v>0</v>
      </c>
      <c r="AR74" s="84">
        <f>Pressure_1_R1!G185</f>
        <v>0</v>
      </c>
      <c r="AS74" s="84">
        <f>Pressure_1_R1!H185</f>
        <v>0</v>
      </c>
      <c r="AT74" s="84">
        <f>Pressure_1_R1!I185</f>
        <v>0</v>
      </c>
      <c r="AU74" s="84">
        <f>Pressure_1_R1!J185</f>
        <v>0</v>
      </c>
      <c r="AV74" s="84">
        <f>Pressure_1_R1!K185</f>
        <v>0</v>
      </c>
      <c r="AW74" s="84">
        <f>Pressure_1_R1!L185</f>
        <v>0</v>
      </c>
      <c r="AX74" s="84">
        <f>Pressure_1_R1!M185</f>
        <v>0</v>
      </c>
      <c r="AY74" s="84">
        <f>Pressure_1_R1!N185</f>
        <v>0</v>
      </c>
      <c r="AZ74" s="84">
        <f>Pressure_1_R1!O185</f>
        <v>0</v>
      </c>
      <c r="BA74" s="69">
        <f>Pressure_1_R1!P185</f>
        <v>0</v>
      </c>
    </row>
    <row r="75" spans="2:53" ht="15" customHeight="1">
      <c r="B75" s="409">
        <f t="shared" ref="B75" si="208">B74</f>
        <v>0</v>
      </c>
      <c r="C75" s="460" t="str">
        <f ca="1">IFERROR(표준압력!F60,"")</f>
        <v/>
      </c>
      <c r="D75" s="469">
        <f ca="1">표준압력!G60</f>
        <v>0</v>
      </c>
      <c r="E75" s="422" t="str">
        <f t="shared" ca="1" si="35"/>
        <v/>
      </c>
      <c r="F75" s="412" t="e">
        <f t="shared" ref="F75:G75" ca="1" si="209">F74</f>
        <v>#VALUE!</v>
      </c>
      <c r="G75" s="413" t="e">
        <f t="shared" ca="1" si="209"/>
        <v>#VALUE!</v>
      </c>
      <c r="H75" s="444" t="e">
        <f t="shared" ca="1" si="37"/>
        <v>#VALUE!</v>
      </c>
      <c r="I75" s="411" t="s">
        <v>964</v>
      </c>
      <c r="J75" s="377">
        <f t="shared" si="14"/>
        <v>1</v>
      </c>
      <c r="K75" s="420" t="e">
        <f t="shared" ca="1" si="15"/>
        <v>#VALUE!</v>
      </c>
      <c r="L75" s="413">
        <f t="shared" ca="1" si="16"/>
        <v>0</v>
      </c>
      <c r="N75" s="377">
        <f t="shared" si="38"/>
        <v>0</v>
      </c>
      <c r="O75" s="428">
        <f t="shared" ref="O75:T75" si="210">O74</f>
        <v>9.7989820000000005</v>
      </c>
      <c r="P75" s="428" t="e">
        <f t="shared" si="210"/>
        <v>#DIV/0!</v>
      </c>
      <c r="Q75" s="428">
        <f t="shared" si="210"/>
        <v>8000</v>
      </c>
      <c r="R75" s="428">
        <f t="shared" si="210"/>
        <v>1</v>
      </c>
      <c r="S75" s="428">
        <f t="shared" ca="1" si="210"/>
        <v>0</v>
      </c>
      <c r="T75" s="428" t="e">
        <f t="shared" ca="1" si="210"/>
        <v>#VALUE!</v>
      </c>
      <c r="U75" s="430" t="e">
        <f t="shared" ca="1" si="40"/>
        <v>#DIV/0!</v>
      </c>
      <c r="V75" s="428" t="str">
        <f t="shared" ref="V75:W75" ca="1" si="211">V74</f>
        <v/>
      </c>
      <c r="W75" s="428" t="str">
        <f t="shared" ca="1" si="211"/>
        <v/>
      </c>
      <c r="X75" s="426" t="e">
        <f t="shared" ca="1" si="42"/>
        <v>#DIV/0!</v>
      </c>
      <c r="Y75" s="428">
        <f t="shared" ref="Y75:Z75" si="212">Y74</f>
        <v>9.0000000000000002E-6</v>
      </c>
      <c r="Z75" s="428" t="e">
        <f t="shared" ca="1" si="212"/>
        <v>#DIV/0!</v>
      </c>
      <c r="AA75" s="431" t="e">
        <f t="shared" ca="1" si="44"/>
        <v>#VALUE!</v>
      </c>
      <c r="AB75" s="432" t="e">
        <f t="shared" ca="1" si="45"/>
        <v>#DIV/0!</v>
      </c>
      <c r="AC75" s="428" t="e">
        <f t="shared" ref="AC75:AD75" si="213">AC74</f>
        <v>#DIV/0!</v>
      </c>
      <c r="AD75" s="413" t="str">
        <f t="shared" ca="1" si="213"/>
        <v>기체</v>
      </c>
      <c r="AE75" s="427" t="e">
        <f t="shared" ca="1" si="47"/>
        <v>#DIV/0!</v>
      </c>
      <c r="AF75" s="428">
        <f t="shared" si="22"/>
        <v>0.03</v>
      </c>
      <c r="AG75" s="423" t="e">
        <f t="shared" ca="1" si="48"/>
        <v>#DIV/0!</v>
      </c>
      <c r="AH75" s="423" t="e">
        <f t="shared" ca="1" si="49"/>
        <v>#DIV/0!</v>
      </c>
      <c r="AI75" s="447" t="e">
        <f t="shared" ca="1" si="50"/>
        <v>#N/A</v>
      </c>
      <c r="AJ75" s="429" t="e">
        <f t="shared" ca="1" si="51"/>
        <v>#DIV/0!</v>
      </c>
      <c r="AK75" s="67"/>
      <c r="AL75" s="68">
        <f>Pressure_1_R1!A186</f>
        <v>0</v>
      </c>
      <c r="AM75" s="84">
        <f>Pressure_1_R1!B186</f>
        <v>0</v>
      </c>
      <c r="AN75" s="84">
        <f>Pressure_1_R1!C186</f>
        <v>0</v>
      </c>
      <c r="AO75" s="84">
        <f>Pressure_1_R1!D186</f>
        <v>0</v>
      </c>
      <c r="AP75" s="84">
        <f>Pressure_1_R1!E186</f>
        <v>0</v>
      </c>
      <c r="AQ75" s="84">
        <f>Pressure_1_R1!F186</f>
        <v>0</v>
      </c>
      <c r="AR75" s="84">
        <f>Pressure_1_R1!G186</f>
        <v>0</v>
      </c>
      <c r="AS75" s="84">
        <f>Pressure_1_R1!H186</f>
        <v>0</v>
      </c>
      <c r="AT75" s="84">
        <f>Pressure_1_R1!I186</f>
        <v>0</v>
      </c>
      <c r="AU75" s="84">
        <f>Pressure_1_R1!J186</f>
        <v>0</v>
      </c>
      <c r="AV75" s="84">
        <f>Pressure_1_R1!K186</f>
        <v>0</v>
      </c>
      <c r="AW75" s="84">
        <f>Pressure_1_R1!L186</f>
        <v>0</v>
      </c>
      <c r="AX75" s="84">
        <f>Pressure_1_R1!M186</f>
        <v>0</v>
      </c>
      <c r="AY75" s="84">
        <f>Pressure_1_R1!N186</f>
        <v>0</v>
      </c>
      <c r="AZ75" s="84">
        <f>Pressure_1_R1!O186</f>
        <v>0</v>
      </c>
      <c r="BA75" s="69">
        <f>Pressure_1_R1!P186</f>
        <v>0</v>
      </c>
    </row>
    <row r="76" spans="2:53" ht="15" customHeight="1">
      <c r="B76" s="409">
        <f t="shared" ref="B76" si="214">B75</f>
        <v>0</v>
      </c>
      <c r="C76" s="460" t="str">
        <f ca="1">IFERROR(표준압력!F61,"")</f>
        <v/>
      </c>
      <c r="D76" s="469">
        <f ca="1">표준압력!G61</f>
        <v>0</v>
      </c>
      <c r="E76" s="422" t="str">
        <f t="shared" ca="1" si="35"/>
        <v/>
      </c>
      <c r="F76" s="412" t="e">
        <f t="shared" ref="F76:G76" ca="1" si="215">F75</f>
        <v>#VALUE!</v>
      </c>
      <c r="G76" s="413" t="e">
        <f t="shared" ca="1" si="215"/>
        <v>#VALUE!</v>
      </c>
      <c r="H76" s="444" t="e">
        <f t="shared" ca="1" si="37"/>
        <v>#VALUE!</v>
      </c>
      <c r="I76" s="411" t="s">
        <v>964</v>
      </c>
      <c r="J76" s="377">
        <f t="shared" si="14"/>
        <v>1</v>
      </c>
      <c r="K76" s="420" t="e">
        <f t="shared" ca="1" si="15"/>
        <v>#VALUE!</v>
      </c>
      <c r="L76" s="413">
        <f t="shared" ca="1" si="16"/>
        <v>0</v>
      </c>
      <c r="N76" s="377">
        <f t="shared" si="38"/>
        <v>0</v>
      </c>
      <c r="O76" s="428">
        <f t="shared" ref="O76:T76" si="216">O75</f>
        <v>9.7989820000000005</v>
      </c>
      <c r="P76" s="428" t="e">
        <f t="shared" si="216"/>
        <v>#DIV/0!</v>
      </c>
      <c r="Q76" s="428">
        <f t="shared" si="216"/>
        <v>8000</v>
      </c>
      <c r="R76" s="428">
        <f t="shared" si="216"/>
        <v>1</v>
      </c>
      <c r="S76" s="428">
        <f t="shared" ca="1" si="216"/>
        <v>0</v>
      </c>
      <c r="T76" s="428" t="e">
        <f t="shared" ca="1" si="216"/>
        <v>#VALUE!</v>
      </c>
      <c r="U76" s="430" t="e">
        <f t="shared" ca="1" si="40"/>
        <v>#DIV/0!</v>
      </c>
      <c r="V76" s="428" t="str">
        <f t="shared" ref="V76:W76" ca="1" si="217">V75</f>
        <v/>
      </c>
      <c r="W76" s="428" t="str">
        <f t="shared" ca="1" si="217"/>
        <v/>
      </c>
      <c r="X76" s="426" t="e">
        <f t="shared" ca="1" si="42"/>
        <v>#DIV/0!</v>
      </c>
      <c r="Y76" s="428">
        <f t="shared" ref="Y76:Z76" si="218">Y75</f>
        <v>9.0000000000000002E-6</v>
      </c>
      <c r="Z76" s="428" t="e">
        <f t="shared" ca="1" si="218"/>
        <v>#DIV/0!</v>
      </c>
      <c r="AA76" s="431" t="e">
        <f t="shared" ca="1" si="44"/>
        <v>#VALUE!</v>
      </c>
      <c r="AB76" s="432" t="e">
        <f t="shared" ca="1" si="45"/>
        <v>#DIV/0!</v>
      </c>
      <c r="AC76" s="428" t="e">
        <f t="shared" ref="AC76:AD76" si="219">AC75</f>
        <v>#DIV/0!</v>
      </c>
      <c r="AD76" s="413" t="str">
        <f t="shared" ca="1" si="219"/>
        <v>기체</v>
      </c>
      <c r="AE76" s="427" t="e">
        <f t="shared" ca="1" si="47"/>
        <v>#DIV/0!</v>
      </c>
      <c r="AF76" s="428">
        <f t="shared" si="22"/>
        <v>0.03</v>
      </c>
      <c r="AG76" s="423" t="e">
        <f t="shared" ca="1" si="48"/>
        <v>#DIV/0!</v>
      </c>
      <c r="AH76" s="423" t="e">
        <f t="shared" ca="1" si="49"/>
        <v>#DIV/0!</v>
      </c>
      <c r="AI76" s="447" t="e">
        <f t="shared" ca="1" si="50"/>
        <v>#N/A</v>
      </c>
      <c r="AJ76" s="429" t="e">
        <f t="shared" ca="1" si="51"/>
        <v>#DIV/0!</v>
      </c>
      <c r="AK76" s="67"/>
      <c r="AL76" s="68">
        <f>Pressure_1_R1!A187</f>
        <v>0</v>
      </c>
      <c r="AM76" s="84">
        <f>Pressure_1_R1!B187</f>
        <v>0</v>
      </c>
      <c r="AN76" s="84">
        <f>Pressure_1_R1!C187</f>
        <v>0</v>
      </c>
      <c r="AO76" s="84">
        <f>Pressure_1_R1!D187</f>
        <v>0</v>
      </c>
      <c r="AP76" s="84">
        <f>Pressure_1_R1!E187</f>
        <v>0</v>
      </c>
      <c r="AQ76" s="84">
        <f>Pressure_1_R1!F187</f>
        <v>0</v>
      </c>
      <c r="AR76" s="84">
        <f>Pressure_1_R1!G187</f>
        <v>0</v>
      </c>
      <c r="AS76" s="84">
        <f>Pressure_1_R1!H187</f>
        <v>0</v>
      </c>
      <c r="AT76" s="84">
        <f>Pressure_1_R1!I187</f>
        <v>0</v>
      </c>
      <c r="AU76" s="84">
        <f>Pressure_1_R1!J187</f>
        <v>0</v>
      </c>
      <c r="AV76" s="84">
        <f>Pressure_1_R1!K187</f>
        <v>0</v>
      </c>
      <c r="AW76" s="84">
        <f>Pressure_1_R1!L187</f>
        <v>0</v>
      </c>
      <c r="AX76" s="84">
        <f>Pressure_1_R1!M187</f>
        <v>0</v>
      </c>
      <c r="AY76" s="84">
        <f>Pressure_1_R1!N187</f>
        <v>0</v>
      </c>
      <c r="AZ76" s="84">
        <f>Pressure_1_R1!O187</f>
        <v>0</v>
      </c>
      <c r="BA76" s="69">
        <f>Pressure_1_R1!P187</f>
        <v>0</v>
      </c>
    </row>
    <row r="77" spans="2:53" ht="15" customHeight="1">
      <c r="B77" s="409">
        <f t="shared" ref="B77" si="220">B76</f>
        <v>0</v>
      </c>
      <c r="C77" s="460" t="str">
        <f ca="1">IFERROR(표준압력!F62,"")</f>
        <v/>
      </c>
      <c r="D77" s="469">
        <f ca="1">표준압력!G62</f>
        <v>0</v>
      </c>
      <c r="E77" s="422" t="str">
        <f t="shared" ca="1" si="35"/>
        <v/>
      </c>
      <c r="F77" s="412" t="e">
        <f t="shared" ref="F77:G77" ca="1" si="221">F76</f>
        <v>#VALUE!</v>
      </c>
      <c r="G77" s="413" t="e">
        <f t="shared" ca="1" si="221"/>
        <v>#VALUE!</v>
      </c>
      <c r="H77" s="444" t="e">
        <f t="shared" ca="1" si="37"/>
        <v>#VALUE!</v>
      </c>
      <c r="I77" s="411" t="s">
        <v>964</v>
      </c>
      <c r="J77" s="377">
        <f t="shared" si="14"/>
        <v>1</v>
      </c>
      <c r="K77" s="420" t="e">
        <f t="shared" ca="1" si="15"/>
        <v>#VALUE!</v>
      </c>
      <c r="L77" s="413">
        <f t="shared" ca="1" si="16"/>
        <v>0</v>
      </c>
      <c r="N77" s="377">
        <f t="shared" si="38"/>
        <v>0</v>
      </c>
      <c r="O77" s="428">
        <f t="shared" ref="O77:T77" si="222">O76</f>
        <v>9.7989820000000005</v>
      </c>
      <c r="P77" s="428" t="e">
        <f t="shared" si="222"/>
        <v>#DIV/0!</v>
      </c>
      <c r="Q77" s="428">
        <f t="shared" si="222"/>
        <v>8000</v>
      </c>
      <c r="R77" s="428">
        <f t="shared" si="222"/>
        <v>1</v>
      </c>
      <c r="S77" s="428">
        <f t="shared" ca="1" si="222"/>
        <v>0</v>
      </c>
      <c r="T77" s="428" t="e">
        <f t="shared" ca="1" si="222"/>
        <v>#VALUE!</v>
      </c>
      <c r="U77" s="430" t="e">
        <f t="shared" ca="1" si="40"/>
        <v>#DIV/0!</v>
      </c>
      <c r="V77" s="428" t="str">
        <f t="shared" ref="V77:W77" ca="1" si="223">V76</f>
        <v/>
      </c>
      <c r="W77" s="428" t="str">
        <f t="shared" ca="1" si="223"/>
        <v/>
      </c>
      <c r="X77" s="426" t="e">
        <f t="shared" ca="1" si="42"/>
        <v>#DIV/0!</v>
      </c>
      <c r="Y77" s="428">
        <f t="shared" ref="Y77:Z77" si="224">Y76</f>
        <v>9.0000000000000002E-6</v>
      </c>
      <c r="Z77" s="428" t="e">
        <f t="shared" ca="1" si="224"/>
        <v>#DIV/0!</v>
      </c>
      <c r="AA77" s="431" t="e">
        <f t="shared" ca="1" si="44"/>
        <v>#VALUE!</v>
      </c>
      <c r="AB77" s="432" t="e">
        <f t="shared" ca="1" si="45"/>
        <v>#DIV/0!</v>
      </c>
      <c r="AC77" s="428" t="e">
        <f t="shared" ref="AC77:AD77" si="225">AC76</f>
        <v>#DIV/0!</v>
      </c>
      <c r="AD77" s="413" t="str">
        <f t="shared" ca="1" si="225"/>
        <v>기체</v>
      </c>
      <c r="AE77" s="427" t="e">
        <f t="shared" ca="1" si="47"/>
        <v>#DIV/0!</v>
      </c>
      <c r="AF77" s="428">
        <f t="shared" si="22"/>
        <v>0.03</v>
      </c>
      <c r="AG77" s="423" t="e">
        <f t="shared" ca="1" si="48"/>
        <v>#DIV/0!</v>
      </c>
      <c r="AH77" s="423" t="e">
        <f t="shared" ca="1" si="49"/>
        <v>#DIV/0!</v>
      </c>
      <c r="AI77" s="447" t="e">
        <f t="shared" ca="1" si="50"/>
        <v>#N/A</v>
      </c>
      <c r="AJ77" s="429" t="e">
        <f t="shared" ca="1" si="51"/>
        <v>#DIV/0!</v>
      </c>
      <c r="AK77" s="67"/>
      <c r="AL77" s="68">
        <f>Pressure_1_R1!A188</f>
        <v>0</v>
      </c>
      <c r="AM77" s="84">
        <f>Pressure_1_R1!B188</f>
        <v>0</v>
      </c>
      <c r="AN77" s="84">
        <f>Pressure_1_R1!C188</f>
        <v>0</v>
      </c>
      <c r="AO77" s="84">
        <f>Pressure_1_R1!D188</f>
        <v>0</v>
      </c>
      <c r="AP77" s="84">
        <f>Pressure_1_R1!E188</f>
        <v>0</v>
      </c>
      <c r="AQ77" s="84">
        <f>Pressure_1_R1!F188</f>
        <v>0</v>
      </c>
      <c r="AR77" s="84">
        <f>Pressure_1_R1!G188</f>
        <v>0</v>
      </c>
      <c r="AS77" s="84">
        <f>Pressure_1_R1!H188</f>
        <v>0</v>
      </c>
      <c r="AT77" s="84">
        <f>Pressure_1_R1!I188</f>
        <v>0</v>
      </c>
      <c r="AU77" s="84">
        <f>Pressure_1_R1!J188</f>
        <v>0</v>
      </c>
      <c r="AV77" s="84">
        <f>Pressure_1_R1!K188</f>
        <v>0</v>
      </c>
      <c r="AW77" s="84">
        <f>Pressure_1_R1!L188</f>
        <v>0</v>
      </c>
      <c r="AX77" s="84">
        <f>Pressure_1_R1!M188</f>
        <v>0</v>
      </c>
      <c r="AY77" s="84">
        <f>Pressure_1_R1!N188</f>
        <v>0</v>
      </c>
      <c r="AZ77" s="84">
        <f>Pressure_1_R1!O188</f>
        <v>0</v>
      </c>
      <c r="BA77" s="69">
        <f>Pressure_1_R1!P188</f>
        <v>0</v>
      </c>
    </row>
    <row r="78" spans="2:53" ht="15" customHeight="1">
      <c r="B78" s="409">
        <f t="shared" ref="B78" si="226">B77</f>
        <v>0</v>
      </c>
      <c r="C78" s="460" t="str">
        <f ca="1">IFERROR(표준압력!F63,"")</f>
        <v/>
      </c>
      <c r="D78" s="469">
        <f ca="1">표준압력!G63</f>
        <v>0</v>
      </c>
      <c r="E78" s="422" t="str">
        <f t="shared" ca="1" si="35"/>
        <v/>
      </c>
      <c r="F78" s="412" t="e">
        <f t="shared" ref="F78:G78" ca="1" si="227">F77</f>
        <v>#VALUE!</v>
      </c>
      <c r="G78" s="413" t="e">
        <f t="shared" ca="1" si="227"/>
        <v>#VALUE!</v>
      </c>
      <c r="H78" s="444" t="e">
        <f t="shared" ca="1" si="37"/>
        <v>#VALUE!</v>
      </c>
      <c r="I78" s="411" t="s">
        <v>964</v>
      </c>
      <c r="J78" s="377">
        <f t="shared" si="14"/>
        <v>1</v>
      </c>
      <c r="K78" s="420" t="e">
        <f t="shared" ca="1" si="15"/>
        <v>#VALUE!</v>
      </c>
      <c r="L78" s="413">
        <f t="shared" ca="1" si="16"/>
        <v>0</v>
      </c>
      <c r="N78" s="377">
        <f t="shared" si="38"/>
        <v>0</v>
      </c>
      <c r="O78" s="428">
        <f t="shared" ref="O78:T78" si="228">O77</f>
        <v>9.7989820000000005</v>
      </c>
      <c r="P78" s="428" t="e">
        <f t="shared" si="228"/>
        <v>#DIV/0!</v>
      </c>
      <c r="Q78" s="428">
        <f t="shared" si="228"/>
        <v>8000</v>
      </c>
      <c r="R78" s="428">
        <f t="shared" si="228"/>
        <v>1</v>
      </c>
      <c r="S78" s="428">
        <f t="shared" ca="1" si="228"/>
        <v>0</v>
      </c>
      <c r="T78" s="428" t="e">
        <f t="shared" ca="1" si="228"/>
        <v>#VALUE!</v>
      </c>
      <c r="U78" s="430" t="e">
        <f t="shared" ca="1" si="40"/>
        <v>#DIV/0!</v>
      </c>
      <c r="V78" s="428" t="str">
        <f t="shared" ref="V78:W78" ca="1" si="229">V77</f>
        <v/>
      </c>
      <c r="W78" s="428" t="str">
        <f t="shared" ca="1" si="229"/>
        <v/>
      </c>
      <c r="X78" s="426" t="e">
        <f t="shared" ca="1" si="42"/>
        <v>#DIV/0!</v>
      </c>
      <c r="Y78" s="428">
        <f t="shared" ref="Y78:Z78" si="230">Y77</f>
        <v>9.0000000000000002E-6</v>
      </c>
      <c r="Z78" s="428" t="e">
        <f t="shared" ca="1" si="230"/>
        <v>#DIV/0!</v>
      </c>
      <c r="AA78" s="431" t="e">
        <f t="shared" ca="1" si="44"/>
        <v>#VALUE!</v>
      </c>
      <c r="AB78" s="432" t="e">
        <f t="shared" ca="1" si="45"/>
        <v>#DIV/0!</v>
      </c>
      <c r="AC78" s="428" t="e">
        <f t="shared" ref="AC78:AD78" si="231">AC77</f>
        <v>#DIV/0!</v>
      </c>
      <c r="AD78" s="413" t="str">
        <f t="shared" ca="1" si="231"/>
        <v>기체</v>
      </c>
      <c r="AE78" s="427" t="e">
        <f t="shared" ca="1" si="47"/>
        <v>#DIV/0!</v>
      </c>
      <c r="AF78" s="428">
        <f t="shared" si="22"/>
        <v>0.03</v>
      </c>
      <c r="AG78" s="423" t="e">
        <f t="shared" ca="1" si="48"/>
        <v>#DIV/0!</v>
      </c>
      <c r="AH78" s="423" t="e">
        <f t="shared" ca="1" si="49"/>
        <v>#DIV/0!</v>
      </c>
      <c r="AI78" s="447" t="e">
        <f t="shared" ca="1" si="50"/>
        <v>#N/A</v>
      </c>
      <c r="AJ78" s="429" t="e">
        <f t="shared" ca="1" si="51"/>
        <v>#DIV/0!</v>
      </c>
      <c r="AK78" s="67"/>
      <c r="AL78" s="68">
        <f>Pressure_1_R1!A189</f>
        <v>0</v>
      </c>
      <c r="AM78" s="84">
        <f>Pressure_1_R1!B189</f>
        <v>0</v>
      </c>
      <c r="AN78" s="84">
        <f>Pressure_1_R1!C189</f>
        <v>0</v>
      </c>
      <c r="AO78" s="84">
        <f>Pressure_1_R1!D189</f>
        <v>0</v>
      </c>
      <c r="AP78" s="84">
        <f>Pressure_1_R1!E189</f>
        <v>0</v>
      </c>
      <c r="AQ78" s="84">
        <f>Pressure_1_R1!F189</f>
        <v>0</v>
      </c>
      <c r="AR78" s="84">
        <f>Pressure_1_R1!G189</f>
        <v>0</v>
      </c>
      <c r="AS78" s="84">
        <f>Pressure_1_R1!H189</f>
        <v>0</v>
      </c>
      <c r="AT78" s="84">
        <f>Pressure_1_R1!I189</f>
        <v>0</v>
      </c>
      <c r="AU78" s="84">
        <f>Pressure_1_R1!J189</f>
        <v>0</v>
      </c>
      <c r="AV78" s="84">
        <f>Pressure_1_R1!K189</f>
        <v>0</v>
      </c>
      <c r="AW78" s="84">
        <f>Pressure_1_R1!L189</f>
        <v>0</v>
      </c>
      <c r="AX78" s="84">
        <f>Pressure_1_R1!M189</f>
        <v>0</v>
      </c>
      <c r="AY78" s="84">
        <f>Pressure_1_R1!N189</f>
        <v>0</v>
      </c>
      <c r="AZ78" s="84">
        <f>Pressure_1_R1!O189</f>
        <v>0</v>
      </c>
      <c r="BA78" s="69">
        <f>Pressure_1_R1!P189</f>
        <v>0</v>
      </c>
    </row>
    <row r="79" spans="2:53" s="67" customFormat="1" ht="15" customHeight="1"/>
    <row r="80" spans="2:53" s="67" customFormat="1" ht="15" customHeight="1">
      <c r="B80" s="301" t="s">
        <v>403</v>
      </c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</row>
    <row r="81" spans="1:23" s="67" customFormat="1" ht="15" customHeight="1">
      <c r="A81" s="44"/>
      <c r="B81" s="440" t="s">
        <v>404</v>
      </c>
      <c r="C81" s="99" t="s">
        <v>405</v>
      </c>
      <c r="D81" s="99" t="s">
        <v>406</v>
      </c>
      <c r="E81" s="99" t="s">
        <v>407</v>
      </c>
      <c r="F81" s="99" t="s">
        <v>408</v>
      </c>
      <c r="G81" s="99" t="s">
        <v>406</v>
      </c>
      <c r="H81" s="99" t="s">
        <v>407</v>
      </c>
      <c r="I81" s="793" t="s">
        <v>409</v>
      </c>
      <c r="J81" s="794"/>
      <c r="K81" s="99" t="s">
        <v>410</v>
      </c>
      <c r="L81" s="99" t="s">
        <v>407</v>
      </c>
      <c r="M81" s="793" t="s">
        <v>411</v>
      </c>
      <c r="N81" s="794"/>
      <c r="O81" s="99" t="s">
        <v>407</v>
      </c>
      <c r="P81" s="99" t="s">
        <v>412</v>
      </c>
      <c r="Q81" s="99" t="s">
        <v>413</v>
      </c>
      <c r="R81" s="99" t="s">
        <v>414</v>
      </c>
      <c r="S81" s="100" t="s">
        <v>415</v>
      </c>
      <c r="T81" s="44"/>
      <c r="U81" s="131" t="s">
        <v>479</v>
      </c>
      <c r="V81" s="113" t="e">
        <f ca="1">SUM(S82:S96)</f>
        <v>#VALUE!</v>
      </c>
    </row>
    <row r="82" spans="1:23" s="67" customFormat="1" ht="15" customHeight="1">
      <c r="A82" s="44"/>
      <c r="B82" s="101" t="s">
        <v>416</v>
      </c>
      <c r="C82" s="102" t="s">
        <v>417</v>
      </c>
      <c r="D82" s="103" t="str">
        <f ca="1">G15</f>
        <v/>
      </c>
      <c r="E82" s="104" t="s">
        <v>418</v>
      </c>
      <c r="F82" s="102" t="s">
        <v>419</v>
      </c>
      <c r="G82" s="105" t="e">
        <f ca="1">D82*J15%</f>
        <v>#VALUE!</v>
      </c>
      <c r="H82" s="104"/>
      <c r="I82" s="106" t="s">
        <v>420</v>
      </c>
      <c r="J82" s="107">
        <v>2</v>
      </c>
      <c r="K82" s="108" t="e">
        <f t="shared" ref="K82:K96" ca="1" si="232">G82/J82</f>
        <v>#VALUE!</v>
      </c>
      <c r="L82" s="104" t="s">
        <v>418</v>
      </c>
      <c r="M82" s="102" t="s">
        <v>421</v>
      </c>
      <c r="N82" s="108" t="e">
        <f ca="1">1/D82</f>
        <v>#VALUE!</v>
      </c>
      <c r="O82" s="104" t="s">
        <v>422</v>
      </c>
      <c r="P82" s="108" t="e">
        <f t="shared" ref="P82:P96" ca="1" si="233">K82*N82</f>
        <v>#VALUE!</v>
      </c>
      <c r="Q82" s="104">
        <v>13</v>
      </c>
      <c r="R82" s="109">
        <f t="shared" ref="R82:R96" si="234">1/2*(100/Q82)^2</f>
        <v>29.585798816568047</v>
      </c>
      <c r="S82" s="110" t="e">
        <f t="shared" ref="S82:S96" ca="1" si="235">P82^4/R82</f>
        <v>#VALUE!</v>
      </c>
      <c r="T82" s="44"/>
      <c r="U82" s="129" t="s">
        <v>478</v>
      </c>
      <c r="V82" s="130" t="e">
        <f ca="1">SQRT(SUMSQ(P82:P96))</f>
        <v>#VALUE!</v>
      </c>
    </row>
    <row r="83" spans="1:23" s="67" customFormat="1" ht="15" customHeight="1">
      <c r="A83" s="44"/>
      <c r="B83" s="101" t="s">
        <v>423</v>
      </c>
      <c r="C83" s="111" t="s">
        <v>424</v>
      </c>
      <c r="D83" s="112" t="e">
        <f ca="1">O$3-I15</f>
        <v>#DIV/0!</v>
      </c>
      <c r="E83" s="113" t="s">
        <v>139</v>
      </c>
      <c r="F83" s="104" t="s">
        <v>425</v>
      </c>
      <c r="G83" s="114">
        <v>0.5</v>
      </c>
      <c r="H83" s="113" t="s">
        <v>139</v>
      </c>
      <c r="I83" s="110" t="s">
        <v>426</v>
      </c>
      <c r="J83" s="107">
        <f>SQRT(3)</f>
        <v>1.7320508075688772</v>
      </c>
      <c r="K83" s="108">
        <f t="shared" si="232"/>
        <v>0.28867513459481292</v>
      </c>
      <c r="L83" s="113" t="s">
        <v>139</v>
      </c>
      <c r="M83" s="111" t="s">
        <v>427</v>
      </c>
      <c r="N83" s="108">
        <f>D84</f>
        <v>9.0000000000000002E-6</v>
      </c>
      <c r="O83" s="113" t="s">
        <v>428</v>
      </c>
      <c r="P83" s="108">
        <f t="shared" si="233"/>
        <v>2.5980762113533164E-6</v>
      </c>
      <c r="Q83" s="113">
        <v>10</v>
      </c>
      <c r="R83" s="109">
        <f t="shared" si="234"/>
        <v>50</v>
      </c>
      <c r="S83" s="110">
        <f t="shared" si="235"/>
        <v>9.1125000000000059E-25</v>
      </c>
      <c r="T83" s="44"/>
      <c r="U83" s="129" t="s">
        <v>480</v>
      </c>
      <c r="V83" s="132" t="e">
        <f ca="1">V82^4/V81</f>
        <v>#VALUE!</v>
      </c>
    </row>
    <row r="84" spans="1:23" s="67" customFormat="1" ht="15" customHeight="1">
      <c r="A84" s="44"/>
      <c r="B84" s="101" t="s">
        <v>429</v>
      </c>
      <c r="C84" s="111" t="s">
        <v>427</v>
      </c>
      <c r="D84" s="115">
        <v>9.0000000000000002E-6</v>
      </c>
      <c r="E84" s="113" t="s">
        <v>428</v>
      </c>
      <c r="F84" s="116">
        <v>0.1</v>
      </c>
      <c r="G84" s="108">
        <f>D84*F84</f>
        <v>9.0000000000000007E-7</v>
      </c>
      <c r="H84" s="113" t="s">
        <v>428</v>
      </c>
      <c r="I84" s="110" t="s">
        <v>426</v>
      </c>
      <c r="J84" s="107">
        <f>SQRT(3)</f>
        <v>1.7320508075688772</v>
      </c>
      <c r="K84" s="108">
        <f t="shared" si="232"/>
        <v>5.1961524227066323E-7</v>
      </c>
      <c r="L84" s="113" t="s">
        <v>428</v>
      </c>
      <c r="M84" s="111" t="s">
        <v>424</v>
      </c>
      <c r="N84" s="117" t="e">
        <f ca="1">D83</f>
        <v>#DIV/0!</v>
      </c>
      <c r="O84" s="113" t="s">
        <v>139</v>
      </c>
      <c r="P84" s="108" t="e">
        <f t="shared" ca="1" si="233"/>
        <v>#DIV/0!</v>
      </c>
      <c r="Q84" s="113">
        <v>20</v>
      </c>
      <c r="R84" s="118">
        <f t="shared" si="234"/>
        <v>12.5</v>
      </c>
      <c r="S84" s="110" t="e">
        <f t="shared" ca="1" si="235"/>
        <v>#DIV/0!</v>
      </c>
      <c r="T84" s="44"/>
      <c r="U84" s="129" t="s">
        <v>420</v>
      </c>
      <c r="V84" s="133" t="e">
        <f ca="1">1.95996+2.37356/V83+2.818745/V83^2+2.546662/V83^3+1.761829/V83^4+0.245458/V83^5+1.000764/V83^6</f>
        <v>#VALUE!</v>
      </c>
      <c r="W84" s="81"/>
    </row>
    <row r="85" spans="1:23" s="67" customFormat="1" ht="15" customHeight="1">
      <c r="A85" s="44"/>
      <c r="B85" s="101" t="s">
        <v>430</v>
      </c>
      <c r="C85" s="102" t="s">
        <v>431</v>
      </c>
      <c r="D85" s="119">
        <v>9.7989820000000005</v>
      </c>
      <c r="E85" s="120" t="s">
        <v>432</v>
      </c>
      <c r="F85" s="121" t="s">
        <v>419</v>
      </c>
      <c r="G85" s="108">
        <f>0.0002/100</f>
        <v>1.9999999999999999E-6</v>
      </c>
      <c r="H85" s="120" t="s">
        <v>432</v>
      </c>
      <c r="I85" s="106" t="s">
        <v>420</v>
      </c>
      <c r="J85" s="107">
        <v>2</v>
      </c>
      <c r="K85" s="108">
        <f t="shared" si="232"/>
        <v>9.9999999999999995E-7</v>
      </c>
      <c r="L85" s="120" t="s">
        <v>432</v>
      </c>
      <c r="M85" s="111" t="s">
        <v>433</v>
      </c>
      <c r="N85" s="117">
        <f>1/D85</f>
        <v>0.1020514171778252</v>
      </c>
      <c r="O85" s="120" t="s">
        <v>434</v>
      </c>
      <c r="P85" s="108">
        <f t="shared" si="233"/>
        <v>1.0205141717782521E-7</v>
      </c>
      <c r="Q85" s="113">
        <v>10</v>
      </c>
      <c r="R85" s="109">
        <f t="shared" si="234"/>
        <v>50</v>
      </c>
      <c r="S85" s="110">
        <f t="shared" si="235"/>
        <v>2.1692327673842511E-30</v>
      </c>
      <c r="T85" s="44"/>
      <c r="U85" s="129" t="s">
        <v>481</v>
      </c>
      <c r="V85" s="134" t="e">
        <f ca="1">V82*V84*100</f>
        <v>#VALUE!</v>
      </c>
      <c r="W85" s="433" t="s">
        <v>482</v>
      </c>
    </row>
    <row r="86" spans="1:23" s="67" customFormat="1" ht="15" customHeight="1">
      <c r="A86" s="44"/>
      <c r="B86" s="101" t="s">
        <v>435</v>
      </c>
      <c r="C86" s="102" t="s">
        <v>436</v>
      </c>
      <c r="D86" s="122">
        <v>5</v>
      </c>
      <c r="E86" s="120" t="s">
        <v>437</v>
      </c>
      <c r="F86" s="116" t="s">
        <v>438</v>
      </c>
      <c r="G86" s="108">
        <f>RADIANS(D86/60)</f>
        <v>1.454441043328608E-3</v>
      </c>
      <c r="H86" s="120"/>
      <c r="I86" s="110" t="s">
        <v>426</v>
      </c>
      <c r="J86" s="107">
        <f>SQRT(3)</f>
        <v>1.7320508075688772</v>
      </c>
      <c r="K86" s="108">
        <f t="shared" si="232"/>
        <v>8.3972192788621196E-4</v>
      </c>
      <c r="L86" s="120"/>
      <c r="M86" s="102" t="s">
        <v>439</v>
      </c>
      <c r="N86" s="108">
        <f>TAN(G86)</f>
        <v>1.45444206890373E-3</v>
      </c>
      <c r="O86" s="120"/>
      <c r="P86" s="108">
        <f t="shared" si="233"/>
        <v>1.2213268980986508E-6</v>
      </c>
      <c r="Q86" s="113">
        <v>30</v>
      </c>
      <c r="R86" s="109">
        <f t="shared" si="234"/>
        <v>5.5555555555555562</v>
      </c>
      <c r="S86" s="110">
        <f t="shared" si="235"/>
        <v>4.0049785364825227E-25</v>
      </c>
      <c r="T86" s="44"/>
      <c r="U86" s="434" t="s">
        <v>951</v>
      </c>
      <c r="V86" s="113" t="e">
        <f ca="1">OFFSET(R$3,COUNTIF(Q$4:Q$10,"&lt;="&amp;V85),0)+1</f>
        <v>#VALUE!</v>
      </c>
    </row>
    <row r="87" spans="1:23" s="67" customFormat="1" ht="15" customHeight="1">
      <c r="A87" s="44"/>
      <c r="B87" s="101" t="s">
        <v>440</v>
      </c>
      <c r="C87" s="102" t="s">
        <v>441</v>
      </c>
      <c r="D87" s="122">
        <f ca="1">IF(MAX(E19:E78)&lt;=L$8,50,10)</f>
        <v>50</v>
      </c>
      <c r="E87" s="120" t="s">
        <v>442</v>
      </c>
      <c r="F87" s="116"/>
      <c r="G87" s="108">
        <f ca="1">D87*10^-6</f>
        <v>4.9999999999999996E-5</v>
      </c>
      <c r="H87" s="120"/>
      <c r="I87" s="110" t="s">
        <v>426</v>
      </c>
      <c r="J87" s="107">
        <f>SQRT(3)</f>
        <v>1.7320508075688772</v>
      </c>
      <c r="K87" s="108">
        <f t="shared" ca="1" si="232"/>
        <v>2.8867513459481286E-5</v>
      </c>
      <c r="L87" s="120"/>
      <c r="M87" s="102"/>
      <c r="N87" s="117">
        <v>1</v>
      </c>
      <c r="O87" s="120"/>
      <c r="P87" s="108">
        <f t="shared" ca="1" si="233"/>
        <v>2.8867513459481286E-5</v>
      </c>
      <c r="Q87" s="113">
        <v>10</v>
      </c>
      <c r="R87" s="109">
        <f t="shared" si="234"/>
        <v>50</v>
      </c>
      <c r="S87" s="110">
        <f t="shared" ca="1" si="235"/>
        <v>1.3888888888888882E-20</v>
      </c>
      <c r="T87" s="44"/>
    </row>
    <row r="88" spans="1:23" s="67" customFormat="1" ht="15" customHeight="1">
      <c r="A88" s="44"/>
      <c r="B88" s="101" t="s">
        <v>443</v>
      </c>
      <c r="C88" s="102" t="s">
        <v>444</v>
      </c>
      <c r="D88" s="103" t="e">
        <f ca="1">D91*D85/D82</f>
        <v>#VALUE!</v>
      </c>
      <c r="E88" s="120" t="s">
        <v>445</v>
      </c>
      <c r="F88" s="116" t="s">
        <v>446</v>
      </c>
      <c r="G88" s="105" t="e">
        <f ca="1">D88*(50*10^-6)</f>
        <v>#VALUE!</v>
      </c>
      <c r="H88" s="120" t="s">
        <v>445</v>
      </c>
      <c r="I88" s="110" t="s">
        <v>426</v>
      </c>
      <c r="J88" s="107">
        <f>SQRT(3)</f>
        <v>1.7320508075688772</v>
      </c>
      <c r="K88" s="108" t="e">
        <f t="shared" ca="1" si="232"/>
        <v>#VALUE!</v>
      </c>
      <c r="L88" s="120" t="s">
        <v>445</v>
      </c>
      <c r="M88" s="102" t="s">
        <v>447</v>
      </c>
      <c r="N88" s="105" t="e">
        <f ca="1">D89</f>
        <v>#VALUE!</v>
      </c>
      <c r="O88" s="120" t="s">
        <v>448</v>
      </c>
      <c r="P88" s="108" t="e">
        <f t="shared" ca="1" si="233"/>
        <v>#VALUE!</v>
      </c>
      <c r="Q88" s="113">
        <v>10</v>
      </c>
      <c r="R88" s="109">
        <f t="shared" si="234"/>
        <v>50</v>
      </c>
      <c r="S88" s="110" t="e">
        <f t="shared" ca="1" si="235"/>
        <v>#VALUE!</v>
      </c>
      <c r="T88" s="44"/>
    </row>
    <row r="89" spans="1:23" s="67" customFormat="1" ht="15" customHeight="1">
      <c r="A89" s="44"/>
      <c r="B89" s="101" t="s">
        <v>449</v>
      </c>
      <c r="C89" s="102" t="s">
        <v>447</v>
      </c>
      <c r="D89" s="103" t="e">
        <f ca="1">H15*10^-6</f>
        <v>#VALUE!</v>
      </c>
      <c r="E89" s="113" t="s">
        <v>448</v>
      </c>
      <c r="F89" s="116">
        <v>0.2</v>
      </c>
      <c r="G89" s="105" t="e">
        <f ca="1">D89*F89</f>
        <v>#VALUE!</v>
      </c>
      <c r="H89" s="113" t="s">
        <v>448</v>
      </c>
      <c r="I89" s="110" t="s">
        <v>426</v>
      </c>
      <c r="J89" s="107">
        <f>SQRT(3)</f>
        <v>1.7320508075688772</v>
      </c>
      <c r="K89" s="108" t="e">
        <f t="shared" ca="1" si="232"/>
        <v>#VALUE!</v>
      </c>
      <c r="L89" s="113" t="s">
        <v>448</v>
      </c>
      <c r="M89" s="102" t="s">
        <v>444</v>
      </c>
      <c r="N89" s="105" t="e">
        <f ca="1">D88</f>
        <v>#VALUE!</v>
      </c>
      <c r="O89" s="120" t="s">
        <v>445</v>
      </c>
      <c r="P89" s="108" t="e">
        <f t="shared" ca="1" si="233"/>
        <v>#VALUE!</v>
      </c>
      <c r="Q89" s="113">
        <v>10</v>
      </c>
      <c r="R89" s="109">
        <f t="shared" si="234"/>
        <v>50</v>
      </c>
      <c r="S89" s="110" t="e">
        <f t="shared" ca="1" si="235"/>
        <v>#VALUE!</v>
      </c>
      <c r="T89" s="44"/>
    </row>
    <row r="90" spans="1:23" s="67" customFormat="1" ht="15" customHeight="1">
      <c r="A90" s="44"/>
      <c r="B90" s="101" t="s">
        <v>140</v>
      </c>
      <c r="C90" s="102" t="s">
        <v>450</v>
      </c>
      <c r="D90" s="119" t="e">
        <f>O$5</f>
        <v>#DIV/0!</v>
      </c>
      <c r="E90" s="120" t="s">
        <v>141</v>
      </c>
      <c r="F90" s="120" t="s">
        <v>451</v>
      </c>
      <c r="G90" s="114">
        <v>0.05</v>
      </c>
      <c r="H90" s="120" t="s">
        <v>141</v>
      </c>
      <c r="I90" s="110" t="s">
        <v>426</v>
      </c>
      <c r="J90" s="107">
        <f>SQRT(3)</f>
        <v>1.7320508075688772</v>
      </c>
      <c r="K90" s="108">
        <f t="shared" si="232"/>
        <v>2.8867513459481291E-2</v>
      </c>
      <c r="L90" s="120" t="s">
        <v>141</v>
      </c>
      <c r="M90" s="102" t="s">
        <v>452</v>
      </c>
      <c r="N90" s="105">
        <f>1/D92</f>
        <v>1.25E-4</v>
      </c>
      <c r="O90" s="120" t="s">
        <v>453</v>
      </c>
      <c r="P90" s="108">
        <f t="shared" si="233"/>
        <v>3.6084391824351616E-6</v>
      </c>
      <c r="Q90" s="113">
        <v>10</v>
      </c>
      <c r="R90" s="109">
        <f t="shared" si="234"/>
        <v>50</v>
      </c>
      <c r="S90" s="110">
        <f t="shared" si="235"/>
        <v>3.3908420138888909E-24</v>
      </c>
      <c r="T90" s="44"/>
      <c r="U90" s="44"/>
      <c r="V90" s="44"/>
    </row>
    <row r="91" spans="1:23" s="67" customFormat="1" ht="15" customHeight="1">
      <c r="A91" s="44"/>
      <c r="B91" s="101" t="s">
        <v>454</v>
      </c>
      <c r="C91" s="102" t="s">
        <v>455</v>
      </c>
      <c r="D91" s="123">
        <f>MAX(N19:N78)</f>
        <v>0</v>
      </c>
      <c r="E91" s="120" t="s">
        <v>456</v>
      </c>
      <c r="F91" s="102" t="s">
        <v>419</v>
      </c>
      <c r="G91" s="124">
        <f>SUM(Pressure_1_R1!T68:T143)/10^6</f>
        <v>0</v>
      </c>
      <c r="H91" s="104" t="s">
        <v>456</v>
      </c>
      <c r="I91" s="106" t="s">
        <v>420</v>
      </c>
      <c r="J91" s="107">
        <v>2</v>
      </c>
      <c r="K91" s="108">
        <f t="shared" si="232"/>
        <v>0</v>
      </c>
      <c r="L91" s="120" t="s">
        <v>456</v>
      </c>
      <c r="M91" s="102" t="s">
        <v>457</v>
      </c>
      <c r="N91" s="105" t="e">
        <f>1/D91</f>
        <v>#DIV/0!</v>
      </c>
      <c r="O91" s="120" t="s">
        <v>458</v>
      </c>
      <c r="P91" s="108" t="e">
        <f t="shared" si="233"/>
        <v>#DIV/0!</v>
      </c>
      <c r="Q91" s="113">
        <v>13</v>
      </c>
      <c r="R91" s="109">
        <f t="shared" si="234"/>
        <v>29.585798816568047</v>
      </c>
      <c r="S91" s="110" t="e">
        <f t="shared" si="235"/>
        <v>#DIV/0!</v>
      </c>
      <c r="T91" s="44"/>
    </row>
    <row r="92" spans="1:23" s="67" customFormat="1" ht="15" customHeight="1">
      <c r="A92" s="44"/>
      <c r="B92" s="101" t="s">
        <v>459</v>
      </c>
      <c r="C92" s="102" t="s">
        <v>460</v>
      </c>
      <c r="D92" s="123">
        <f>Q19</f>
        <v>8000</v>
      </c>
      <c r="E92" s="120" t="s">
        <v>141</v>
      </c>
      <c r="F92" s="125">
        <v>0.05</v>
      </c>
      <c r="G92" s="105">
        <f>D92*F92</f>
        <v>400</v>
      </c>
      <c r="H92" s="120" t="s">
        <v>141</v>
      </c>
      <c r="I92" s="110" t="s">
        <v>426</v>
      </c>
      <c r="J92" s="107">
        <f>SQRT(3)</f>
        <v>1.7320508075688772</v>
      </c>
      <c r="K92" s="108">
        <f t="shared" si="232"/>
        <v>230.94010767585033</v>
      </c>
      <c r="L92" s="120" t="s">
        <v>141</v>
      </c>
      <c r="M92" s="102" t="s">
        <v>461</v>
      </c>
      <c r="N92" s="105" t="e">
        <f>D90/(D92^2)</f>
        <v>#DIV/0!</v>
      </c>
      <c r="O92" s="120" t="s">
        <v>453</v>
      </c>
      <c r="P92" s="108" t="e">
        <f t="shared" si="233"/>
        <v>#DIV/0!</v>
      </c>
      <c r="Q92" s="113">
        <v>10</v>
      </c>
      <c r="R92" s="109">
        <f t="shared" si="234"/>
        <v>50</v>
      </c>
      <c r="S92" s="110" t="e">
        <f t="shared" si="235"/>
        <v>#DIV/0!</v>
      </c>
      <c r="T92" s="44"/>
      <c r="U92" s="44"/>
      <c r="V92" s="44"/>
    </row>
    <row r="93" spans="1:23" s="67" customFormat="1" ht="15" customHeight="1">
      <c r="A93" s="44"/>
      <c r="B93" s="101" t="s">
        <v>462</v>
      </c>
      <c r="C93" s="111" t="s">
        <v>463</v>
      </c>
      <c r="D93" s="123" t="e">
        <f ca="1">MAX(AE19:AE78)</f>
        <v>#DIV/0!</v>
      </c>
      <c r="E93" s="120" t="s">
        <v>141</v>
      </c>
      <c r="F93" s="125">
        <v>0.01</v>
      </c>
      <c r="G93" s="117" t="e">
        <f ca="1">D93*F93</f>
        <v>#DIV/0!</v>
      </c>
      <c r="H93" s="120" t="s">
        <v>141</v>
      </c>
      <c r="I93" s="110" t="s">
        <v>426</v>
      </c>
      <c r="J93" s="107">
        <f>SQRT(3)</f>
        <v>1.7320508075688772</v>
      </c>
      <c r="K93" s="108" t="e">
        <f t="shared" ca="1" si="232"/>
        <v>#DIV/0!</v>
      </c>
      <c r="L93" s="120" t="s">
        <v>141</v>
      </c>
      <c r="M93" s="102" t="s">
        <v>464</v>
      </c>
      <c r="N93" s="126" t="e">
        <f ca="1">D85*D94/D88</f>
        <v>#VALUE!</v>
      </c>
      <c r="O93" s="120" t="s">
        <v>453</v>
      </c>
      <c r="P93" s="108" t="e">
        <f t="shared" ca="1" si="233"/>
        <v>#DIV/0!</v>
      </c>
      <c r="Q93" s="113">
        <v>20</v>
      </c>
      <c r="R93" s="118">
        <f t="shared" si="234"/>
        <v>12.5</v>
      </c>
      <c r="S93" s="110" t="e">
        <f t="shared" ca="1" si="235"/>
        <v>#DIV/0!</v>
      </c>
      <c r="T93" s="44"/>
      <c r="U93" s="44"/>
      <c r="V93" s="44"/>
    </row>
    <row r="94" spans="1:23" s="67" customFormat="1" ht="15" customHeight="1">
      <c r="A94" s="44"/>
      <c r="B94" s="101" t="s">
        <v>465</v>
      </c>
      <c r="C94" s="111" t="s">
        <v>466</v>
      </c>
      <c r="D94" s="127">
        <f>AF19</f>
        <v>0.03</v>
      </c>
      <c r="E94" s="120" t="s">
        <v>467</v>
      </c>
      <c r="F94" s="125"/>
      <c r="G94" s="117">
        <f>D94</f>
        <v>0.03</v>
      </c>
      <c r="H94" s="120" t="s">
        <v>467</v>
      </c>
      <c r="I94" s="110" t="s">
        <v>426</v>
      </c>
      <c r="J94" s="107">
        <f>SQRT(3)</f>
        <v>1.7320508075688772</v>
      </c>
      <c r="K94" s="108">
        <f t="shared" si="232"/>
        <v>1.7320508075688773E-2</v>
      </c>
      <c r="L94" s="120" t="s">
        <v>467</v>
      </c>
      <c r="M94" s="102" t="s">
        <v>468</v>
      </c>
      <c r="N94" s="105" t="e">
        <f ca="1">D85*D93/D88</f>
        <v>#DIV/0!</v>
      </c>
      <c r="O94" s="120" t="s">
        <v>469</v>
      </c>
      <c r="P94" s="108" t="e">
        <f t="shared" ca="1" si="233"/>
        <v>#DIV/0!</v>
      </c>
      <c r="Q94" s="113">
        <v>30</v>
      </c>
      <c r="R94" s="109">
        <f t="shared" si="234"/>
        <v>5.5555555555555562</v>
      </c>
      <c r="S94" s="110" t="e">
        <f t="shared" ca="1" si="235"/>
        <v>#DIV/0!</v>
      </c>
      <c r="T94" s="44"/>
      <c r="U94" s="44"/>
      <c r="V94" s="44"/>
    </row>
    <row r="95" spans="1:23" s="67" customFormat="1" ht="15" customHeight="1">
      <c r="A95" s="44"/>
      <c r="B95" s="101" t="s">
        <v>470</v>
      </c>
      <c r="C95" s="102" t="s">
        <v>471</v>
      </c>
      <c r="D95" s="128" t="e">
        <f ca="1">T19</f>
        <v>#VALUE!</v>
      </c>
      <c r="E95" s="120" t="s">
        <v>467</v>
      </c>
      <c r="F95" s="125">
        <v>0.1</v>
      </c>
      <c r="G95" s="117" t="e">
        <f ca="1">D95*F95</f>
        <v>#VALUE!</v>
      </c>
      <c r="H95" s="120" t="s">
        <v>467</v>
      </c>
      <c r="I95" s="110" t="s">
        <v>426</v>
      </c>
      <c r="J95" s="107">
        <f>SQRT(3)</f>
        <v>1.7320508075688772</v>
      </c>
      <c r="K95" s="108" t="e">
        <f t="shared" ca="1" si="232"/>
        <v>#VALUE!</v>
      </c>
      <c r="L95" s="120" t="s">
        <v>467</v>
      </c>
      <c r="M95" s="102" t="s">
        <v>472</v>
      </c>
      <c r="N95" s="105" t="e">
        <f ca="1">D96/D85/D91</f>
        <v>#DIV/0!</v>
      </c>
      <c r="O95" s="120" t="s">
        <v>469</v>
      </c>
      <c r="P95" s="108" t="e">
        <f t="shared" ca="1" si="233"/>
        <v>#VALUE!</v>
      </c>
      <c r="Q95" s="113">
        <v>10</v>
      </c>
      <c r="R95" s="109">
        <f t="shared" si="234"/>
        <v>50</v>
      </c>
      <c r="S95" s="110" t="e">
        <f t="shared" ca="1" si="235"/>
        <v>#VALUE!</v>
      </c>
      <c r="T95" s="44"/>
      <c r="U95" s="44"/>
      <c r="V95" s="44"/>
    </row>
    <row r="96" spans="1:23" s="67" customFormat="1" ht="15" customHeight="1">
      <c r="A96" s="44"/>
      <c r="B96" s="101" t="s">
        <v>473</v>
      </c>
      <c r="C96" s="102" t="s">
        <v>474</v>
      </c>
      <c r="D96" s="123">
        <f ca="1">S19</f>
        <v>0</v>
      </c>
      <c r="E96" s="120" t="s">
        <v>475</v>
      </c>
      <c r="F96" s="125">
        <v>0.1</v>
      </c>
      <c r="G96" s="117">
        <f ca="1">D96*F96</f>
        <v>0</v>
      </c>
      <c r="H96" s="120" t="s">
        <v>475</v>
      </c>
      <c r="I96" s="110" t="s">
        <v>426</v>
      </c>
      <c r="J96" s="107">
        <f>SQRT(3)</f>
        <v>1.7320508075688772</v>
      </c>
      <c r="K96" s="108">
        <f t="shared" ca="1" si="232"/>
        <v>0</v>
      </c>
      <c r="L96" s="120" t="s">
        <v>475</v>
      </c>
      <c r="M96" s="102" t="s">
        <v>476</v>
      </c>
      <c r="N96" s="105" t="e">
        <f ca="1">D95/D85/D91</f>
        <v>#VALUE!</v>
      </c>
      <c r="O96" s="120" t="s">
        <v>477</v>
      </c>
      <c r="P96" s="108" t="e">
        <f t="shared" ca="1" si="233"/>
        <v>#VALUE!</v>
      </c>
      <c r="Q96" s="113">
        <v>10</v>
      </c>
      <c r="R96" s="109">
        <f t="shared" si="234"/>
        <v>50</v>
      </c>
      <c r="S96" s="110" t="e">
        <f t="shared" ca="1" si="235"/>
        <v>#VALUE!</v>
      </c>
      <c r="T96" s="44"/>
      <c r="U96" s="44"/>
      <c r="V96" s="44"/>
    </row>
    <row r="97" spans="1:22" s="67" customFormat="1" ht="15" customHeight="1">
      <c r="A97" s="58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Q97" s="82"/>
      <c r="T97" s="44"/>
      <c r="U97" s="44"/>
      <c r="V97" s="44"/>
    </row>
    <row r="98" spans="1:22" s="67" customFormat="1" ht="15" customHeight="1">
      <c r="A98" s="58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Q98" s="82"/>
      <c r="T98" s="44"/>
      <c r="U98" s="44"/>
      <c r="V98" s="44"/>
    </row>
    <row r="99" spans="1:22" s="67" customFormat="1" ht="15" customHeight="1">
      <c r="A99" s="58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Q99" s="82"/>
      <c r="T99" s="44"/>
      <c r="U99" s="44"/>
      <c r="V99" s="44"/>
    </row>
    <row r="100" spans="1:22" s="67" customFormat="1" ht="15" customHeight="1">
      <c r="A100" s="58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Q100" s="82"/>
      <c r="T100" s="44"/>
      <c r="U100" s="44"/>
      <c r="V100" s="44"/>
    </row>
    <row r="101" spans="1:22" s="67" customFormat="1" ht="15" customHeight="1">
      <c r="A101" s="58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Q101" s="82"/>
      <c r="T101" s="44"/>
      <c r="U101" s="44"/>
      <c r="V101" s="44"/>
    </row>
    <row r="102" spans="1:22" s="67" customFormat="1" ht="15" customHeight="1">
      <c r="A102" s="58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Q102" s="82"/>
      <c r="T102" s="44"/>
      <c r="U102" s="44"/>
      <c r="V102" s="44"/>
    </row>
    <row r="103" spans="1:22" s="67" customFormat="1" ht="15" customHeight="1">
      <c r="A103" s="58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Q103" s="82"/>
      <c r="T103" s="44"/>
      <c r="U103" s="44"/>
      <c r="V103" s="44"/>
    </row>
    <row r="104" spans="1:22" s="67" customFormat="1" ht="15" customHeight="1">
      <c r="A104" s="58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Q104" s="82"/>
      <c r="T104" s="44"/>
      <c r="U104" s="44"/>
      <c r="V104" s="44"/>
    </row>
    <row r="105" spans="1:22" s="67" customFormat="1" ht="15" customHeight="1">
      <c r="A105" s="58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Q105" s="82"/>
      <c r="T105" s="44"/>
      <c r="U105" s="44"/>
      <c r="V105" s="44"/>
    </row>
    <row r="106" spans="1:22" s="67" customFormat="1" ht="15" customHeight="1">
      <c r="A106" s="58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Q106" s="82"/>
      <c r="T106" s="44"/>
      <c r="U106" s="44"/>
      <c r="V106" s="44"/>
    </row>
    <row r="107" spans="1:22" s="67" customFormat="1" ht="15" customHeight="1">
      <c r="A107" s="58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Q107" s="82"/>
      <c r="T107" s="44"/>
      <c r="U107" s="44"/>
      <c r="V107" s="44"/>
    </row>
    <row r="108" spans="1:22" s="67" customFormat="1" ht="15" customHeight="1">
      <c r="A108" s="58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Q108" s="82"/>
      <c r="T108" s="44"/>
      <c r="U108" s="44"/>
      <c r="V108" s="44"/>
    </row>
    <row r="109" spans="1:22" s="67" customFormat="1" ht="15" customHeight="1">
      <c r="A109" s="58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Q109" s="82"/>
      <c r="T109" s="44"/>
      <c r="U109" s="44"/>
      <c r="V109" s="44"/>
    </row>
    <row r="110" spans="1:22" s="67" customFormat="1" ht="15" customHeight="1">
      <c r="A110" s="58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Q110" s="82"/>
      <c r="T110" s="44"/>
      <c r="U110" s="44"/>
      <c r="V110" s="44"/>
    </row>
    <row r="111" spans="1:22" s="67" customFormat="1" ht="15" customHeight="1">
      <c r="A111" s="58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Q111" s="82"/>
      <c r="T111" s="44"/>
      <c r="U111" s="44"/>
      <c r="V111" s="44"/>
    </row>
    <row r="112" spans="1:22" s="67" customFormat="1" ht="15" customHeight="1">
      <c r="A112" s="58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Q112" s="82"/>
      <c r="T112" s="44"/>
      <c r="U112" s="44"/>
      <c r="V112" s="44"/>
    </row>
    <row r="113" spans="1:22" s="67" customFormat="1" ht="15" customHeight="1">
      <c r="A113" s="58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Q113" s="82"/>
      <c r="T113" s="44"/>
      <c r="U113" s="44"/>
      <c r="V113" s="44"/>
    </row>
    <row r="114" spans="1:22" s="67" customFormat="1" ht="15" customHeight="1">
      <c r="A114" s="58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Q114" s="82"/>
      <c r="T114" s="44"/>
      <c r="U114" s="44"/>
      <c r="V114" s="44"/>
    </row>
    <row r="115" spans="1:22" s="67" customFormat="1" ht="15" customHeight="1">
      <c r="A115" s="58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Q115" s="82"/>
      <c r="T115" s="44"/>
      <c r="U115" s="44"/>
      <c r="V115" s="44"/>
    </row>
    <row r="116" spans="1:22" s="67" customFormat="1" ht="15" customHeight="1">
      <c r="A116" s="58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Q116" s="82"/>
      <c r="T116" s="44"/>
      <c r="U116" s="44"/>
      <c r="V116" s="44"/>
    </row>
    <row r="117" spans="1:22" s="67" customFormat="1" ht="15" customHeight="1">
      <c r="A117" s="58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Q117" s="82"/>
      <c r="T117" s="44"/>
      <c r="U117" s="44"/>
      <c r="V117" s="44"/>
    </row>
    <row r="118" spans="1:22" s="67" customFormat="1" ht="15" customHeight="1">
      <c r="A118" s="58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Q118" s="82"/>
      <c r="T118" s="44"/>
      <c r="U118" s="44"/>
      <c r="V118" s="44"/>
    </row>
    <row r="119" spans="1:22" s="67" customFormat="1" ht="15" customHeight="1">
      <c r="A119" s="58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Q119" s="82"/>
      <c r="T119" s="44"/>
      <c r="U119" s="44"/>
      <c r="V119" s="44"/>
    </row>
    <row r="120" spans="1:22" s="67" customFormat="1" ht="15" customHeight="1">
      <c r="A120" s="58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Q120" s="82"/>
      <c r="T120" s="44"/>
      <c r="U120" s="44"/>
      <c r="V120" s="44"/>
    </row>
    <row r="121" spans="1:22" s="67" customFormat="1" ht="15" customHeight="1">
      <c r="A121" s="58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Q121" s="82"/>
      <c r="T121" s="44"/>
      <c r="U121" s="44"/>
      <c r="V121" s="44"/>
    </row>
    <row r="122" spans="1:22" s="67" customFormat="1" ht="15" customHeight="1">
      <c r="A122" s="58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Q122" s="82"/>
      <c r="T122" s="44"/>
      <c r="U122" s="44"/>
      <c r="V122" s="44"/>
    </row>
    <row r="123" spans="1:22" s="67" customFormat="1" ht="15" customHeight="1">
      <c r="A123" s="58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Q123" s="82"/>
      <c r="T123" s="44"/>
      <c r="U123" s="44"/>
      <c r="V123" s="44"/>
    </row>
    <row r="124" spans="1:22" ht="16.5" customHeight="1">
      <c r="A124" s="298" t="s">
        <v>313</v>
      </c>
    </row>
    <row r="125" spans="1:22" ht="15" customHeight="1">
      <c r="B125" s="301" t="s">
        <v>500</v>
      </c>
    </row>
    <row r="126" spans="1:22" ht="15" customHeight="1">
      <c r="B126" s="786" t="s">
        <v>501</v>
      </c>
      <c r="C126" s="787"/>
      <c r="D126" s="439" t="s">
        <v>3</v>
      </c>
      <c r="E126" s="439" t="s">
        <v>502</v>
      </c>
      <c r="F126" s="439" t="s">
        <v>91</v>
      </c>
      <c r="G126" s="439" t="s">
        <v>395</v>
      </c>
      <c r="H126" s="439" t="s">
        <v>142</v>
      </c>
      <c r="I126" s="439" t="s">
        <v>381</v>
      </c>
      <c r="J126" s="788" t="s">
        <v>135</v>
      </c>
      <c r="K126" s="788"/>
    </row>
    <row r="127" spans="1:22" ht="15" customHeight="1">
      <c r="B127" s="784" t="e">
        <f>Calcu!L$568</f>
        <v>#N/A</v>
      </c>
      <c r="C127" s="785"/>
      <c r="D127" s="240" t="e">
        <f ca="1">OFFSET(Pressure_1_R2!B$66,MATCH($B127,Pressure_1_R2!$C$67:$C$126,0),0)</f>
        <v>#N/A</v>
      </c>
      <c r="E127" s="240" t="e">
        <f ca="1">OFFSET(Pressure_1_R2!D$66,MATCH($B127,Pressure_1_R2!$C$67:$C$126,0),0)</f>
        <v>#N/A</v>
      </c>
      <c r="F127" s="240" t="e">
        <f ca="1">OFFSET(Pressure_1_R2!L$66,MATCH($B127,Pressure_1_R2!$C$67:$C$126,0),0)</f>
        <v>#N/A</v>
      </c>
      <c r="G127" s="240" t="e">
        <f ca="1">OFFSET(Pressure_1_R2!Y$66,MATCH($B127,Pressure_1_R2!$C$67:$C$126,0),0)</f>
        <v>#N/A</v>
      </c>
      <c r="H127" s="240" t="e">
        <f ca="1">OFFSET(Pressure_1_R2!Z$66,MATCH($B127,Pressure_1_R2!$C$67:$C$126,0),0)</f>
        <v>#N/A</v>
      </c>
      <c r="I127" s="240" t="e">
        <f ca="1">OFFSET(Pressure_1_R2!AA$66,MATCH($B127,Pressure_1_R2!$C$67:$C$126,0),0)</f>
        <v>#N/A</v>
      </c>
      <c r="J127" s="240">
        <f ca="1">IF(TYPE(D127)=16,0,OFFSET(Pressure_1_R2!T$66,MATCH($B127,Pressure_1_R2!$C$67:$C$126,0),0))</f>
        <v>0</v>
      </c>
      <c r="K127" s="240" t="e">
        <f ca="1">OFFSET(Pressure_1_R2!V$66,MATCH($B127,Pressure_1_R2!$C$67:$C$126,0),0)</f>
        <v>#N/A</v>
      </c>
    </row>
    <row r="128" spans="1:22" ht="15" customHeight="1">
      <c r="B128" s="237"/>
      <c r="C128" s="237"/>
      <c r="D128" s="237"/>
      <c r="E128" s="237"/>
      <c r="F128" s="237"/>
      <c r="G128" s="237"/>
      <c r="N128" s="301" t="s">
        <v>486</v>
      </c>
    </row>
    <row r="129" spans="2:53" ht="15" customHeight="1" thickBot="1">
      <c r="B129" s="301" t="s">
        <v>981</v>
      </c>
      <c r="C129" s="301"/>
      <c r="D129" s="66"/>
      <c r="E129" s="66"/>
      <c r="F129" s="301" t="s">
        <v>945</v>
      </c>
      <c r="L129" s="66"/>
      <c r="N129" s="790" t="s">
        <v>503</v>
      </c>
      <c r="O129" s="791"/>
      <c r="P129" s="791"/>
      <c r="Q129" s="791"/>
      <c r="R129" s="791"/>
      <c r="S129" s="791"/>
      <c r="T129" s="791"/>
      <c r="U129" s="792"/>
      <c r="V129" s="790" t="s">
        <v>384</v>
      </c>
      <c r="W129" s="791"/>
      <c r="X129" s="791"/>
      <c r="Y129" s="791"/>
      <c r="Z129" s="791"/>
      <c r="AA129" s="792"/>
      <c r="AB129" s="481" t="s">
        <v>385</v>
      </c>
      <c r="AC129" s="791" t="s">
        <v>386</v>
      </c>
      <c r="AD129" s="791"/>
      <c r="AE129" s="791"/>
      <c r="AF129" s="791"/>
      <c r="AG129" s="792"/>
      <c r="AH129" s="790" t="s">
        <v>66</v>
      </c>
      <c r="AI129" s="791"/>
      <c r="AJ129" s="792"/>
      <c r="AK129" s="67"/>
      <c r="AL129" s="67"/>
      <c r="AM129" s="67"/>
      <c r="AN129" s="66" t="s">
        <v>66</v>
      </c>
      <c r="AP129" s="301" t="s">
        <v>383</v>
      </c>
    </row>
    <row r="130" spans="2:53" ht="15" customHeight="1">
      <c r="B130" s="441" t="s">
        <v>750</v>
      </c>
      <c r="C130" s="778" t="s">
        <v>938</v>
      </c>
      <c r="D130" s="779" t="s">
        <v>92</v>
      </c>
      <c r="E130" s="485" t="s">
        <v>946</v>
      </c>
      <c r="F130" s="778" t="s">
        <v>941</v>
      </c>
      <c r="G130" s="779"/>
      <c r="H130" s="783" t="s">
        <v>135</v>
      </c>
      <c r="I130" s="783"/>
      <c r="J130" s="441" t="s">
        <v>368</v>
      </c>
      <c r="K130" s="442" t="s">
        <v>524</v>
      </c>
      <c r="L130" s="443" t="s">
        <v>92</v>
      </c>
      <c r="N130" s="485" t="s">
        <v>387</v>
      </c>
      <c r="O130" s="485" t="s">
        <v>388</v>
      </c>
      <c r="P130" s="485" t="s">
        <v>389</v>
      </c>
      <c r="Q130" s="485" t="s">
        <v>390</v>
      </c>
      <c r="R130" s="485" t="s">
        <v>391</v>
      </c>
      <c r="S130" s="485" t="s">
        <v>392</v>
      </c>
      <c r="T130" s="485" t="s">
        <v>393</v>
      </c>
      <c r="U130" s="485" t="s">
        <v>394</v>
      </c>
      <c r="V130" s="485" t="s">
        <v>395</v>
      </c>
      <c r="W130" s="485" t="s">
        <v>142</v>
      </c>
      <c r="X130" s="485" t="s">
        <v>177</v>
      </c>
      <c r="Y130" s="425" t="s">
        <v>396</v>
      </c>
      <c r="Z130" s="485" t="s">
        <v>397</v>
      </c>
      <c r="AA130" s="485" t="s">
        <v>398</v>
      </c>
      <c r="AB130" s="485" t="s">
        <v>385</v>
      </c>
      <c r="AC130" s="485" t="s">
        <v>948</v>
      </c>
      <c r="AD130" s="485" t="s">
        <v>947</v>
      </c>
      <c r="AE130" s="485" t="s">
        <v>399</v>
      </c>
      <c r="AF130" s="485" t="s">
        <v>400</v>
      </c>
      <c r="AG130" s="485" t="s">
        <v>401</v>
      </c>
      <c r="AH130" s="488" t="s">
        <v>991</v>
      </c>
      <c r="AI130" s="487" t="s">
        <v>973</v>
      </c>
      <c r="AJ130" s="488" t="s">
        <v>402</v>
      </c>
      <c r="AL130" s="74" t="s">
        <v>497</v>
      </c>
      <c r="AM130" s="75" t="s">
        <v>497</v>
      </c>
      <c r="AN130" s="75" t="s">
        <v>497</v>
      </c>
      <c r="AO130" s="75" t="s">
        <v>497</v>
      </c>
      <c r="AP130" s="75" t="s">
        <v>497</v>
      </c>
      <c r="AQ130" s="75" t="s">
        <v>497</v>
      </c>
      <c r="AR130" s="75" t="s">
        <v>497</v>
      </c>
      <c r="AS130" s="75" t="s">
        <v>497</v>
      </c>
      <c r="AT130" s="75" t="s">
        <v>497</v>
      </c>
      <c r="AU130" s="75" t="s">
        <v>497</v>
      </c>
      <c r="AV130" s="75" t="s">
        <v>497</v>
      </c>
      <c r="AW130" s="75" t="s">
        <v>497</v>
      </c>
      <c r="AX130" s="75" t="s">
        <v>497</v>
      </c>
      <c r="AY130" s="75" t="s">
        <v>497</v>
      </c>
      <c r="AZ130" s="75" t="s">
        <v>497</v>
      </c>
      <c r="BA130" s="76" t="s">
        <v>497</v>
      </c>
    </row>
    <row r="131" spans="2:53" ht="15" customHeight="1">
      <c r="B131" s="452">
        <f>Calcu!I$568</f>
        <v>0</v>
      </c>
      <c r="C131" s="460">
        <f>Pressure_1_R2!B4</f>
        <v>0</v>
      </c>
      <c r="D131" s="469">
        <f>Pressure_1_R2!D4</f>
        <v>0</v>
      </c>
      <c r="E131" s="422" t="str">
        <f>IFERROR(C131*INDEX(C$3:J$10,MATCH(D131,B$3:B$10,0),4),"")</f>
        <v/>
      </c>
      <c r="F131" s="416" t="e">
        <f ca="1">V197</f>
        <v>#N/A</v>
      </c>
      <c r="G131" s="417" t="e">
        <f ca="1">V198</f>
        <v>#VALUE!</v>
      </c>
      <c r="H131" s="444" t="e">
        <f ca="1">ROUND(F131,G131)</f>
        <v>#N/A</v>
      </c>
      <c r="I131" s="411" t="s">
        <v>964</v>
      </c>
      <c r="J131" s="377">
        <f>IF(OR(I131="% of Reading",I131="% of F.S"),1,INDEX(C$3:J$10,MATCH(D131,B$3:B$10,0),MATCH(L131,C$2:J$2,0)))</f>
        <v>1</v>
      </c>
      <c r="K131" s="420" t="e">
        <f ca="1">H131*C131*J131</f>
        <v>#N/A</v>
      </c>
      <c r="L131" s="417">
        <f>D131</f>
        <v>0</v>
      </c>
      <c r="N131" s="377">
        <f t="shared" ref="N131:N159" si="236">SUM(AL131:BA131)</f>
        <v>0</v>
      </c>
      <c r="O131" s="406">
        <v>9.7989820000000005</v>
      </c>
      <c r="P131" s="421" t="e">
        <f>O$5</f>
        <v>#DIV/0!</v>
      </c>
      <c r="Q131" s="406">
        <v>8000</v>
      </c>
      <c r="R131" s="406">
        <v>1</v>
      </c>
      <c r="S131" s="406">
        <f>IF(MAX(E131:E190)&lt;=L$8,0,0.031)</f>
        <v>0</v>
      </c>
      <c r="T131" s="377" t="e">
        <f ca="1">SQRT(4*PI()*V131)</f>
        <v>#N/A</v>
      </c>
      <c r="U131" s="430" t="e">
        <f ca="1">IF(C131&gt;=0,N131*O131*(1-P131/Q131)*R131+S131*T131,#N/A)</f>
        <v>#DIV/0!</v>
      </c>
      <c r="V131" s="408" t="e">
        <f ca="1">G127</f>
        <v>#N/A</v>
      </c>
      <c r="W131" s="421" t="e">
        <f ca="1">H127</f>
        <v>#N/A</v>
      </c>
      <c r="X131" s="426" t="e">
        <f t="shared" ref="X131:X159" ca="1" si="237">U131/V131/10^6</f>
        <v>#DIV/0!</v>
      </c>
      <c r="Y131" s="406">
        <v>9.0000000000000002E-6</v>
      </c>
      <c r="Z131" s="427" t="e">
        <f ca="1">O$3-I127</f>
        <v>#DIV/0!</v>
      </c>
      <c r="AA131" s="431" t="e">
        <f ca="1">V131*(1+W131*X131)*(1+(Y131*Z131))</f>
        <v>#N/A</v>
      </c>
      <c r="AB131" s="432" t="e">
        <f t="shared" ref="AB131:AB159" ca="1" si="238">U131/AA131/10^6</f>
        <v>#DIV/0!</v>
      </c>
      <c r="AC131" s="421" t="e">
        <f>O$3</f>
        <v>#DIV/0!</v>
      </c>
      <c r="AD131" s="424" t="str">
        <f>IF(MAX(E131:E190)&lt;=L$8,"기체","액체")</f>
        <v>기체</v>
      </c>
      <c r="AE131" s="427" t="e">
        <f t="shared" ref="AE131:AE159" ca="1" si="239">IF(AD131="기체",(3.3694*10^-3*AB131)/(273.15+AC131),912.7+0.752*AB131-1.645*10^-3*AB131^2+1.456*10^-6*AB131^3)</f>
        <v>#DIV/0!</v>
      </c>
      <c r="AF131" s="406">
        <v>0.03</v>
      </c>
      <c r="AG131" s="423">
        <f>IF(C131=0,0,(AE131-P131)*O131*AF131)</f>
        <v>0</v>
      </c>
      <c r="AH131" s="423" t="e">
        <f ca="1">IF(C131&gt;=0,AB131+AG131/10^6,#N/A)</f>
        <v>#DIV/0!</v>
      </c>
      <c r="AI131" s="447" t="e">
        <f>INDEX($C$3:$J$10,MATCH("MPa",$C$2:$J$2,0),MATCH(D131,$B$3:$B$10,0))</f>
        <v>#N/A</v>
      </c>
      <c r="AJ131" s="429" t="e">
        <f ca="1">AH131*AI131</f>
        <v>#DIV/0!</v>
      </c>
      <c r="AL131" s="68">
        <f>Pressure_1_R2!A130</f>
        <v>0</v>
      </c>
      <c r="AM131" s="84">
        <f>Pressure_1_R2!B130</f>
        <v>0</v>
      </c>
      <c r="AN131" s="84">
        <f>Pressure_1_R2!C130</f>
        <v>0</v>
      </c>
      <c r="AO131" s="84">
        <f>Pressure_1_R2!D130</f>
        <v>0</v>
      </c>
      <c r="AP131" s="84">
        <f>Pressure_1_R2!E130</f>
        <v>0</v>
      </c>
      <c r="AQ131" s="84">
        <f>Pressure_1_R2!F130</f>
        <v>0</v>
      </c>
      <c r="AR131" s="84">
        <f>Pressure_1_R2!G130</f>
        <v>0</v>
      </c>
      <c r="AS131" s="84">
        <f>Pressure_1_R2!H130</f>
        <v>0</v>
      </c>
      <c r="AT131" s="84">
        <f>Pressure_1_R2!I130</f>
        <v>0</v>
      </c>
      <c r="AU131" s="84">
        <f>Pressure_1_R2!J130</f>
        <v>0</v>
      </c>
      <c r="AV131" s="84">
        <f>Pressure_1_R2!K130</f>
        <v>0</v>
      </c>
      <c r="AW131" s="84">
        <f>Pressure_1_R2!L130</f>
        <v>0</v>
      </c>
      <c r="AX131" s="84">
        <f>Pressure_1_R2!M130</f>
        <v>0</v>
      </c>
      <c r="AY131" s="84">
        <f>Pressure_1_R2!N130</f>
        <v>0</v>
      </c>
      <c r="AZ131" s="84">
        <f>Pressure_1_R2!O130</f>
        <v>0</v>
      </c>
      <c r="BA131" s="69">
        <f>Pressure_1_R2!P130</f>
        <v>0</v>
      </c>
    </row>
    <row r="132" spans="2:53" ht="15" customHeight="1">
      <c r="B132" s="409">
        <f>B131</f>
        <v>0</v>
      </c>
      <c r="C132" s="460">
        <f>Pressure_1_R2!B5</f>
        <v>0</v>
      </c>
      <c r="D132" s="469">
        <f>Pressure_1_R2!D5</f>
        <v>0</v>
      </c>
      <c r="E132" s="422" t="str">
        <f t="shared" ref="E132:E159" si="240">IFERROR(C132*INDEX(C$3:J$10,MATCH(D132,B$3:B$10,0),4),"")</f>
        <v/>
      </c>
      <c r="F132" s="412" t="e">
        <f ca="1">F131</f>
        <v>#N/A</v>
      </c>
      <c r="G132" s="413" t="e">
        <f ca="1">G131</f>
        <v>#VALUE!</v>
      </c>
      <c r="H132" s="444" t="e">
        <f t="shared" ref="H132:H159" ca="1" si="241">ROUND(F132,G132)</f>
        <v>#N/A</v>
      </c>
      <c r="I132" s="411" t="s">
        <v>964</v>
      </c>
      <c r="J132" s="377">
        <f t="shared" ref="J132:J190" si="242">IF(OR(I132="% of Reading",I132="% of F.S"),1,INDEX(C$3:J$10,MATCH(D132,B$3:B$10,0),MATCH(L132,C$2:J$2,0)))</f>
        <v>1</v>
      </c>
      <c r="K132" s="420" t="e">
        <f t="shared" ref="K132:K190" ca="1" si="243">H132*C132*J132</f>
        <v>#N/A</v>
      </c>
      <c r="L132" s="413">
        <f t="shared" ref="L132:L190" si="244">L131</f>
        <v>0</v>
      </c>
      <c r="N132" s="377">
        <f t="shared" si="236"/>
        <v>0</v>
      </c>
      <c r="O132" s="428">
        <f t="shared" ref="O132:T132" si="245">O131</f>
        <v>9.7989820000000005</v>
      </c>
      <c r="P132" s="428" t="e">
        <f t="shared" si="245"/>
        <v>#DIV/0!</v>
      </c>
      <c r="Q132" s="428">
        <f t="shared" si="245"/>
        <v>8000</v>
      </c>
      <c r="R132" s="428">
        <f t="shared" si="245"/>
        <v>1</v>
      </c>
      <c r="S132" s="428">
        <f t="shared" si="245"/>
        <v>0</v>
      </c>
      <c r="T132" s="428" t="e">
        <f t="shared" ca="1" si="245"/>
        <v>#N/A</v>
      </c>
      <c r="U132" s="430" t="e">
        <f t="shared" ref="U132:U159" ca="1" si="246">IF(C132&gt;=0,N132*O132*(1-P132/Q132)*R132+S132*T132,#N/A)</f>
        <v>#DIV/0!</v>
      </c>
      <c r="V132" s="428" t="e">
        <f t="shared" ref="V132" ca="1" si="247">V131</f>
        <v>#N/A</v>
      </c>
      <c r="W132" s="428" t="e">
        <f ca="1">W131</f>
        <v>#N/A</v>
      </c>
      <c r="X132" s="426" t="e">
        <f t="shared" ca="1" si="237"/>
        <v>#DIV/0!</v>
      </c>
      <c r="Y132" s="428">
        <f t="shared" ref="Y132:Z132" si="248">Y131</f>
        <v>9.0000000000000002E-6</v>
      </c>
      <c r="Z132" s="428" t="e">
        <f t="shared" ca="1" si="248"/>
        <v>#DIV/0!</v>
      </c>
      <c r="AA132" s="431" t="e">
        <f ca="1">V132*(1+W132*X132)*(1+(Y132*Z132))</f>
        <v>#N/A</v>
      </c>
      <c r="AB132" s="432" t="e">
        <f t="shared" ca="1" si="238"/>
        <v>#DIV/0!</v>
      </c>
      <c r="AC132" s="428" t="e">
        <f t="shared" ref="AC132" si="249">AC131</f>
        <v>#DIV/0!</v>
      </c>
      <c r="AD132" s="413" t="str">
        <f>AD131</f>
        <v>기체</v>
      </c>
      <c r="AE132" s="427" t="e">
        <f t="shared" ca="1" si="239"/>
        <v>#DIV/0!</v>
      </c>
      <c r="AF132" s="428">
        <f t="shared" ref="AF132:AF190" si="250">AF131</f>
        <v>0.03</v>
      </c>
      <c r="AG132" s="423">
        <f t="shared" ref="AG132:AG159" si="251">IF(C132=0,0,(AE132-P132)*O132*AF132)</f>
        <v>0</v>
      </c>
      <c r="AH132" s="423" t="e">
        <f t="shared" ref="AH132:AH159" ca="1" si="252">IF(C132&gt;=0,AB132+AG132/10^6,#N/A)</f>
        <v>#DIV/0!</v>
      </c>
      <c r="AI132" s="447" t="e">
        <f t="shared" ref="AI132:AI159" si="253">INDEX($C$3:$J$10,MATCH("MPa",$C$2:$J$2,0),MATCH(D132,$B$3:$B$10,0))</f>
        <v>#N/A</v>
      </c>
      <c r="AJ132" s="429" t="e">
        <f t="shared" ref="AJ132:AJ159" ca="1" si="254">AH132*AI132</f>
        <v>#DIV/0!</v>
      </c>
      <c r="AL132" s="70">
        <f>Pressure_1_R2!A131</f>
        <v>0</v>
      </c>
      <c r="AM132" s="83">
        <f>Pressure_1_R2!B131</f>
        <v>0</v>
      </c>
      <c r="AN132" s="83">
        <f>Pressure_1_R2!C131</f>
        <v>0</v>
      </c>
      <c r="AO132" s="83">
        <f>Pressure_1_R2!D131</f>
        <v>0</v>
      </c>
      <c r="AP132" s="83">
        <f>Pressure_1_R2!E131</f>
        <v>0</v>
      </c>
      <c r="AQ132" s="83">
        <f>Pressure_1_R2!F131</f>
        <v>0</v>
      </c>
      <c r="AR132" s="83">
        <f>Pressure_1_R2!G131</f>
        <v>0</v>
      </c>
      <c r="AS132" s="83">
        <f>Pressure_1_R2!H131</f>
        <v>0</v>
      </c>
      <c r="AT132" s="83">
        <f>Pressure_1_R2!I131</f>
        <v>0</v>
      </c>
      <c r="AU132" s="83">
        <f>Pressure_1_R2!J131</f>
        <v>0</v>
      </c>
      <c r="AV132" s="83">
        <f>Pressure_1_R2!K131</f>
        <v>0</v>
      </c>
      <c r="AW132" s="83">
        <f>Pressure_1_R2!L131</f>
        <v>0</v>
      </c>
      <c r="AX132" s="83">
        <f>Pressure_1_R2!M131</f>
        <v>0</v>
      </c>
      <c r="AY132" s="83">
        <f>Pressure_1_R2!N131</f>
        <v>0</v>
      </c>
      <c r="AZ132" s="83">
        <f>Pressure_1_R2!O131</f>
        <v>0</v>
      </c>
      <c r="BA132" s="71">
        <f>Pressure_1_R2!P131</f>
        <v>0</v>
      </c>
    </row>
    <row r="133" spans="2:53" ht="15" customHeight="1">
      <c r="B133" s="409">
        <f t="shared" ref="B133:G148" si="255">B132</f>
        <v>0</v>
      </c>
      <c r="C133" s="460">
        <f>Pressure_1_R2!B6</f>
        <v>0</v>
      </c>
      <c r="D133" s="469">
        <f>Pressure_1_R2!D6</f>
        <v>0</v>
      </c>
      <c r="E133" s="422" t="str">
        <f t="shared" si="240"/>
        <v/>
      </c>
      <c r="F133" s="412" t="e">
        <f t="shared" ca="1" si="255"/>
        <v>#N/A</v>
      </c>
      <c r="G133" s="413" t="e">
        <f t="shared" ca="1" si="255"/>
        <v>#VALUE!</v>
      </c>
      <c r="H133" s="444" t="e">
        <f t="shared" ca="1" si="241"/>
        <v>#N/A</v>
      </c>
      <c r="I133" s="411" t="s">
        <v>964</v>
      </c>
      <c r="J133" s="377">
        <f t="shared" si="242"/>
        <v>1</v>
      </c>
      <c r="K133" s="420" t="e">
        <f t="shared" ca="1" si="243"/>
        <v>#N/A</v>
      </c>
      <c r="L133" s="413">
        <f t="shared" si="244"/>
        <v>0</v>
      </c>
      <c r="N133" s="377">
        <f t="shared" si="236"/>
        <v>0</v>
      </c>
      <c r="O133" s="428">
        <f t="shared" ref="O133:T133" si="256">O132</f>
        <v>9.7989820000000005</v>
      </c>
      <c r="P133" s="428" t="e">
        <f t="shared" si="256"/>
        <v>#DIV/0!</v>
      </c>
      <c r="Q133" s="428">
        <f t="shared" si="256"/>
        <v>8000</v>
      </c>
      <c r="R133" s="428">
        <f t="shared" si="256"/>
        <v>1</v>
      </c>
      <c r="S133" s="428">
        <f t="shared" si="256"/>
        <v>0</v>
      </c>
      <c r="T133" s="428" t="e">
        <f t="shared" ca="1" si="256"/>
        <v>#N/A</v>
      </c>
      <c r="U133" s="430" t="e">
        <f t="shared" ca="1" si="246"/>
        <v>#DIV/0!</v>
      </c>
      <c r="V133" s="428" t="e">
        <f t="shared" ref="V133" ca="1" si="257">V132</f>
        <v>#N/A</v>
      </c>
      <c r="W133" s="428" t="e">
        <f ca="1">W132</f>
        <v>#N/A</v>
      </c>
      <c r="X133" s="426" t="e">
        <f t="shared" ca="1" si="237"/>
        <v>#DIV/0!</v>
      </c>
      <c r="Y133" s="428">
        <f t="shared" ref="Y133:Z133" si="258">Y132</f>
        <v>9.0000000000000002E-6</v>
      </c>
      <c r="Z133" s="428" t="e">
        <f t="shared" ca="1" si="258"/>
        <v>#DIV/0!</v>
      </c>
      <c r="AA133" s="431" t="e">
        <f ca="1">V133*(1+W133*X133)*(1+(Y133*Z133))</f>
        <v>#N/A</v>
      </c>
      <c r="AB133" s="432" t="e">
        <f t="shared" ca="1" si="238"/>
        <v>#DIV/0!</v>
      </c>
      <c r="AC133" s="428" t="e">
        <f t="shared" ref="AC133:AD133" si="259">AC132</f>
        <v>#DIV/0!</v>
      </c>
      <c r="AD133" s="413" t="str">
        <f t="shared" si="259"/>
        <v>기체</v>
      </c>
      <c r="AE133" s="427" t="e">
        <f t="shared" ca="1" si="239"/>
        <v>#DIV/0!</v>
      </c>
      <c r="AF133" s="428">
        <f t="shared" si="250"/>
        <v>0.03</v>
      </c>
      <c r="AG133" s="423">
        <f t="shared" si="251"/>
        <v>0</v>
      </c>
      <c r="AH133" s="423" t="e">
        <f t="shared" ca="1" si="252"/>
        <v>#DIV/0!</v>
      </c>
      <c r="AI133" s="447" t="e">
        <f t="shared" si="253"/>
        <v>#N/A</v>
      </c>
      <c r="AJ133" s="429" t="e">
        <f t="shared" ca="1" si="254"/>
        <v>#DIV/0!</v>
      </c>
      <c r="AL133" s="68">
        <f>Pressure_1_R2!A132</f>
        <v>0</v>
      </c>
      <c r="AM133" s="84">
        <f>Pressure_1_R2!B132</f>
        <v>0</v>
      </c>
      <c r="AN133" s="84">
        <f>Pressure_1_R2!C132</f>
        <v>0</v>
      </c>
      <c r="AO133" s="84">
        <f>Pressure_1_R2!D132</f>
        <v>0</v>
      </c>
      <c r="AP133" s="84">
        <f>Pressure_1_R2!E132</f>
        <v>0</v>
      </c>
      <c r="AQ133" s="84">
        <f>Pressure_1_R2!F132</f>
        <v>0</v>
      </c>
      <c r="AR133" s="84">
        <f>Pressure_1_R2!G132</f>
        <v>0</v>
      </c>
      <c r="AS133" s="84">
        <f>Pressure_1_R2!H132</f>
        <v>0</v>
      </c>
      <c r="AT133" s="84">
        <f>Pressure_1_R2!I132</f>
        <v>0</v>
      </c>
      <c r="AU133" s="84">
        <f>Pressure_1_R2!J132</f>
        <v>0</v>
      </c>
      <c r="AV133" s="84">
        <f>Pressure_1_R2!K132</f>
        <v>0</v>
      </c>
      <c r="AW133" s="84">
        <f>Pressure_1_R2!L132</f>
        <v>0</v>
      </c>
      <c r="AX133" s="84">
        <f>Pressure_1_R2!M132</f>
        <v>0</v>
      </c>
      <c r="AY133" s="84">
        <f>Pressure_1_R2!N132</f>
        <v>0</v>
      </c>
      <c r="AZ133" s="84">
        <f>Pressure_1_R2!O132</f>
        <v>0</v>
      </c>
      <c r="BA133" s="69">
        <f>Pressure_1_R2!P132</f>
        <v>0</v>
      </c>
    </row>
    <row r="134" spans="2:53" ht="15" customHeight="1">
      <c r="B134" s="409">
        <f t="shared" si="255"/>
        <v>0</v>
      </c>
      <c r="C134" s="460">
        <f>Pressure_1_R2!B7</f>
        <v>0</v>
      </c>
      <c r="D134" s="469">
        <f>Pressure_1_R2!D7</f>
        <v>0</v>
      </c>
      <c r="E134" s="422" t="str">
        <f t="shared" si="240"/>
        <v/>
      </c>
      <c r="F134" s="412" t="e">
        <f t="shared" ca="1" si="255"/>
        <v>#N/A</v>
      </c>
      <c r="G134" s="413" t="e">
        <f t="shared" ca="1" si="255"/>
        <v>#VALUE!</v>
      </c>
      <c r="H134" s="444" t="e">
        <f t="shared" ca="1" si="241"/>
        <v>#N/A</v>
      </c>
      <c r="I134" s="411" t="s">
        <v>964</v>
      </c>
      <c r="J134" s="377">
        <f t="shared" si="242"/>
        <v>1</v>
      </c>
      <c r="K134" s="420" t="e">
        <f t="shared" ca="1" si="243"/>
        <v>#N/A</v>
      </c>
      <c r="L134" s="413">
        <f t="shared" si="244"/>
        <v>0</v>
      </c>
      <c r="N134" s="377">
        <f t="shared" si="236"/>
        <v>0</v>
      </c>
      <c r="O134" s="428">
        <f t="shared" ref="O134:T134" si="260">O133</f>
        <v>9.7989820000000005</v>
      </c>
      <c r="P134" s="428" t="e">
        <f t="shared" si="260"/>
        <v>#DIV/0!</v>
      </c>
      <c r="Q134" s="428">
        <f t="shared" si="260"/>
        <v>8000</v>
      </c>
      <c r="R134" s="428">
        <f t="shared" si="260"/>
        <v>1</v>
      </c>
      <c r="S134" s="428">
        <f t="shared" si="260"/>
        <v>0</v>
      </c>
      <c r="T134" s="428" t="e">
        <f t="shared" ca="1" si="260"/>
        <v>#N/A</v>
      </c>
      <c r="U134" s="430" t="e">
        <f t="shared" ca="1" si="246"/>
        <v>#DIV/0!</v>
      </c>
      <c r="V134" s="428" t="e">
        <f t="shared" ref="V134" ca="1" si="261">V133</f>
        <v>#N/A</v>
      </c>
      <c r="W134" s="428" t="e">
        <f ca="1">W133</f>
        <v>#N/A</v>
      </c>
      <c r="X134" s="426" t="e">
        <f t="shared" ca="1" si="237"/>
        <v>#DIV/0!</v>
      </c>
      <c r="Y134" s="428">
        <f t="shared" ref="Y134:Z134" si="262">Y133</f>
        <v>9.0000000000000002E-6</v>
      </c>
      <c r="Z134" s="428" t="e">
        <f t="shared" ca="1" si="262"/>
        <v>#DIV/0!</v>
      </c>
      <c r="AA134" s="431" t="e">
        <f t="shared" ref="AA134:AA159" ca="1" si="263">V134*(1+W134*X134)*(1+(Y134*Z134))</f>
        <v>#N/A</v>
      </c>
      <c r="AB134" s="432" t="e">
        <f t="shared" ca="1" si="238"/>
        <v>#DIV/0!</v>
      </c>
      <c r="AC134" s="428" t="e">
        <f t="shared" ref="AC134:AD134" si="264">AC133</f>
        <v>#DIV/0!</v>
      </c>
      <c r="AD134" s="413" t="str">
        <f t="shared" si="264"/>
        <v>기체</v>
      </c>
      <c r="AE134" s="427" t="e">
        <f t="shared" ca="1" si="239"/>
        <v>#DIV/0!</v>
      </c>
      <c r="AF134" s="428">
        <f t="shared" si="250"/>
        <v>0.03</v>
      </c>
      <c r="AG134" s="423">
        <f t="shared" si="251"/>
        <v>0</v>
      </c>
      <c r="AH134" s="423" t="e">
        <f t="shared" ca="1" si="252"/>
        <v>#DIV/0!</v>
      </c>
      <c r="AI134" s="447" t="e">
        <f t="shared" si="253"/>
        <v>#N/A</v>
      </c>
      <c r="AJ134" s="429" t="e">
        <f t="shared" ca="1" si="254"/>
        <v>#DIV/0!</v>
      </c>
      <c r="AL134" s="70">
        <f>Pressure_1_R2!A133</f>
        <v>0</v>
      </c>
      <c r="AM134" s="83">
        <f>Pressure_1_R2!B133</f>
        <v>0</v>
      </c>
      <c r="AN134" s="83">
        <f>Pressure_1_R2!C133</f>
        <v>0</v>
      </c>
      <c r="AO134" s="83">
        <f>Pressure_1_R2!D133</f>
        <v>0</v>
      </c>
      <c r="AP134" s="83">
        <f>Pressure_1_R2!E133</f>
        <v>0</v>
      </c>
      <c r="AQ134" s="83">
        <f>Pressure_1_R2!F133</f>
        <v>0</v>
      </c>
      <c r="AR134" s="83">
        <f>Pressure_1_R2!G133</f>
        <v>0</v>
      </c>
      <c r="AS134" s="83">
        <f>Pressure_1_R2!H133</f>
        <v>0</v>
      </c>
      <c r="AT134" s="83">
        <f>Pressure_1_R2!I133</f>
        <v>0</v>
      </c>
      <c r="AU134" s="83">
        <f>Pressure_1_R2!J133</f>
        <v>0</v>
      </c>
      <c r="AV134" s="83">
        <f>Pressure_1_R2!K133</f>
        <v>0</v>
      </c>
      <c r="AW134" s="83">
        <f>Pressure_1_R2!L133</f>
        <v>0</v>
      </c>
      <c r="AX134" s="83">
        <f>Pressure_1_R2!M133</f>
        <v>0</v>
      </c>
      <c r="AY134" s="83">
        <f>Pressure_1_R2!N133</f>
        <v>0</v>
      </c>
      <c r="AZ134" s="83">
        <f>Pressure_1_R2!O133</f>
        <v>0</v>
      </c>
      <c r="BA134" s="71">
        <f>Pressure_1_R2!P133</f>
        <v>0</v>
      </c>
    </row>
    <row r="135" spans="2:53" ht="15" customHeight="1">
      <c r="B135" s="409">
        <f t="shared" si="255"/>
        <v>0</v>
      </c>
      <c r="C135" s="460">
        <f>Pressure_1_R2!B8</f>
        <v>0</v>
      </c>
      <c r="D135" s="469">
        <f>Pressure_1_R2!D8</f>
        <v>0</v>
      </c>
      <c r="E135" s="422" t="str">
        <f t="shared" si="240"/>
        <v/>
      </c>
      <c r="F135" s="412" t="e">
        <f t="shared" ca="1" si="255"/>
        <v>#N/A</v>
      </c>
      <c r="G135" s="413" t="e">
        <f t="shared" ca="1" si="255"/>
        <v>#VALUE!</v>
      </c>
      <c r="H135" s="444" t="e">
        <f t="shared" ca="1" si="241"/>
        <v>#N/A</v>
      </c>
      <c r="I135" s="411" t="s">
        <v>964</v>
      </c>
      <c r="J135" s="377">
        <f t="shared" si="242"/>
        <v>1</v>
      </c>
      <c r="K135" s="420" t="e">
        <f t="shared" ca="1" si="243"/>
        <v>#N/A</v>
      </c>
      <c r="L135" s="413">
        <f t="shared" si="244"/>
        <v>0</v>
      </c>
      <c r="N135" s="377">
        <f t="shared" si="236"/>
        <v>0</v>
      </c>
      <c r="O135" s="428">
        <f t="shared" ref="O135:T135" si="265">O134</f>
        <v>9.7989820000000005</v>
      </c>
      <c r="P135" s="428" t="e">
        <f t="shared" si="265"/>
        <v>#DIV/0!</v>
      </c>
      <c r="Q135" s="428">
        <f t="shared" si="265"/>
        <v>8000</v>
      </c>
      <c r="R135" s="428">
        <f t="shared" si="265"/>
        <v>1</v>
      </c>
      <c r="S135" s="428">
        <f t="shared" si="265"/>
        <v>0</v>
      </c>
      <c r="T135" s="428" t="e">
        <f t="shared" ca="1" si="265"/>
        <v>#N/A</v>
      </c>
      <c r="U135" s="430" t="e">
        <f t="shared" ca="1" si="246"/>
        <v>#DIV/0!</v>
      </c>
      <c r="V135" s="428" t="e">
        <f t="shared" ref="V135:W135" ca="1" si="266">V134</f>
        <v>#N/A</v>
      </c>
      <c r="W135" s="428" t="e">
        <f t="shared" ca="1" si="266"/>
        <v>#N/A</v>
      </c>
      <c r="X135" s="426" t="e">
        <f t="shared" ca="1" si="237"/>
        <v>#DIV/0!</v>
      </c>
      <c r="Y135" s="428">
        <f t="shared" ref="Y135:Z135" si="267">Y134</f>
        <v>9.0000000000000002E-6</v>
      </c>
      <c r="Z135" s="428" t="e">
        <f t="shared" ca="1" si="267"/>
        <v>#DIV/0!</v>
      </c>
      <c r="AA135" s="431" t="e">
        <f t="shared" ca="1" si="263"/>
        <v>#N/A</v>
      </c>
      <c r="AB135" s="432" t="e">
        <f t="shared" ca="1" si="238"/>
        <v>#DIV/0!</v>
      </c>
      <c r="AC135" s="428" t="e">
        <f t="shared" ref="AC135:AD135" si="268">AC134</f>
        <v>#DIV/0!</v>
      </c>
      <c r="AD135" s="413" t="str">
        <f t="shared" si="268"/>
        <v>기체</v>
      </c>
      <c r="AE135" s="427" t="e">
        <f t="shared" ca="1" si="239"/>
        <v>#DIV/0!</v>
      </c>
      <c r="AF135" s="428">
        <f t="shared" si="250"/>
        <v>0.03</v>
      </c>
      <c r="AG135" s="423">
        <f t="shared" si="251"/>
        <v>0</v>
      </c>
      <c r="AH135" s="423" t="e">
        <f t="shared" ca="1" si="252"/>
        <v>#DIV/0!</v>
      </c>
      <c r="AI135" s="447" t="e">
        <f t="shared" si="253"/>
        <v>#N/A</v>
      </c>
      <c r="AJ135" s="429" t="e">
        <f t="shared" ca="1" si="254"/>
        <v>#DIV/0!</v>
      </c>
      <c r="AL135" s="68">
        <f>Pressure_1_R2!A134</f>
        <v>0</v>
      </c>
      <c r="AM135" s="84">
        <f>Pressure_1_R2!B134</f>
        <v>0</v>
      </c>
      <c r="AN135" s="84">
        <f>Pressure_1_R2!C134</f>
        <v>0</v>
      </c>
      <c r="AO135" s="84">
        <f>Pressure_1_R2!D134</f>
        <v>0</v>
      </c>
      <c r="AP135" s="84">
        <f>Pressure_1_R2!E134</f>
        <v>0</v>
      </c>
      <c r="AQ135" s="84">
        <f>Pressure_1_R2!F134</f>
        <v>0</v>
      </c>
      <c r="AR135" s="84">
        <f>Pressure_1_R2!G134</f>
        <v>0</v>
      </c>
      <c r="AS135" s="84">
        <f>Pressure_1_R2!H134</f>
        <v>0</v>
      </c>
      <c r="AT135" s="84">
        <f>Pressure_1_R2!I134</f>
        <v>0</v>
      </c>
      <c r="AU135" s="84">
        <f>Pressure_1_R2!J134</f>
        <v>0</v>
      </c>
      <c r="AV135" s="84">
        <f>Pressure_1_R2!K134</f>
        <v>0</v>
      </c>
      <c r="AW135" s="84">
        <f>Pressure_1_R2!L134</f>
        <v>0</v>
      </c>
      <c r="AX135" s="84">
        <f>Pressure_1_R2!M134</f>
        <v>0</v>
      </c>
      <c r="AY135" s="84">
        <f>Pressure_1_R2!N134</f>
        <v>0</v>
      </c>
      <c r="AZ135" s="84">
        <f>Pressure_1_R2!O134</f>
        <v>0</v>
      </c>
      <c r="BA135" s="69">
        <f>Pressure_1_R2!P134</f>
        <v>0</v>
      </c>
    </row>
    <row r="136" spans="2:53" ht="15" customHeight="1">
      <c r="B136" s="409">
        <f t="shared" si="255"/>
        <v>0</v>
      </c>
      <c r="C136" s="460">
        <f>Pressure_1_R2!B9</f>
        <v>0</v>
      </c>
      <c r="D136" s="469">
        <f>Pressure_1_R2!D9</f>
        <v>0</v>
      </c>
      <c r="E136" s="422" t="str">
        <f t="shared" si="240"/>
        <v/>
      </c>
      <c r="F136" s="412" t="e">
        <f t="shared" ca="1" si="255"/>
        <v>#N/A</v>
      </c>
      <c r="G136" s="413" t="e">
        <f t="shared" ca="1" si="255"/>
        <v>#VALUE!</v>
      </c>
      <c r="H136" s="444" t="e">
        <f t="shared" ca="1" si="241"/>
        <v>#N/A</v>
      </c>
      <c r="I136" s="411" t="s">
        <v>964</v>
      </c>
      <c r="J136" s="377">
        <f t="shared" si="242"/>
        <v>1</v>
      </c>
      <c r="K136" s="420" t="e">
        <f t="shared" ca="1" si="243"/>
        <v>#N/A</v>
      </c>
      <c r="L136" s="413">
        <f t="shared" si="244"/>
        <v>0</v>
      </c>
      <c r="N136" s="377">
        <f t="shared" si="236"/>
        <v>0</v>
      </c>
      <c r="O136" s="428">
        <f t="shared" ref="O136:T136" si="269">O135</f>
        <v>9.7989820000000005</v>
      </c>
      <c r="P136" s="428" t="e">
        <f t="shared" si="269"/>
        <v>#DIV/0!</v>
      </c>
      <c r="Q136" s="428">
        <f t="shared" si="269"/>
        <v>8000</v>
      </c>
      <c r="R136" s="428">
        <f t="shared" si="269"/>
        <v>1</v>
      </c>
      <c r="S136" s="428">
        <f t="shared" si="269"/>
        <v>0</v>
      </c>
      <c r="T136" s="428" t="e">
        <f t="shared" ca="1" si="269"/>
        <v>#N/A</v>
      </c>
      <c r="U136" s="430" t="e">
        <f t="shared" ca="1" si="246"/>
        <v>#DIV/0!</v>
      </c>
      <c r="V136" s="428" t="e">
        <f t="shared" ref="V136:W136" ca="1" si="270">V135</f>
        <v>#N/A</v>
      </c>
      <c r="W136" s="428" t="e">
        <f t="shared" ca="1" si="270"/>
        <v>#N/A</v>
      </c>
      <c r="X136" s="426" t="e">
        <f t="shared" ca="1" si="237"/>
        <v>#DIV/0!</v>
      </c>
      <c r="Y136" s="428">
        <f t="shared" ref="Y136:Z136" si="271">Y135</f>
        <v>9.0000000000000002E-6</v>
      </c>
      <c r="Z136" s="428" t="e">
        <f t="shared" ca="1" si="271"/>
        <v>#DIV/0!</v>
      </c>
      <c r="AA136" s="431" t="e">
        <f t="shared" ca="1" si="263"/>
        <v>#N/A</v>
      </c>
      <c r="AB136" s="432" t="e">
        <f t="shared" ca="1" si="238"/>
        <v>#DIV/0!</v>
      </c>
      <c r="AC136" s="428" t="e">
        <f t="shared" ref="AC136:AD136" si="272">AC135</f>
        <v>#DIV/0!</v>
      </c>
      <c r="AD136" s="413" t="str">
        <f t="shared" si="272"/>
        <v>기체</v>
      </c>
      <c r="AE136" s="427" t="e">
        <f t="shared" ca="1" si="239"/>
        <v>#DIV/0!</v>
      </c>
      <c r="AF136" s="428">
        <f t="shared" si="250"/>
        <v>0.03</v>
      </c>
      <c r="AG136" s="423">
        <f t="shared" si="251"/>
        <v>0</v>
      </c>
      <c r="AH136" s="423" t="e">
        <f t="shared" ca="1" si="252"/>
        <v>#DIV/0!</v>
      </c>
      <c r="AI136" s="447" t="e">
        <f t="shared" si="253"/>
        <v>#N/A</v>
      </c>
      <c r="AJ136" s="429" t="e">
        <f t="shared" ca="1" si="254"/>
        <v>#DIV/0!</v>
      </c>
      <c r="AL136" s="70">
        <f>Pressure_1_R2!A135</f>
        <v>0</v>
      </c>
      <c r="AM136" s="83">
        <f>Pressure_1_R2!B135</f>
        <v>0</v>
      </c>
      <c r="AN136" s="83">
        <f>Pressure_1_R2!C135</f>
        <v>0</v>
      </c>
      <c r="AO136" s="83">
        <f>Pressure_1_R2!D135</f>
        <v>0</v>
      </c>
      <c r="AP136" s="83">
        <f>Pressure_1_R2!E135</f>
        <v>0</v>
      </c>
      <c r="AQ136" s="83">
        <f>Pressure_1_R2!F135</f>
        <v>0</v>
      </c>
      <c r="AR136" s="83">
        <f>Pressure_1_R2!G135</f>
        <v>0</v>
      </c>
      <c r="AS136" s="83">
        <f>Pressure_1_R2!H135</f>
        <v>0</v>
      </c>
      <c r="AT136" s="83">
        <f>Pressure_1_R2!I135</f>
        <v>0</v>
      </c>
      <c r="AU136" s="83">
        <f>Pressure_1_R2!J135</f>
        <v>0</v>
      </c>
      <c r="AV136" s="83">
        <f>Pressure_1_R2!K135</f>
        <v>0</v>
      </c>
      <c r="AW136" s="83">
        <f>Pressure_1_R2!L135</f>
        <v>0</v>
      </c>
      <c r="AX136" s="83">
        <f>Pressure_1_R2!M135</f>
        <v>0</v>
      </c>
      <c r="AY136" s="83">
        <f>Pressure_1_R2!N135</f>
        <v>0</v>
      </c>
      <c r="AZ136" s="83">
        <f>Pressure_1_R2!O135</f>
        <v>0</v>
      </c>
      <c r="BA136" s="71">
        <f>Pressure_1_R2!P135</f>
        <v>0</v>
      </c>
    </row>
    <row r="137" spans="2:53" ht="15" customHeight="1">
      <c r="B137" s="409">
        <f t="shared" si="255"/>
        <v>0</v>
      </c>
      <c r="C137" s="460">
        <f>Pressure_1_R2!B10</f>
        <v>0</v>
      </c>
      <c r="D137" s="469">
        <f>Pressure_1_R2!D10</f>
        <v>0</v>
      </c>
      <c r="E137" s="422" t="str">
        <f t="shared" si="240"/>
        <v/>
      </c>
      <c r="F137" s="412" t="e">
        <f t="shared" ca="1" si="255"/>
        <v>#N/A</v>
      </c>
      <c r="G137" s="413" t="e">
        <f t="shared" ca="1" si="255"/>
        <v>#VALUE!</v>
      </c>
      <c r="H137" s="444" t="e">
        <f t="shared" ca="1" si="241"/>
        <v>#N/A</v>
      </c>
      <c r="I137" s="411" t="s">
        <v>964</v>
      </c>
      <c r="J137" s="377">
        <f t="shared" si="242"/>
        <v>1</v>
      </c>
      <c r="K137" s="420" t="e">
        <f t="shared" ca="1" si="243"/>
        <v>#N/A</v>
      </c>
      <c r="L137" s="413">
        <f t="shared" si="244"/>
        <v>0</v>
      </c>
      <c r="N137" s="377">
        <f t="shared" si="236"/>
        <v>0</v>
      </c>
      <c r="O137" s="428">
        <f t="shared" ref="O137:T137" si="273">O136</f>
        <v>9.7989820000000005</v>
      </c>
      <c r="P137" s="428" t="e">
        <f t="shared" si="273"/>
        <v>#DIV/0!</v>
      </c>
      <c r="Q137" s="428">
        <f t="shared" si="273"/>
        <v>8000</v>
      </c>
      <c r="R137" s="428">
        <f t="shared" si="273"/>
        <v>1</v>
      </c>
      <c r="S137" s="428">
        <f t="shared" si="273"/>
        <v>0</v>
      </c>
      <c r="T137" s="428" t="e">
        <f t="shared" ca="1" si="273"/>
        <v>#N/A</v>
      </c>
      <c r="U137" s="430" t="e">
        <f t="shared" ca="1" si="246"/>
        <v>#DIV/0!</v>
      </c>
      <c r="V137" s="428" t="e">
        <f t="shared" ref="V137:W137" ca="1" si="274">V136</f>
        <v>#N/A</v>
      </c>
      <c r="W137" s="428" t="e">
        <f t="shared" ca="1" si="274"/>
        <v>#N/A</v>
      </c>
      <c r="X137" s="426" t="e">
        <f t="shared" ca="1" si="237"/>
        <v>#DIV/0!</v>
      </c>
      <c r="Y137" s="428">
        <f t="shared" ref="Y137:Z137" si="275">Y136</f>
        <v>9.0000000000000002E-6</v>
      </c>
      <c r="Z137" s="428" t="e">
        <f t="shared" ca="1" si="275"/>
        <v>#DIV/0!</v>
      </c>
      <c r="AA137" s="431" t="e">
        <f t="shared" ca="1" si="263"/>
        <v>#N/A</v>
      </c>
      <c r="AB137" s="432" t="e">
        <f t="shared" ca="1" si="238"/>
        <v>#DIV/0!</v>
      </c>
      <c r="AC137" s="428" t="e">
        <f t="shared" ref="AC137:AD137" si="276">AC136</f>
        <v>#DIV/0!</v>
      </c>
      <c r="AD137" s="413" t="str">
        <f t="shared" si="276"/>
        <v>기체</v>
      </c>
      <c r="AE137" s="427" t="e">
        <f t="shared" ca="1" si="239"/>
        <v>#DIV/0!</v>
      </c>
      <c r="AF137" s="428">
        <f t="shared" si="250"/>
        <v>0.03</v>
      </c>
      <c r="AG137" s="423">
        <f t="shared" si="251"/>
        <v>0</v>
      </c>
      <c r="AH137" s="423" t="e">
        <f t="shared" ca="1" si="252"/>
        <v>#DIV/0!</v>
      </c>
      <c r="AI137" s="447" t="e">
        <f t="shared" si="253"/>
        <v>#N/A</v>
      </c>
      <c r="AJ137" s="429" t="e">
        <f t="shared" ca="1" si="254"/>
        <v>#DIV/0!</v>
      </c>
      <c r="AL137" s="68">
        <f>Pressure_1_R2!A136</f>
        <v>0</v>
      </c>
      <c r="AM137" s="84">
        <f>Pressure_1_R2!B136</f>
        <v>0</v>
      </c>
      <c r="AN137" s="84">
        <f>Pressure_1_R2!C136</f>
        <v>0</v>
      </c>
      <c r="AO137" s="84">
        <f>Pressure_1_R2!D136</f>
        <v>0</v>
      </c>
      <c r="AP137" s="84">
        <f>Pressure_1_R2!E136</f>
        <v>0</v>
      </c>
      <c r="AQ137" s="84">
        <f>Pressure_1_R2!F136</f>
        <v>0</v>
      </c>
      <c r="AR137" s="84">
        <f>Pressure_1_R2!G136</f>
        <v>0</v>
      </c>
      <c r="AS137" s="84">
        <f>Pressure_1_R2!H136</f>
        <v>0</v>
      </c>
      <c r="AT137" s="84">
        <f>Pressure_1_R2!I136</f>
        <v>0</v>
      </c>
      <c r="AU137" s="84">
        <f>Pressure_1_R2!J136</f>
        <v>0</v>
      </c>
      <c r="AV137" s="84">
        <f>Pressure_1_R2!K136</f>
        <v>0</v>
      </c>
      <c r="AW137" s="84">
        <f>Pressure_1_R2!L136</f>
        <v>0</v>
      </c>
      <c r="AX137" s="84">
        <f>Pressure_1_R2!M136</f>
        <v>0</v>
      </c>
      <c r="AY137" s="84">
        <f>Pressure_1_R2!N136</f>
        <v>0</v>
      </c>
      <c r="AZ137" s="84">
        <f>Pressure_1_R2!O136</f>
        <v>0</v>
      </c>
      <c r="BA137" s="69">
        <f>Pressure_1_R2!P136</f>
        <v>0</v>
      </c>
    </row>
    <row r="138" spans="2:53" ht="15" customHeight="1">
      <c r="B138" s="409">
        <f t="shared" si="255"/>
        <v>0</v>
      </c>
      <c r="C138" s="460">
        <f>Pressure_1_R2!B11</f>
        <v>0</v>
      </c>
      <c r="D138" s="469">
        <f>Pressure_1_R2!D11</f>
        <v>0</v>
      </c>
      <c r="E138" s="422" t="str">
        <f t="shared" si="240"/>
        <v/>
      </c>
      <c r="F138" s="412" t="e">
        <f t="shared" ca="1" si="255"/>
        <v>#N/A</v>
      </c>
      <c r="G138" s="413" t="e">
        <f t="shared" ca="1" si="255"/>
        <v>#VALUE!</v>
      </c>
      <c r="H138" s="444" t="e">
        <f t="shared" ca="1" si="241"/>
        <v>#N/A</v>
      </c>
      <c r="I138" s="411" t="s">
        <v>964</v>
      </c>
      <c r="J138" s="377">
        <f t="shared" si="242"/>
        <v>1</v>
      </c>
      <c r="K138" s="420" t="e">
        <f t="shared" ca="1" si="243"/>
        <v>#N/A</v>
      </c>
      <c r="L138" s="413">
        <f t="shared" si="244"/>
        <v>0</v>
      </c>
      <c r="N138" s="377">
        <f t="shared" si="236"/>
        <v>0</v>
      </c>
      <c r="O138" s="428">
        <f t="shared" ref="O138:T138" si="277">O137</f>
        <v>9.7989820000000005</v>
      </c>
      <c r="P138" s="428" t="e">
        <f t="shared" si="277"/>
        <v>#DIV/0!</v>
      </c>
      <c r="Q138" s="428">
        <f t="shared" si="277"/>
        <v>8000</v>
      </c>
      <c r="R138" s="428">
        <f t="shared" si="277"/>
        <v>1</v>
      </c>
      <c r="S138" s="428">
        <f t="shared" si="277"/>
        <v>0</v>
      </c>
      <c r="T138" s="428" t="e">
        <f t="shared" ca="1" si="277"/>
        <v>#N/A</v>
      </c>
      <c r="U138" s="430" t="e">
        <f t="shared" ca="1" si="246"/>
        <v>#DIV/0!</v>
      </c>
      <c r="V138" s="428" t="e">
        <f t="shared" ref="V138:W138" ca="1" si="278">V137</f>
        <v>#N/A</v>
      </c>
      <c r="W138" s="428" t="e">
        <f t="shared" ca="1" si="278"/>
        <v>#N/A</v>
      </c>
      <c r="X138" s="426" t="e">
        <f t="shared" ca="1" si="237"/>
        <v>#DIV/0!</v>
      </c>
      <c r="Y138" s="428">
        <f t="shared" ref="Y138:Z138" si="279">Y137</f>
        <v>9.0000000000000002E-6</v>
      </c>
      <c r="Z138" s="428" t="e">
        <f t="shared" ca="1" si="279"/>
        <v>#DIV/0!</v>
      </c>
      <c r="AA138" s="431" t="e">
        <f t="shared" ca="1" si="263"/>
        <v>#N/A</v>
      </c>
      <c r="AB138" s="432" t="e">
        <f t="shared" ca="1" si="238"/>
        <v>#DIV/0!</v>
      </c>
      <c r="AC138" s="428" t="e">
        <f t="shared" ref="AC138:AD138" si="280">AC137</f>
        <v>#DIV/0!</v>
      </c>
      <c r="AD138" s="413" t="str">
        <f t="shared" si="280"/>
        <v>기체</v>
      </c>
      <c r="AE138" s="427" t="e">
        <f t="shared" ca="1" si="239"/>
        <v>#DIV/0!</v>
      </c>
      <c r="AF138" s="428">
        <f t="shared" si="250"/>
        <v>0.03</v>
      </c>
      <c r="AG138" s="423">
        <f t="shared" si="251"/>
        <v>0</v>
      </c>
      <c r="AH138" s="423" t="e">
        <f t="shared" ca="1" si="252"/>
        <v>#DIV/0!</v>
      </c>
      <c r="AI138" s="447" t="e">
        <f t="shared" si="253"/>
        <v>#N/A</v>
      </c>
      <c r="AJ138" s="429" t="e">
        <f t="shared" ca="1" si="254"/>
        <v>#DIV/0!</v>
      </c>
      <c r="AL138" s="70">
        <f>Pressure_1_R2!A137</f>
        <v>0</v>
      </c>
      <c r="AM138" s="83">
        <f>Pressure_1_R2!B137</f>
        <v>0</v>
      </c>
      <c r="AN138" s="83">
        <f>Pressure_1_R2!C137</f>
        <v>0</v>
      </c>
      <c r="AO138" s="83">
        <f>Pressure_1_R2!D137</f>
        <v>0</v>
      </c>
      <c r="AP138" s="83">
        <f>Pressure_1_R2!E137</f>
        <v>0</v>
      </c>
      <c r="AQ138" s="83">
        <f>Pressure_1_R2!F137</f>
        <v>0</v>
      </c>
      <c r="AR138" s="83">
        <f>Pressure_1_R2!G137</f>
        <v>0</v>
      </c>
      <c r="AS138" s="83">
        <f>Pressure_1_R2!H137</f>
        <v>0</v>
      </c>
      <c r="AT138" s="83">
        <f>Pressure_1_R2!I137</f>
        <v>0</v>
      </c>
      <c r="AU138" s="83">
        <f>Pressure_1_R2!J137</f>
        <v>0</v>
      </c>
      <c r="AV138" s="83">
        <f>Pressure_1_R2!K137</f>
        <v>0</v>
      </c>
      <c r="AW138" s="83">
        <f>Pressure_1_R2!L137</f>
        <v>0</v>
      </c>
      <c r="AX138" s="83">
        <f>Pressure_1_R2!M137</f>
        <v>0</v>
      </c>
      <c r="AY138" s="83">
        <f>Pressure_1_R2!N137</f>
        <v>0</v>
      </c>
      <c r="AZ138" s="83">
        <f>Pressure_1_R2!O137</f>
        <v>0</v>
      </c>
      <c r="BA138" s="71">
        <f>Pressure_1_R2!P137</f>
        <v>0</v>
      </c>
    </row>
    <row r="139" spans="2:53" ht="15" customHeight="1">
      <c r="B139" s="409">
        <f t="shared" si="255"/>
        <v>0</v>
      </c>
      <c r="C139" s="460">
        <f>Pressure_1_R2!B12</f>
        <v>0</v>
      </c>
      <c r="D139" s="469">
        <f>Pressure_1_R2!D12</f>
        <v>0</v>
      </c>
      <c r="E139" s="422" t="str">
        <f t="shared" si="240"/>
        <v/>
      </c>
      <c r="F139" s="412" t="e">
        <f t="shared" ca="1" si="255"/>
        <v>#N/A</v>
      </c>
      <c r="G139" s="413" t="e">
        <f t="shared" ca="1" si="255"/>
        <v>#VALUE!</v>
      </c>
      <c r="H139" s="444" t="e">
        <f t="shared" ca="1" si="241"/>
        <v>#N/A</v>
      </c>
      <c r="I139" s="411" t="s">
        <v>964</v>
      </c>
      <c r="J139" s="377">
        <f t="shared" si="242"/>
        <v>1</v>
      </c>
      <c r="K139" s="420" t="e">
        <f t="shared" ca="1" si="243"/>
        <v>#N/A</v>
      </c>
      <c r="L139" s="413">
        <f t="shared" si="244"/>
        <v>0</v>
      </c>
      <c r="N139" s="377">
        <f t="shared" si="236"/>
        <v>0</v>
      </c>
      <c r="O139" s="428">
        <f t="shared" ref="O139:T139" si="281">O138</f>
        <v>9.7989820000000005</v>
      </c>
      <c r="P139" s="428" t="e">
        <f t="shared" si="281"/>
        <v>#DIV/0!</v>
      </c>
      <c r="Q139" s="428">
        <f t="shared" si="281"/>
        <v>8000</v>
      </c>
      <c r="R139" s="428">
        <f t="shared" si="281"/>
        <v>1</v>
      </c>
      <c r="S139" s="428">
        <f t="shared" si="281"/>
        <v>0</v>
      </c>
      <c r="T139" s="428" t="e">
        <f t="shared" ca="1" si="281"/>
        <v>#N/A</v>
      </c>
      <c r="U139" s="430" t="e">
        <f t="shared" ca="1" si="246"/>
        <v>#DIV/0!</v>
      </c>
      <c r="V139" s="428" t="e">
        <f t="shared" ref="V139:W139" ca="1" si="282">V138</f>
        <v>#N/A</v>
      </c>
      <c r="W139" s="428" t="e">
        <f t="shared" ca="1" si="282"/>
        <v>#N/A</v>
      </c>
      <c r="X139" s="426" t="e">
        <f t="shared" ca="1" si="237"/>
        <v>#DIV/0!</v>
      </c>
      <c r="Y139" s="428">
        <f t="shared" ref="Y139:Z139" si="283">Y138</f>
        <v>9.0000000000000002E-6</v>
      </c>
      <c r="Z139" s="428" t="e">
        <f t="shared" ca="1" si="283"/>
        <v>#DIV/0!</v>
      </c>
      <c r="AA139" s="431" t="e">
        <f t="shared" ca="1" si="263"/>
        <v>#N/A</v>
      </c>
      <c r="AB139" s="432" t="e">
        <f t="shared" ca="1" si="238"/>
        <v>#DIV/0!</v>
      </c>
      <c r="AC139" s="428" t="e">
        <f t="shared" ref="AC139:AD139" si="284">AC138</f>
        <v>#DIV/0!</v>
      </c>
      <c r="AD139" s="413" t="str">
        <f t="shared" si="284"/>
        <v>기체</v>
      </c>
      <c r="AE139" s="427" t="e">
        <f t="shared" ca="1" si="239"/>
        <v>#DIV/0!</v>
      </c>
      <c r="AF139" s="428">
        <f t="shared" si="250"/>
        <v>0.03</v>
      </c>
      <c r="AG139" s="423">
        <f t="shared" si="251"/>
        <v>0</v>
      </c>
      <c r="AH139" s="423" t="e">
        <f t="shared" ca="1" si="252"/>
        <v>#DIV/0!</v>
      </c>
      <c r="AI139" s="447" t="e">
        <f t="shared" si="253"/>
        <v>#N/A</v>
      </c>
      <c r="AJ139" s="429" t="e">
        <f t="shared" ca="1" si="254"/>
        <v>#DIV/0!</v>
      </c>
      <c r="AL139" s="68">
        <f>Pressure_1_R2!A138</f>
        <v>0</v>
      </c>
      <c r="AM139" s="84">
        <f>Pressure_1_R2!B138</f>
        <v>0</v>
      </c>
      <c r="AN139" s="84">
        <f>Pressure_1_R2!C138</f>
        <v>0</v>
      </c>
      <c r="AO139" s="84">
        <f>Pressure_1_R2!D138</f>
        <v>0</v>
      </c>
      <c r="AP139" s="84">
        <f>Pressure_1_R2!E138</f>
        <v>0</v>
      </c>
      <c r="AQ139" s="84">
        <f>Pressure_1_R2!F138</f>
        <v>0</v>
      </c>
      <c r="AR139" s="84">
        <f>Pressure_1_R2!G138</f>
        <v>0</v>
      </c>
      <c r="AS139" s="84">
        <f>Pressure_1_R2!H138</f>
        <v>0</v>
      </c>
      <c r="AT139" s="84">
        <f>Pressure_1_R2!I138</f>
        <v>0</v>
      </c>
      <c r="AU139" s="84">
        <f>Pressure_1_R2!J138</f>
        <v>0</v>
      </c>
      <c r="AV139" s="84">
        <f>Pressure_1_R2!K138</f>
        <v>0</v>
      </c>
      <c r="AW139" s="84">
        <f>Pressure_1_R2!L138</f>
        <v>0</v>
      </c>
      <c r="AX139" s="84">
        <f>Pressure_1_R2!M138</f>
        <v>0</v>
      </c>
      <c r="AY139" s="84">
        <f>Pressure_1_R2!N138</f>
        <v>0</v>
      </c>
      <c r="AZ139" s="84">
        <f>Pressure_1_R2!O138</f>
        <v>0</v>
      </c>
      <c r="BA139" s="69">
        <f>Pressure_1_R2!P138</f>
        <v>0</v>
      </c>
    </row>
    <row r="140" spans="2:53" ht="15" customHeight="1">
      <c r="B140" s="409">
        <f t="shared" si="255"/>
        <v>0</v>
      </c>
      <c r="C140" s="460">
        <f>Pressure_1_R2!B13</f>
        <v>0</v>
      </c>
      <c r="D140" s="469">
        <f>Pressure_1_R2!D13</f>
        <v>0</v>
      </c>
      <c r="E140" s="422" t="str">
        <f t="shared" si="240"/>
        <v/>
      </c>
      <c r="F140" s="412" t="e">
        <f t="shared" ca="1" si="255"/>
        <v>#N/A</v>
      </c>
      <c r="G140" s="413" t="e">
        <f t="shared" ca="1" si="255"/>
        <v>#VALUE!</v>
      </c>
      <c r="H140" s="444" t="e">
        <f t="shared" ca="1" si="241"/>
        <v>#N/A</v>
      </c>
      <c r="I140" s="411" t="s">
        <v>964</v>
      </c>
      <c r="J140" s="377">
        <f t="shared" si="242"/>
        <v>1</v>
      </c>
      <c r="K140" s="420" t="e">
        <f t="shared" ca="1" si="243"/>
        <v>#N/A</v>
      </c>
      <c r="L140" s="413">
        <f t="shared" si="244"/>
        <v>0</v>
      </c>
      <c r="N140" s="377">
        <f t="shared" si="236"/>
        <v>0</v>
      </c>
      <c r="O140" s="428">
        <f t="shared" ref="O140:T140" si="285">O139</f>
        <v>9.7989820000000005</v>
      </c>
      <c r="P140" s="428" t="e">
        <f t="shared" si="285"/>
        <v>#DIV/0!</v>
      </c>
      <c r="Q140" s="428">
        <f t="shared" si="285"/>
        <v>8000</v>
      </c>
      <c r="R140" s="428">
        <f t="shared" si="285"/>
        <v>1</v>
      </c>
      <c r="S140" s="428">
        <f t="shared" si="285"/>
        <v>0</v>
      </c>
      <c r="T140" s="428" t="e">
        <f t="shared" ca="1" si="285"/>
        <v>#N/A</v>
      </c>
      <c r="U140" s="430" t="e">
        <f t="shared" ca="1" si="246"/>
        <v>#DIV/0!</v>
      </c>
      <c r="V140" s="428" t="e">
        <f t="shared" ref="V140:W140" ca="1" si="286">V139</f>
        <v>#N/A</v>
      </c>
      <c r="W140" s="428" t="e">
        <f t="shared" ca="1" si="286"/>
        <v>#N/A</v>
      </c>
      <c r="X140" s="426" t="e">
        <f t="shared" ca="1" si="237"/>
        <v>#DIV/0!</v>
      </c>
      <c r="Y140" s="428">
        <f t="shared" ref="Y140:Z140" si="287">Y139</f>
        <v>9.0000000000000002E-6</v>
      </c>
      <c r="Z140" s="428" t="e">
        <f t="shared" ca="1" si="287"/>
        <v>#DIV/0!</v>
      </c>
      <c r="AA140" s="431" t="e">
        <f t="shared" ca="1" si="263"/>
        <v>#N/A</v>
      </c>
      <c r="AB140" s="432" t="e">
        <f t="shared" ca="1" si="238"/>
        <v>#DIV/0!</v>
      </c>
      <c r="AC140" s="428" t="e">
        <f t="shared" ref="AC140:AD140" si="288">AC139</f>
        <v>#DIV/0!</v>
      </c>
      <c r="AD140" s="413" t="str">
        <f t="shared" si="288"/>
        <v>기체</v>
      </c>
      <c r="AE140" s="427" t="e">
        <f t="shared" ca="1" si="239"/>
        <v>#DIV/0!</v>
      </c>
      <c r="AF140" s="428">
        <f t="shared" si="250"/>
        <v>0.03</v>
      </c>
      <c r="AG140" s="423">
        <f t="shared" si="251"/>
        <v>0</v>
      </c>
      <c r="AH140" s="423" t="e">
        <f t="shared" ca="1" si="252"/>
        <v>#DIV/0!</v>
      </c>
      <c r="AI140" s="447" t="e">
        <f t="shared" si="253"/>
        <v>#N/A</v>
      </c>
      <c r="AJ140" s="429" t="e">
        <f t="shared" ca="1" si="254"/>
        <v>#DIV/0!</v>
      </c>
      <c r="AL140" s="70">
        <f>Pressure_1_R2!A139</f>
        <v>0</v>
      </c>
      <c r="AM140" s="83">
        <f>Pressure_1_R2!B139</f>
        <v>0</v>
      </c>
      <c r="AN140" s="83">
        <f>Pressure_1_R2!C139</f>
        <v>0</v>
      </c>
      <c r="AO140" s="83">
        <f>Pressure_1_R2!D139</f>
        <v>0</v>
      </c>
      <c r="AP140" s="83">
        <f>Pressure_1_R2!E139</f>
        <v>0</v>
      </c>
      <c r="AQ140" s="83">
        <f>Pressure_1_R2!F139</f>
        <v>0</v>
      </c>
      <c r="AR140" s="83">
        <f>Pressure_1_R2!G139</f>
        <v>0</v>
      </c>
      <c r="AS140" s="83">
        <f>Pressure_1_R2!H139</f>
        <v>0</v>
      </c>
      <c r="AT140" s="83">
        <f>Pressure_1_R2!I139</f>
        <v>0</v>
      </c>
      <c r="AU140" s="83">
        <f>Pressure_1_R2!J139</f>
        <v>0</v>
      </c>
      <c r="AV140" s="83">
        <f>Pressure_1_R2!K139</f>
        <v>0</v>
      </c>
      <c r="AW140" s="83">
        <f>Pressure_1_R2!L139</f>
        <v>0</v>
      </c>
      <c r="AX140" s="83">
        <f>Pressure_1_R2!M139</f>
        <v>0</v>
      </c>
      <c r="AY140" s="83">
        <f>Pressure_1_R2!N139</f>
        <v>0</v>
      </c>
      <c r="AZ140" s="83">
        <f>Pressure_1_R2!O139</f>
        <v>0</v>
      </c>
      <c r="BA140" s="71">
        <f>Pressure_1_R2!P139</f>
        <v>0</v>
      </c>
    </row>
    <row r="141" spans="2:53" ht="15" customHeight="1">
      <c r="B141" s="409">
        <f t="shared" si="255"/>
        <v>0</v>
      </c>
      <c r="C141" s="460">
        <f>Pressure_1_R2!B14</f>
        <v>0</v>
      </c>
      <c r="D141" s="469">
        <f>Pressure_1_R2!D14</f>
        <v>0</v>
      </c>
      <c r="E141" s="422" t="str">
        <f t="shared" si="240"/>
        <v/>
      </c>
      <c r="F141" s="412" t="e">
        <f t="shared" ca="1" si="255"/>
        <v>#N/A</v>
      </c>
      <c r="G141" s="413" t="e">
        <f t="shared" ca="1" si="255"/>
        <v>#VALUE!</v>
      </c>
      <c r="H141" s="444" t="e">
        <f t="shared" ca="1" si="241"/>
        <v>#N/A</v>
      </c>
      <c r="I141" s="411" t="s">
        <v>964</v>
      </c>
      <c r="J141" s="377">
        <f t="shared" si="242"/>
        <v>1</v>
      </c>
      <c r="K141" s="420" t="e">
        <f t="shared" ca="1" si="243"/>
        <v>#N/A</v>
      </c>
      <c r="L141" s="413">
        <f t="shared" si="244"/>
        <v>0</v>
      </c>
      <c r="N141" s="377">
        <f t="shared" si="236"/>
        <v>0</v>
      </c>
      <c r="O141" s="428">
        <f t="shared" ref="O141:T141" si="289">O140</f>
        <v>9.7989820000000005</v>
      </c>
      <c r="P141" s="428" t="e">
        <f t="shared" si="289"/>
        <v>#DIV/0!</v>
      </c>
      <c r="Q141" s="428">
        <f t="shared" si="289"/>
        <v>8000</v>
      </c>
      <c r="R141" s="428">
        <f t="shared" si="289"/>
        <v>1</v>
      </c>
      <c r="S141" s="428">
        <f t="shared" si="289"/>
        <v>0</v>
      </c>
      <c r="T141" s="428" t="e">
        <f t="shared" ca="1" si="289"/>
        <v>#N/A</v>
      </c>
      <c r="U141" s="430" t="e">
        <f t="shared" ca="1" si="246"/>
        <v>#DIV/0!</v>
      </c>
      <c r="V141" s="428" t="e">
        <f t="shared" ref="V141:W141" ca="1" si="290">V140</f>
        <v>#N/A</v>
      </c>
      <c r="W141" s="428" t="e">
        <f t="shared" ca="1" si="290"/>
        <v>#N/A</v>
      </c>
      <c r="X141" s="426" t="e">
        <f t="shared" ca="1" si="237"/>
        <v>#DIV/0!</v>
      </c>
      <c r="Y141" s="428">
        <f t="shared" ref="Y141:Z141" si="291">Y140</f>
        <v>9.0000000000000002E-6</v>
      </c>
      <c r="Z141" s="428" t="e">
        <f t="shared" ca="1" si="291"/>
        <v>#DIV/0!</v>
      </c>
      <c r="AA141" s="431" t="e">
        <f t="shared" ca="1" si="263"/>
        <v>#N/A</v>
      </c>
      <c r="AB141" s="432" t="e">
        <f t="shared" ca="1" si="238"/>
        <v>#DIV/0!</v>
      </c>
      <c r="AC141" s="428" t="e">
        <f t="shared" ref="AC141:AD141" si="292">AC140</f>
        <v>#DIV/0!</v>
      </c>
      <c r="AD141" s="413" t="str">
        <f t="shared" si="292"/>
        <v>기체</v>
      </c>
      <c r="AE141" s="427" t="e">
        <f t="shared" ca="1" si="239"/>
        <v>#DIV/0!</v>
      </c>
      <c r="AF141" s="428">
        <f t="shared" si="250"/>
        <v>0.03</v>
      </c>
      <c r="AG141" s="423">
        <f t="shared" si="251"/>
        <v>0</v>
      </c>
      <c r="AH141" s="423" t="e">
        <f t="shared" ca="1" si="252"/>
        <v>#DIV/0!</v>
      </c>
      <c r="AI141" s="447" t="e">
        <f t="shared" si="253"/>
        <v>#N/A</v>
      </c>
      <c r="AJ141" s="429" t="e">
        <f t="shared" ca="1" si="254"/>
        <v>#DIV/0!</v>
      </c>
      <c r="AL141" s="68">
        <f>Pressure_1_R2!A140</f>
        <v>0</v>
      </c>
      <c r="AM141" s="84">
        <f>Pressure_1_R2!B140</f>
        <v>0</v>
      </c>
      <c r="AN141" s="84">
        <f>Pressure_1_R2!C140</f>
        <v>0</v>
      </c>
      <c r="AO141" s="84">
        <f>Pressure_1_R2!D140</f>
        <v>0</v>
      </c>
      <c r="AP141" s="84">
        <f>Pressure_1_R2!E140</f>
        <v>0</v>
      </c>
      <c r="AQ141" s="84">
        <f>Pressure_1_R2!F140</f>
        <v>0</v>
      </c>
      <c r="AR141" s="84">
        <f>Pressure_1_R2!G140</f>
        <v>0</v>
      </c>
      <c r="AS141" s="84">
        <f>Pressure_1_R2!H140</f>
        <v>0</v>
      </c>
      <c r="AT141" s="84">
        <f>Pressure_1_R2!I140</f>
        <v>0</v>
      </c>
      <c r="AU141" s="84">
        <f>Pressure_1_R2!J140</f>
        <v>0</v>
      </c>
      <c r="AV141" s="84">
        <f>Pressure_1_R2!K140</f>
        <v>0</v>
      </c>
      <c r="AW141" s="84">
        <f>Pressure_1_R2!L140</f>
        <v>0</v>
      </c>
      <c r="AX141" s="84">
        <f>Pressure_1_R2!M140</f>
        <v>0</v>
      </c>
      <c r="AY141" s="84">
        <f>Pressure_1_R2!N140</f>
        <v>0</v>
      </c>
      <c r="AZ141" s="84">
        <f>Pressure_1_R2!O140</f>
        <v>0</v>
      </c>
      <c r="BA141" s="69">
        <f>Pressure_1_R2!P140</f>
        <v>0</v>
      </c>
    </row>
    <row r="142" spans="2:53" ht="15" customHeight="1">
      <c r="B142" s="409">
        <f t="shared" si="255"/>
        <v>0</v>
      </c>
      <c r="C142" s="460">
        <f>Pressure_1_R2!B15</f>
        <v>0</v>
      </c>
      <c r="D142" s="469">
        <f>Pressure_1_R2!D15</f>
        <v>0</v>
      </c>
      <c r="E142" s="422" t="str">
        <f t="shared" si="240"/>
        <v/>
      </c>
      <c r="F142" s="412" t="e">
        <f t="shared" ca="1" si="255"/>
        <v>#N/A</v>
      </c>
      <c r="G142" s="413" t="e">
        <f t="shared" ca="1" si="255"/>
        <v>#VALUE!</v>
      </c>
      <c r="H142" s="444" t="e">
        <f t="shared" ca="1" si="241"/>
        <v>#N/A</v>
      </c>
      <c r="I142" s="411" t="s">
        <v>964</v>
      </c>
      <c r="J142" s="377">
        <f t="shared" si="242"/>
        <v>1</v>
      </c>
      <c r="K142" s="420" t="e">
        <f t="shared" ca="1" si="243"/>
        <v>#N/A</v>
      </c>
      <c r="L142" s="413">
        <f t="shared" si="244"/>
        <v>0</v>
      </c>
      <c r="N142" s="377">
        <f t="shared" si="236"/>
        <v>0</v>
      </c>
      <c r="O142" s="428">
        <f t="shared" ref="O142:T142" si="293">O141</f>
        <v>9.7989820000000005</v>
      </c>
      <c r="P142" s="428" t="e">
        <f t="shared" si="293"/>
        <v>#DIV/0!</v>
      </c>
      <c r="Q142" s="428">
        <f t="shared" si="293"/>
        <v>8000</v>
      </c>
      <c r="R142" s="428">
        <f t="shared" si="293"/>
        <v>1</v>
      </c>
      <c r="S142" s="428">
        <f t="shared" si="293"/>
        <v>0</v>
      </c>
      <c r="T142" s="428" t="e">
        <f t="shared" ca="1" si="293"/>
        <v>#N/A</v>
      </c>
      <c r="U142" s="430" t="e">
        <f t="shared" ca="1" si="246"/>
        <v>#DIV/0!</v>
      </c>
      <c r="V142" s="428" t="e">
        <f t="shared" ref="V142:W142" ca="1" si="294">V141</f>
        <v>#N/A</v>
      </c>
      <c r="W142" s="428" t="e">
        <f t="shared" ca="1" si="294"/>
        <v>#N/A</v>
      </c>
      <c r="X142" s="426" t="e">
        <f t="shared" ca="1" si="237"/>
        <v>#DIV/0!</v>
      </c>
      <c r="Y142" s="428">
        <f t="shared" ref="Y142:Z142" si="295">Y141</f>
        <v>9.0000000000000002E-6</v>
      </c>
      <c r="Z142" s="428" t="e">
        <f t="shared" ca="1" si="295"/>
        <v>#DIV/0!</v>
      </c>
      <c r="AA142" s="431" t="e">
        <f t="shared" ca="1" si="263"/>
        <v>#N/A</v>
      </c>
      <c r="AB142" s="432" t="e">
        <f t="shared" ca="1" si="238"/>
        <v>#DIV/0!</v>
      </c>
      <c r="AC142" s="428" t="e">
        <f t="shared" ref="AC142:AD142" si="296">AC141</f>
        <v>#DIV/0!</v>
      </c>
      <c r="AD142" s="413" t="str">
        <f t="shared" si="296"/>
        <v>기체</v>
      </c>
      <c r="AE142" s="427" t="e">
        <f t="shared" ca="1" si="239"/>
        <v>#DIV/0!</v>
      </c>
      <c r="AF142" s="428">
        <f t="shared" si="250"/>
        <v>0.03</v>
      </c>
      <c r="AG142" s="423">
        <f t="shared" si="251"/>
        <v>0</v>
      </c>
      <c r="AH142" s="423" t="e">
        <f t="shared" ca="1" si="252"/>
        <v>#DIV/0!</v>
      </c>
      <c r="AI142" s="447" t="e">
        <f t="shared" si="253"/>
        <v>#N/A</v>
      </c>
      <c r="AJ142" s="429" t="e">
        <f t="shared" ca="1" si="254"/>
        <v>#DIV/0!</v>
      </c>
      <c r="AL142" s="70">
        <f>Pressure_1_R2!A141</f>
        <v>0</v>
      </c>
      <c r="AM142" s="83">
        <f>Pressure_1_R2!B141</f>
        <v>0</v>
      </c>
      <c r="AN142" s="83">
        <f>Pressure_1_R2!C141</f>
        <v>0</v>
      </c>
      <c r="AO142" s="83">
        <f>Pressure_1_R2!D141</f>
        <v>0</v>
      </c>
      <c r="AP142" s="83">
        <f>Pressure_1_R2!E141</f>
        <v>0</v>
      </c>
      <c r="AQ142" s="83">
        <f>Pressure_1_R2!F141</f>
        <v>0</v>
      </c>
      <c r="AR142" s="83">
        <f>Pressure_1_R2!G141</f>
        <v>0</v>
      </c>
      <c r="AS142" s="83">
        <f>Pressure_1_R2!H141</f>
        <v>0</v>
      </c>
      <c r="AT142" s="83">
        <f>Pressure_1_R2!I141</f>
        <v>0</v>
      </c>
      <c r="AU142" s="83">
        <f>Pressure_1_R2!J141</f>
        <v>0</v>
      </c>
      <c r="AV142" s="83">
        <f>Pressure_1_R2!K141</f>
        <v>0</v>
      </c>
      <c r="AW142" s="83">
        <f>Pressure_1_R2!L141</f>
        <v>0</v>
      </c>
      <c r="AX142" s="83">
        <f>Pressure_1_R2!M141</f>
        <v>0</v>
      </c>
      <c r="AY142" s="83">
        <f>Pressure_1_R2!N141</f>
        <v>0</v>
      </c>
      <c r="AZ142" s="83">
        <f>Pressure_1_R2!O141</f>
        <v>0</v>
      </c>
      <c r="BA142" s="71">
        <f>Pressure_1_R2!P141</f>
        <v>0</v>
      </c>
    </row>
    <row r="143" spans="2:53" ht="15" customHeight="1">
      <c r="B143" s="409">
        <f t="shared" si="255"/>
        <v>0</v>
      </c>
      <c r="C143" s="460">
        <f>Pressure_1_R2!B16</f>
        <v>0</v>
      </c>
      <c r="D143" s="469">
        <f>Pressure_1_R2!D16</f>
        <v>0</v>
      </c>
      <c r="E143" s="422" t="str">
        <f t="shared" si="240"/>
        <v/>
      </c>
      <c r="F143" s="412" t="e">
        <f t="shared" ca="1" si="255"/>
        <v>#N/A</v>
      </c>
      <c r="G143" s="413" t="e">
        <f t="shared" ca="1" si="255"/>
        <v>#VALUE!</v>
      </c>
      <c r="H143" s="444" t="e">
        <f t="shared" ca="1" si="241"/>
        <v>#N/A</v>
      </c>
      <c r="I143" s="411" t="s">
        <v>964</v>
      </c>
      <c r="J143" s="377">
        <f t="shared" si="242"/>
        <v>1</v>
      </c>
      <c r="K143" s="420" t="e">
        <f t="shared" ca="1" si="243"/>
        <v>#N/A</v>
      </c>
      <c r="L143" s="413">
        <f t="shared" si="244"/>
        <v>0</v>
      </c>
      <c r="N143" s="377">
        <f t="shared" si="236"/>
        <v>0</v>
      </c>
      <c r="O143" s="428">
        <f t="shared" ref="O143:T143" si="297">O142</f>
        <v>9.7989820000000005</v>
      </c>
      <c r="P143" s="428" t="e">
        <f t="shared" si="297"/>
        <v>#DIV/0!</v>
      </c>
      <c r="Q143" s="428">
        <f t="shared" si="297"/>
        <v>8000</v>
      </c>
      <c r="R143" s="428">
        <f t="shared" si="297"/>
        <v>1</v>
      </c>
      <c r="S143" s="428">
        <f t="shared" si="297"/>
        <v>0</v>
      </c>
      <c r="T143" s="428" t="e">
        <f t="shared" ca="1" si="297"/>
        <v>#N/A</v>
      </c>
      <c r="U143" s="430" t="e">
        <f t="shared" ca="1" si="246"/>
        <v>#DIV/0!</v>
      </c>
      <c r="V143" s="428" t="e">
        <f t="shared" ref="V143:W143" ca="1" si="298">V142</f>
        <v>#N/A</v>
      </c>
      <c r="W143" s="428" t="e">
        <f t="shared" ca="1" si="298"/>
        <v>#N/A</v>
      </c>
      <c r="X143" s="426" t="e">
        <f t="shared" ca="1" si="237"/>
        <v>#DIV/0!</v>
      </c>
      <c r="Y143" s="428">
        <f t="shared" ref="Y143:Z143" si="299">Y142</f>
        <v>9.0000000000000002E-6</v>
      </c>
      <c r="Z143" s="428" t="e">
        <f t="shared" ca="1" si="299"/>
        <v>#DIV/0!</v>
      </c>
      <c r="AA143" s="431" t="e">
        <f t="shared" ca="1" si="263"/>
        <v>#N/A</v>
      </c>
      <c r="AB143" s="432" t="e">
        <f t="shared" ca="1" si="238"/>
        <v>#DIV/0!</v>
      </c>
      <c r="AC143" s="428" t="e">
        <f t="shared" ref="AC143:AD143" si="300">AC142</f>
        <v>#DIV/0!</v>
      </c>
      <c r="AD143" s="413" t="str">
        <f t="shared" si="300"/>
        <v>기체</v>
      </c>
      <c r="AE143" s="427" t="e">
        <f t="shared" ca="1" si="239"/>
        <v>#DIV/0!</v>
      </c>
      <c r="AF143" s="428">
        <f t="shared" si="250"/>
        <v>0.03</v>
      </c>
      <c r="AG143" s="423">
        <f t="shared" si="251"/>
        <v>0</v>
      </c>
      <c r="AH143" s="423" t="e">
        <f t="shared" ca="1" si="252"/>
        <v>#DIV/0!</v>
      </c>
      <c r="AI143" s="447" t="e">
        <f t="shared" si="253"/>
        <v>#N/A</v>
      </c>
      <c r="AJ143" s="429" t="e">
        <f t="shared" ca="1" si="254"/>
        <v>#DIV/0!</v>
      </c>
      <c r="AL143" s="68">
        <f>Pressure_1_R2!A142</f>
        <v>0</v>
      </c>
      <c r="AM143" s="84">
        <f>Pressure_1_R2!B142</f>
        <v>0</v>
      </c>
      <c r="AN143" s="84">
        <f>Pressure_1_R2!C142</f>
        <v>0</v>
      </c>
      <c r="AO143" s="84">
        <f>Pressure_1_R2!D142</f>
        <v>0</v>
      </c>
      <c r="AP143" s="84">
        <f>Pressure_1_R2!E142</f>
        <v>0</v>
      </c>
      <c r="AQ143" s="84">
        <f>Pressure_1_R2!F142</f>
        <v>0</v>
      </c>
      <c r="AR143" s="84">
        <f>Pressure_1_R2!G142</f>
        <v>0</v>
      </c>
      <c r="AS143" s="84">
        <f>Pressure_1_R2!H142</f>
        <v>0</v>
      </c>
      <c r="AT143" s="84">
        <f>Pressure_1_R2!I142</f>
        <v>0</v>
      </c>
      <c r="AU143" s="84">
        <f>Pressure_1_R2!J142</f>
        <v>0</v>
      </c>
      <c r="AV143" s="84">
        <f>Pressure_1_R2!K142</f>
        <v>0</v>
      </c>
      <c r="AW143" s="84">
        <f>Pressure_1_R2!L142</f>
        <v>0</v>
      </c>
      <c r="AX143" s="84">
        <f>Pressure_1_R2!M142</f>
        <v>0</v>
      </c>
      <c r="AY143" s="84">
        <f>Pressure_1_R2!N142</f>
        <v>0</v>
      </c>
      <c r="AZ143" s="84">
        <f>Pressure_1_R2!O142</f>
        <v>0</v>
      </c>
      <c r="BA143" s="69">
        <f>Pressure_1_R2!P142</f>
        <v>0</v>
      </c>
    </row>
    <row r="144" spans="2:53" ht="15" customHeight="1">
      <c r="B144" s="409">
        <f t="shared" si="255"/>
        <v>0</v>
      </c>
      <c r="C144" s="460">
        <f>Pressure_1_R2!B17</f>
        <v>0</v>
      </c>
      <c r="D144" s="469">
        <f>Pressure_1_R2!D17</f>
        <v>0</v>
      </c>
      <c r="E144" s="422" t="str">
        <f t="shared" si="240"/>
        <v/>
      </c>
      <c r="F144" s="412" t="e">
        <f t="shared" ca="1" si="255"/>
        <v>#N/A</v>
      </c>
      <c r="G144" s="413" t="e">
        <f t="shared" ca="1" si="255"/>
        <v>#VALUE!</v>
      </c>
      <c r="H144" s="444" t="e">
        <f t="shared" ca="1" si="241"/>
        <v>#N/A</v>
      </c>
      <c r="I144" s="411" t="s">
        <v>964</v>
      </c>
      <c r="J144" s="377">
        <f t="shared" si="242"/>
        <v>1</v>
      </c>
      <c r="K144" s="420" t="e">
        <f t="shared" ca="1" si="243"/>
        <v>#N/A</v>
      </c>
      <c r="L144" s="413">
        <f t="shared" si="244"/>
        <v>0</v>
      </c>
      <c r="N144" s="377">
        <f t="shared" si="236"/>
        <v>0</v>
      </c>
      <c r="O144" s="428">
        <f t="shared" ref="O144:T144" si="301">O143</f>
        <v>9.7989820000000005</v>
      </c>
      <c r="P144" s="428" t="e">
        <f t="shared" si="301"/>
        <v>#DIV/0!</v>
      </c>
      <c r="Q144" s="428">
        <f t="shared" si="301"/>
        <v>8000</v>
      </c>
      <c r="R144" s="428">
        <f t="shared" si="301"/>
        <v>1</v>
      </c>
      <c r="S144" s="428">
        <f t="shared" si="301"/>
        <v>0</v>
      </c>
      <c r="T144" s="428" t="e">
        <f t="shared" ca="1" si="301"/>
        <v>#N/A</v>
      </c>
      <c r="U144" s="430" t="e">
        <f t="shared" ca="1" si="246"/>
        <v>#DIV/0!</v>
      </c>
      <c r="V144" s="428" t="e">
        <f t="shared" ref="V144:W144" ca="1" si="302">V143</f>
        <v>#N/A</v>
      </c>
      <c r="W144" s="428" t="e">
        <f t="shared" ca="1" si="302"/>
        <v>#N/A</v>
      </c>
      <c r="X144" s="426" t="e">
        <f t="shared" ca="1" si="237"/>
        <v>#DIV/0!</v>
      </c>
      <c r="Y144" s="428">
        <f t="shared" ref="Y144:Z144" si="303">Y143</f>
        <v>9.0000000000000002E-6</v>
      </c>
      <c r="Z144" s="428" t="e">
        <f t="shared" ca="1" si="303"/>
        <v>#DIV/0!</v>
      </c>
      <c r="AA144" s="431" t="e">
        <f t="shared" ca="1" si="263"/>
        <v>#N/A</v>
      </c>
      <c r="AB144" s="432" t="e">
        <f t="shared" ca="1" si="238"/>
        <v>#DIV/0!</v>
      </c>
      <c r="AC144" s="428" t="e">
        <f t="shared" ref="AC144:AD144" si="304">AC143</f>
        <v>#DIV/0!</v>
      </c>
      <c r="AD144" s="413" t="str">
        <f t="shared" si="304"/>
        <v>기체</v>
      </c>
      <c r="AE144" s="427" t="e">
        <f t="shared" ca="1" si="239"/>
        <v>#DIV/0!</v>
      </c>
      <c r="AF144" s="428">
        <f t="shared" si="250"/>
        <v>0.03</v>
      </c>
      <c r="AG144" s="423">
        <f t="shared" si="251"/>
        <v>0</v>
      </c>
      <c r="AH144" s="423" t="e">
        <f t="shared" ca="1" si="252"/>
        <v>#DIV/0!</v>
      </c>
      <c r="AI144" s="447" t="e">
        <f t="shared" si="253"/>
        <v>#N/A</v>
      </c>
      <c r="AJ144" s="429" t="e">
        <f t="shared" ca="1" si="254"/>
        <v>#DIV/0!</v>
      </c>
      <c r="AL144" s="70">
        <f>Pressure_1_R2!A143</f>
        <v>0</v>
      </c>
      <c r="AM144" s="83">
        <f>Pressure_1_R2!B143</f>
        <v>0</v>
      </c>
      <c r="AN144" s="83">
        <f>Pressure_1_R2!C143</f>
        <v>0</v>
      </c>
      <c r="AO144" s="83">
        <f>Pressure_1_R2!D143</f>
        <v>0</v>
      </c>
      <c r="AP144" s="83">
        <f>Pressure_1_R2!E143</f>
        <v>0</v>
      </c>
      <c r="AQ144" s="83">
        <f>Pressure_1_R2!F143</f>
        <v>0</v>
      </c>
      <c r="AR144" s="83">
        <f>Pressure_1_R2!G143</f>
        <v>0</v>
      </c>
      <c r="AS144" s="83">
        <f>Pressure_1_R2!H143</f>
        <v>0</v>
      </c>
      <c r="AT144" s="83">
        <f>Pressure_1_R2!I143</f>
        <v>0</v>
      </c>
      <c r="AU144" s="83">
        <f>Pressure_1_R2!J143</f>
        <v>0</v>
      </c>
      <c r="AV144" s="83">
        <f>Pressure_1_R2!K143</f>
        <v>0</v>
      </c>
      <c r="AW144" s="83">
        <f>Pressure_1_R2!L143</f>
        <v>0</v>
      </c>
      <c r="AX144" s="83">
        <f>Pressure_1_R2!M143</f>
        <v>0</v>
      </c>
      <c r="AY144" s="83">
        <f>Pressure_1_R2!N143</f>
        <v>0</v>
      </c>
      <c r="AZ144" s="83">
        <f>Pressure_1_R2!O143</f>
        <v>0</v>
      </c>
      <c r="BA144" s="71">
        <f>Pressure_1_R2!P143</f>
        <v>0</v>
      </c>
    </row>
    <row r="145" spans="2:53" ht="15" customHeight="1">
      <c r="B145" s="409">
        <f t="shared" si="255"/>
        <v>0</v>
      </c>
      <c r="C145" s="460">
        <f>Pressure_1_R2!B18</f>
        <v>0</v>
      </c>
      <c r="D145" s="469">
        <f>Pressure_1_R2!D18</f>
        <v>0</v>
      </c>
      <c r="E145" s="422" t="str">
        <f t="shared" si="240"/>
        <v/>
      </c>
      <c r="F145" s="412" t="e">
        <f t="shared" ca="1" si="255"/>
        <v>#N/A</v>
      </c>
      <c r="G145" s="413" t="e">
        <f t="shared" ca="1" si="255"/>
        <v>#VALUE!</v>
      </c>
      <c r="H145" s="444" t="e">
        <f t="shared" ca="1" si="241"/>
        <v>#N/A</v>
      </c>
      <c r="I145" s="411" t="s">
        <v>964</v>
      </c>
      <c r="J145" s="377">
        <f t="shared" si="242"/>
        <v>1</v>
      </c>
      <c r="K145" s="420" t="e">
        <f t="shared" ca="1" si="243"/>
        <v>#N/A</v>
      </c>
      <c r="L145" s="413">
        <f t="shared" si="244"/>
        <v>0</v>
      </c>
      <c r="N145" s="377">
        <f t="shared" si="236"/>
        <v>0</v>
      </c>
      <c r="O145" s="428">
        <f t="shared" ref="O145:T145" si="305">O144</f>
        <v>9.7989820000000005</v>
      </c>
      <c r="P145" s="428" t="e">
        <f t="shared" si="305"/>
        <v>#DIV/0!</v>
      </c>
      <c r="Q145" s="428">
        <f t="shared" si="305"/>
        <v>8000</v>
      </c>
      <c r="R145" s="428">
        <f t="shared" si="305"/>
        <v>1</v>
      </c>
      <c r="S145" s="428">
        <f t="shared" si="305"/>
        <v>0</v>
      </c>
      <c r="T145" s="428" t="e">
        <f t="shared" ca="1" si="305"/>
        <v>#N/A</v>
      </c>
      <c r="U145" s="430" t="e">
        <f t="shared" ca="1" si="246"/>
        <v>#DIV/0!</v>
      </c>
      <c r="V145" s="428" t="e">
        <f t="shared" ref="V145:W145" ca="1" si="306">V144</f>
        <v>#N/A</v>
      </c>
      <c r="W145" s="428" t="e">
        <f t="shared" ca="1" si="306"/>
        <v>#N/A</v>
      </c>
      <c r="X145" s="426" t="e">
        <f t="shared" ca="1" si="237"/>
        <v>#DIV/0!</v>
      </c>
      <c r="Y145" s="428">
        <f t="shared" ref="Y145:Z145" si="307">Y144</f>
        <v>9.0000000000000002E-6</v>
      </c>
      <c r="Z145" s="428" t="e">
        <f t="shared" ca="1" si="307"/>
        <v>#DIV/0!</v>
      </c>
      <c r="AA145" s="431" t="e">
        <f t="shared" ca="1" si="263"/>
        <v>#N/A</v>
      </c>
      <c r="AB145" s="432" t="e">
        <f t="shared" ca="1" si="238"/>
        <v>#DIV/0!</v>
      </c>
      <c r="AC145" s="428" t="e">
        <f t="shared" ref="AC145:AD145" si="308">AC144</f>
        <v>#DIV/0!</v>
      </c>
      <c r="AD145" s="413" t="str">
        <f t="shared" si="308"/>
        <v>기체</v>
      </c>
      <c r="AE145" s="427" t="e">
        <f t="shared" ca="1" si="239"/>
        <v>#DIV/0!</v>
      </c>
      <c r="AF145" s="428">
        <f t="shared" si="250"/>
        <v>0.03</v>
      </c>
      <c r="AG145" s="423">
        <f t="shared" si="251"/>
        <v>0</v>
      </c>
      <c r="AH145" s="423" t="e">
        <f t="shared" ca="1" si="252"/>
        <v>#DIV/0!</v>
      </c>
      <c r="AI145" s="447" t="e">
        <f t="shared" si="253"/>
        <v>#N/A</v>
      </c>
      <c r="AJ145" s="429" t="e">
        <f t="shared" ca="1" si="254"/>
        <v>#DIV/0!</v>
      </c>
      <c r="AL145" s="68">
        <f>Pressure_1_R2!A144</f>
        <v>0</v>
      </c>
      <c r="AM145" s="84">
        <f>Pressure_1_R2!B144</f>
        <v>0</v>
      </c>
      <c r="AN145" s="84">
        <f>Pressure_1_R2!C144</f>
        <v>0</v>
      </c>
      <c r="AO145" s="84">
        <f>Pressure_1_R2!D144</f>
        <v>0</v>
      </c>
      <c r="AP145" s="84">
        <f>Pressure_1_R2!E144</f>
        <v>0</v>
      </c>
      <c r="AQ145" s="84">
        <f>Pressure_1_R2!F144</f>
        <v>0</v>
      </c>
      <c r="AR145" s="84">
        <f>Pressure_1_R2!G144</f>
        <v>0</v>
      </c>
      <c r="AS145" s="84">
        <f>Pressure_1_R2!H144</f>
        <v>0</v>
      </c>
      <c r="AT145" s="84">
        <f>Pressure_1_R2!I144</f>
        <v>0</v>
      </c>
      <c r="AU145" s="84">
        <f>Pressure_1_R2!J144</f>
        <v>0</v>
      </c>
      <c r="AV145" s="84">
        <f>Pressure_1_R2!K144</f>
        <v>0</v>
      </c>
      <c r="AW145" s="84">
        <f>Pressure_1_R2!L144</f>
        <v>0</v>
      </c>
      <c r="AX145" s="84">
        <f>Pressure_1_R2!M144</f>
        <v>0</v>
      </c>
      <c r="AY145" s="84">
        <f>Pressure_1_R2!N144</f>
        <v>0</v>
      </c>
      <c r="AZ145" s="84">
        <f>Pressure_1_R2!O144</f>
        <v>0</v>
      </c>
      <c r="BA145" s="69">
        <f>Pressure_1_R2!P144</f>
        <v>0</v>
      </c>
    </row>
    <row r="146" spans="2:53" ht="15" customHeight="1">
      <c r="B146" s="409">
        <f t="shared" si="255"/>
        <v>0</v>
      </c>
      <c r="C146" s="460">
        <f>Pressure_1_R2!B19</f>
        <v>0</v>
      </c>
      <c r="D146" s="469">
        <f>Pressure_1_R2!D19</f>
        <v>0</v>
      </c>
      <c r="E146" s="422" t="str">
        <f t="shared" si="240"/>
        <v/>
      </c>
      <c r="F146" s="412" t="e">
        <f t="shared" ca="1" si="255"/>
        <v>#N/A</v>
      </c>
      <c r="G146" s="413" t="e">
        <f t="shared" ca="1" si="255"/>
        <v>#VALUE!</v>
      </c>
      <c r="H146" s="444" t="e">
        <f t="shared" ca="1" si="241"/>
        <v>#N/A</v>
      </c>
      <c r="I146" s="411" t="s">
        <v>964</v>
      </c>
      <c r="J146" s="377">
        <f t="shared" si="242"/>
        <v>1</v>
      </c>
      <c r="K146" s="420" t="e">
        <f t="shared" ca="1" si="243"/>
        <v>#N/A</v>
      </c>
      <c r="L146" s="413">
        <f t="shared" si="244"/>
        <v>0</v>
      </c>
      <c r="N146" s="377">
        <f t="shared" si="236"/>
        <v>0</v>
      </c>
      <c r="O146" s="428">
        <f t="shared" ref="O146:T146" si="309">O145</f>
        <v>9.7989820000000005</v>
      </c>
      <c r="P146" s="428" t="e">
        <f t="shared" si="309"/>
        <v>#DIV/0!</v>
      </c>
      <c r="Q146" s="428">
        <f t="shared" si="309"/>
        <v>8000</v>
      </c>
      <c r="R146" s="428">
        <f t="shared" si="309"/>
        <v>1</v>
      </c>
      <c r="S146" s="428">
        <f t="shared" si="309"/>
        <v>0</v>
      </c>
      <c r="T146" s="428" t="e">
        <f t="shared" ca="1" si="309"/>
        <v>#N/A</v>
      </c>
      <c r="U146" s="430" t="e">
        <f t="shared" ca="1" si="246"/>
        <v>#DIV/0!</v>
      </c>
      <c r="V146" s="428" t="e">
        <f t="shared" ref="V146:W146" ca="1" si="310">V145</f>
        <v>#N/A</v>
      </c>
      <c r="W146" s="428" t="e">
        <f t="shared" ca="1" si="310"/>
        <v>#N/A</v>
      </c>
      <c r="X146" s="426" t="e">
        <f t="shared" ca="1" si="237"/>
        <v>#DIV/0!</v>
      </c>
      <c r="Y146" s="428">
        <f t="shared" ref="Y146:Z146" si="311">Y145</f>
        <v>9.0000000000000002E-6</v>
      </c>
      <c r="Z146" s="428" t="e">
        <f t="shared" ca="1" si="311"/>
        <v>#DIV/0!</v>
      </c>
      <c r="AA146" s="431" t="e">
        <f t="shared" ca="1" si="263"/>
        <v>#N/A</v>
      </c>
      <c r="AB146" s="432" t="e">
        <f t="shared" ca="1" si="238"/>
        <v>#DIV/0!</v>
      </c>
      <c r="AC146" s="428" t="e">
        <f t="shared" ref="AC146:AD146" si="312">AC145</f>
        <v>#DIV/0!</v>
      </c>
      <c r="AD146" s="413" t="str">
        <f t="shared" si="312"/>
        <v>기체</v>
      </c>
      <c r="AE146" s="427" t="e">
        <f t="shared" ca="1" si="239"/>
        <v>#DIV/0!</v>
      </c>
      <c r="AF146" s="428">
        <f t="shared" si="250"/>
        <v>0.03</v>
      </c>
      <c r="AG146" s="423">
        <f t="shared" si="251"/>
        <v>0</v>
      </c>
      <c r="AH146" s="423" t="e">
        <f t="shared" ca="1" si="252"/>
        <v>#DIV/0!</v>
      </c>
      <c r="AI146" s="447" t="e">
        <f t="shared" si="253"/>
        <v>#N/A</v>
      </c>
      <c r="AJ146" s="429" t="e">
        <f t="shared" ca="1" si="254"/>
        <v>#DIV/0!</v>
      </c>
      <c r="AL146" s="70">
        <f>Pressure_1_R2!A145</f>
        <v>0</v>
      </c>
      <c r="AM146" s="83">
        <f>Pressure_1_R2!B145</f>
        <v>0</v>
      </c>
      <c r="AN146" s="83">
        <f>Pressure_1_R2!C145</f>
        <v>0</v>
      </c>
      <c r="AO146" s="83">
        <f>Pressure_1_R2!D145</f>
        <v>0</v>
      </c>
      <c r="AP146" s="83">
        <f>Pressure_1_R2!E145</f>
        <v>0</v>
      </c>
      <c r="AQ146" s="83">
        <f>Pressure_1_R2!F145</f>
        <v>0</v>
      </c>
      <c r="AR146" s="83">
        <f>Pressure_1_R2!G145</f>
        <v>0</v>
      </c>
      <c r="AS146" s="83">
        <f>Pressure_1_R2!H145</f>
        <v>0</v>
      </c>
      <c r="AT146" s="83">
        <f>Pressure_1_R2!I145</f>
        <v>0</v>
      </c>
      <c r="AU146" s="83">
        <f>Pressure_1_R2!J145</f>
        <v>0</v>
      </c>
      <c r="AV146" s="83">
        <f>Pressure_1_R2!K145</f>
        <v>0</v>
      </c>
      <c r="AW146" s="83">
        <f>Pressure_1_R2!L145</f>
        <v>0</v>
      </c>
      <c r="AX146" s="83">
        <f>Pressure_1_R2!M145</f>
        <v>0</v>
      </c>
      <c r="AY146" s="83">
        <f>Pressure_1_R2!N145</f>
        <v>0</v>
      </c>
      <c r="AZ146" s="83">
        <f>Pressure_1_R2!O145</f>
        <v>0</v>
      </c>
      <c r="BA146" s="71">
        <f>Pressure_1_R2!P145</f>
        <v>0</v>
      </c>
    </row>
    <row r="147" spans="2:53" ht="15" customHeight="1">
      <c r="B147" s="409">
        <f t="shared" si="255"/>
        <v>0</v>
      </c>
      <c r="C147" s="460">
        <f>Pressure_1_R2!B20</f>
        <v>0</v>
      </c>
      <c r="D147" s="469">
        <f>Pressure_1_R2!D20</f>
        <v>0</v>
      </c>
      <c r="E147" s="422" t="str">
        <f t="shared" si="240"/>
        <v/>
      </c>
      <c r="F147" s="412" t="e">
        <f t="shared" ca="1" si="255"/>
        <v>#N/A</v>
      </c>
      <c r="G147" s="413" t="e">
        <f t="shared" ca="1" si="255"/>
        <v>#VALUE!</v>
      </c>
      <c r="H147" s="444" t="e">
        <f t="shared" ca="1" si="241"/>
        <v>#N/A</v>
      </c>
      <c r="I147" s="411" t="s">
        <v>964</v>
      </c>
      <c r="J147" s="377">
        <f t="shared" si="242"/>
        <v>1</v>
      </c>
      <c r="K147" s="420" t="e">
        <f t="shared" ca="1" si="243"/>
        <v>#N/A</v>
      </c>
      <c r="L147" s="413">
        <f t="shared" si="244"/>
        <v>0</v>
      </c>
      <c r="N147" s="377">
        <f t="shared" si="236"/>
        <v>0</v>
      </c>
      <c r="O147" s="428">
        <f t="shared" ref="O147:T147" si="313">O146</f>
        <v>9.7989820000000005</v>
      </c>
      <c r="P147" s="428" t="e">
        <f t="shared" si="313"/>
        <v>#DIV/0!</v>
      </c>
      <c r="Q147" s="428">
        <f t="shared" si="313"/>
        <v>8000</v>
      </c>
      <c r="R147" s="428">
        <f t="shared" si="313"/>
        <v>1</v>
      </c>
      <c r="S147" s="428">
        <f t="shared" si="313"/>
        <v>0</v>
      </c>
      <c r="T147" s="428" t="e">
        <f t="shared" ca="1" si="313"/>
        <v>#N/A</v>
      </c>
      <c r="U147" s="430" t="e">
        <f t="shared" ca="1" si="246"/>
        <v>#DIV/0!</v>
      </c>
      <c r="V147" s="428" t="e">
        <f t="shared" ref="V147:W147" ca="1" si="314">V146</f>
        <v>#N/A</v>
      </c>
      <c r="W147" s="428" t="e">
        <f t="shared" ca="1" si="314"/>
        <v>#N/A</v>
      </c>
      <c r="X147" s="426" t="e">
        <f t="shared" ca="1" si="237"/>
        <v>#DIV/0!</v>
      </c>
      <c r="Y147" s="428">
        <f t="shared" ref="Y147:Z147" si="315">Y146</f>
        <v>9.0000000000000002E-6</v>
      </c>
      <c r="Z147" s="428" t="e">
        <f t="shared" ca="1" si="315"/>
        <v>#DIV/0!</v>
      </c>
      <c r="AA147" s="431" t="e">
        <f t="shared" ca="1" si="263"/>
        <v>#N/A</v>
      </c>
      <c r="AB147" s="432" t="e">
        <f t="shared" ca="1" si="238"/>
        <v>#DIV/0!</v>
      </c>
      <c r="AC147" s="428" t="e">
        <f t="shared" ref="AC147:AD147" si="316">AC146</f>
        <v>#DIV/0!</v>
      </c>
      <c r="AD147" s="413" t="str">
        <f t="shared" si="316"/>
        <v>기체</v>
      </c>
      <c r="AE147" s="427" t="e">
        <f t="shared" ca="1" si="239"/>
        <v>#DIV/0!</v>
      </c>
      <c r="AF147" s="428">
        <f t="shared" si="250"/>
        <v>0.03</v>
      </c>
      <c r="AG147" s="423">
        <f t="shared" si="251"/>
        <v>0</v>
      </c>
      <c r="AH147" s="423" t="e">
        <f t="shared" ca="1" si="252"/>
        <v>#DIV/0!</v>
      </c>
      <c r="AI147" s="447" t="e">
        <f t="shared" si="253"/>
        <v>#N/A</v>
      </c>
      <c r="AJ147" s="429" t="e">
        <f t="shared" ca="1" si="254"/>
        <v>#DIV/0!</v>
      </c>
      <c r="AL147" s="68">
        <f>Pressure_1_R2!A146</f>
        <v>0</v>
      </c>
      <c r="AM147" s="84">
        <f>Pressure_1_R2!B146</f>
        <v>0</v>
      </c>
      <c r="AN147" s="84">
        <f>Pressure_1_R2!C146</f>
        <v>0</v>
      </c>
      <c r="AO147" s="84">
        <f>Pressure_1_R2!D146</f>
        <v>0</v>
      </c>
      <c r="AP147" s="84">
        <f>Pressure_1_R2!E146</f>
        <v>0</v>
      </c>
      <c r="AQ147" s="84">
        <f>Pressure_1_R2!F146</f>
        <v>0</v>
      </c>
      <c r="AR147" s="84">
        <f>Pressure_1_R2!G146</f>
        <v>0</v>
      </c>
      <c r="AS147" s="84">
        <f>Pressure_1_R2!H146</f>
        <v>0</v>
      </c>
      <c r="AT147" s="84">
        <f>Pressure_1_R2!I146</f>
        <v>0</v>
      </c>
      <c r="AU147" s="84">
        <f>Pressure_1_R2!J146</f>
        <v>0</v>
      </c>
      <c r="AV147" s="84">
        <f>Pressure_1_R2!K146</f>
        <v>0</v>
      </c>
      <c r="AW147" s="84">
        <f>Pressure_1_R2!L146</f>
        <v>0</v>
      </c>
      <c r="AX147" s="84">
        <f>Pressure_1_R2!M146</f>
        <v>0</v>
      </c>
      <c r="AY147" s="84">
        <f>Pressure_1_R2!N146</f>
        <v>0</v>
      </c>
      <c r="AZ147" s="84">
        <f>Pressure_1_R2!O146</f>
        <v>0</v>
      </c>
      <c r="BA147" s="69">
        <f>Pressure_1_R2!P146</f>
        <v>0</v>
      </c>
    </row>
    <row r="148" spans="2:53" ht="15" customHeight="1">
      <c r="B148" s="409">
        <f t="shared" si="255"/>
        <v>0</v>
      </c>
      <c r="C148" s="460">
        <f>Pressure_1_R2!B21</f>
        <v>0</v>
      </c>
      <c r="D148" s="469">
        <f>Pressure_1_R2!D21</f>
        <v>0</v>
      </c>
      <c r="E148" s="422" t="str">
        <f t="shared" si="240"/>
        <v/>
      </c>
      <c r="F148" s="412" t="e">
        <f t="shared" ca="1" si="255"/>
        <v>#N/A</v>
      </c>
      <c r="G148" s="413" t="e">
        <f t="shared" ca="1" si="255"/>
        <v>#VALUE!</v>
      </c>
      <c r="H148" s="444" t="e">
        <f t="shared" ca="1" si="241"/>
        <v>#N/A</v>
      </c>
      <c r="I148" s="411" t="s">
        <v>964</v>
      </c>
      <c r="J148" s="377">
        <f t="shared" si="242"/>
        <v>1</v>
      </c>
      <c r="K148" s="420" t="e">
        <f t="shared" ca="1" si="243"/>
        <v>#N/A</v>
      </c>
      <c r="L148" s="413">
        <f t="shared" si="244"/>
        <v>0</v>
      </c>
      <c r="N148" s="377">
        <f t="shared" si="236"/>
        <v>0</v>
      </c>
      <c r="O148" s="428">
        <f t="shared" ref="O148:T148" si="317">O147</f>
        <v>9.7989820000000005</v>
      </c>
      <c r="P148" s="428" t="e">
        <f t="shared" si="317"/>
        <v>#DIV/0!</v>
      </c>
      <c r="Q148" s="428">
        <f t="shared" si="317"/>
        <v>8000</v>
      </c>
      <c r="R148" s="428">
        <f t="shared" si="317"/>
        <v>1</v>
      </c>
      <c r="S148" s="428">
        <f t="shared" si="317"/>
        <v>0</v>
      </c>
      <c r="T148" s="428" t="e">
        <f t="shared" ca="1" si="317"/>
        <v>#N/A</v>
      </c>
      <c r="U148" s="430" t="e">
        <f t="shared" ca="1" si="246"/>
        <v>#DIV/0!</v>
      </c>
      <c r="V148" s="428" t="e">
        <f t="shared" ref="V148:W148" ca="1" si="318">V147</f>
        <v>#N/A</v>
      </c>
      <c r="W148" s="428" t="e">
        <f t="shared" ca="1" si="318"/>
        <v>#N/A</v>
      </c>
      <c r="X148" s="426" t="e">
        <f t="shared" ca="1" si="237"/>
        <v>#DIV/0!</v>
      </c>
      <c r="Y148" s="428">
        <f t="shared" ref="Y148:Z148" si="319">Y147</f>
        <v>9.0000000000000002E-6</v>
      </c>
      <c r="Z148" s="428" t="e">
        <f t="shared" ca="1" si="319"/>
        <v>#DIV/0!</v>
      </c>
      <c r="AA148" s="431" t="e">
        <f t="shared" ca="1" si="263"/>
        <v>#N/A</v>
      </c>
      <c r="AB148" s="432" t="e">
        <f t="shared" ca="1" si="238"/>
        <v>#DIV/0!</v>
      </c>
      <c r="AC148" s="428" t="e">
        <f t="shared" ref="AC148:AD148" si="320">AC147</f>
        <v>#DIV/0!</v>
      </c>
      <c r="AD148" s="413" t="str">
        <f t="shared" si="320"/>
        <v>기체</v>
      </c>
      <c r="AE148" s="427" t="e">
        <f t="shared" ca="1" si="239"/>
        <v>#DIV/0!</v>
      </c>
      <c r="AF148" s="428">
        <f t="shared" si="250"/>
        <v>0.03</v>
      </c>
      <c r="AG148" s="423">
        <f t="shared" si="251"/>
        <v>0</v>
      </c>
      <c r="AH148" s="423" t="e">
        <f t="shared" ca="1" si="252"/>
        <v>#DIV/0!</v>
      </c>
      <c r="AI148" s="447" t="e">
        <f t="shared" si="253"/>
        <v>#N/A</v>
      </c>
      <c r="AJ148" s="429" t="e">
        <f t="shared" ca="1" si="254"/>
        <v>#DIV/0!</v>
      </c>
      <c r="AL148" s="70">
        <f>Pressure_1_R2!A147</f>
        <v>0</v>
      </c>
      <c r="AM148" s="83">
        <f>Pressure_1_R2!B147</f>
        <v>0</v>
      </c>
      <c r="AN148" s="83">
        <f>Pressure_1_R2!C147</f>
        <v>0</v>
      </c>
      <c r="AO148" s="83">
        <f>Pressure_1_R2!D147</f>
        <v>0</v>
      </c>
      <c r="AP148" s="83">
        <f>Pressure_1_R2!E147</f>
        <v>0</v>
      </c>
      <c r="AQ148" s="83">
        <f>Pressure_1_R2!F147</f>
        <v>0</v>
      </c>
      <c r="AR148" s="83">
        <f>Pressure_1_R2!G147</f>
        <v>0</v>
      </c>
      <c r="AS148" s="83">
        <f>Pressure_1_R2!H147</f>
        <v>0</v>
      </c>
      <c r="AT148" s="83">
        <f>Pressure_1_R2!I147</f>
        <v>0</v>
      </c>
      <c r="AU148" s="83">
        <f>Pressure_1_R2!J147</f>
        <v>0</v>
      </c>
      <c r="AV148" s="83">
        <f>Pressure_1_R2!K147</f>
        <v>0</v>
      </c>
      <c r="AW148" s="83">
        <f>Pressure_1_R2!L147</f>
        <v>0</v>
      </c>
      <c r="AX148" s="83">
        <f>Pressure_1_R2!M147</f>
        <v>0</v>
      </c>
      <c r="AY148" s="83">
        <f>Pressure_1_R2!N147</f>
        <v>0</v>
      </c>
      <c r="AZ148" s="83">
        <f>Pressure_1_R2!O147</f>
        <v>0</v>
      </c>
      <c r="BA148" s="71">
        <f>Pressure_1_R2!P147</f>
        <v>0</v>
      </c>
    </row>
    <row r="149" spans="2:53" ht="15" customHeight="1">
      <c r="B149" s="409">
        <f t="shared" ref="B149:G159" si="321">B148</f>
        <v>0</v>
      </c>
      <c r="C149" s="460">
        <f>Pressure_1_R2!B22</f>
        <v>0</v>
      </c>
      <c r="D149" s="469">
        <f>Pressure_1_R2!D22</f>
        <v>0</v>
      </c>
      <c r="E149" s="422" t="str">
        <f t="shared" si="240"/>
        <v/>
      </c>
      <c r="F149" s="412" t="e">
        <f t="shared" ca="1" si="321"/>
        <v>#N/A</v>
      </c>
      <c r="G149" s="413" t="e">
        <f t="shared" ca="1" si="321"/>
        <v>#VALUE!</v>
      </c>
      <c r="H149" s="444" t="e">
        <f t="shared" ca="1" si="241"/>
        <v>#N/A</v>
      </c>
      <c r="I149" s="411" t="s">
        <v>964</v>
      </c>
      <c r="J149" s="377">
        <f t="shared" si="242"/>
        <v>1</v>
      </c>
      <c r="K149" s="420" t="e">
        <f t="shared" ca="1" si="243"/>
        <v>#N/A</v>
      </c>
      <c r="L149" s="413">
        <f t="shared" si="244"/>
        <v>0</v>
      </c>
      <c r="N149" s="377">
        <f t="shared" si="236"/>
        <v>0</v>
      </c>
      <c r="O149" s="428">
        <f t="shared" ref="O149:T149" si="322">O148</f>
        <v>9.7989820000000005</v>
      </c>
      <c r="P149" s="428" t="e">
        <f t="shared" si="322"/>
        <v>#DIV/0!</v>
      </c>
      <c r="Q149" s="428">
        <f t="shared" si="322"/>
        <v>8000</v>
      </c>
      <c r="R149" s="428">
        <f t="shared" si="322"/>
        <v>1</v>
      </c>
      <c r="S149" s="428">
        <f t="shared" si="322"/>
        <v>0</v>
      </c>
      <c r="T149" s="428" t="e">
        <f t="shared" ca="1" si="322"/>
        <v>#N/A</v>
      </c>
      <c r="U149" s="430" t="e">
        <f t="shared" ca="1" si="246"/>
        <v>#DIV/0!</v>
      </c>
      <c r="V149" s="428" t="e">
        <f t="shared" ref="V149:W149" ca="1" si="323">V148</f>
        <v>#N/A</v>
      </c>
      <c r="W149" s="428" t="e">
        <f t="shared" ca="1" si="323"/>
        <v>#N/A</v>
      </c>
      <c r="X149" s="426" t="e">
        <f t="shared" ca="1" si="237"/>
        <v>#DIV/0!</v>
      </c>
      <c r="Y149" s="428">
        <f t="shared" ref="Y149:Z149" si="324">Y148</f>
        <v>9.0000000000000002E-6</v>
      </c>
      <c r="Z149" s="428" t="e">
        <f t="shared" ca="1" si="324"/>
        <v>#DIV/0!</v>
      </c>
      <c r="AA149" s="431" t="e">
        <f t="shared" ca="1" si="263"/>
        <v>#N/A</v>
      </c>
      <c r="AB149" s="432" t="e">
        <f t="shared" ca="1" si="238"/>
        <v>#DIV/0!</v>
      </c>
      <c r="AC149" s="428" t="e">
        <f t="shared" ref="AC149:AD149" si="325">AC148</f>
        <v>#DIV/0!</v>
      </c>
      <c r="AD149" s="413" t="str">
        <f t="shared" si="325"/>
        <v>기체</v>
      </c>
      <c r="AE149" s="427" t="e">
        <f t="shared" ca="1" si="239"/>
        <v>#DIV/0!</v>
      </c>
      <c r="AF149" s="428">
        <f t="shared" si="250"/>
        <v>0.03</v>
      </c>
      <c r="AG149" s="423">
        <f t="shared" si="251"/>
        <v>0</v>
      </c>
      <c r="AH149" s="423" t="e">
        <f t="shared" ca="1" si="252"/>
        <v>#DIV/0!</v>
      </c>
      <c r="AI149" s="447" t="e">
        <f t="shared" si="253"/>
        <v>#N/A</v>
      </c>
      <c r="AJ149" s="429" t="e">
        <f t="shared" ca="1" si="254"/>
        <v>#DIV/0!</v>
      </c>
      <c r="AL149" s="68">
        <f>Pressure_1_R2!A148</f>
        <v>0</v>
      </c>
      <c r="AM149" s="84">
        <f>Pressure_1_R2!B148</f>
        <v>0</v>
      </c>
      <c r="AN149" s="84">
        <f>Pressure_1_R2!C148</f>
        <v>0</v>
      </c>
      <c r="AO149" s="84">
        <f>Pressure_1_R2!D148</f>
        <v>0</v>
      </c>
      <c r="AP149" s="84">
        <f>Pressure_1_R2!E148</f>
        <v>0</v>
      </c>
      <c r="AQ149" s="84">
        <f>Pressure_1_R2!F148</f>
        <v>0</v>
      </c>
      <c r="AR149" s="84">
        <f>Pressure_1_R2!G148</f>
        <v>0</v>
      </c>
      <c r="AS149" s="84">
        <f>Pressure_1_R2!H148</f>
        <v>0</v>
      </c>
      <c r="AT149" s="84">
        <f>Pressure_1_R2!I148</f>
        <v>0</v>
      </c>
      <c r="AU149" s="84">
        <f>Pressure_1_R2!J148</f>
        <v>0</v>
      </c>
      <c r="AV149" s="84">
        <f>Pressure_1_R2!K148</f>
        <v>0</v>
      </c>
      <c r="AW149" s="84">
        <f>Pressure_1_R2!L148</f>
        <v>0</v>
      </c>
      <c r="AX149" s="84">
        <f>Pressure_1_R2!M148</f>
        <v>0</v>
      </c>
      <c r="AY149" s="84">
        <f>Pressure_1_R2!N148</f>
        <v>0</v>
      </c>
      <c r="AZ149" s="84">
        <f>Pressure_1_R2!O148</f>
        <v>0</v>
      </c>
      <c r="BA149" s="69">
        <f>Pressure_1_R2!P148</f>
        <v>0</v>
      </c>
    </row>
    <row r="150" spans="2:53" ht="15" customHeight="1">
      <c r="B150" s="409">
        <f t="shared" si="321"/>
        <v>0</v>
      </c>
      <c r="C150" s="460">
        <f>Pressure_1_R2!B23</f>
        <v>0</v>
      </c>
      <c r="D150" s="469">
        <f>Pressure_1_R2!D23</f>
        <v>0</v>
      </c>
      <c r="E150" s="422" t="str">
        <f t="shared" si="240"/>
        <v/>
      </c>
      <c r="F150" s="412" t="e">
        <f t="shared" ca="1" si="321"/>
        <v>#N/A</v>
      </c>
      <c r="G150" s="413" t="e">
        <f t="shared" ca="1" si="321"/>
        <v>#VALUE!</v>
      </c>
      <c r="H150" s="444" t="e">
        <f t="shared" ca="1" si="241"/>
        <v>#N/A</v>
      </c>
      <c r="I150" s="411" t="s">
        <v>964</v>
      </c>
      <c r="J150" s="377">
        <f t="shared" si="242"/>
        <v>1</v>
      </c>
      <c r="K150" s="420" t="e">
        <f t="shared" ca="1" si="243"/>
        <v>#N/A</v>
      </c>
      <c r="L150" s="413">
        <f t="shared" si="244"/>
        <v>0</v>
      </c>
      <c r="N150" s="377">
        <f t="shared" si="236"/>
        <v>0</v>
      </c>
      <c r="O150" s="428">
        <f t="shared" ref="O150:T150" si="326">O149</f>
        <v>9.7989820000000005</v>
      </c>
      <c r="P150" s="428" t="e">
        <f t="shared" si="326"/>
        <v>#DIV/0!</v>
      </c>
      <c r="Q150" s="428">
        <f t="shared" si="326"/>
        <v>8000</v>
      </c>
      <c r="R150" s="428">
        <f t="shared" si="326"/>
        <v>1</v>
      </c>
      <c r="S150" s="428">
        <f t="shared" si="326"/>
        <v>0</v>
      </c>
      <c r="T150" s="428" t="e">
        <f t="shared" ca="1" si="326"/>
        <v>#N/A</v>
      </c>
      <c r="U150" s="430" t="e">
        <f t="shared" ca="1" si="246"/>
        <v>#DIV/0!</v>
      </c>
      <c r="V150" s="428" t="e">
        <f t="shared" ref="V150:W150" ca="1" si="327">V149</f>
        <v>#N/A</v>
      </c>
      <c r="W150" s="428" t="e">
        <f t="shared" ca="1" si="327"/>
        <v>#N/A</v>
      </c>
      <c r="X150" s="426" t="e">
        <f t="shared" ca="1" si="237"/>
        <v>#DIV/0!</v>
      </c>
      <c r="Y150" s="428">
        <f t="shared" ref="Y150:Z150" si="328">Y149</f>
        <v>9.0000000000000002E-6</v>
      </c>
      <c r="Z150" s="428" t="e">
        <f t="shared" ca="1" si="328"/>
        <v>#DIV/0!</v>
      </c>
      <c r="AA150" s="431" t="e">
        <f t="shared" ca="1" si="263"/>
        <v>#N/A</v>
      </c>
      <c r="AB150" s="432" t="e">
        <f t="shared" ca="1" si="238"/>
        <v>#DIV/0!</v>
      </c>
      <c r="AC150" s="428" t="e">
        <f t="shared" ref="AC150:AD150" si="329">AC149</f>
        <v>#DIV/0!</v>
      </c>
      <c r="AD150" s="413" t="str">
        <f t="shared" si="329"/>
        <v>기체</v>
      </c>
      <c r="AE150" s="427" t="e">
        <f t="shared" ca="1" si="239"/>
        <v>#DIV/0!</v>
      </c>
      <c r="AF150" s="428">
        <f t="shared" si="250"/>
        <v>0.03</v>
      </c>
      <c r="AG150" s="423">
        <f t="shared" si="251"/>
        <v>0</v>
      </c>
      <c r="AH150" s="423" t="e">
        <f t="shared" ca="1" si="252"/>
        <v>#DIV/0!</v>
      </c>
      <c r="AI150" s="447" t="e">
        <f t="shared" si="253"/>
        <v>#N/A</v>
      </c>
      <c r="AJ150" s="429" t="e">
        <f t="shared" ca="1" si="254"/>
        <v>#DIV/0!</v>
      </c>
      <c r="AL150" s="70">
        <f>Pressure_1_R2!A149</f>
        <v>0</v>
      </c>
      <c r="AM150" s="83">
        <f>Pressure_1_R2!B149</f>
        <v>0</v>
      </c>
      <c r="AN150" s="83">
        <f>Pressure_1_R2!C149</f>
        <v>0</v>
      </c>
      <c r="AO150" s="83">
        <f>Pressure_1_R2!D149</f>
        <v>0</v>
      </c>
      <c r="AP150" s="83">
        <f>Pressure_1_R2!E149</f>
        <v>0</v>
      </c>
      <c r="AQ150" s="83">
        <f>Pressure_1_R2!F149</f>
        <v>0</v>
      </c>
      <c r="AR150" s="83">
        <f>Pressure_1_R2!G149</f>
        <v>0</v>
      </c>
      <c r="AS150" s="83">
        <f>Pressure_1_R2!H149</f>
        <v>0</v>
      </c>
      <c r="AT150" s="83">
        <f>Pressure_1_R2!I149</f>
        <v>0</v>
      </c>
      <c r="AU150" s="83">
        <f>Pressure_1_R2!J149</f>
        <v>0</v>
      </c>
      <c r="AV150" s="83">
        <f>Pressure_1_R2!K149</f>
        <v>0</v>
      </c>
      <c r="AW150" s="83">
        <f>Pressure_1_R2!L149</f>
        <v>0</v>
      </c>
      <c r="AX150" s="83">
        <f>Pressure_1_R2!M149</f>
        <v>0</v>
      </c>
      <c r="AY150" s="83">
        <f>Pressure_1_R2!N149</f>
        <v>0</v>
      </c>
      <c r="AZ150" s="83">
        <f>Pressure_1_R2!O149</f>
        <v>0</v>
      </c>
      <c r="BA150" s="71">
        <f>Pressure_1_R2!P149</f>
        <v>0</v>
      </c>
    </row>
    <row r="151" spans="2:53" ht="15" customHeight="1">
      <c r="B151" s="409">
        <f t="shared" si="321"/>
        <v>0</v>
      </c>
      <c r="C151" s="460">
        <f>Pressure_1_R2!B24</f>
        <v>0</v>
      </c>
      <c r="D151" s="469">
        <f>Pressure_1_R2!D24</f>
        <v>0</v>
      </c>
      <c r="E151" s="422" t="str">
        <f t="shared" si="240"/>
        <v/>
      </c>
      <c r="F151" s="412" t="e">
        <f t="shared" ca="1" si="321"/>
        <v>#N/A</v>
      </c>
      <c r="G151" s="413" t="e">
        <f t="shared" ca="1" si="321"/>
        <v>#VALUE!</v>
      </c>
      <c r="H151" s="444" t="e">
        <f t="shared" ca="1" si="241"/>
        <v>#N/A</v>
      </c>
      <c r="I151" s="411" t="s">
        <v>964</v>
      </c>
      <c r="J151" s="377">
        <f t="shared" si="242"/>
        <v>1</v>
      </c>
      <c r="K151" s="420" t="e">
        <f t="shared" ca="1" si="243"/>
        <v>#N/A</v>
      </c>
      <c r="L151" s="413">
        <f t="shared" si="244"/>
        <v>0</v>
      </c>
      <c r="N151" s="377">
        <f t="shared" si="236"/>
        <v>0</v>
      </c>
      <c r="O151" s="428">
        <f t="shared" ref="O151:T151" si="330">O150</f>
        <v>9.7989820000000005</v>
      </c>
      <c r="P151" s="428" t="e">
        <f t="shared" si="330"/>
        <v>#DIV/0!</v>
      </c>
      <c r="Q151" s="428">
        <f t="shared" si="330"/>
        <v>8000</v>
      </c>
      <c r="R151" s="428">
        <f t="shared" si="330"/>
        <v>1</v>
      </c>
      <c r="S151" s="428">
        <f t="shared" si="330"/>
        <v>0</v>
      </c>
      <c r="T151" s="428" t="e">
        <f t="shared" ca="1" si="330"/>
        <v>#N/A</v>
      </c>
      <c r="U151" s="430" t="e">
        <f t="shared" ca="1" si="246"/>
        <v>#DIV/0!</v>
      </c>
      <c r="V151" s="428" t="e">
        <f t="shared" ref="V151:W151" ca="1" si="331">V150</f>
        <v>#N/A</v>
      </c>
      <c r="W151" s="428" t="e">
        <f t="shared" ca="1" si="331"/>
        <v>#N/A</v>
      </c>
      <c r="X151" s="426" t="e">
        <f t="shared" ca="1" si="237"/>
        <v>#DIV/0!</v>
      </c>
      <c r="Y151" s="428">
        <f t="shared" ref="Y151:Z151" si="332">Y150</f>
        <v>9.0000000000000002E-6</v>
      </c>
      <c r="Z151" s="428" t="e">
        <f t="shared" ca="1" si="332"/>
        <v>#DIV/0!</v>
      </c>
      <c r="AA151" s="431" t="e">
        <f t="shared" ca="1" si="263"/>
        <v>#N/A</v>
      </c>
      <c r="AB151" s="432" t="e">
        <f t="shared" ca="1" si="238"/>
        <v>#DIV/0!</v>
      </c>
      <c r="AC151" s="428" t="e">
        <f t="shared" ref="AC151:AD151" si="333">AC150</f>
        <v>#DIV/0!</v>
      </c>
      <c r="AD151" s="413" t="str">
        <f t="shared" si="333"/>
        <v>기체</v>
      </c>
      <c r="AE151" s="427" t="e">
        <f t="shared" ca="1" si="239"/>
        <v>#DIV/0!</v>
      </c>
      <c r="AF151" s="428">
        <f t="shared" si="250"/>
        <v>0.03</v>
      </c>
      <c r="AG151" s="423">
        <f t="shared" si="251"/>
        <v>0</v>
      </c>
      <c r="AH151" s="423" t="e">
        <f t="shared" ca="1" si="252"/>
        <v>#DIV/0!</v>
      </c>
      <c r="AI151" s="447" t="e">
        <f t="shared" si="253"/>
        <v>#N/A</v>
      </c>
      <c r="AJ151" s="429" t="e">
        <f t="shared" ca="1" si="254"/>
        <v>#DIV/0!</v>
      </c>
      <c r="AL151" s="68">
        <f>Pressure_1_R2!A150</f>
        <v>0</v>
      </c>
      <c r="AM151" s="84">
        <f>Pressure_1_R2!B150</f>
        <v>0</v>
      </c>
      <c r="AN151" s="84">
        <f>Pressure_1_R2!C150</f>
        <v>0</v>
      </c>
      <c r="AO151" s="84">
        <f>Pressure_1_R2!D150</f>
        <v>0</v>
      </c>
      <c r="AP151" s="84">
        <f>Pressure_1_R2!E150</f>
        <v>0</v>
      </c>
      <c r="AQ151" s="84">
        <f>Pressure_1_R2!F150</f>
        <v>0</v>
      </c>
      <c r="AR151" s="84">
        <f>Pressure_1_R2!G150</f>
        <v>0</v>
      </c>
      <c r="AS151" s="84">
        <f>Pressure_1_R2!H150</f>
        <v>0</v>
      </c>
      <c r="AT151" s="84">
        <f>Pressure_1_R2!I150</f>
        <v>0</v>
      </c>
      <c r="AU151" s="84">
        <f>Pressure_1_R2!J150</f>
        <v>0</v>
      </c>
      <c r="AV151" s="84">
        <f>Pressure_1_R2!K150</f>
        <v>0</v>
      </c>
      <c r="AW151" s="84">
        <f>Pressure_1_R2!L150</f>
        <v>0</v>
      </c>
      <c r="AX151" s="84">
        <f>Pressure_1_R2!M150</f>
        <v>0</v>
      </c>
      <c r="AY151" s="84">
        <f>Pressure_1_R2!N150</f>
        <v>0</v>
      </c>
      <c r="AZ151" s="84">
        <f>Pressure_1_R2!O150</f>
        <v>0</v>
      </c>
      <c r="BA151" s="69">
        <f>Pressure_1_R2!P150</f>
        <v>0</v>
      </c>
    </row>
    <row r="152" spans="2:53" ht="15" customHeight="1">
      <c r="B152" s="409">
        <f t="shared" si="321"/>
        <v>0</v>
      </c>
      <c r="C152" s="460">
        <f>Pressure_1_R2!B25</f>
        <v>0</v>
      </c>
      <c r="D152" s="469">
        <f>Pressure_1_R2!D25</f>
        <v>0</v>
      </c>
      <c r="E152" s="422" t="str">
        <f t="shared" si="240"/>
        <v/>
      </c>
      <c r="F152" s="412" t="e">
        <f t="shared" ca="1" si="321"/>
        <v>#N/A</v>
      </c>
      <c r="G152" s="413" t="e">
        <f t="shared" ca="1" si="321"/>
        <v>#VALUE!</v>
      </c>
      <c r="H152" s="444" t="e">
        <f t="shared" ca="1" si="241"/>
        <v>#N/A</v>
      </c>
      <c r="I152" s="411" t="s">
        <v>964</v>
      </c>
      <c r="J152" s="377">
        <f t="shared" si="242"/>
        <v>1</v>
      </c>
      <c r="K152" s="420" t="e">
        <f t="shared" ca="1" si="243"/>
        <v>#N/A</v>
      </c>
      <c r="L152" s="413">
        <f t="shared" si="244"/>
        <v>0</v>
      </c>
      <c r="N152" s="377">
        <f t="shared" si="236"/>
        <v>0</v>
      </c>
      <c r="O152" s="428">
        <f t="shared" ref="O152:T152" si="334">O151</f>
        <v>9.7989820000000005</v>
      </c>
      <c r="P152" s="428" t="e">
        <f t="shared" si="334"/>
        <v>#DIV/0!</v>
      </c>
      <c r="Q152" s="428">
        <f t="shared" si="334"/>
        <v>8000</v>
      </c>
      <c r="R152" s="428">
        <f t="shared" si="334"/>
        <v>1</v>
      </c>
      <c r="S152" s="428">
        <f t="shared" si="334"/>
        <v>0</v>
      </c>
      <c r="T152" s="428" t="e">
        <f t="shared" ca="1" si="334"/>
        <v>#N/A</v>
      </c>
      <c r="U152" s="430" t="e">
        <f t="shared" ca="1" si="246"/>
        <v>#DIV/0!</v>
      </c>
      <c r="V152" s="428" t="e">
        <f t="shared" ref="V152:W152" ca="1" si="335">V151</f>
        <v>#N/A</v>
      </c>
      <c r="W152" s="428" t="e">
        <f t="shared" ca="1" si="335"/>
        <v>#N/A</v>
      </c>
      <c r="X152" s="426" t="e">
        <f t="shared" ca="1" si="237"/>
        <v>#DIV/0!</v>
      </c>
      <c r="Y152" s="428">
        <f t="shared" ref="Y152:Z152" si="336">Y151</f>
        <v>9.0000000000000002E-6</v>
      </c>
      <c r="Z152" s="428" t="e">
        <f t="shared" ca="1" si="336"/>
        <v>#DIV/0!</v>
      </c>
      <c r="AA152" s="431" t="e">
        <f t="shared" ca="1" si="263"/>
        <v>#N/A</v>
      </c>
      <c r="AB152" s="432" t="e">
        <f t="shared" ca="1" si="238"/>
        <v>#DIV/0!</v>
      </c>
      <c r="AC152" s="428" t="e">
        <f t="shared" ref="AC152:AD152" si="337">AC151</f>
        <v>#DIV/0!</v>
      </c>
      <c r="AD152" s="413" t="str">
        <f t="shared" si="337"/>
        <v>기체</v>
      </c>
      <c r="AE152" s="427" t="e">
        <f t="shared" ca="1" si="239"/>
        <v>#DIV/0!</v>
      </c>
      <c r="AF152" s="428">
        <f t="shared" si="250"/>
        <v>0.03</v>
      </c>
      <c r="AG152" s="423">
        <f t="shared" si="251"/>
        <v>0</v>
      </c>
      <c r="AH152" s="423" t="e">
        <f t="shared" ca="1" si="252"/>
        <v>#DIV/0!</v>
      </c>
      <c r="AI152" s="447" t="e">
        <f t="shared" si="253"/>
        <v>#N/A</v>
      </c>
      <c r="AJ152" s="429" t="e">
        <f t="shared" ca="1" si="254"/>
        <v>#DIV/0!</v>
      </c>
      <c r="AL152" s="70">
        <f>Pressure_1_R2!A151</f>
        <v>0</v>
      </c>
      <c r="AM152" s="83">
        <f>Pressure_1_R2!B151</f>
        <v>0</v>
      </c>
      <c r="AN152" s="83">
        <f>Pressure_1_R2!C151</f>
        <v>0</v>
      </c>
      <c r="AO152" s="83">
        <f>Pressure_1_R2!D151</f>
        <v>0</v>
      </c>
      <c r="AP152" s="83">
        <f>Pressure_1_R2!E151</f>
        <v>0</v>
      </c>
      <c r="AQ152" s="83">
        <f>Pressure_1_R2!F151</f>
        <v>0</v>
      </c>
      <c r="AR152" s="83">
        <f>Pressure_1_R2!G151</f>
        <v>0</v>
      </c>
      <c r="AS152" s="83">
        <f>Pressure_1_R2!H151</f>
        <v>0</v>
      </c>
      <c r="AT152" s="83">
        <f>Pressure_1_R2!I151</f>
        <v>0</v>
      </c>
      <c r="AU152" s="83">
        <f>Pressure_1_R2!J151</f>
        <v>0</v>
      </c>
      <c r="AV152" s="83">
        <f>Pressure_1_R2!K151</f>
        <v>0</v>
      </c>
      <c r="AW152" s="83">
        <f>Pressure_1_R2!L151</f>
        <v>0</v>
      </c>
      <c r="AX152" s="83">
        <f>Pressure_1_R2!M151</f>
        <v>0</v>
      </c>
      <c r="AY152" s="83">
        <f>Pressure_1_R2!N151</f>
        <v>0</v>
      </c>
      <c r="AZ152" s="83">
        <f>Pressure_1_R2!O151</f>
        <v>0</v>
      </c>
      <c r="BA152" s="71">
        <f>Pressure_1_R2!P151</f>
        <v>0</v>
      </c>
    </row>
    <row r="153" spans="2:53" ht="15" customHeight="1">
      <c r="B153" s="409">
        <f t="shared" si="321"/>
        <v>0</v>
      </c>
      <c r="C153" s="460">
        <f>Pressure_1_R2!B26</f>
        <v>0</v>
      </c>
      <c r="D153" s="469">
        <f>Pressure_1_R2!D26</f>
        <v>0</v>
      </c>
      <c r="E153" s="422" t="str">
        <f t="shared" si="240"/>
        <v/>
      </c>
      <c r="F153" s="412" t="e">
        <f t="shared" ca="1" si="321"/>
        <v>#N/A</v>
      </c>
      <c r="G153" s="413" t="e">
        <f t="shared" ca="1" si="321"/>
        <v>#VALUE!</v>
      </c>
      <c r="H153" s="444" t="e">
        <f t="shared" ca="1" si="241"/>
        <v>#N/A</v>
      </c>
      <c r="I153" s="411" t="s">
        <v>964</v>
      </c>
      <c r="J153" s="377">
        <f t="shared" si="242"/>
        <v>1</v>
      </c>
      <c r="K153" s="420" t="e">
        <f t="shared" ca="1" si="243"/>
        <v>#N/A</v>
      </c>
      <c r="L153" s="413">
        <f t="shared" si="244"/>
        <v>0</v>
      </c>
      <c r="N153" s="377">
        <f t="shared" si="236"/>
        <v>0</v>
      </c>
      <c r="O153" s="428">
        <f t="shared" ref="O153:T153" si="338">O152</f>
        <v>9.7989820000000005</v>
      </c>
      <c r="P153" s="428" t="e">
        <f t="shared" si="338"/>
        <v>#DIV/0!</v>
      </c>
      <c r="Q153" s="428">
        <f t="shared" si="338"/>
        <v>8000</v>
      </c>
      <c r="R153" s="428">
        <f t="shared" si="338"/>
        <v>1</v>
      </c>
      <c r="S153" s="428">
        <f t="shared" si="338"/>
        <v>0</v>
      </c>
      <c r="T153" s="428" t="e">
        <f t="shared" ca="1" si="338"/>
        <v>#N/A</v>
      </c>
      <c r="U153" s="430" t="e">
        <f t="shared" ca="1" si="246"/>
        <v>#DIV/0!</v>
      </c>
      <c r="V153" s="428" t="e">
        <f t="shared" ref="V153:W153" ca="1" si="339">V152</f>
        <v>#N/A</v>
      </c>
      <c r="W153" s="428" t="e">
        <f t="shared" ca="1" si="339"/>
        <v>#N/A</v>
      </c>
      <c r="X153" s="426" t="e">
        <f t="shared" ca="1" si="237"/>
        <v>#DIV/0!</v>
      </c>
      <c r="Y153" s="428">
        <f t="shared" ref="Y153:Z153" si="340">Y152</f>
        <v>9.0000000000000002E-6</v>
      </c>
      <c r="Z153" s="428" t="e">
        <f t="shared" ca="1" si="340"/>
        <v>#DIV/0!</v>
      </c>
      <c r="AA153" s="431" t="e">
        <f t="shared" ca="1" si="263"/>
        <v>#N/A</v>
      </c>
      <c r="AB153" s="432" t="e">
        <f t="shared" ca="1" si="238"/>
        <v>#DIV/0!</v>
      </c>
      <c r="AC153" s="428" t="e">
        <f t="shared" ref="AC153:AD153" si="341">AC152</f>
        <v>#DIV/0!</v>
      </c>
      <c r="AD153" s="413" t="str">
        <f t="shared" si="341"/>
        <v>기체</v>
      </c>
      <c r="AE153" s="427" t="e">
        <f t="shared" ca="1" si="239"/>
        <v>#DIV/0!</v>
      </c>
      <c r="AF153" s="428">
        <f t="shared" si="250"/>
        <v>0.03</v>
      </c>
      <c r="AG153" s="423">
        <f t="shared" si="251"/>
        <v>0</v>
      </c>
      <c r="AH153" s="423" t="e">
        <f t="shared" ca="1" si="252"/>
        <v>#DIV/0!</v>
      </c>
      <c r="AI153" s="447" t="e">
        <f t="shared" si="253"/>
        <v>#N/A</v>
      </c>
      <c r="AJ153" s="429" t="e">
        <f t="shared" ca="1" si="254"/>
        <v>#DIV/0!</v>
      </c>
      <c r="AL153" s="68">
        <f>Pressure_1_R2!A152</f>
        <v>0</v>
      </c>
      <c r="AM153" s="84">
        <f>Pressure_1_R2!B152</f>
        <v>0</v>
      </c>
      <c r="AN153" s="84">
        <f>Pressure_1_R2!C152</f>
        <v>0</v>
      </c>
      <c r="AO153" s="84">
        <f>Pressure_1_R2!D152</f>
        <v>0</v>
      </c>
      <c r="AP153" s="84">
        <f>Pressure_1_R2!E152</f>
        <v>0</v>
      </c>
      <c r="AQ153" s="84">
        <f>Pressure_1_R2!F152</f>
        <v>0</v>
      </c>
      <c r="AR153" s="84">
        <f>Pressure_1_R2!G152</f>
        <v>0</v>
      </c>
      <c r="AS153" s="84">
        <f>Pressure_1_R2!H152</f>
        <v>0</v>
      </c>
      <c r="AT153" s="84">
        <f>Pressure_1_R2!I152</f>
        <v>0</v>
      </c>
      <c r="AU153" s="84">
        <f>Pressure_1_R2!J152</f>
        <v>0</v>
      </c>
      <c r="AV153" s="84">
        <f>Pressure_1_R2!K152</f>
        <v>0</v>
      </c>
      <c r="AW153" s="84">
        <f>Pressure_1_R2!L152</f>
        <v>0</v>
      </c>
      <c r="AX153" s="84">
        <f>Pressure_1_R2!M152</f>
        <v>0</v>
      </c>
      <c r="AY153" s="84">
        <f>Pressure_1_R2!N152</f>
        <v>0</v>
      </c>
      <c r="AZ153" s="84">
        <f>Pressure_1_R2!O152</f>
        <v>0</v>
      </c>
      <c r="BA153" s="69">
        <f>Pressure_1_R2!P152</f>
        <v>0</v>
      </c>
    </row>
    <row r="154" spans="2:53" ht="15" customHeight="1">
      <c r="B154" s="409">
        <f t="shared" si="321"/>
        <v>0</v>
      </c>
      <c r="C154" s="460">
        <f>Pressure_1_R2!B27</f>
        <v>0</v>
      </c>
      <c r="D154" s="469">
        <f>Pressure_1_R2!D27</f>
        <v>0</v>
      </c>
      <c r="E154" s="422" t="str">
        <f t="shared" si="240"/>
        <v/>
      </c>
      <c r="F154" s="412" t="e">
        <f t="shared" ca="1" si="321"/>
        <v>#N/A</v>
      </c>
      <c r="G154" s="413" t="e">
        <f t="shared" ca="1" si="321"/>
        <v>#VALUE!</v>
      </c>
      <c r="H154" s="444" t="e">
        <f t="shared" ca="1" si="241"/>
        <v>#N/A</v>
      </c>
      <c r="I154" s="411" t="s">
        <v>964</v>
      </c>
      <c r="J154" s="377">
        <f t="shared" si="242"/>
        <v>1</v>
      </c>
      <c r="K154" s="420" t="e">
        <f t="shared" ca="1" si="243"/>
        <v>#N/A</v>
      </c>
      <c r="L154" s="413">
        <f t="shared" si="244"/>
        <v>0</v>
      </c>
      <c r="N154" s="377">
        <f t="shared" si="236"/>
        <v>0</v>
      </c>
      <c r="O154" s="428">
        <f t="shared" ref="O154:T154" si="342">O153</f>
        <v>9.7989820000000005</v>
      </c>
      <c r="P154" s="428" t="e">
        <f t="shared" si="342"/>
        <v>#DIV/0!</v>
      </c>
      <c r="Q154" s="428">
        <f t="shared" si="342"/>
        <v>8000</v>
      </c>
      <c r="R154" s="428">
        <f t="shared" si="342"/>
        <v>1</v>
      </c>
      <c r="S154" s="428">
        <f t="shared" si="342"/>
        <v>0</v>
      </c>
      <c r="T154" s="428" t="e">
        <f t="shared" ca="1" si="342"/>
        <v>#N/A</v>
      </c>
      <c r="U154" s="430" t="e">
        <f t="shared" ca="1" si="246"/>
        <v>#DIV/0!</v>
      </c>
      <c r="V154" s="428" t="e">
        <f t="shared" ref="V154:W154" ca="1" si="343">V153</f>
        <v>#N/A</v>
      </c>
      <c r="W154" s="428" t="e">
        <f t="shared" ca="1" si="343"/>
        <v>#N/A</v>
      </c>
      <c r="X154" s="426" t="e">
        <f t="shared" ca="1" si="237"/>
        <v>#DIV/0!</v>
      </c>
      <c r="Y154" s="428">
        <f t="shared" ref="Y154:Z154" si="344">Y153</f>
        <v>9.0000000000000002E-6</v>
      </c>
      <c r="Z154" s="428" t="e">
        <f t="shared" ca="1" si="344"/>
        <v>#DIV/0!</v>
      </c>
      <c r="AA154" s="431" t="e">
        <f t="shared" ca="1" si="263"/>
        <v>#N/A</v>
      </c>
      <c r="AB154" s="432" t="e">
        <f t="shared" ca="1" si="238"/>
        <v>#DIV/0!</v>
      </c>
      <c r="AC154" s="428" t="e">
        <f t="shared" ref="AC154:AD154" si="345">AC153</f>
        <v>#DIV/0!</v>
      </c>
      <c r="AD154" s="413" t="str">
        <f t="shared" si="345"/>
        <v>기체</v>
      </c>
      <c r="AE154" s="427" t="e">
        <f t="shared" ca="1" si="239"/>
        <v>#DIV/0!</v>
      </c>
      <c r="AF154" s="428">
        <f t="shared" si="250"/>
        <v>0.03</v>
      </c>
      <c r="AG154" s="423">
        <f t="shared" si="251"/>
        <v>0</v>
      </c>
      <c r="AH154" s="423" t="e">
        <f t="shared" ca="1" si="252"/>
        <v>#DIV/0!</v>
      </c>
      <c r="AI154" s="447" t="e">
        <f t="shared" si="253"/>
        <v>#N/A</v>
      </c>
      <c r="AJ154" s="429" t="e">
        <f t="shared" ca="1" si="254"/>
        <v>#DIV/0!</v>
      </c>
      <c r="AL154" s="70">
        <f>Pressure_1_R2!A153</f>
        <v>0</v>
      </c>
      <c r="AM154" s="83">
        <f>Pressure_1_R2!B153</f>
        <v>0</v>
      </c>
      <c r="AN154" s="83">
        <f>Pressure_1_R2!C153</f>
        <v>0</v>
      </c>
      <c r="AO154" s="83">
        <f>Pressure_1_R2!D153</f>
        <v>0</v>
      </c>
      <c r="AP154" s="83">
        <f>Pressure_1_R2!E153</f>
        <v>0</v>
      </c>
      <c r="AQ154" s="83">
        <f>Pressure_1_R2!F153</f>
        <v>0</v>
      </c>
      <c r="AR154" s="83">
        <f>Pressure_1_R2!G153</f>
        <v>0</v>
      </c>
      <c r="AS154" s="83">
        <f>Pressure_1_R2!H153</f>
        <v>0</v>
      </c>
      <c r="AT154" s="83">
        <f>Pressure_1_R2!I153</f>
        <v>0</v>
      </c>
      <c r="AU154" s="83">
        <f>Pressure_1_R2!J153</f>
        <v>0</v>
      </c>
      <c r="AV154" s="83">
        <f>Pressure_1_R2!K153</f>
        <v>0</v>
      </c>
      <c r="AW154" s="83">
        <f>Pressure_1_R2!L153</f>
        <v>0</v>
      </c>
      <c r="AX154" s="83">
        <f>Pressure_1_R2!M153</f>
        <v>0</v>
      </c>
      <c r="AY154" s="83">
        <f>Pressure_1_R2!N153</f>
        <v>0</v>
      </c>
      <c r="AZ154" s="83">
        <f>Pressure_1_R2!O153</f>
        <v>0</v>
      </c>
      <c r="BA154" s="71">
        <f>Pressure_1_R2!P153</f>
        <v>0</v>
      </c>
    </row>
    <row r="155" spans="2:53" ht="15" customHeight="1">
      <c r="B155" s="409">
        <f t="shared" si="321"/>
        <v>0</v>
      </c>
      <c r="C155" s="460">
        <f>Pressure_1_R2!B28</f>
        <v>0</v>
      </c>
      <c r="D155" s="469">
        <f>Pressure_1_R2!D28</f>
        <v>0</v>
      </c>
      <c r="E155" s="422" t="str">
        <f t="shared" si="240"/>
        <v/>
      </c>
      <c r="F155" s="412" t="e">
        <f t="shared" ca="1" si="321"/>
        <v>#N/A</v>
      </c>
      <c r="G155" s="413" t="e">
        <f t="shared" ca="1" si="321"/>
        <v>#VALUE!</v>
      </c>
      <c r="H155" s="444" t="e">
        <f t="shared" ca="1" si="241"/>
        <v>#N/A</v>
      </c>
      <c r="I155" s="411" t="s">
        <v>964</v>
      </c>
      <c r="J155" s="377">
        <f t="shared" si="242"/>
        <v>1</v>
      </c>
      <c r="K155" s="420" t="e">
        <f t="shared" ca="1" si="243"/>
        <v>#N/A</v>
      </c>
      <c r="L155" s="413">
        <f t="shared" si="244"/>
        <v>0</v>
      </c>
      <c r="N155" s="377">
        <f t="shared" si="236"/>
        <v>0</v>
      </c>
      <c r="O155" s="428">
        <f t="shared" ref="O155:T155" si="346">O154</f>
        <v>9.7989820000000005</v>
      </c>
      <c r="P155" s="428" t="e">
        <f t="shared" si="346"/>
        <v>#DIV/0!</v>
      </c>
      <c r="Q155" s="428">
        <f t="shared" si="346"/>
        <v>8000</v>
      </c>
      <c r="R155" s="428">
        <f t="shared" si="346"/>
        <v>1</v>
      </c>
      <c r="S155" s="428">
        <f t="shared" si="346"/>
        <v>0</v>
      </c>
      <c r="T155" s="428" t="e">
        <f t="shared" ca="1" si="346"/>
        <v>#N/A</v>
      </c>
      <c r="U155" s="430" t="e">
        <f t="shared" ca="1" si="246"/>
        <v>#DIV/0!</v>
      </c>
      <c r="V155" s="428" t="e">
        <f t="shared" ref="V155:W155" ca="1" si="347">V154</f>
        <v>#N/A</v>
      </c>
      <c r="W155" s="428" t="e">
        <f t="shared" ca="1" si="347"/>
        <v>#N/A</v>
      </c>
      <c r="X155" s="426" t="e">
        <f t="shared" ca="1" si="237"/>
        <v>#DIV/0!</v>
      </c>
      <c r="Y155" s="428">
        <f t="shared" ref="Y155:Z155" si="348">Y154</f>
        <v>9.0000000000000002E-6</v>
      </c>
      <c r="Z155" s="428" t="e">
        <f t="shared" ca="1" si="348"/>
        <v>#DIV/0!</v>
      </c>
      <c r="AA155" s="431" t="e">
        <f t="shared" ca="1" si="263"/>
        <v>#N/A</v>
      </c>
      <c r="AB155" s="432" t="e">
        <f t="shared" ca="1" si="238"/>
        <v>#DIV/0!</v>
      </c>
      <c r="AC155" s="428" t="e">
        <f t="shared" ref="AC155:AD155" si="349">AC154</f>
        <v>#DIV/0!</v>
      </c>
      <c r="AD155" s="413" t="str">
        <f t="shared" si="349"/>
        <v>기체</v>
      </c>
      <c r="AE155" s="427" t="e">
        <f t="shared" ca="1" si="239"/>
        <v>#DIV/0!</v>
      </c>
      <c r="AF155" s="428">
        <f t="shared" si="250"/>
        <v>0.03</v>
      </c>
      <c r="AG155" s="423">
        <f t="shared" si="251"/>
        <v>0</v>
      </c>
      <c r="AH155" s="423" t="e">
        <f t="shared" ca="1" si="252"/>
        <v>#DIV/0!</v>
      </c>
      <c r="AI155" s="447" t="e">
        <f t="shared" si="253"/>
        <v>#N/A</v>
      </c>
      <c r="AJ155" s="429" t="e">
        <f t="shared" ca="1" si="254"/>
        <v>#DIV/0!</v>
      </c>
      <c r="AL155" s="68">
        <f>Pressure_1_R2!A154</f>
        <v>0</v>
      </c>
      <c r="AM155" s="84">
        <f>Pressure_1_R2!B154</f>
        <v>0</v>
      </c>
      <c r="AN155" s="84">
        <f>Pressure_1_R2!C154</f>
        <v>0</v>
      </c>
      <c r="AO155" s="84">
        <f>Pressure_1_R2!D154</f>
        <v>0</v>
      </c>
      <c r="AP155" s="84">
        <f>Pressure_1_R2!E154</f>
        <v>0</v>
      </c>
      <c r="AQ155" s="84">
        <f>Pressure_1_R2!F154</f>
        <v>0</v>
      </c>
      <c r="AR155" s="84">
        <f>Pressure_1_R2!G154</f>
        <v>0</v>
      </c>
      <c r="AS155" s="84">
        <f>Pressure_1_R2!H154</f>
        <v>0</v>
      </c>
      <c r="AT155" s="84">
        <f>Pressure_1_R2!I154</f>
        <v>0</v>
      </c>
      <c r="AU155" s="84">
        <f>Pressure_1_R2!J154</f>
        <v>0</v>
      </c>
      <c r="AV155" s="84">
        <f>Pressure_1_R2!K154</f>
        <v>0</v>
      </c>
      <c r="AW155" s="84">
        <f>Pressure_1_R2!L154</f>
        <v>0</v>
      </c>
      <c r="AX155" s="84">
        <f>Pressure_1_R2!M154</f>
        <v>0</v>
      </c>
      <c r="AY155" s="84">
        <f>Pressure_1_R2!N154</f>
        <v>0</v>
      </c>
      <c r="AZ155" s="84">
        <f>Pressure_1_R2!O154</f>
        <v>0</v>
      </c>
      <c r="BA155" s="69">
        <f>Pressure_1_R2!P154</f>
        <v>0</v>
      </c>
    </row>
    <row r="156" spans="2:53" ht="15" customHeight="1">
      <c r="B156" s="409">
        <f t="shared" si="321"/>
        <v>0</v>
      </c>
      <c r="C156" s="460">
        <f>Pressure_1_R2!B29</f>
        <v>0</v>
      </c>
      <c r="D156" s="469">
        <f>Pressure_1_R2!D29</f>
        <v>0</v>
      </c>
      <c r="E156" s="422" t="str">
        <f t="shared" si="240"/>
        <v/>
      </c>
      <c r="F156" s="412" t="e">
        <f t="shared" ca="1" si="321"/>
        <v>#N/A</v>
      </c>
      <c r="G156" s="413" t="e">
        <f t="shared" ca="1" si="321"/>
        <v>#VALUE!</v>
      </c>
      <c r="H156" s="444" t="e">
        <f t="shared" ca="1" si="241"/>
        <v>#N/A</v>
      </c>
      <c r="I156" s="411" t="s">
        <v>964</v>
      </c>
      <c r="J156" s="377">
        <f t="shared" si="242"/>
        <v>1</v>
      </c>
      <c r="K156" s="420" t="e">
        <f t="shared" ca="1" si="243"/>
        <v>#N/A</v>
      </c>
      <c r="L156" s="413">
        <f t="shared" si="244"/>
        <v>0</v>
      </c>
      <c r="N156" s="377">
        <f t="shared" si="236"/>
        <v>0</v>
      </c>
      <c r="O156" s="428">
        <f t="shared" ref="O156:T156" si="350">O155</f>
        <v>9.7989820000000005</v>
      </c>
      <c r="P156" s="428" t="e">
        <f t="shared" si="350"/>
        <v>#DIV/0!</v>
      </c>
      <c r="Q156" s="428">
        <f t="shared" si="350"/>
        <v>8000</v>
      </c>
      <c r="R156" s="428">
        <f t="shared" si="350"/>
        <v>1</v>
      </c>
      <c r="S156" s="428">
        <f t="shared" si="350"/>
        <v>0</v>
      </c>
      <c r="T156" s="428" t="e">
        <f t="shared" ca="1" si="350"/>
        <v>#N/A</v>
      </c>
      <c r="U156" s="430" t="e">
        <f t="shared" ca="1" si="246"/>
        <v>#DIV/0!</v>
      </c>
      <c r="V156" s="428" t="e">
        <f t="shared" ref="V156:W156" ca="1" si="351">V155</f>
        <v>#N/A</v>
      </c>
      <c r="W156" s="428" t="e">
        <f t="shared" ca="1" si="351"/>
        <v>#N/A</v>
      </c>
      <c r="X156" s="426" t="e">
        <f t="shared" ca="1" si="237"/>
        <v>#DIV/0!</v>
      </c>
      <c r="Y156" s="428">
        <f t="shared" ref="Y156:Z156" si="352">Y155</f>
        <v>9.0000000000000002E-6</v>
      </c>
      <c r="Z156" s="428" t="e">
        <f t="shared" ca="1" si="352"/>
        <v>#DIV/0!</v>
      </c>
      <c r="AA156" s="431" t="e">
        <f t="shared" ca="1" si="263"/>
        <v>#N/A</v>
      </c>
      <c r="AB156" s="432" t="e">
        <f t="shared" ca="1" si="238"/>
        <v>#DIV/0!</v>
      </c>
      <c r="AC156" s="428" t="e">
        <f t="shared" ref="AC156:AD156" si="353">AC155</f>
        <v>#DIV/0!</v>
      </c>
      <c r="AD156" s="413" t="str">
        <f t="shared" si="353"/>
        <v>기체</v>
      </c>
      <c r="AE156" s="427" t="e">
        <f t="shared" ca="1" si="239"/>
        <v>#DIV/0!</v>
      </c>
      <c r="AF156" s="428">
        <f t="shared" si="250"/>
        <v>0.03</v>
      </c>
      <c r="AG156" s="423">
        <f t="shared" si="251"/>
        <v>0</v>
      </c>
      <c r="AH156" s="423" t="e">
        <f t="shared" ca="1" si="252"/>
        <v>#DIV/0!</v>
      </c>
      <c r="AI156" s="447" t="e">
        <f t="shared" si="253"/>
        <v>#N/A</v>
      </c>
      <c r="AJ156" s="429" t="e">
        <f t="shared" ca="1" si="254"/>
        <v>#DIV/0!</v>
      </c>
      <c r="AL156" s="70">
        <f>Pressure_1_R2!A155</f>
        <v>0</v>
      </c>
      <c r="AM156" s="83">
        <f>Pressure_1_R2!B155</f>
        <v>0</v>
      </c>
      <c r="AN156" s="83">
        <f>Pressure_1_R2!C155</f>
        <v>0</v>
      </c>
      <c r="AO156" s="83">
        <f>Pressure_1_R2!D155</f>
        <v>0</v>
      </c>
      <c r="AP156" s="83">
        <f>Pressure_1_R2!E155</f>
        <v>0</v>
      </c>
      <c r="AQ156" s="83">
        <f>Pressure_1_R2!F155</f>
        <v>0</v>
      </c>
      <c r="AR156" s="83">
        <f>Pressure_1_R2!G155</f>
        <v>0</v>
      </c>
      <c r="AS156" s="83">
        <f>Pressure_1_R2!H155</f>
        <v>0</v>
      </c>
      <c r="AT156" s="83">
        <f>Pressure_1_R2!I155</f>
        <v>0</v>
      </c>
      <c r="AU156" s="83">
        <f>Pressure_1_R2!J155</f>
        <v>0</v>
      </c>
      <c r="AV156" s="83">
        <f>Pressure_1_R2!K155</f>
        <v>0</v>
      </c>
      <c r="AW156" s="83">
        <f>Pressure_1_R2!L155</f>
        <v>0</v>
      </c>
      <c r="AX156" s="83">
        <f>Pressure_1_R2!M155</f>
        <v>0</v>
      </c>
      <c r="AY156" s="83">
        <f>Pressure_1_R2!N155</f>
        <v>0</v>
      </c>
      <c r="AZ156" s="83">
        <f>Pressure_1_R2!O155</f>
        <v>0</v>
      </c>
      <c r="BA156" s="71">
        <f>Pressure_1_R2!P155</f>
        <v>0</v>
      </c>
    </row>
    <row r="157" spans="2:53" ht="15" customHeight="1">
      <c r="B157" s="409">
        <f t="shared" si="321"/>
        <v>0</v>
      </c>
      <c r="C157" s="460">
        <f>Pressure_1_R2!B30</f>
        <v>0</v>
      </c>
      <c r="D157" s="469">
        <f>Pressure_1_R2!D30</f>
        <v>0</v>
      </c>
      <c r="E157" s="422" t="str">
        <f t="shared" si="240"/>
        <v/>
      </c>
      <c r="F157" s="412" t="e">
        <f t="shared" ca="1" si="321"/>
        <v>#N/A</v>
      </c>
      <c r="G157" s="413" t="e">
        <f t="shared" ca="1" si="321"/>
        <v>#VALUE!</v>
      </c>
      <c r="H157" s="444" t="e">
        <f t="shared" ca="1" si="241"/>
        <v>#N/A</v>
      </c>
      <c r="I157" s="411" t="s">
        <v>964</v>
      </c>
      <c r="J157" s="377">
        <f t="shared" si="242"/>
        <v>1</v>
      </c>
      <c r="K157" s="420" t="e">
        <f t="shared" ca="1" si="243"/>
        <v>#N/A</v>
      </c>
      <c r="L157" s="413">
        <f t="shared" si="244"/>
        <v>0</v>
      </c>
      <c r="N157" s="377">
        <f t="shared" si="236"/>
        <v>0</v>
      </c>
      <c r="O157" s="428">
        <f t="shared" ref="O157:T157" si="354">O156</f>
        <v>9.7989820000000005</v>
      </c>
      <c r="P157" s="428" t="e">
        <f t="shared" si="354"/>
        <v>#DIV/0!</v>
      </c>
      <c r="Q157" s="428">
        <f t="shared" si="354"/>
        <v>8000</v>
      </c>
      <c r="R157" s="428">
        <f t="shared" si="354"/>
        <v>1</v>
      </c>
      <c r="S157" s="428">
        <f t="shared" si="354"/>
        <v>0</v>
      </c>
      <c r="T157" s="428" t="e">
        <f t="shared" ca="1" si="354"/>
        <v>#N/A</v>
      </c>
      <c r="U157" s="430" t="e">
        <f t="shared" ca="1" si="246"/>
        <v>#DIV/0!</v>
      </c>
      <c r="V157" s="428" t="e">
        <f t="shared" ref="V157:W157" ca="1" si="355">V156</f>
        <v>#N/A</v>
      </c>
      <c r="W157" s="428" t="e">
        <f t="shared" ca="1" si="355"/>
        <v>#N/A</v>
      </c>
      <c r="X157" s="426" t="e">
        <f t="shared" ca="1" si="237"/>
        <v>#DIV/0!</v>
      </c>
      <c r="Y157" s="428">
        <f t="shared" ref="Y157:Z157" si="356">Y156</f>
        <v>9.0000000000000002E-6</v>
      </c>
      <c r="Z157" s="428" t="e">
        <f t="shared" ca="1" si="356"/>
        <v>#DIV/0!</v>
      </c>
      <c r="AA157" s="431" t="e">
        <f t="shared" ca="1" si="263"/>
        <v>#N/A</v>
      </c>
      <c r="AB157" s="432" t="e">
        <f t="shared" ca="1" si="238"/>
        <v>#DIV/0!</v>
      </c>
      <c r="AC157" s="428" t="e">
        <f t="shared" ref="AC157:AD157" si="357">AC156</f>
        <v>#DIV/0!</v>
      </c>
      <c r="AD157" s="413" t="str">
        <f t="shared" si="357"/>
        <v>기체</v>
      </c>
      <c r="AE157" s="427" t="e">
        <f t="shared" ca="1" si="239"/>
        <v>#DIV/0!</v>
      </c>
      <c r="AF157" s="428">
        <f t="shared" si="250"/>
        <v>0.03</v>
      </c>
      <c r="AG157" s="423">
        <f t="shared" si="251"/>
        <v>0</v>
      </c>
      <c r="AH157" s="423" t="e">
        <f t="shared" ca="1" si="252"/>
        <v>#DIV/0!</v>
      </c>
      <c r="AI157" s="447" t="e">
        <f t="shared" si="253"/>
        <v>#N/A</v>
      </c>
      <c r="AJ157" s="429" t="e">
        <f t="shared" ca="1" si="254"/>
        <v>#DIV/0!</v>
      </c>
      <c r="AL157" s="68">
        <f>Pressure_1_R2!A156</f>
        <v>0</v>
      </c>
      <c r="AM157" s="84">
        <f>Pressure_1_R2!B156</f>
        <v>0</v>
      </c>
      <c r="AN157" s="84">
        <f>Pressure_1_R2!C156</f>
        <v>0</v>
      </c>
      <c r="AO157" s="84">
        <f>Pressure_1_R2!D156</f>
        <v>0</v>
      </c>
      <c r="AP157" s="84">
        <f>Pressure_1_R2!E156</f>
        <v>0</v>
      </c>
      <c r="AQ157" s="84">
        <f>Pressure_1_R2!F156</f>
        <v>0</v>
      </c>
      <c r="AR157" s="84">
        <f>Pressure_1_R2!G156</f>
        <v>0</v>
      </c>
      <c r="AS157" s="84">
        <f>Pressure_1_R2!H156</f>
        <v>0</v>
      </c>
      <c r="AT157" s="84">
        <f>Pressure_1_R2!I156</f>
        <v>0</v>
      </c>
      <c r="AU157" s="84">
        <f>Pressure_1_R2!J156</f>
        <v>0</v>
      </c>
      <c r="AV157" s="84">
        <f>Pressure_1_R2!K156</f>
        <v>0</v>
      </c>
      <c r="AW157" s="84">
        <f>Pressure_1_R2!L156</f>
        <v>0</v>
      </c>
      <c r="AX157" s="84">
        <f>Pressure_1_R2!M156</f>
        <v>0</v>
      </c>
      <c r="AY157" s="84">
        <f>Pressure_1_R2!N156</f>
        <v>0</v>
      </c>
      <c r="AZ157" s="84">
        <f>Pressure_1_R2!O156</f>
        <v>0</v>
      </c>
      <c r="BA157" s="69">
        <f>Pressure_1_R2!P156</f>
        <v>0</v>
      </c>
    </row>
    <row r="158" spans="2:53" ht="15" customHeight="1">
      <c r="B158" s="409">
        <f t="shared" si="321"/>
        <v>0</v>
      </c>
      <c r="C158" s="460">
        <f>Pressure_1_R2!B31</f>
        <v>0</v>
      </c>
      <c r="D158" s="469">
        <f>Pressure_1_R2!D31</f>
        <v>0</v>
      </c>
      <c r="E158" s="422" t="str">
        <f t="shared" si="240"/>
        <v/>
      </c>
      <c r="F158" s="412" t="e">
        <f t="shared" ca="1" si="321"/>
        <v>#N/A</v>
      </c>
      <c r="G158" s="413" t="e">
        <f t="shared" ca="1" si="321"/>
        <v>#VALUE!</v>
      </c>
      <c r="H158" s="444" t="e">
        <f t="shared" ca="1" si="241"/>
        <v>#N/A</v>
      </c>
      <c r="I158" s="411" t="s">
        <v>964</v>
      </c>
      <c r="J158" s="377">
        <f t="shared" si="242"/>
        <v>1</v>
      </c>
      <c r="K158" s="420" t="e">
        <f t="shared" ca="1" si="243"/>
        <v>#N/A</v>
      </c>
      <c r="L158" s="413">
        <f t="shared" si="244"/>
        <v>0</v>
      </c>
      <c r="N158" s="377">
        <f t="shared" si="236"/>
        <v>0</v>
      </c>
      <c r="O158" s="428">
        <f t="shared" ref="O158:T158" si="358">O157</f>
        <v>9.7989820000000005</v>
      </c>
      <c r="P158" s="428" t="e">
        <f t="shared" si="358"/>
        <v>#DIV/0!</v>
      </c>
      <c r="Q158" s="428">
        <f t="shared" si="358"/>
        <v>8000</v>
      </c>
      <c r="R158" s="428">
        <f t="shared" si="358"/>
        <v>1</v>
      </c>
      <c r="S158" s="428">
        <f t="shared" si="358"/>
        <v>0</v>
      </c>
      <c r="T158" s="428" t="e">
        <f t="shared" ca="1" si="358"/>
        <v>#N/A</v>
      </c>
      <c r="U158" s="430" t="e">
        <f t="shared" ca="1" si="246"/>
        <v>#DIV/0!</v>
      </c>
      <c r="V158" s="428" t="e">
        <f t="shared" ref="V158:W158" ca="1" si="359">V157</f>
        <v>#N/A</v>
      </c>
      <c r="W158" s="428" t="e">
        <f t="shared" ca="1" si="359"/>
        <v>#N/A</v>
      </c>
      <c r="X158" s="426" t="e">
        <f t="shared" ca="1" si="237"/>
        <v>#DIV/0!</v>
      </c>
      <c r="Y158" s="428">
        <f t="shared" ref="Y158:Z158" si="360">Y157</f>
        <v>9.0000000000000002E-6</v>
      </c>
      <c r="Z158" s="428" t="e">
        <f t="shared" ca="1" si="360"/>
        <v>#DIV/0!</v>
      </c>
      <c r="AA158" s="431" t="e">
        <f t="shared" ca="1" si="263"/>
        <v>#N/A</v>
      </c>
      <c r="AB158" s="432" t="e">
        <f t="shared" ca="1" si="238"/>
        <v>#DIV/0!</v>
      </c>
      <c r="AC158" s="428" t="e">
        <f t="shared" ref="AC158:AD158" si="361">AC157</f>
        <v>#DIV/0!</v>
      </c>
      <c r="AD158" s="413" t="str">
        <f t="shared" si="361"/>
        <v>기체</v>
      </c>
      <c r="AE158" s="427" t="e">
        <f t="shared" ca="1" si="239"/>
        <v>#DIV/0!</v>
      </c>
      <c r="AF158" s="428">
        <f t="shared" si="250"/>
        <v>0.03</v>
      </c>
      <c r="AG158" s="423">
        <f t="shared" si="251"/>
        <v>0</v>
      </c>
      <c r="AH158" s="423" t="e">
        <f t="shared" ca="1" si="252"/>
        <v>#DIV/0!</v>
      </c>
      <c r="AI158" s="447" t="e">
        <f t="shared" si="253"/>
        <v>#N/A</v>
      </c>
      <c r="AJ158" s="429" t="e">
        <f t="shared" ca="1" si="254"/>
        <v>#DIV/0!</v>
      </c>
      <c r="AL158" s="70">
        <f>Pressure_1_R2!A157</f>
        <v>0</v>
      </c>
      <c r="AM158" s="83">
        <f>Pressure_1_R2!B157</f>
        <v>0</v>
      </c>
      <c r="AN158" s="83">
        <f>Pressure_1_R2!C157</f>
        <v>0</v>
      </c>
      <c r="AO158" s="83">
        <f>Pressure_1_R2!D157</f>
        <v>0</v>
      </c>
      <c r="AP158" s="83">
        <f>Pressure_1_R2!E157</f>
        <v>0</v>
      </c>
      <c r="AQ158" s="83">
        <f>Pressure_1_R2!F157</f>
        <v>0</v>
      </c>
      <c r="AR158" s="83">
        <f>Pressure_1_R2!G157</f>
        <v>0</v>
      </c>
      <c r="AS158" s="83">
        <f>Pressure_1_R2!H157</f>
        <v>0</v>
      </c>
      <c r="AT158" s="83">
        <f>Pressure_1_R2!I157</f>
        <v>0</v>
      </c>
      <c r="AU158" s="83">
        <f>Pressure_1_R2!J157</f>
        <v>0</v>
      </c>
      <c r="AV158" s="83">
        <f>Pressure_1_R2!K157</f>
        <v>0</v>
      </c>
      <c r="AW158" s="83">
        <f>Pressure_1_R2!L157</f>
        <v>0</v>
      </c>
      <c r="AX158" s="83">
        <f>Pressure_1_R2!M157</f>
        <v>0</v>
      </c>
      <c r="AY158" s="83">
        <f>Pressure_1_R2!N157</f>
        <v>0</v>
      </c>
      <c r="AZ158" s="83">
        <f>Pressure_1_R2!O157</f>
        <v>0</v>
      </c>
      <c r="BA158" s="71">
        <f>Pressure_1_R2!P157</f>
        <v>0</v>
      </c>
    </row>
    <row r="159" spans="2:53" ht="15" customHeight="1">
      <c r="B159" s="409">
        <f t="shared" si="321"/>
        <v>0</v>
      </c>
      <c r="C159" s="460">
        <f>Pressure_1_R2!B32</f>
        <v>0</v>
      </c>
      <c r="D159" s="469">
        <f>Pressure_1_R2!D32</f>
        <v>0</v>
      </c>
      <c r="E159" s="422" t="str">
        <f t="shared" si="240"/>
        <v/>
      </c>
      <c r="F159" s="412" t="e">
        <f t="shared" ca="1" si="321"/>
        <v>#N/A</v>
      </c>
      <c r="G159" s="413" t="e">
        <f t="shared" ca="1" si="321"/>
        <v>#VALUE!</v>
      </c>
      <c r="H159" s="444" t="e">
        <f t="shared" ca="1" si="241"/>
        <v>#N/A</v>
      </c>
      <c r="I159" s="411" t="s">
        <v>964</v>
      </c>
      <c r="J159" s="377">
        <f t="shared" si="242"/>
        <v>1</v>
      </c>
      <c r="K159" s="420" t="e">
        <f t="shared" ca="1" si="243"/>
        <v>#N/A</v>
      </c>
      <c r="L159" s="413">
        <f t="shared" si="244"/>
        <v>0</v>
      </c>
      <c r="N159" s="377">
        <f t="shared" si="236"/>
        <v>0</v>
      </c>
      <c r="O159" s="428">
        <f t="shared" ref="O159:T159" si="362">O158</f>
        <v>9.7989820000000005</v>
      </c>
      <c r="P159" s="428" t="e">
        <f t="shared" si="362"/>
        <v>#DIV/0!</v>
      </c>
      <c r="Q159" s="428">
        <f t="shared" si="362"/>
        <v>8000</v>
      </c>
      <c r="R159" s="428">
        <f t="shared" si="362"/>
        <v>1</v>
      </c>
      <c r="S159" s="428">
        <f t="shared" si="362"/>
        <v>0</v>
      </c>
      <c r="T159" s="428" t="e">
        <f t="shared" ca="1" si="362"/>
        <v>#N/A</v>
      </c>
      <c r="U159" s="430" t="e">
        <f t="shared" ca="1" si="246"/>
        <v>#DIV/0!</v>
      </c>
      <c r="V159" s="428" t="e">
        <f t="shared" ref="V159:W159" ca="1" si="363">V158</f>
        <v>#N/A</v>
      </c>
      <c r="W159" s="428" t="e">
        <f t="shared" ca="1" si="363"/>
        <v>#N/A</v>
      </c>
      <c r="X159" s="426" t="e">
        <f t="shared" ca="1" si="237"/>
        <v>#DIV/0!</v>
      </c>
      <c r="Y159" s="428">
        <f t="shared" ref="Y159:Z159" si="364">Y158</f>
        <v>9.0000000000000002E-6</v>
      </c>
      <c r="Z159" s="428" t="e">
        <f t="shared" ca="1" si="364"/>
        <v>#DIV/0!</v>
      </c>
      <c r="AA159" s="431" t="e">
        <f t="shared" ca="1" si="263"/>
        <v>#N/A</v>
      </c>
      <c r="AB159" s="432" t="e">
        <f t="shared" ca="1" si="238"/>
        <v>#DIV/0!</v>
      </c>
      <c r="AC159" s="428" t="e">
        <f t="shared" ref="AC159:AD159" si="365">AC158</f>
        <v>#DIV/0!</v>
      </c>
      <c r="AD159" s="413" t="str">
        <f t="shared" si="365"/>
        <v>기체</v>
      </c>
      <c r="AE159" s="427" t="e">
        <f t="shared" ca="1" si="239"/>
        <v>#DIV/0!</v>
      </c>
      <c r="AF159" s="428">
        <f t="shared" si="250"/>
        <v>0.03</v>
      </c>
      <c r="AG159" s="423">
        <f t="shared" si="251"/>
        <v>0</v>
      </c>
      <c r="AH159" s="423" t="e">
        <f t="shared" ca="1" si="252"/>
        <v>#DIV/0!</v>
      </c>
      <c r="AI159" s="447" t="e">
        <f t="shared" si="253"/>
        <v>#N/A</v>
      </c>
      <c r="AJ159" s="429" t="e">
        <f t="shared" ca="1" si="254"/>
        <v>#DIV/0!</v>
      </c>
      <c r="AL159" s="68">
        <f>Pressure_1_R2!A158</f>
        <v>0</v>
      </c>
      <c r="AM159" s="84">
        <f>Pressure_1_R2!B158</f>
        <v>0</v>
      </c>
      <c r="AN159" s="84">
        <f>Pressure_1_R2!C158</f>
        <v>0</v>
      </c>
      <c r="AO159" s="84">
        <f>Pressure_1_R2!D158</f>
        <v>0</v>
      </c>
      <c r="AP159" s="84">
        <f>Pressure_1_R2!E158</f>
        <v>0</v>
      </c>
      <c r="AQ159" s="84">
        <f>Pressure_1_R2!F158</f>
        <v>0</v>
      </c>
      <c r="AR159" s="84">
        <f>Pressure_1_R2!G158</f>
        <v>0</v>
      </c>
      <c r="AS159" s="84">
        <f>Pressure_1_R2!H158</f>
        <v>0</v>
      </c>
      <c r="AT159" s="84">
        <f>Pressure_1_R2!I158</f>
        <v>0</v>
      </c>
      <c r="AU159" s="84">
        <f>Pressure_1_R2!J158</f>
        <v>0</v>
      </c>
      <c r="AV159" s="84">
        <f>Pressure_1_R2!K158</f>
        <v>0</v>
      </c>
      <c r="AW159" s="84">
        <f>Pressure_1_R2!L158</f>
        <v>0</v>
      </c>
      <c r="AX159" s="84">
        <f>Pressure_1_R2!M158</f>
        <v>0</v>
      </c>
      <c r="AY159" s="84">
        <f>Pressure_1_R2!N158</f>
        <v>0</v>
      </c>
      <c r="AZ159" s="84">
        <f>Pressure_1_R2!O158</f>
        <v>0</v>
      </c>
      <c r="BA159" s="69">
        <f>Pressure_1_R2!P158</f>
        <v>0</v>
      </c>
    </row>
    <row r="160" spans="2:53" ht="15" customHeight="1">
      <c r="B160" s="409">
        <f t="shared" ref="B160" si="366">B159</f>
        <v>0</v>
      </c>
      <c r="C160" s="460">
        <f>Pressure_1_R2!B33</f>
        <v>0</v>
      </c>
      <c r="D160" s="469">
        <f>Pressure_1_R2!D33</f>
        <v>0</v>
      </c>
      <c r="E160" s="422" t="str">
        <f t="shared" ref="E160:E190" si="367">IFERROR(C160*INDEX(C$3:J$10,MATCH(D160,B$3:B$10,0),4),"")</f>
        <v/>
      </c>
      <c r="F160" s="412" t="e">
        <f t="shared" ref="F160:G160" ca="1" si="368">F159</f>
        <v>#N/A</v>
      </c>
      <c r="G160" s="413" t="e">
        <f t="shared" ca="1" si="368"/>
        <v>#VALUE!</v>
      </c>
      <c r="H160" s="444" t="e">
        <f t="shared" ref="H160:H190" ca="1" si="369">ROUND(F160,G160)</f>
        <v>#N/A</v>
      </c>
      <c r="I160" s="411" t="s">
        <v>964</v>
      </c>
      <c r="J160" s="377">
        <f t="shared" si="242"/>
        <v>1</v>
      </c>
      <c r="K160" s="420" t="e">
        <f t="shared" ca="1" si="243"/>
        <v>#N/A</v>
      </c>
      <c r="L160" s="413">
        <f t="shared" si="244"/>
        <v>0</v>
      </c>
      <c r="N160" s="377">
        <f t="shared" ref="N160:N190" si="370">SUM(AL160:BA160)</f>
        <v>0</v>
      </c>
      <c r="O160" s="428">
        <f t="shared" ref="O160:T160" si="371">O159</f>
        <v>9.7989820000000005</v>
      </c>
      <c r="P160" s="428" t="e">
        <f t="shared" si="371"/>
        <v>#DIV/0!</v>
      </c>
      <c r="Q160" s="428">
        <f t="shared" si="371"/>
        <v>8000</v>
      </c>
      <c r="R160" s="428">
        <f t="shared" si="371"/>
        <v>1</v>
      </c>
      <c r="S160" s="428">
        <f t="shared" si="371"/>
        <v>0</v>
      </c>
      <c r="T160" s="428" t="e">
        <f t="shared" ca="1" si="371"/>
        <v>#N/A</v>
      </c>
      <c r="U160" s="430" t="e">
        <f t="shared" ref="U160:U190" ca="1" si="372">IF(C160&gt;=0,N160*O160*(1-P160/Q160)*R160+S160*T160,#N/A)</f>
        <v>#DIV/0!</v>
      </c>
      <c r="V160" s="428" t="e">
        <f t="shared" ref="V160:W160" ca="1" si="373">V159</f>
        <v>#N/A</v>
      </c>
      <c r="W160" s="428" t="e">
        <f t="shared" ca="1" si="373"/>
        <v>#N/A</v>
      </c>
      <c r="X160" s="426" t="e">
        <f t="shared" ref="X160:X190" ca="1" si="374">U160/V160/10^6</f>
        <v>#DIV/0!</v>
      </c>
      <c r="Y160" s="428">
        <f t="shared" ref="Y160:Z160" si="375">Y159</f>
        <v>9.0000000000000002E-6</v>
      </c>
      <c r="Z160" s="428" t="e">
        <f t="shared" ca="1" si="375"/>
        <v>#DIV/0!</v>
      </c>
      <c r="AA160" s="431" t="e">
        <f t="shared" ref="AA160:AA190" ca="1" si="376">V160*(1+W160*X160)*(1+(Y160*Z160))</f>
        <v>#N/A</v>
      </c>
      <c r="AB160" s="432" t="e">
        <f t="shared" ref="AB160:AB190" ca="1" si="377">U160/AA160/10^6</f>
        <v>#DIV/0!</v>
      </c>
      <c r="AC160" s="428" t="e">
        <f t="shared" ref="AC160:AD160" si="378">AC159</f>
        <v>#DIV/0!</v>
      </c>
      <c r="AD160" s="413" t="str">
        <f t="shared" si="378"/>
        <v>기체</v>
      </c>
      <c r="AE160" s="427" t="e">
        <f t="shared" ref="AE160:AE190" ca="1" si="379">IF(AD160="기체",(3.3694*10^-3*AB160)/(273.15+AC160),912.7+0.752*AB160-1.645*10^-3*AB160^2+1.456*10^-6*AB160^3)</f>
        <v>#DIV/0!</v>
      </c>
      <c r="AF160" s="428">
        <f t="shared" si="250"/>
        <v>0.03</v>
      </c>
      <c r="AG160" s="423">
        <f t="shared" ref="AG160:AG190" si="380">IF(C160=0,0,(AE160-P160)*O160*AF160)</f>
        <v>0</v>
      </c>
      <c r="AH160" s="423" t="e">
        <f t="shared" ref="AH160:AH190" ca="1" si="381">IF(C160&gt;=0,AB160+AG160/10^6,#N/A)</f>
        <v>#DIV/0!</v>
      </c>
      <c r="AI160" s="447" t="e">
        <f t="shared" ref="AI160:AI190" si="382">INDEX($C$3:$J$10,MATCH("MPa",$C$2:$J$2,0),MATCH(D160,$B$3:$B$10,0))</f>
        <v>#N/A</v>
      </c>
      <c r="AJ160" s="429" t="e">
        <f t="shared" ref="AJ160:AJ190" ca="1" si="383">AH160*AI160</f>
        <v>#DIV/0!</v>
      </c>
      <c r="AL160" s="68">
        <f>Pressure_1_R2!A159</f>
        <v>0</v>
      </c>
      <c r="AM160" s="84">
        <f>Pressure_1_R2!B159</f>
        <v>0</v>
      </c>
      <c r="AN160" s="84">
        <f>Pressure_1_R2!C159</f>
        <v>0</v>
      </c>
      <c r="AO160" s="84">
        <f>Pressure_1_R2!D159</f>
        <v>0</v>
      </c>
      <c r="AP160" s="84">
        <f>Pressure_1_R2!E159</f>
        <v>0</v>
      </c>
      <c r="AQ160" s="84">
        <f>Pressure_1_R2!F159</f>
        <v>0</v>
      </c>
      <c r="AR160" s="84">
        <f>Pressure_1_R2!G159</f>
        <v>0</v>
      </c>
      <c r="AS160" s="84">
        <f>Pressure_1_R2!H159</f>
        <v>0</v>
      </c>
      <c r="AT160" s="84">
        <f>Pressure_1_R2!I159</f>
        <v>0</v>
      </c>
      <c r="AU160" s="84">
        <f>Pressure_1_R2!J159</f>
        <v>0</v>
      </c>
      <c r="AV160" s="84">
        <f>Pressure_1_R2!K159</f>
        <v>0</v>
      </c>
      <c r="AW160" s="84">
        <f>Pressure_1_R2!L159</f>
        <v>0</v>
      </c>
      <c r="AX160" s="84">
        <f>Pressure_1_R2!M159</f>
        <v>0</v>
      </c>
      <c r="AY160" s="84">
        <f>Pressure_1_R2!N159</f>
        <v>0</v>
      </c>
      <c r="AZ160" s="84">
        <f>Pressure_1_R2!O159</f>
        <v>0</v>
      </c>
      <c r="BA160" s="69">
        <f>Pressure_1_R2!P159</f>
        <v>0</v>
      </c>
    </row>
    <row r="161" spans="2:53" ht="15" customHeight="1">
      <c r="B161" s="409">
        <f t="shared" ref="B161" si="384">B160</f>
        <v>0</v>
      </c>
      <c r="C161" s="460">
        <f>Pressure_1_R2!B34</f>
        <v>0</v>
      </c>
      <c r="D161" s="469">
        <f>Pressure_1_R2!D34</f>
        <v>0</v>
      </c>
      <c r="E161" s="422" t="str">
        <f t="shared" si="367"/>
        <v/>
      </c>
      <c r="F161" s="412" t="e">
        <f t="shared" ref="F161:G161" ca="1" si="385">F160</f>
        <v>#N/A</v>
      </c>
      <c r="G161" s="413" t="e">
        <f t="shared" ca="1" si="385"/>
        <v>#VALUE!</v>
      </c>
      <c r="H161" s="444" t="e">
        <f t="shared" ca="1" si="369"/>
        <v>#N/A</v>
      </c>
      <c r="I161" s="411" t="s">
        <v>964</v>
      </c>
      <c r="J161" s="377">
        <f t="shared" si="242"/>
        <v>1</v>
      </c>
      <c r="K161" s="420" t="e">
        <f t="shared" ca="1" si="243"/>
        <v>#N/A</v>
      </c>
      <c r="L161" s="413">
        <f t="shared" si="244"/>
        <v>0</v>
      </c>
      <c r="N161" s="377">
        <f t="shared" si="370"/>
        <v>0</v>
      </c>
      <c r="O161" s="428">
        <f t="shared" ref="O161:T161" si="386">O160</f>
        <v>9.7989820000000005</v>
      </c>
      <c r="P161" s="428" t="e">
        <f t="shared" si="386"/>
        <v>#DIV/0!</v>
      </c>
      <c r="Q161" s="428">
        <f t="shared" si="386"/>
        <v>8000</v>
      </c>
      <c r="R161" s="428">
        <f t="shared" si="386"/>
        <v>1</v>
      </c>
      <c r="S161" s="428">
        <f t="shared" si="386"/>
        <v>0</v>
      </c>
      <c r="T161" s="428" t="e">
        <f t="shared" ca="1" si="386"/>
        <v>#N/A</v>
      </c>
      <c r="U161" s="430" t="e">
        <f t="shared" ca="1" si="372"/>
        <v>#DIV/0!</v>
      </c>
      <c r="V161" s="428" t="e">
        <f t="shared" ref="V161:W161" ca="1" si="387">V160</f>
        <v>#N/A</v>
      </c>
      <c r="W161" s="428" t="e">
        <f t="shared" ca="1" si="387"/>
        <v>#N/A</v>
      </c>
      <c r="X161" s="426" t="e">
        <f t="shared" ca="1" si="374"/>
        <v>#DIV/0!</v>
      </c>
      <c r="Y161" s="428">
        <f t="shared" ref="Y161:Z161" si="388">Y160</f>
        <v>9.0000000000000002E-6</v>
      </c>
      <c r="Z161" s="428" t="e">
        <f t="shared" ca="1" si="388"/>
        <v>#DIV/0!</v>
      </c>
      <c r="AA161" s="431" t="e">
        <f t="shared" ca="1" si="376"/>
        <v>#N/A</v>
      </c>
      <c r="AB161" s="432" t="e">
        <f t="shared" ca="1" si="377"/>
        <v>#DIV/0!</v>
      </c>
      <c r="AC161" s="428" t="e">
        <f t="shared" ref="AC161:AD161" si="389">AC160</f>
        <v>#DIV/0!</v>
      </c>
      <c r="AD161" s="413" t="str">
        <f t="shared" si="389"/>
        <v>기체</v>
      </c>
      <c r="AE161" s="427" t="e">
        <f t="shared" ca="1" si="379"/>
        <v>#DIV/0!</v>
      </c>
      <c r="AF161" s="428">
        <f t="shared" si="250"/>
        <v>0.03</v>
      </c>
      <c r="AG161" s="423">
        <f t="shared" si="380"/>
        <v>0</v>
      </c>
      <c r="AH161" s="423" t="e">
        <f t="shared" ca="1" si="381"/>
        <v>#DIV/0!</v>
      </c>
      <c r="AI161" s="447" t="e">
        <f t="shared" si="382"/>
        <v>#N/A</v>
      </c>
      <c r="AJ161" s="429" t="e">
        <f t="shared" ca="1" si="383"/>
        <v>#DIV/0!</v>
      </c>
      <c r="AL161" s="68">
        <f>Pressure_1_R2!A160</f>
        <v>0</v>
      </c>
      <c r="AM161" s="84">
        <f>Pressure_1_R2!B160</f>
        <v>0</v>
      </c>
      <c r="AN161" s="84">
        <f>Pressure_1_R2!C160</f>
        <v>0</v>
      </c>
      <c r="AO161" s="84">
        <f>Pressure_1_R2!D160</f>
        <v>0</v>
      </c>
      <c r="AP161" s="84">
        <f>Pressure_1_R2!E160</f>
        <v>0</v>
      </c>
      <c r="AQ161" s="84">
        <f>Pressure_1_R2!F160</f>
        <v>0</v>
      </c>
      <c r="AR161" s="84">
        <f>Pressure_1_R2!G160</f>
        <v>0</v>
      </c>
      <c r="AS161" s="84">
        <f>Pressure_1_R2!H160</f>
        <v>0</v>
      </c>
      <c r="AT161" s="84">
        <f>Pressure_1_R2!I160</f>
        <v>0</v>
      </c>
      <c r="AU161" s="84">
        <f>Pressure_1_R2!J160</f>
        <v>0</v>
      </c>
      <c r="AV161" s="84">
        <f>Pressure_1_R2!K160</f>
        <v>0</v>
      </c>
      <c r="AW161" s="84">
        <f>Pressure_1_R2!L160</f>
        <v>0</v>
      </c>
      <c r="AX161" s="84">
        <f>Pressure_1_R2!M160</f>
        <v>0</v>
      </c>
      <c r="AY161" s="84">
        <f>Pressure_1_R2!N160</f>
        <v>0</v>
      </c>
      <c r="AZ161" s="84">
        <f>Pressure_1_R2!O160</f>
        <v>0</v>
      </c>
      <c r="BA161" s="69">
        <f>Pressure_1_R2!P160</f>
        <v>0</v>
      </c>
    </row>
    <row r="162" spans="2:53" ht="15" customHeight="1">
      <c r="B162" s="409">
        <f t="shared" ref="B162" si="390">B161</f>
        <v>0</v>
      </c>
      <c r="C162" s="460">
        <f>Pressure_1_R2!B35</f>
        <v>0</v>
      </c>
      <c r="D162" s="469">
        <f>Pressure_1_R2!D35</f>
        <v>0</v>
      </c>
      <c r="E162" s="422" t="str">
        <f t="shared" si="367"/>
        <v/>
      </c>
      <c r="F162" s="412" t="e">
        <f t="shared" ref="F162:G162" ca="1" si="391">F161</f>
        <v>#N/A</v>
      </c>
      <c r="G162" s="413" t="e">
        <f t="shared" ca="1" si="391"/>
        <v>#VALUE!</v>
      </c>
      <c r="H162" s="444" t="e">
        <f t="shared" ca="1" si="369"/>
        <v>#N/A</v>
      </c>
      <c r="I162" s="411" t="s">
        <v>964</v>
      </c>
      <c r="J162" s="377">
        <f t="shared" si="242"/>
        <v>1</v>
      </c>
      <c r="K162" s="420" t="e">
        <f t="shared" ca="1" si="243"/>
        <v>#N/A</v>
      </c>
      <c r="L162" s="413">
        <f t="shared" si="244"/>
        <v>0</v>
      </c>
      <c r="N162" s="377">
        <f t="shared" si="370"/>
        <v>0</v>
      </c>
      <c r="O162" s="428">
        <f t="shared" ref="O162:T162" si="392">O161</f>
        <v>9.7989820000000005</v>
      </c>
      <c r="P162" s="428" t="e">
        <f t="shared" si="392"/>
        <v>#DIV/0!</v>
      </c>
      <c r="Q162" s="428">
        <f t="shared" si="392"/>
        <v>8000</v>
      </c>
      <c r="R162" s="428">
        <f t="shared" si="392"/>
        <v>1</v>
      </c>
      <c r="S162" s="428">
        <f t="shared" si="392"/>
        <v>0</v>
      </c>
      <c r="T162" s="428" t="e">
        <f t="shared" ca="1" si="392"/>
        <v>#N/A</v>
      </c>
      <c r="U162" s="430" t="e">
        <f t="shared" ca="1" si="372"/>
        <v>#DIV/0!</v>
      </c>
      <c r="V162" s="428" t="e">
        <f t="shared" ref="V162:W162" ca="1" si="393">V161</f>
        <v>#N/A</v>
      </c>
      <c r="W162" s="428" t="e">
        <f t="shared" ca="1" si="393"/>
        <v>#N/A</v>
      </c>
      <c r="X162" s="426" t="e">
        <f t="shared" ca="1" si="374"/>
        <v>#DIV/0!</v>
      </c>
      <c r="Y162" s="428">
        <f t="shared" ref="Y162:Z162" si="394">Y161</f>
        <v>9.0000000000000002E-6</v>
      </c>
      <c r="Z162" s="428" t="e">
        <f t="shared" ca="1" si="394"/>
        <v>#DIV/0!</v>
      </c>
      <c r="AA162" s="431" t="e">
        <f t="shared" ca="1" si="376"/>
        <v>#N/A</v>
      </c>
      <c r="AB162" s="432" t="e">
        <f t="shared" ca="1" si="377"/>
        <v>#DIV/0!</v>
      </c>
      <c r="AC162" s="428" t="e">
        <f t="shared" ref="AC162:AD162" si="395">AC161</f>
        <v>#DIV/0!</v>
      </c>
      <c r="AD162" s="413" t="str">
        <f t="shared" si="395"/>
        <v>기체</v>
      </c>
      <c r="AE162" s="427" t="e">
        <f t="shared" ca="1" si="379"/>
        <v>#DIV/0!</v>
      </c>
      <c r="AF162" s="428">
        <f t="shared" si="250"/>
        <v>0.03</v>
      </c>
      <c r="AG162" s="423">
        <f t="shared" si="380"/>
        <v>0</v>
      </c>
      <c r="AH162" s="423" t="e">
        <f t="shared" ca="1" si="381"/>
        <v>#DIV/0!</v>
      </c>
      <c r="AI162" s="447" t="e">
        <f t="shared" si="382"/>
        <v>#N/A</v>
      </c>
      <c r="AJ162" s="429" t="e">
        <f t="shared" ca="1" si="383"/>
        <v>#DIV/0!</v>
      </c>
      <c r="AL162" s="68">
        <f>Pressure_1_R2!A161</f>
        <v>0</v>
      </c>
      <c r="AM162" s="84">
        <f>Pressure_1_R2!B161</f>
        <v>0</v>
      </c>
      <c r="AN162" s="84">
        <f>Pressure_1_R2!C161</f>
        <v>0</v>
      </c>
      <c r="AO162" s="84">
        <f>Pressure_1_R2!D161</f>
        <v>0</v>
      </c>
      <c r="AP162" s="84">
        <f>Pressure_1_R2!E161</f>
        <v>0</v>
      </c>
      <c r="AQ162" s="84">
        <f>Pressure_1_R2!F161</f>
        <v>0</v>
      </c>
      <c r="AR162" s="84">
        <f>Pressure_1_R2!G161</f>
        <v>0</v>
      </c>
      <c r="AS162" s="84">
        <f>Pressure_1_R2!H161</f>
        <v>0</v>
      </c>
      <c r="AT162" s="84">
        <f>Pressure_1_R2!I161</f>
        <v>0</v>
      </c>
      <c r="AU162" s="84">
        <f>Pressure_1_R2!J161</f>
        <v>0</v>
      </c>
      <c r="AV162" s="84">
        <f>Pressure_1_R2!K161</f>
        <v>0</v>
      </c>
      <c r="AW162" s="84">
        <f>Pressure_1_R2!L161</f>
        <v>0</v>
      </c>
      <c r="AX162" s="84">
        <f>Pressure_1_R2!M161</f>
        <v>0</v>
      </c>
      <c r="AY162" s="84">
        <f>Pressure_1_R2!N161</f>
        <v>0</v>
      </c>
      <c r="AZ162" s="84">
        <f>Pressure_1_R2!O161</f>
        <v>0</v>
      </c>
      <c r="BA162" s="69">
        <f>Pressure_1_R2!P161</f>
        <v>0</v>
      </c>
    </row>
    <row r="163" spans="2:53" ht="15" customHeight="1">
      <c r="B163" s="409">
        <f t="shared" ref="B163" si="396">B162</f>
        <v>0</v>
      </c>
      <c r="C163" s="460">
        <f>Pressure_1_R2!B36</f>
        <v>0</v>
      </c>
      <c r="D163" s="469">
        <f>Pressure_1_R2!D36</f>
        <v>0</v>
      </c>
      <c r="E163" s="422" t="str">
        <f t="shared" si="367"/>
        <v/>
      </c>
      <c r="F163" s="412" t="e">
        <f t="shared" ref="F163:G163" ca="1" si="397">F162</f>
        <v>#N/A</v>
      </c>
      <c r="G163" s="413" t="e">
        <f t="shared" ca="1" si="397"/>
        <v>#VALUE!</v>
      </c>
      <c r="H163" s="444" t="e">
        <f t="shared" ca="1" si="369"/>
        <v>#N/A</v>
      </c>
      <c r="I163" s="411" t="s">
        <v>964</v>
      </c>
      <c r="J163" s="377">
        <f t="shared" si="242"/>
        <v>1</v>
      </c>
      <c r="K163" s="420" t="e">
        <f t="shared" ca="1" si="243"/>
        <v>#N/A</v>
      </c>
      <c r="L163" s="413">
        <f t="shared" si="244"/>
        <v>0</v>
      </c>
      <c r="N163" s="377">
        <f t="shared" si="370"/>
        <v>0</v>
      </c>
      <c r="O163" s="428">
        <f t="shared" ref="O163:T163" si="398">O162</f>
        <v>9.7989820000000005</v>
      </c>
      <c r="P163" s="428" t="e">
        <f t="shared" si="398"/>
        <v>#DIV/0!</v>
      </c>
      <c r="Q163" s="428">
        <f t="shared" si="398"/>
        <v>8000</v>
      </c>
      <c r="R163" s="428">
        <f t="shared" si="398"/>
        <v>1</v>
      </c>
      <c r="S163" s="428">
        <f t="shared" si="398"/>
        <v>0</v>
      </c>
      <c r="T163" s="428" t="e">
        <f t="shared" ca="1" si="398"/>
        <v>#N/A</v>
      </c>
      <c r="U163" s="430" t="e">
        <f t="shared" ca="1" si="372"/>
        <v>#DIV/0!</v>
      </c>
      <c r="V163" s="428" t="e">
        <f t="shared" ref="V163:W163" ca="1" si="399">V162</f>
        <v>#N/A</v>
      </c>
      <c r="W163" s="428" t="e">
        <f t="shared" ca="1" si="399"/>
        <v>#N/A</v>
      </c>
      <c r="X163" s="426" t="e">
        <f t="shared" ca="1" si="374"/>
        <v>#DIV/0!</v>
      </c>
      <c r="Y163" s="428">
        <f t="shared" ref="Y163:Z163" si="400">Y162</f>
        <v>9.0000000000000002E-6</v>
      </c>
      <c r="Z163" s="428" t="e">
        <f t="shared" ca="1" si="400"/>
        <v>#DIV/0!</v>
      </c>
      <c r="AA163" s="431" t="e">
        <f t="shared" ca="1" si="376"/>
        <v>#N/A</v>
      </c>
      <c r="AB163" s="432" t="e">
        <f t="shared" ca="1" si="377"/>
        <v>#DIV/0!</v>
      </c>
      <c r="AC163" s="428" t="e">
        <f t="shared" ref="AC163:AD163" si="401">AC162</f>
        <v>#DIV/0!</v>
      </c>
      <c r="AD163" s="413" t="str">
        <f t="shared" si="401"/>
        <v>기체</v>
      </c>
      <c r="AE163" s="427" t="e">
        <f t="shared" ca="1" si="379"/>
        <v>#DIV/0!</v>
      </c>
      <c r="AF163" s="428">
        <f t="shared" si="250"/>
        <v>0.03</v>
      </c>
      <c r="AG163" s="423">
        <f t="shared" si="380"/>
        <v>0</v>
      </c>
      <c r="AH163" s="423" t="e">
        <f t="shared" ca="1" si="381"/>
        <v>#DIV/0!</v>
      </c>
      <c r="AI163" s="447" t="e">
        <f t="shared" si="382"/>
        <v>#N/A</v>
      </c>
      <c r="AJ163" s="429" t="e">
        <f t="shared" ca="1" si="383"/>
        <v>#DIV/0!</v>
      </c>
      <c r="AL163" s="68">
        <f>Pressure_1_R2!A162</f>
        <v>0</v>
      </c>
      <c r="AM163" s="84">
        <f>Pressure_1_R2!B162</f>
        <v>0</v>
      </c>
      <c r="AN163" s="84">
        <f>Pressure_1_R2!C162</f>
        <v>0</v>
      </c>
      <c r="AO163" s="84">
        <f>Pressure_1_R2!D162</f>
        <v>0</v>
      </c>
      <c r="AP163" s="84">
        <f>Pressure_1_R2!E162</f>
        <v>0</v>
      </c>
      <c r="AQ163" s="84">
        <f>Pressure_1_R2!F162</f>
        <v>0</v>
      </c>
      <c r="AR163" s="84">
        <f>Pressure_1_R2!G162</f>
        <v>0</v>
      </c>
      <c r="AS163" s="84">
        <f>Pressure_1_R2!H162</f>
        <v>0</v>
      </c>
      <c r="AT163" s="84">
        <f>Pressure_1_R2!I162</f>
        <v>0</v>
      </c>
      <c r="AU163" s="84">
        <f>Pressure_1_R2!J162</f>
        <v>0</v>
      </c>
      <c r="AV163" s="84">
        <f>Pressure_1_R2!K162</f>
        <v>0</v>
      </c>
      <c r="AW163" s="84">
        <f>Pressure_1_R2!L162</f>
        <v>0</v>
      </c>
      <c r="AX163" s="84">
        <f>Pressure_1_R2!M162</f>
        <v>0</v>
      </c>
      <c r="AY163" s="84">
        <f>Pressure_1_R2!N162</f>
        <v>0</v>
      </c>
      <c r="AZ163" s="84">
        <f>Pressure_1_R2!O162</f>
        <v>0</v>
      </c>
      <c r="BA163" s="69">
        <f>Pressure_1_R2!P162</f>
        <v>0</v>
      </c>
    </row>
    <row r="164" spans="2:53" ht="15" customHeight="1">
      <c r="B164" s="409">
        <f t="shared" ref="B164" si="402">B163</f>
        <v>0</v>
      </c>
      <c r="C164" s="460">
        <f>Pressure_1_R2!B37</f>
        <v>0</v>
      </c>
      <c r="D164" s="469">
        <f>Pressure_1_R2!D37</f>
        <v>0</v>
      </c>
      <c r="E164" s="422" t="str">
        <f t="shared" si="367"/>
        <v/>
      </c>
      <c r="F164" s="412" t="e">
        <f t="shared" ref="F164:G164" ca="1" si="403">F163</f>
        <v>#N/A</v>
      </c>
      <c r="G164" s="413" t="e">
        <f t="shared" ca="1" si="403"/>
        <v>#VALUE!</v>
      </c>
      <c r="H164" s="444" t="e">
        <f t="shared" ca="1" si="369"/>
        <v>#N/A</v>
      </c>
      <c r="I164" s="411" t="s">
        <v>964</v>
      </c>
      <c r="J164" s="377">
        <f t="shared" si="242"/>
        <v>1</v>
      </c>
      <c r="K164" s="420" t="e">
        <f t="shared" ca="1" si="243"/>
        <v>#N/A</v>
      </c>
      <c r="L164" s="413">
        <f t="shared" si="244"/>
        <v>0</v>
      </c>
      <c r="N164" s="377">
        <f t="shared" si="370"/>
        <v>0</v>
      </c>
      <c r="O164" s="428">
        <f t="shared" ref="O164:T164" si="404">O163</f>
        <v>9.7989820000000005</v>
      </c>
      <c r="P164" s="428" t="e">
        <f t="shared" si="404"/>
        <v>#DIV/0!</v>
      </c>
      <c r="Q164" s="428">
        <f t="shared" si="404"/>
        <v>8000</v>
      </c>
      <c r="R164" s="428">
        <f t="shared" si="404"/>
        <v>1</v>
      </c>
      <c r="S164" s="428">
        <f t="shared" si="404"/>
        <v>0</v>
      </c>
      <c r="T164" s="428" t="e">
        <f t="shared" ca="1" si="404"/>
        <v>#N/A</v>
      </c>
      <c r="U164" s="430" t="e">
        <f t="shared" ca="1" si="372"/>
        <v>#DIV/0!</v>
      </c>
      <c r="V164" s="428" t="e">
        <f t="shared" ref="V164:W164" ca="1" si="405">V163</f>
        <v>#N/A</v>
      </c>
      <c r="W164" s="428" t="e">
        <f t="shared" ca="1" si="405"/>
        <v>#N/A</v>
      </c>
      <c r="X164" s="426" t="e">
        <f t="shared" ca="1" si="374"/>
        <v>#DIV/0!</v>
      </c>
      <c r="Y164" s="428">
        <f t="shared" ref="Y164:Z164" si="406">Y163</f>
        <v>9.0000000000000002E-6</v>
      </c>
      <c r="Z164" s="428" t="e">
        <f t="shared" ca="1" si="406"/>
        <v>#DIV/0!</v>
      </c>
      <c r="AA164" s="431" t="e">
        <f t="shared" ca="1" si="376"/>
        <v>#N/A</v>
      </c>
      <c r="AB164" s="432" t="e">
        <f t="shared" ca="1" si="377"/>
        <v>#DIV/0!</v>
      </c>
      <c r="AC164" s="428" t="e">
        <f t="shared" ref="AC164:AD164" si="407">AC163</f>
        <v>#DIV/0!</v>
      </c>
      <c r="AD164" s="413" t="str">
        <f t="shared" si="407"/>
        <v>기체</v>
      </c>
      <c r="AE164" s="427" t="e">
        <f t="shared" ca="1" si="379"/>
        <v>#DIV/0!</v>
      </c>
      <c r="AF164" s="428">
        <f t="shared" si="250"/>
        <v>0.03</v>
      </c>
      <c r="AG164" s="423">
        <f t="shared" si="380"/>
        <v>0</v>
      </c>
      <c r="AH164" s="423" t="e">
        <f t="shared" ca="1" si="381"/>
        <v>#DIV/0!</v>
      </c>
      <c r="AI164" s="447" t="e">
        <f t="shared" si="382"/>
        <v>#N/A</v>
      </c>
      <c r="AJ164" s="429" t="e">
        <f t="shared" ca="1" si="383"/>
        <v>#DIV/0!</v>
      </c>
      <c r="AL164" s="68">
        <f>Pressure_1_R2!A163</f>
        <v>0</v>
      </c>
      <c r="AM164" s="84">
        <f>Pressure_1_R2!B163</f>
        <v>0</v>
      </c>
      <c r="AN164" s="84">
        <f>Pressure_1_R2!C163</f>
        <v>0</v>
      </c>
      <c r="AO164" s="84">
        <f>Pressure_1_R2!D163</f>
        <v>0</v>
      </c>
      <c r="AP164" s="84">
        <f>Pressure_1_R2!E163</f>
        <v>0</v>
      </c>
      <c r="AQ164" s="84">
        <f>Pressure_1_R2!F163</f>
        <v>0</v>
      </c>
      <c r="AR164" s="84">
        <f>Pressure_1_R2!G163</f>
        <v>0</v>
      </c>
      <c r="AS164" s="84">
        <f>Pressure_1_R2!H163</f>
        <v>0</v>
      </c>
      <c r="AT164" s="84">
        <f>Pressure_1_R2!I163</f>
        <v>0</v>
      </c>
      <c r="AU164" s="84">
        <f>Pressure_1_R2!J163</f>
        <v>0</v>
      </c>
      <c r="AV164" s="84">
        <f>Pressure_1_R2!K163</f>
        <v>0</v>
      </c>
      <c r="AW164" s="84">
        <f>Pressure_1_R2!L163</f>
        <v>0</v>
      </c>
      <c r="AX164" s="84">
        <f>Pressure_1_R2!M163</f>
        <v>0</v>
      </c>
      <c r="AY164" s="84">
        <f>Pressure_1_R2!N163</f>
        <v>0</v>
      </c>
      <c r="AZ164" s="84">
        <f>Pressure_1_R2!O163</f>
        <v>0</v>
      </c>
      <c r="BA164" s="69">
        <f>Pressure_1_R2!P163</f>
        <v>0</v>
      </c>
    </row>
    <row r="165" spans="2:53" ht="15" customHeight="1">
      <c r="B165" s="409">
        <f t="shared" ref="B165" si="408">B164</f>
        <v>0</v>
      </c>
      <c r="C165" s="460">
        <f>Pressure_1_R2!B38</f>
        <v>0</v>
      </c>
      <c r="D165" s="469">
        <f>Pressure_1_R2!D38</f>
        <v>0</v>
      </c>
      <c r="E165" s="422" t="str">
        <f t="shared" si="367"/>
        <v/>
      </c>
      <c r="F165" s="412" t="e">
        <f t="shared" ref="F165:G165" ca="1" si="409">F164</f>
        <v>#N/A</v>
      </c>
      <c r="G165" s="413" t="e">
        <f t="shared" ca="1" si="409"/>
        <v>#VALUE!</v>
      </c>
      <c r="H165" s="444" t="e">
        <f t="shared" ca="1" si="369"/>
        <v>#N/A</v>
      </c>
      <c r="I165" s="411" t="s">
        <v>964</v>
      </c>
      <c r="J165" s="377">
        <f t="shared" si="242"/>
        <v>1</v>
      </c>
      <c r="K165" s="420" t="e">
        <f t="shared" ca="1" si="243"/>
        <v>#N/A</v>
      </c>
      <c r="L165" s="413">
        <f t="shared" si="244"/>
        <v>0</v>
      </c>
      <c r="N165" s="377">
        <f t="shared" si="370"/>
        <v>0</v>
      </c>
      <c r="O165" s="428">
        <f t="shared" ref="O165:T165" si="410">O164</f>
        <v>9.7989820000000005</v>
      </c>
      <c r="P165" s="428" t="e">
        <f t="shared" si="410"/>
        <v>#DIV/0!</v>
      </c>
      <c r="Q165" s="428">
        <f t="shared" si="410"/>
        <v>8000</v>
      </c>
      <c r="R165" s="428">
        <f t="shared" si="410"/>
        <v>1</v>
      </c>
      <c r="S165" s="428">
        <f t="shared" si="410"/>
        <v>0</v>
      </c>
      <c r="T165" s="428" t="e">
        <f t="shared" ca="1" si="410"/>
        <v>#N/A</v>
      </c>
      <c r="U165" s="430" t="e">
        <f t="shared" ca="1" si="372"/>
        <v>#DIV/0!</v>
      </c>
      <c r="V165" s="428" t="e">
        <f t="shared" ref="V165:W165" ca="1" si="411">V164</f>
        <v>#N/A</v>
      </c>
      <c r="W165" s="428" t="e">
        <f t="shared" ca="1" si="411"/>
        <v>#N/A</v>
      </c>
      <c r="X165" s="426" t="e">
        <f t="shared" ca="1" si="374"/>
        <v>#DIV/0!</v>
      </c>
      <c r="Y165" s="428">
        <f t="shared" ref="Y165:Z165" si="412">Y164</f>
        <v>9.0000000000000002E-6</v>
      </c>
      <c r="Z165" s="428" t="e">
        <f t="shared" ca="1" si="412"/>
        <v>#DIV/0!</v>
      </c>
      <c r="AA165" s="431" t="e">
        <f t="shared" ca="1" si="376"/>
        <v>#N/A</v>
      </c>
      <c r="AB165" s="432" t="e">
        <f t="shared" ca="1" si="377"/>
        <v>#DIV/0!</v>
      </c>
      <c r="AC165" s="428" t="e">
        <f t="shared" ref="AC165:AD165" si="413">AC164</f>
        <v>#DIV/0!</v>
      </c>
      <c r="AD165" s="413" t="str">
        <f t="shared" si="413"/>
        <v>기체</v>
      </c>
      <c r="AE165" s="427" t="e">
        <f t="shared" ca="1" si="379"/>
        <v>#DIV/0!</v>
      </c>
      <c r="AF165" s="428">
        <f t="shared" si="250"/>
        <v>0.03</v>
      </c>
      <c r="AG165" s="423">
        <f t="shared" si="380"/>
        <v>0</v>
      </c>
      <c r="AH165" s="423" t="e">
        <f t="shared" ca="1" si="381"/>
        <v>#DIV/0!</v>
      </c>
      <c r="AI165" s="447" t="e">
        <f t="shared" si="382"/>
        <v>#N/A</v>
      </c>
      <c r="AJ165" s="429" t="e">
        <f t="shared" ca="1" si="383"/>
        <v>#DIV/0!</v>
      </c>
      <c r="AL165" s="68">
        <f>Pressure_1_R2!A164</f>
        <v>0</v>
      </c>
      <c r="AM165" s="84">
        <f>Pressure_1_R2!B164</f>
        <v>0</v>
      </c>
      <c r="AN165" s="84">
        <f>Pressure_1_R2!C164</f>
        <v>0</v>
      </c>
      <c r="AO165" s="84">
        <f>Pressure_1_R2!D164</f>
        <v>0</v>
      </c>
      <c r="AP165" s="84">
        <f>Pressure_1_R2!E164</f>
        <v>0</v>
      </c>
      <c r="AQ165" s="84">
        <f>Pressure_1_R2!F164</f>
        <v>0</v>
      </c>
      <c r="AR165" s="84">
        <f>Pressure_1_R2!G164</f>
        <v>0</v>
      </c>
      <c r="AS165" s="84">
        <f>Pressure_1_R2!H164</f>
        <v>0</v>
      </c>
      <c r="AT165" s="84">
        <f>Pressure_1_R2!I164</f>
        <v>0</v>
      </c>
      <c r="AU165" s="84">
        <f>Pressure_1_R2!J164</f>
        <v>0</v>
      </c>
      <c r="AV165" s="84">
        <f>Pressure_1_R2!K164</f>
        <v>0</v>
      </c>
      <c r="AW165" s="84">
        <f>Pressure_1_R2!L164</f>
        <v>0</v>
      </c>
      <c r="AX165" s="84">
        <f>Pressure_1_R2!M164</f>
        <v>0</v>
      </c>
      <c r="AY165" s="84">
        <f>Pressure_1_R2!N164</f>
        <v>0</v>
      </c>
      <c r="AZ165" s="84">
        <f>Pressure_1_R2!O164</f>
        <v>0</v>
      </c>
      <c r="BA165" s="69">
        <f>Pressure_1_R2!P164</f>
        <v>0</v>
      </c>
    </row>
    <row r="166" spans="2:53" ht="15" customHeight="1">
      <c r="B166" s="409">
        <f t="shared" ref="B166" si="414">B165</f>
        <v>0</v>
      </c>
      <c r="C166" s="460">
        <f>Pressure_1_R2!B39</f>
        <v>0</v>
      </c>
      <c r="D166" s="469">
        <f>Pressure_1_R2!D39</f>
        <v>0</v>
      </c>
      <c r="E166" s="422" t="str">
        <f t="shared" si="367"/>
        <v/>
      </c>
      <c r="F166" s="412" t="e">
        <f t="shared" ref="F166:G166" ca="1" si="415">F165</f>
        <v>#N/A</v>
      </c>
      <c r="G166" s="413" t="e">
        <f t="shared" ca="1" si="415"/>
        <v>#VALUE!</v>
      </c>
      <c r="H166" s="444" t="e">
        <f t="shared" ca="1" si="369"/>
        <v>#N/A</v>
      </c>
      <c r="I166" s="411" t="s">
        <v>964</v>
      </c>
      <c r="J166" s="377">
        <f t="shared" si="242"/>
        <v>1</v>
      </c>
      <c r="K166" s="420" t="e">
        <f t="shared" ca="1" si="243"/>
        <v>#N/A</v>
      </c>
      <c r="L166" s="413">
        <f t="shared" si="244"/>
        <v>0</v>
      </c>
      <c r="N166" s="377">
        <f t="shared" si="370"/>
        <v>0</v>
      </c>
      <c r="O166" s="428">
        <f t="shared" ref="O166:T166" si="416">O165</f>
        <v>9.7989820000000005</v>
      </c>
      <c r="P166" s="428" t="e">
        <f t="shared" si="416"/>
        <v>#DIV/0!</v>
      </c>
      <c r="Q166" s="428">
        <f t="shared" si="416"/>
        <v>8000</v>
      </c>
      <c r="R166" s="428">
        <f t="shared" si="416"/>
        <v>1</v>
      </c>
      <c r="S166" s="428">
        <f t="shared" si="416"/>
        <v>0</v>
      </c>
      <c r="T166" s="428" t="e">
        <f t="shared" ca="1" si="416"/>
        <v>#N/A</v>
      </c>
      <c r="U166" s="430" t="e">
        <f t="shared" ca="1" si="372"/>
        <v>#DIV/0!</v>
      </c>
      <c r="V166" s="428" t="e">
        <f t="shared" ref="V166:W166" ca="1" si="417">V165</f>
        <v>#N/A</v>
      </c>
      <c r="W166" s="428" t="e">
        <f t="shared" ca="1" si="417"/>
        <v>#N/A</v>
      </c>
      <c r="X166" s="426" t="e">
        <f t="shared" ca="1" si="374"/>
        <v>#DIV/0!</v>
      </c>
      <c r="Y166" s="428">
        <f t="shared" ref="Y166:Z166" si="418">Y165</f>
        <v>9.0000000000000002E-6</v>
      </c>
      <c r="Z166" s="428" t="e">
        <f t="shared" ca="1" si="418"/>
        <v>#DIV/0!</v>
      </c>
      <c r="AA166" s="431" t="e">
        <f t="shared" ca="1" si="376"/>
        <v>#N/A</v>
      </c>
      <c r="AB166" s="432" t="e">
        <f t="shared" ca="1" si="377"/>
        <v>#DIV/0!</v>
      </c>
      <c r="AC166" s="428" t="e">
        <f t="shared" ref="AC166:AD166" si="419">AC165</f>
        <v>#DIV/0!</v>
      </c>
      <c r="AD166" s="413" t="str">
        <f t="shared" si="419"/>
        <v>기체</v>
      </c>
      <c r="AE166" s="427" t="e">
        <f t="shared" ca="1" si="379"/>
        <v>#DIV/0!</v>
      </c>
      <c r="AF166" s="428">
        <f t="shared" si="250"/>
        <v>0.03</v>
      </c>
      <c r="AG166" s="423">
        <f t="shared" si="380"/>
        <v>0</v>
      </c>
      <c r="AH166" s="423" t="e">
        <f t="shared" ca="1" si="381"/>
        <v>#DIV/0!</v>
      </c>
      <c r="AI166" s="447" t="e">
        <f t="shared" si="382"/>
        <v>#N/A</v>
      </c>
      <c r="AJ166" s="429" t="e">
        <f t="shared" ca="1" si="383"/>
        <v>#DIV/0!</v>
      </c>
      <c r="AL166" s="68">
        <f>Pressure_1_R2!A165</f>
        <v>0</v>
      </c>
      <c r="AM166" s="84">
        <f>Pressure_1_R2!B165</f>
        <v>0</v>
      </c>
      <c r="AN166" s="84">
        <f>Pressure_1_R2!C165</f>
        <v>0</v>
      </c>
      <c r="AO166" s="84">
        <f>Pressure_1_R2!D165</f>
        <v>0</v>
      </c>
      <c r="AP166" s="84">
        <f>Pressure_1_R2!E165</f>
        <v>0</v>
      </c>
      <c r="AQ166" s="84">
        <f>Pressure_1_R2!F165</f>
        <v>0</v>
      </c>
      <c r="AR166" s="84">
        <f>Pressure_1_R2!G165</f>
        <v>0</v>
      </c>
      <c r="AS166" s="84">
        <f>Pressure_1_R2!H165</f>
        <v>0</v>
      </c>
      <c r="AT166" s="84">
        <f>Pressure_1_R2!I165</f>
        <v>0</v>
      </c>
      <c r="AU166" s="84">
        <f>Pressure_1_R2!J165</f>
        <v>0</v>
      </c>
      <c r="AV166" s="84">
        <f>Pressure_1_R2!K165</f>
        <v>0</v>
      </c>
      <c r="AW166" s="84">
        <f>Pressure_1_R2!L165</f>
        <v>0</v>
      </c>
      <c r="AX166" s="84">
        <f>Pressure_1_R2!M165</f>
        <v>0</v>
      </c>
      <c r="AY166" s="84">
        <f>Pressure_1_R2!N165</f>
        <v>0</v>
      </c>
      <c r="AZ166" s="84">
        <f>Pressure_1_R2!O165</f>
        <v>0</v>
      </c>
      <c r="BA166" s="69">
        <f>Pressure_1_R2!P165</f>
        <v>0</v>
      </c>
    </row>
    <row r="167" spans="2:53" ht="15" customHeight="1">
      <c r="B167" s="409">
        <f t="shared" ref="B167" si="420">B166</f>
        <v>0</v>
      </c>
      <c r="C167" s="460">
        <f>Pressure_1_R2!B40</f>
        <v>0</v>
      </c>
      <c r="D167" s="469">
        <f>Pressure_1_R2!D40</f>
        <v>0</v>
      </c>
      <c r="E167" s="422" t="str">
        <f t="shared" si="367"/>
        <v/>
      </c>
      <c r="F167" s="412" t="e">
        <f t="shared" ref="F167:G167" ca="1" si="421">F166</f>
        <v>#N/A</v>
      </c>
      <c r="G167" s="413" t="e">
        <f t="shared" ca="1" si="421"/>
        <v>#VALUE!</v>
      </c>
      <c r="H167" s="444" t="e">
        <f t="shared" ca="1" si="369"/>
        <v>#N/A</v>
      </c>
      <c r="I167" s="411" t="s">
        <v>964</v>
      </c>
      <c r="J167" s="377">
        <f t="shared" si="242"/>
        <v>1</v>
      </c>
      <c r="K167" s="420" t="e">
        <f t="shared" ca="1" si="243"/>
        <v>#N/A</v>
      </c>
      <c r="L167" s="413">
        <f t="shared" si="244"/>
        <v>0</v>
      </c>
      <c r="N167" s="377">
        <f t="shared" si="370"/>
        <v>0</v>
      </c>
      <c r="O167" s="428">
        <f t="shared" ref="O167:T167" si="422">O166</f>
        <v>9.7989820000000005</v>
      </c>
      <c r="P167" s="428" t="e">
        <f t="shared" si="422"/>
        <v>#DIV/0!</v>
      </c>
      <c r="Q167" s="428">
        <f t="shared" si="422"/>
        <v>8000</v>
      </c>
      <c r="R167" s="428">
        <f t="shared" si="422"/>
        <v>1</v>
      </c>
      <c r="S167" s="428">
        <f t="shared" si="422"/>
        <v>0</v>
      </c>
      <c r="T167" s="428" t="e">
        <f t="shared" ca="1" si="422"/>
        <v>#N/A</v>
      </c>
      <c r="U167" s="430" t="e">
        <f t="shared" ca="1" si="372"/>
        <v>#DIV/0!</v>
      </c>
      <c r="V167" s="428" t="e">
        <f t="shared" ref="V167:W167" ca="1" si="423">V166</f>
        <v>#N/A</v>
      </c>
      <c r="W167" s="428" t="e">
        <f t="shared" ca="1" si="423"/>
        <v>#N/A</v>
      </c>
      <c r="X167" s="426" t="e">
        <f t="shared" ca="1" si="374"/>
        <v>#DIV/0!</v>
      </c>
      <c r="Y167" s="428">
        <f t="shared" ref="Y167:Z167" si="424">Y166</f>
        <v>9.0000000000000002E-6</v>
      </c>
      <c r="Z167" s="428" t="e">
        <f t="shared" ca="1" si="424"/>
        <v>#DIV/0!</v>
      </c>
      <c r="AA167" s="431" t="e">
        <f t="shared" ca="1" si="376"/>
        <v>#N/A</v>
      </c>
      <c r="AB167" s="432" t="e">
        <f t="shared" ca="1" si="377"/>
        <v>#DIV/0!</v>
      </c>
      <c r="AC167" s="428" t="e">
        <f t="shared" ref="AC167:AD167" si="425">AC166</f>
        <v>#DIV/0!</v>
      </c>
      <c r="AD167" s="413" t="str">
        <f t="shared" si="425"/>
        <v>기체</v>
      </c>
      <c r="AE167" s="427" t="e">
        <f t="shared" ca="1" si="379"/>
        <v>#DIV/0!</v>
      </c>
      <c r="AF167" s="428">
        <f t="shared" si="250"/>
        <v>0.03</v>
      </c>
      <c r="AG167" s="423">
        <f t="shared" si="380"/>
        <v>0</v>
      </c>
      <c r="AH167" s="423" t="e">
        <f t="shared" ca="1" si="381"/>
        <v>#DIV/0!</v>
      </c>
      <c r="AI167" s="447" t="e">
        <f t="shared" si="382"/>
        <v>#N/A</v>
      </c>
      <c r="AJ167" s="429" t="e">
        <f t="shared" ca="1" si="383"/>
        <v>#DIV/0!</v>
      </c>
      <c r="AL167" s="68">
        <f>Pressure_1_R2!A166</f>
        <v>0</v>
      </c>
      <c r="AM167" s="84">
        <f>Pressure_1_R2!B166</f>
        <v>0</v>
      </c>
      <c r="AN167" s="84">
        <f>Pressure_1_R2!C166</f>
        <v>0</v>
      </c>
      <c r="AO167" s="84">
        <f>Pressure_1_R2!D166</f>
        <v>0</v>
      </c>
      <c r="AP167" s="84">
        <f>Pressure_1_R2!E166</f>
        <v>0</v>
      </c>
      <c r="AQ167" s="84">
        <f>Pressure_1_R2!F166</f>
        <v>0</v>
      </c>
      <c r="AR167" s="84">
        <f>Pressure_1_R2!G166</f>
        <v>0</v>
      </c>
      <c r="AS167" s="84">
        <f>Pressure_1_R2!H166</f>
        <v>0</v>
      </c>
      <c r="AT167" s="84">
        <f>Pressure_1_R2!I166</f>
        <v>0</v>
      </c>
      <c r="AU167" s="84">
        <f>Pressure_1_R2!J166</f>
        <v>0</v>
      </c>
      <c r="AV167" s="84">
        <f>Pressure_1_R2!K166</f>
        <v>0</v>
      </c>
      <c r="AW167" s="84">
        <f>Pressure_1_R2!L166</f>
        <v>0</v>
      </c>
      <c r="AX167" s="84">
        <f>Pressure_1_R2!M166</f>
        <v>0</v>
      </c>
      <c r="AY167" s="84">
        <f>Pressure_1_R2!N166</f>
        <v>0</v>
      </c>
      <c r="AZ167" s="84">
        <f>Pressure_1_R2!O166</f>
        <v>0</v>
      </c>
      <c r="BA167" s="69">
        <f>Pressure_1_R2!P166</f>
        <v>0</v>
      </c>
    </row>
    <row r="168" spans="2:53" ht="15" customHeight="1">
      <c r="B168" s="409">
        <f t="shared" ref="B168" si="426">B167</f>
        <v>0</v>
      </c>
      <c r="C168" s="460">
        <f>Pressure_1_R2!B41</f>
        <v>0</v>
      </c>
      <c r="D168" s="469">
        <f>Pressure_1_R2!D41</f>
        <v>0</v>
      </c>
      <c r="E168" s="422" t="str">
        <f t="shared" si="367"/>
        <v/>
      </c>
      <c r="F168" s="412" t="e">
        <f t="shared" ref="F168:G168" ca="1" si="427">F167</f>
        <v>#N/A</v>
      </c>
      <c r="G168" s="413" t="e">
        <f t="shared" ca="1" si="427"/>
        <v>#VALUE!</v>
      </c>
      <c r="H168" s="444" t="e">
        <f t="shared" ca="1" si="369"/>
        <v>#N/A</v>
      </c>
      <c r="I168" s="411" t="s">
        <v>964</v>
      </c>
      <c r="J168" s="377">
        <f t="shared" si="242"/>
        <v>1</v>
      </c>
      <c r="K168" s="420" t="e">
        <f t="shared" ca="1" si="243"/>
        <v>#N/A</v>
      </c>
      <c r="L168" s="413">
        <f t="shared" si="244"/>
        <v>0</v>
      </c>
      <c r="N168" s="377">
        <f t="shared" si="370"/>
        <v>0</v>
      </c>
      <c r="O168" s="428">
        <f t="shared" ref="O168:T168" si="428">O167</f>
        <v>9.7989820000000005</v>
      </c>
      <c r="P168" s="428" t="e">
        <f t="shared" si="428"/>
        <v>#DIV/0!</v>
      </c>
      <c r="Q168" s="428">
        <f t="shared" si="428"/>
        <v>8000</v>
      </c>
      <c r="R168" s="428">
        <f t="shared" si="428"/>
        <v>1</v>
      </c>
      <c r="S168" s="428">
        <f t="shared" si="428"/>
        <v>0</v>
      </c>
      <c r="T168" s="428" t="e">
        <f t="shared" ca="1" si="428"/>
        <v>#N/A</v>
      </c>
      <c r="U168" s="430" t="e">
        <f t="shared" ca="1" si="372"/>
        <v>#DIV/0!</v>
      </c>
      <c r="V168" s="428" t="e">
        <f t="shared" ref="V168:W168" ca="1" si="429">V167</f>
        <v>#N/A</v>
      </c>
      <c r="W168" s="428" t="e">
        <f t="shared" ca="1" si="429"/>
        <v>#N/A</v>
      </c>
      <c r="X168" s="426" t="e">
        <f t="shared" ca="1" si="374"/>
        <v>#DIV/0!</v>
      </c>
      <c r="Y168" s="428">
        <f t="shared" ref="Y168:Z168" si="430">Y167</f>
        <v>9.0000000000000002E-6</v>
      </c>
      <c r="Z168" s="428" t="e">
        <f t="shared" ca="1" si="430"/>
        <v>#DIV/0!</v>
      </c>
      <c r="AA168" s="431" t="e">
        <f t="shared" ca="1" si="376"/>
        <v>#N/A</v>
      </c>
      <c r="AB168" s="432" t="e">
        <f t="shared" ca="1" si="377"/>
        <v>#DIV/0!</v>
      </c>
      <c r="AC168" s="428" t="e">
        <f t="shared" ref="AC168:AD168" si="431">AC167</f>
        <v>#DIV/0!</v>
      </c>
      <c r="AD168" s="413" t="str">
        <f t="shared" si="431"/>
        <v>기체</v>
      </c>
      <c r="AE168" s="427" t="e">
        <f t="shared" ca="1" si="379"/>
        <v>#DIV/0!</v>
      </c>
      <c r="AF168" s="428">
        <f t="shared" si="250"/>
        <v>0.03</v>
      </c>
      <c r="AG168" s="423">
        <f t="shared" si="380"/>
        <v>0</v>
      </c>
      <c r="AH168" s="423" t="e">
        <f t="shared" ca="1" si="381"/>
        <v>#DIV/0!</v>
      </c>
      <c r="AI168" s="447" t="e">
        <f t="shared" si="382"/>
        <v>#N/A</v>
      </c>
      <c r="AJ168" s="429" t="e">
        <f t="shared" ca="1" si="383"/>
        <v>#DIV/0!</v>
      </c>
      <c r="AL168" s="68">
        <f>Pressure_1_R2!A167</f>
        <v>0</v>
      </c>
      <c r="AM168" s="84">
        <f>Pressure_1_R2!B167</f>
        <v>0</v>
      </c>
      <c r="AN168" s="84">
        <f>Pressure_1_R2!C167</f>
        <v>0</v>
      </c>
      <c r="AO168" s="84">
        <f>Pressure_1_R2!D167</f>
        <v>0</v>
      </c>
      <c r="AP168" s="84">
        <f>Pressure_1_R2!E167</f>
        <v>0</v>
      </c>
      <c r="AQ168" s="84">
        <f>Pressure_1_R2!F167</f>
        <v>0</v>
      </c>
      <c r="AR168" s="84">
        <f>Pressure_1_R2!G167</f>
        <v>0</v>
      </c>
      <c r="AS168" s="84">
        <f>Pressure_1_R2!H167</f>
        <v>0</v>
      </c>
      <c r="AT168" s="84">
        <f>Pressure_1_R2!I167</f>
        <v>0</v>
      </c>
      <c r="AU168" s="84">
        <f>Pressure_1_R2!J167</f>
        <v>0</v>
      </c>
      <c r="AV168" s="84">
        <f>Pressure_1_R2!K167</f>
        <v>0</v>
      </c>
      <c r="AW168" s="84">
        <f>Pressure_1_R2!L167</f>
        <v>0</v>
      </c>
      <c r="AX168" s="84">
        <f>Pressure_1_R2!M167</f>
        <v>0</v>
      </c>
      <c r="AY168" s="84">
        <f>Pressure_1_R2!N167</f>
        <v>0</v>
      </c>
      <c r="AZ168" s="84">
        <f>Pressure_1_R2!O167</f>
        <v>0</v>
      </c>
      <c r="BA168" s="69">
        <f>Pressure_1_R2!P167</f>
        <v>0</v>
      </c>
    </row>
    <row r="169" spans="2:53" ht="15" customHeight="1">
      <c r="B169" s="409">
        <f t="shared" ref="B169" si="432">B168</f>
        <v>0</v>
      </c>
      <c r="C169" s="460">
        <f>Pressure_1_R2!B42</f>
        <v>0</v>
      </c>
      <c r="D169" s="469">
        <f>Pressure_1_R2!D42</f>
        <v>0</v>
      </c>
      <c r="E169" s="422" t="str">
        <f t="shared" si="367"/>
        <v/>
      </c>
      <c r="F169" s="412" t="e">
        <f t="shared" ref="F169:G169" ca="1" si="433">F168</f>
        <v>#N/A</v>
      </c>
      <c r="G169" s="413" t="e">
        <f t="shared" ca="1" si="433"/>
        <v>#VALUE!</v>
      </c>
      <c r="H169" s="444" t="e">
        <f t="shared" ca="1" si="369"/>
        <v>#N/A</v>
      </c>
      <c r="I169" s="411" t="s">
        <v>964</v>
      </c>
      <c r="J169" s="377">
        <f t="shared" si="242"/>
        <v>1</v>
      </c>
      <c r="K169" s="420" t="e">
        <f t="shared" ca="1" si="243"/>
        <v>#N/A</v>
      </c>
      <c r="L169" s="413">
        <f t="shared" si="244"/>
        <v>0</v>
      </c>
      <c r="N169" s="377">
        <f t="shared" si="370"/>
        <v>0</v>
      </c>
      <c r="O169" s="428">
        <f t="shared" ref="O169:T169" si="434">O168</f>
        <v>9.7989820000000005</v>
      </c>
      <c r="P169" s="428" t="e">
        <f t="shared" si="434"/>
        <v>#DIV/0!</v>
      </c>
      <c r="Q169" s="428">
        <f t="shared" si="434"/>
        <v>8000</v>
      </c>
      <c r="R169" s="428">
        <f t="shared" si="434"/>
        <v>1</v>
      </c>
      <c r="S169" s="428">
        <f t="shared" si="434"/>
        <v>0</v>
      </c>
      <c r="T169" s="428" t="e">
        <f t="shared" ca="1" si="434"/>
        <v>#N/A</v>
      </c>
      <c r="U169" s="430" t="e">
        <f t="shared" ca="1" si="372"/>
        <v>#DIV/0!</v>
      </c>
      <c r="V169" s="428" t="e">
        <f t="shared" ref="V169:W169" ca="1" si="435">V168</f>
        <v>#N/A</v>
      </c>
      <c r="W169" s="428" t="e">
        <f t="shared" ca="1" si="435"/>
        <v>#N/A</v>
      </c>
      <c r="X169" s="426" t="e">
        <f t="shared" ca="1" si="374"/>
        <v>#DIV/0!</v>
      </c>
      <c r="Y169" s="428">
        <f t="shared" ref="Y169:Z169" si="436">Y168</f>
        <v>9.0000000000000002E-6</v>
      </c>
      <c r="Z169" s="428" t="e">
        <f t="shared" ca="1" si="436"/>
        <v>#DIV/0!</v>
      </c>
      <c r="AA169" s="431" t="e">
        <f t="shared" ca="1" si="376"/>
        <v>#N/A</v>
      </c>
      <c r="AB169" s="432" t="e">
        <f t="shared" ca="1" si="377"/>
        <v>#DIV/0!</v>
      </c>
      <c r="AC169" s="428" t="e">
        <f t="shared" ref="AC169:AD169" si="437">AC168</f>
        <v>#DIV/0!</v>
      </c>
      <c r="AD169" s="413" t="str">
        <f t="shared" si="437"/>
        <v>기체</v>
      </c>
      <c r="AE169" s="427" t="e">
        <f t="shared" ca="1" si="379"/>
        <v>#DIV/0!</v>
      </c>
      <c r="AF169" s="428">
        <f t="shared" si="250"/>
        <v>0.03</v>
      </c>
      <c r="AG169" s="423">
        <f t="shared" si="380"/>
        <v>0</v>
      </c>
      <c r="AH169" s="423" t="e">
        <f t="shared" ca="1" si="381"/>
        <v>#DIV/0!</v>
      </c>
      <c r="AI169" s="447" t="e">
        <f t="shared" si="382"/>
        <v>#N/A</v>
      </c>
      <c r="AJ169" s="429" t="e">
        <f t="shared" ca="1" si="383"/>
        <v>#DIV/0!</v>
      </c>
      <c r="AL169" s="68">
        <f>Pressure_1_R2!A168</f>
        <v>0</v>
      </c>
      <c r="AM169" s="84">
        <f>Pressure_1_R2!B168</f>
        <v>0</v>
      </c>
      <c r="AN169" s="84">
        <f>Pressure_1_R2!C168</f>
        <v>0</v>
      </c>
      <c r="AO169" s="84">
        <f>Pressure_1_R2!D168</f>
        <v>0</v>
      </c>
      <c r="AP169" s="84">
        <f>Pressure_1_R2!E168</f>
        <v>0</v>
      </c>
      <c r="AQ169" s="84">
        <f>Pressure_1_R2!F168</f>
        <v>0</v>
      </c>
      <c r="AR169" s="84">
        <f>Pressure_1_R2!G168</f>
        <v>0</v>
      </c>
      <c r="AS169" s="84">
        <f>Pressure_1_R2!H168</f>
        <v>0</v>
      </c>
      <c r="AT169" s="84">
        <f>Pressure_1_R2!I168</f>
        <v>0</v>
      </c>
      <c r="AU169" s="84">
        <f>Pressure_1_R2!J168</f>
        <v>0</v>
      </c>
      <c r="AV169" s="84">
        <f>Pressure_1_R2!K168</f>
        <v>0</v>
      </c>
      <c r="AW169" s="84">
        <f>Pressure_1_R2!L168</f>
        <v>0</v>
      </c>
      <c r="AX169" s="84">
        <f>Pressure_1_R2!M168</f>
        <v>0</v>
      </c>
      <c r="AY169" s="84">
        <f>Pressure_1_R2!N168</f>
        <v>0</v>
      </c>
      <c r="AZ169" s="84">
        <f>Pressure_1_R2!O168</f>
        <v>0</v>
      </c>
      <c r="BA169" s="69">
        <f>Pressure_1_R2!P168</f>
        <v>0</v>
      </c>
    </row>
    <row r="170" spans="2:53" ht="15" customHeight="1">
      <c r="B170" s="409">
        <f t="shared" ref="B170" si="438">B169</f>
        <v>0</v>
      </c>
      <c r="C170" s="460">
        <f>Pressure_1_R2!B43</f>
        <v>0</v>
      </c>
      <c r="D170" s="469">
        <f>Pressure_1_R2!D43</f>
        <v>0</v>
      </c>
      <c r="E170" s="422" t="str">
        <f t="shared" si="367"/>
        <v/>
      </c>
      <c r="F170" s="412" t="e">
        <f t="shared" ref="F170:G170" ca="1" si="439">F169</f>
        <v>#N/A</v>
      </c>
      <c r="G170" s="413" t="e">
        <f t="shared" ca="1" si="439"/>
        <v>#VALUE!</v>
      </c>
      <c r="H170" s="444" t="e">
        <f t="shared" ca="1" si="369"/>
        <v>#N/A</v>
      </c>
      <c r="I170" s="411" t="s">
        <v>964</v>
      </c>
      <c r="J170" s="377">
        <f t="shared" si="242"/>
        <v>1</v>
      </c>
      <c r="K170" s="420" t="e">
        <f t="shared" ca="1" si="243"/>
        <v>#N/A</v>
      </c>
      <c r="L170" s="413">
        <f t="shared" si="244"/>
        <v>0</v>
      </c>
      <c r="N170" s="377">
        <f t="shared" si="370"/>
        <v>0</v>
      </c>
      <c r="O170" s="428">
        <f t="shared" ref="O170:T170" si="440">O169</f>
        <v>9.7989820000000005</v>
      </c>
      <c r="P170" s="428" t="e">
        <f t="shared" si="440"/>
        <v>#DIV/0!</v>
      </c>
      <c r="Q170" s="428">
        <f t="shared" si="440"/>
        <v>8000</v>
      </c>
      <c r="R170" s="428">
        <f t="shared" si="440"/>
        <v>1</v>
      </c>
      <c r="S170" s="428">
        <f t="shared" si="440"/>
        <v>0</v>
      </c>
      <c r="T170" s="428" t="e">
        <f t="shared" ca="1" si="440"/>
        <v>#N/A</v>
      </c>
      <c r="U170" s="430" t="e">
        <f t="shared" ca="1" si="372"/>
        <v>#DIV/0!</v>
      </c>
      <c r="V170" s="428" t="e">
        <f t="shared" ref="V170:W170" ca="1" si="441">V169</f>
        <v>#N/A</v>
      </c>
      <c r="W170" s="428" t="e">
        <f t="shared" ca="1" si="441"/>
        <v>#N/A</v>
      </c>
      <c r="X170" s="426" t="e">
        <f t="shared" ca="1" si="374"/>
        <v>#DIV/0!</v>
      </c>
      <c r="Y170" s="428">
        <f t="shared" ref="Y170:Z170" si="442">Y169</f>
        <v>9.0000000000000002E-6</v>
      </c>
      <c r="Z170" s="428" t="e">
        <f t="shared" ca="1" si="442"/>
        <v>#DIV/0!</v>
      </c>
      <c r="AA170" s="431" t="e">
        <f t="shared" ca="1" si="376"/>
        <v>#N/A</v>
      </c>
      <c r="AB170" s="432" t="e">
        <f t="shared" ca="1" si="377"/>
        <v>#DIV/0!</v>
      </c>
      <c r="AC170" s="428" t="e">
        <f t="shared" ref="AC170:AD170" si="443">AC169</f>
        <v>#DIV/0!</v>
      </c>
      <c r="AD170" s="413" t="str">
        <f t="shared" si="443"/>
        <v>기체</v>
      </c>
      <c r="AE170" s="427" t="e">
        <f t="shared" ca="1" si="379"/>
        <v>#DIV/0!</v>
      </c>
      <c r="AF170" s="428">
        <f t="shared" si="250"/>
        <v>0.03</v>
      </c>
      <c r="AG170" s="423">
        <f t="shared" si="380"/>
        <v>0</v>
      </c>
      <c r="AH170" s="423" t="e">
        <f t="shared" ca="1" si="381"/>
        <v>#DIV/0!</v>
      </c>
      <c r="AI170" s="447" t="e">
        <f t="shared" si="382"/>
        <v>#N/A</v>
      </c>
      <c r="AJ170" s="429" t="e">
        <f t="shared" ca="1" si="383"/>
        <v>#DIV/0!</v>
      </c>
      <c r="AL170" s="68">
        <f>Pressure_1_R2!A169</f>
        <v>0</v>
      </c>
      <c r="AM170" s="84">
        <f>Pressure_1_R2!B169</f>
        <v>0</v>
      </c>
      <c r="AN170" s="84">
        <f>Pressure_1_R2!C169</f>
        <v>0</v>
      </c>
      <c r="AO170" s="84">
        <f>Pressure_1_R2!D169</f>
        <v>0</v>
      </c>
      <c r="AP170" s="84">
        <f>Pressure_1_R2!E169</f>
        <v>0</v>
      </c>
      <c r="AQ170" s="84">
        <f>Pressure_1_R2!F169</f>
        <v>0</v>
      </c>
      <c r="AR170" s="84">
        <f>Pressure_1_R2!G169</f>
        <v>0</v>
      </c>
      <c r="AS170" s="84">
        <f>Pressure_1_R2!H169</f>
        <v>0</v>
      </c>
      <c r="AT170" s="84">
        <f>Pressure_1_R2!I169</f>
        <v>0</v>
      </c>
      <c r="AU170" s="84">
        <f>Pressure_1_R2!J169</f>
        <v>0</v>
      </c>
      <c r="AV170" s="84">
        <f>Pressure_1_R2!K169</f>
        <v>0</v>
      </c>
      <c r="AW170" s="84">
        <f>Pressure_1_R2!L169</f>
        <v>0</v>
      </c>
      <c r="AX170" s="84">
        <f>Pressure_1_R2!M169</f>
        <v>0</v>
      </c>
      <c r="AY170" s="84">
        <f>Pressure_1_R2!N169</f>
        <v>0</v>
      </c>
      <c r="AZ170" s="84">
        <f>Pressure_1_R2!O169</f>
        <v>0</v>
      </c>
      <c r="BA170" s="69">
        <f>Pressure_1_R2!P169</f>
        <v>0</v>
      </c>
    </row>
    <row r="171" spans="2:53" ht="15" customHeight="1">
      <c r="B171" s="409">
        <f t="shared" ref="B171" si="444">B170</f>
        <v>0</v>
      </c>
      <c r="C171" s="460">
        <f>Pressure_1_R2!B44</f>
        <v>0</v>
      </c>
      <c r="D171" s="469">
        <f>Pressure_1_R2!D44</f>
        <v>0</v>
      </c>
      <c r="E171" s="422" t="str">
        <f t="shared" si="367"/>
        <v/>
      </c>
      <c r="F171" s="412" t="e">
        <f t="shared" ref="F171:G171" ca="1" si="445">F170</f>
        <v>#N/A</v>
      </c>
      <c r="G171" s="413" t="e">
        <f t="shared" ca="1" si="445"/>
        <v>#VALUE!</v>
      </c>
      <c r="H171" s="444" t="e">
        <f t="shared" ca="1" si="369"/>
        <v>#N/A</v>
      </c>
      <c r="I171" s="411" t="s">
        <v>964</v>
      </c>
      <c r="J171" s="377">
        <f t="shared" si="242"/>
        <v>1</v>
      </c>
      <c r="K171" s="420" t="e">
        <f t="shared" ca="1" si="243"/>
        <v>#N/A</v>
      </c>
      <c r="L171" s="413">
        <f t="shared" si="244"/>
        <v>0</v>
      </c>
      <c r="N171" s="377">
        <f t="shared" si="370"/>
        <v>0</v>
      </c>
      <c r="O171" s="428">
        <f t="shared" ref="O171:T171" si="446">O170</f>
        <v>9.7989820000000005</v>
      </c>
      <c r="P171" s="428" t="e">
        <f t="shared" si="446"/>
        <v>#DIV/0!</v>
      </c>
      <c r="Q171" s="428">
        <f t="shared" si="446"/>
        <v>8000</v>
      </c>
      <c r="R171" s="428">
        <f t="shared" si="446"/>
        <v>1</v>
      </c>
      <c r="S171" s="428">
        <f t="shared" si="446"/>
        <v>0</v>
      </c>
      <c r="T171" s="428" t="e">
        <f t="shared" ca="1" si="446"/>
        <v>#N/A</v>
      </c>
      <c r="U171" s="430" t="e">
        <f t="shared" ca="1" si="372"/>
        <v>#DIV/0!</v>
      </c>
      <c r="V171" s="428" t="e">
        <f t="shared" ref="V171:W171" ca="1" si="447">V170</f>
        <v>#N/A</v>
      </c>
      <c r="W171" s="428" t="e">
        <f t="shared" ca="1" si="447"/>
        <v>#N/A</v>
      </c>
      <c r="X171" s="426" t="e">
        <f t="shared" ca="1" si="374"/>
        <v>#DIV/0!</v>
      </c>
      <c r="Y171" s="428">
        <f t="shared" ref="Y171:Z171" si="448">Y170</f>
        <v>9.0000000000000002E-6</v>
      </c>
      <c r="Z171" s="428" t="e">
        <f t="shared" ca="1" si="448"/>
        <v>#DIV/0!</v>
      </c>
      <c r="AA171" s="431" t="e">
        <f t="shared" ca="1" si="376"/>
        <v>#N/A</v>
      </c>
      <c r="AB171" s="432" t="e">
        <f t="shared" ca="1" si="377"/>
        <v>#DIV/0!</v>
      </c>
      <c r="AC171" s="428" t="e">
        <f t="shared" ref="AC171:AD171" si="449">AC170</f>
        <v>#DIV/0!</v>
      </c>
      <c r="AD171" s="413" t="str">
        <f t="shared" si="449"/>
        <v>기체</v>
      </c>
      <c r="AE171" s="427" t="e">
        <f t="shared" ca="1" si="379"/>
        <v>#DIV/0!</v>
      </c>
      <c r="AF171" s="428">
        <f t="shared" si="250"/>
        <v>0.03</v>
      </c>
      <c r="AG171" s="423">
        <f t="shared" si="380"/>
        <v>0</v>
      </c>
      <c r="AH171" s="423" t="e">
        <f t="shared" ca="1" si="381"/>
        <v>#DIV/0!</v>
      </c>
      <c r="AI171" s="447" t="e">
        <f t="shared" si="382"/>
        <v>#N/A</v>
      </c>
      <c r="AJ171" s="429" t="e">
        <f t="shared" ca="1" si="383"/>
        <v>#DIV/0!</v>
      </c>
      <c r="AL171" s="68">
        <f>Pressure_1_R2!A170</f>
        <v>0</v>
      </c>
      <c r="AM171" s="84">
        <f>Pressure_1_R2!B170</f>
        <v>0</v>
      </c>
      <c r="AN171" s="84">
        <f>Pressure_1_R2!C170</f>
        <v>0</v>
      </c>
      <c r="AO171" s="84">
        <f>Pressure_1_R2!D170</f>
        <v>0</v>
      </c>
      <c r="AP171" s="84">
        <f>Pressure_1_R2!E170</f>
        <v>0</v>
      </c>
      <c r="AQ171" s="84">
        <f>Pressure_1_R2!F170</f>
        <v>0</v>
      </c>
      <c r="AR171" s="84">
        <f>Pressure_1_R2!G170</f>
        <v>0</v>
      </c>
      <c r="AS171" s="84">
        <f>Pressure_1_R2!H170</f>
        <v>0</v>
      </c>
      <c r="AT171" s="84">
        <f>Pressure_1_R2!I170</f>
        <v>0</v>
      </c>
      <c r="AU171" s="84">
        <f>Pressure_1_R2!J170</f>
        <v>0</v>
      </c>
      <c r="AV171" s="84">
        <f>Pressure_1_R2!K170</f>
        <v>0</v>
      </c>
      <c r="AW171" s="84">
        <f>Pressure_1_R2!L170</f>
        <v>0</v>
      </c>
      <c r="AX171" s="84">
        <f>Pressure_1_R2!M170</f>
        <v>0</v>
      </c>
      <c r="AY171" s="84">
        <f>Pressure_1_R2!N170</f>
        <v>0</v>
      </c>
      <c r="AZ171" s="84">
        <f>Pressure_1_R2!O170</f>
        <v>0</v>
      </c>
      <c r="BA171" s="69">
        <f>Pressure_1_R2!P170</f>
        <v>0</v>
      </c>
    </row>
    <row r="172" spans="2:53" ht="15" customHeight="1">
      <c r="B172" s="409">
        <f t="shared" ref="B172" si="450">B171</f>
        <v>0</v>
      </c>
      <c r="C172" s="460">
        <f>Pressure_1_R2!B45</f>
        <v>0</v>
      </c>
      <c r="D172" s="469">
        <f>Pressure_1_R2!D45</f>
        <v>0</v>
      </c>
      <c r="E172" s="422" t="str">
        <f t="shared" si="367"/>
        <v/>
      </c>
      <c r="F172" s="412" t="e">
        <f t="shared" ref="F172:G172" ca="1" si="451">F171</f>
        <v>#N/A</v>
      </c>
      <c r="G172" s="413" t="e">
        <f t="shared" ca="1" si="451"/>
        <v>#VALUE!</v>
      </c>
      <c r="H172" s="444" t="e">
        <f t="shared" ca="1" si="369"/>
        <v>#N/A</v>
      </c>
      <c r="I172" s="411" t="s">
        <v>964</v>
      </c>
      <c r="J172" s="377">
        <f t="shared" si="242"/>
        <v>1</v>
      </c>
      <c r="K172" s="420" t="e">
        <f t="shared" ca="1" si="243"/>
        <v>#N/A</v>
      </c>
      <c r="L172" s="413">
        <f t="shared" si="244"/>
        <v>0</v>
      </c>
      <c r="N172" s="377">
        <f t="shared" si="370"/>
        <v>0</v>
      </c>
      <c r="O172" s="428">
        <f t="shared" ref="O172:T172" si="452">O171</f>
        <v>9.7989820000000005</v>
      </c>
      <c r="P172" s="428" t="e">
        <f t="shared" si="452"/>
        <v>#DIV/0!</v>
      </c>
      <c r="Q172" s="428">
        <f t="shared" si="452"/>
        <v>8000</v>
      </c>
      <c r="R172" s="428">
        <f t="shared" si="452"/>
        <v>1</v>
      </c>
      <c r="S172" s="428">
        <f t="shared" si="452"/>
        <v>0</v>
      </c>
      <c r="T172" s="428" t="e">
        <f t="shared" ca="1" si="452"/>
        <v>#N/A</v>
      </c>
      <c r="U172" s="430" t="e">
        <f t="shared" ca="1" si="372"/>
        <v>#DIV/0!</v>
      </c>
      <c r="V172" s="428" t="e">
        <f t="shared" ref="V172:W172" ca="1" si="453">V171</f>
        <v>#N/A</v>
      </c>
      <c r="W172" s="428" t="e">
        <f t="shared" ca="1" si="453"/>
        <v>#N/A</v>
      </c>
      <c r="X172" s="426" t="e">
        <f t="shared" ca="1" si="374"/>
        <v>#DIV/0!</v>
      </c>
      <c r="Y172" s="428">
        <f t="shared" ref="Y172:Z172" si="454">Y171</f>
        <v>9.0000000000000002E-6</v>
      </c>
      <c r="Z172" s="428" t="e">
        <f t="shared" ca="1" si="454"/>
        <v>#DIV/0!</v>
      </c>
      <c r="AA172" s="431" t="e">
        <f t="shared" ca="1" si="376"/>
        <v>#N/A</v>
      </c>
      <c r="AB172" s="432" t="e">
        <f t="shared" ca="1" si="377"/>
        <v>#DIV/0!</v>
      </c>
      <c r="AC172" s="428" t="e">
        <f t="shared" ref="AC172:AD172" si="455">AC171</f>
        <v>#DIV/0!</v>
      </c>
      <c r="AD172" s="413" t="str">
        <f t="shared" si="455"/>
        <v>기체</v>
      </c>
      <c r="AE172" s="427" t="e">
        <f t="shared" ca="1" si="379"/>
        <v>#DIV/0!</v>
      </c>
      <c r="AF172" s="428">
        <f t="shared" si="250"/>
        <v>0.03</v>
      </c>
      <c r="AG172" s="423">
        <f t="shared" si="380"/>
        <v>0</v>
      </c>
      <c r="AH172" s="423" t="e">
        <f t="shared" ca="1" si="381"/>
        <v>#DIV/0!</v>
      </c>
      <c r="AI172" s="447" t="e">
        <f t="shared" si="382"/>
        <v>#N/A</v>
      </c>
      <c r="AJ172" s="429" t="e">
        <f t="shared" ca="1" si="383"/>
        <v>#DIV/0!</v>
      </c>
      <c r="AL172" s="68">
        <f>Pressure_1_R2!A171</f>
        <v>0</v>
      </c>
      <c r="AM172" s="84">
        <f>Pressure_1_R2!B171</f>
        <v>0</v>
      </c>
      <c r="AN172" s="84">
        <f>Pressure_1_R2!C171</f>
        <v>0</v>
      </c>
      <c r="AO172" s="84">
        <f>Pressure_1_R2!D171</f>
        <v>0</v>
      </c>
      <c r="AP172" s="84">
        <f>Pressure_1_R2!E171</f>
        <v>0</v>
      </c>
      <c r="AQ172" s="84">
        <f>Pressure_1_R2!F171</f>
        <v>0</v>
      </c>
      <c r="AR172" s="84">
        <f>Pressure_1_R2!G171</f>
        <v>0</v>
      </c>
      <c r="AS172" s="84">
        <f>Pressure_1_R2!H171</f>
        <v>0</v>
      </c>
      <c r="AT172" s="84">
        <f>Pressure_1_R2!I171</f>
        <v>0</v>
      </c>
      <c r="AU172" s="84">
        <f>Pressure_1_R2!J171</f>
        <v>0</v>
      </c>
      <c r="AV172" s="84">
        <f>Pressure_1_R2!K171</f>
        <v>0</v>
      </c>
      <c r="AW172" s="84">
        <f>Pressure_1_R2!L171</f>
        <v>0</v>
      </c>
      <c r="AX172" s="84">
        <f>Pressure_1_R2!M171</f>
        <v>0</v>
      </c>
      <c r="AY172" s="84">
        <f>Pressure_1_R2!N171</f>
        <v>0</v>
      </c>
      <c r="AZ172" s="84">
        <f>Pressure_1_R2!O171</f>
        <v>0</v>
      </c>
      <c r="BA172" s="69">
        <f>Pressure_1_R2!P171</f>
        <v>0</v>
      </c>
    </row>
    <row r="173" spans="2:53" ht="15" customHeight="1">
      <c r="B173" s="409">
        <f t="shared" ref="B173" si="456">B172</f>
        <v>0</v>
      </c>
      <c r="C173" s="460">
        <f>Pressure_1_R2!B46</f>
        <v>0</v>
      </c>
      <c r="D173" s="469">
        <f>Pressure_1_R2!D46</f>
        <v>0</v>
      </c>
      <c r="E173" s="422" t="str">
        <f t="shared" si="367"/>
        <v/>
      </c>
      <c r="F173" s="412" t="e">
        <f t="shared" ref="F173:G173" ca="1" si="457">F172</f>
        <v>#N/A</v>
      </c>
      <c r="G173" s="413" t="e">
        <f t="shared" ca="1" si="457"/>
        <v>#VALUE!</v>
      </c>
      <c r="H173" s="444" t="e">
        <f t="shared" ca="1" si="369"/>
        <v>#N/A</v>
      </c>
      <c r="I173" s="411" t="s">
        <v>964</v>
      </c>
      <c r="J173" s="377">
        <f t="shared" si="242"/>
        <v>1</v>
      </c>
      <c r="K173" s="420" t="e">
        <f t="shared" ca="1" si="243"/>
        <v>#N/A</v>
      </c>
      <c r="L173" s="413">
        <f t="shared" si="244"/>
        <v>0</v>
      </c>
      <c r="N173" s="377">
        <f t="shared" si="370"/>
        <v>0</v>
      </c>
      <c r="O173" s="428">
        <f t="shared" ref="O173:T173" si="458">O172</f>
        <v>9.7989820000000005</v>
      </c>
      <c r="P173" s="428" t="e">
        <f t="shared" si="458"/>
        <v>#DIV/0!</v>
      </c>
      <c r="Q173" s="428">
        <f t="shared" si="458"/>
        <v>8000</v>
      </c>
      <c r="R173" s="428">
        <f t="shared" si="458"/>
        <v>1</v>
      </c>
      <c r="S173" s="428">
        <f t="shared" si="458"/>
        <v>0</v>
      </c>
      <c r="T173" s="428" t="e">
        <f t="shared" ca="1" si="458"/>
        <v>#N/A</v>
      </c>
      <c r="U173" s="430" t="e">
        <f t="shared" ca="1" si="372"/>
        <v>#DIV/0!</v>
      </c>
      <c r="V173" s="428" t="e">
        <f t="shared" ref="V173:W173" ca="1" si="459">V172</f>
        <v>#N/A</v>
      </c>
      <c r="W173" s="428" t="e">
        <f t="shared" ca="1" si="459"/>
        <v>#N/A</v>
      </c>
      <c r="X173" s="426" t="e">
        <f t="shared" ca="1" si="374"/>
        <v>#DIV/0!</v>
      </c>
      <c r="Y173" s="428">
        <f t="shared" ref="Y173:Z173" si="460">Y172</f>
        <v>9.0000000000000002E-6</v>
      </c>
      <c r="Z173" s="428" t="e">
        <f t="shared" ca="1" si="460"/>
        <v>#DIV/0!</v>
      </c>
      <c r="AA173" s="431" t="e">
        <f t="shared" ca="1" si="376"/>
        <v>#N/A</v>
      </c>
      <c r="AB173" s="432" t="e">
        <f t="shared" ca="1" si="377"/>
        <v>#DIV/0!</v>
      </c>
      <c r="AC173" s="428" t="e">
        <f t="shared" ref="AC173:AD173" si="461">AC172</f>
        <v>#DIV/0!</v>
      </c>
      <c r="AD173" s="413" t="str">
        <f t="shared" si="461"/>
        <v>기체</v>
      </c>
      <c r="AE173" s="427" t="e">
        <f t="shared" ca="1" si="379"/>
        <v>#DIV/0!</v>
      </c>
      <c r="AF173" s="428">
        <f t="shared" si="250"/>
        <v>0.03</v>
      </c>
      <c r="AG173" s="423">
        <f t="shared" si="380"/>
        <v>0</v>
      </c>
      <c r="AH173" s="423" t="e">
        <f t="shared" ca="1" si="381"/>
        <v>#DIV/0!</v>
      </c>
      <c r="AI173" s="447" t="e">
        <f t="shared" si="382"/>
        <v>#N/A</v>
      </c>
      <c r="AJ173" s="429" t="e">
        <f t="shared" ca="1" si="383"/>
        <v>#DIV/0!</v>
      </c>
      <c r="AL173" s="68">
        <f>Pressure_1_R2!A172</f>
        <v>0</v>
      </c>
      <c r="AM173" s="84">
        <f>Pressure_1_R2!B172</f>
        <v>0</v>
      </c>
      <c r="AN173" s="84">
        <f>Pressure_1_R2!C172</f>
        <v>0</v>
      </c>
      <c r="AO173" s="84">
        <f>Pressure_1_R2!D172</f>
        <v>0</v>
      </c>
      <c r="AP173" s="84">
        <f>Pressure_1_R2!E172</f>
        <v>0</v>
      </c>
      <c r="AQ173" s="84">
        <f>Pressure_1_R2!F172</f>
        <v>0</v>
      </c>
      <c r="AR173" s="84">
        <f>Pressure_1_R2!G172</f>
        <v>0</v>
      </c>
      <c r="AS173" s="84">
        <f>Pressure_1_R2!H172</f>
        <v>0</v>
      </c>
      <c r="AT173" s="84">
        <f>Pressure_1_R2!I172</f>
        <v>0</v>
      </c>
      <c r="AU173" s="84">
        <f>Pressure_1_R2!J172</f>
        <v>0</v>
      </c>
      <c r="AV173" s="84">
        <f>Pressure_1_R2!K172</f>
        <v>0</v>
      </c>
      <c r="AW173" s="84">
        <f>Pressure_1_R2!L172</f>
        <v>0</v>
      </c>
      <c r="AX173" s="84">
        <f>Pressure_1_R2!M172</f>
        <v>0</v>
      </c>
      <c r="AY173" s="84">
        <f>Pressure_1_R2!N172</f>
        <v>0</v>
      </c>
      <c r="AZ173" s="84">
        <f>Pressure_1_R2!O172</f>
        <v>0</v>
      </c>
      <c r="BA173" s="69">
        <f>Pressure_1_R2!P172</f>
        <v>0</v>
      </c>
    </row>
    <row r="174" spans="2:53" ht="15" customHeight="1">
      <c r="B174" s="409">
        <f t="shared" ref="B174" si="462">B173</f>
        <v>0</v>
      </c>
      <c r="C174" s="460">
        <f>Pressure_1_R2!B47</f>
        <v>0</v>
      </c>
      <c r="D174" s="469">
        <f>Pressure_1_R2!D47</f>
        <v>0</v>
      </c>
      <c r="E174" s="422" t="str">
        <f t="shared" si="367"/>
        <v/>
      </c>
      <c r="F174" s="412" t="e">
        <f t="shared" ref="F174:G174" ca="1" si="463">F173</f>
        <v>#N/A</v>
      </c>
      <c r="G174" s="413" t="e">
        <f t="shared" ca="1" si="463"/>
        <v>#VALUE!</v>
      </c>
      <c r="H174" s="444" t="e">
        <f t="shared" ca="1" si="369"/>
        <v>#N/A</v>
      </c>
      <c r="I174" s="411" t="s">
        <v>964</v>
      </c>
      <c r="J174" s="377">
        <f t="shared" si="242"/>
        <v>1</v>
      </c>
      <c r="K174" s="420" t="e">
        <f t="shared" ca="1" si="243"/>
        <v>#N/A</v>
      </c>
      <c r="L174" s="413">
        <f t="shared" si="244"/>
        <v>0</v>
      </c>
      <c r="N174" s="377">
        <f t="shared" si="370"/>
        <v>0</v>
      </c>
      <c r="O174" s="428">
        <f t="shared" ref="O174:T174" si="464">O173</f>
        <v>9.7989820000000005</v>
      </c>
      <c r="P174" s="428" t="e">
        <f t="shared" si="464"/>
        <v>#DIV/0!</v>
      </c>
      <c r="Q174" s="428">
        <f t="shared" si="464"/>
        <v>8000</v>
      </c>
      <c r="R174" s="428">
        <f t="shared" si="464"/>
        <v>1</v>
      </c>
      <c r="S174" s="428">
        <f t="shared" si="464"/>
        <v>0</v>
      </c>
      <c r="T174" s="428" t="e">
        <f t="shared" ca="1" si="464"/>
        <v>#N/A</v>
      </c>
      <c r="U174" s="430" t="e">
        <f t="shared" ca="1" si="372"/>
        <v>#DIV/0!</v>
      </c>
      <c r="V174" s="428" t="e">
        <f t="shared" ref="V174:W174" ca="1" si="465">V173</f>
        <v>#N/A</v>
      </c>
      <c r="W174" s="428" t="e">
        <f t="shared" ca="1" si="465"/>
        <v>#N/A</v>
      </c>
      <c r="X174" s="426" t="e">
        <f t="shared" ca="1" si="374"/>
        <v>#DIV/0!</v>
      </c>
      <c r="Y174" s="428">
        <f t="shared" ref="Y174:Z174" si="466">Y173</f>
        <v>9.0000000000000002E-6</v>
      </c>
      <c r="Z174" s="428" t="e">
        <f t="shared" ca="1" si="466"/>
        <v>#DIV/0!</v>
      </c>
      <c r="AA174" s="431" t="e">
        <f t="shared" ca="1" si="376"/>
        <v>#N/A</v>
      </c>
      <c r="AB174" s="432" t="e">
        <f t="shared" ca="1" si="377"/>
        <v>#DIV/0!</v>
      </c>
      <c r="AC174" s="428" t="e">
        <f t="shared" ref="AC174:AD174" si="467">AC173</f>
        <v>#DIV/0!</v>
      </c>
      <c r="AD174" s="413" t="str">
        <f t="shared" si="467"/>
        <v>기체</v>
      </c>
      <c r="AE174" s="427" t="e">
        <f t="shared" ca="1" si="379"/>
        <v>#DIV/0!</v>
      </c>
      <c r="AF174" s="428">
        <f t="shared" si="250"/>
        <v>0.03</v>
      </c>
      <c r="AG174" s="423">
        <f t="shared" si="380"/>
        <v>0</v>
      </c>
      <c r="AH174" s="423" t="e">
        <f t="shared" ca="1" si="381"/>
        <v>#DIV/0!</v>
      </c>
      <c r="AI174" s="447" t="e">
        <f t="shared" si="382"/>
        <v>#N/A</v>
      </c>
      <c r="AJ174" s="429" t="e">
        <f t="shared" ca="1" si="383"/>
        <v>#DIV/0!</v>
      </c>
      <c r="AL174" s="68">
        <f>Pressure_1_R2!A173</f>
        <v>0</v>
      </c>
      <c r="AM174" s="84">
        <f>Pressure_1_R2!B173</f>
        <v>0</v>
      </c>
      <c r="AN174" s="84">
        <f>Pressure_1_R2!C173</f>
        <v>0</v>
      </c>
      <c r="AO174" s="84">
        <f>Pressure_1_R2!D173</f>
        <v>0</v>
      </c>
      <c r="AP174" s="84">
        <f>Pressure_1_R2!E173</f>
        <v>0</v>
      </c>
      <c r="AQ174" s="84">
        <f>Pressure_1_R2!F173</f>
        <v>0</v>
      </c>
      <c r="AR174" s="84">
        <f>Pressure_1_R2!G173</f>
        <v>0</v>
      </c>
      <c r="AS174" s="84">
        <f>Pressure_1_R2!H173</f>
        <v>0</v>
      </c>
      <c r="AT174" s="84">
        <f>Pressure_1_R2!I173</f>
        <v>0</v>
      </c>
      <c r="AU174" s="84">
        <f>Pressure_1_R2!J173</f>
        <v>0</v>
      </c>
      <c r="AV174" s="84">
        <f>Pressure_1_R2!K173</f>
        <v>0</v>
      </c>
      <c r="AW174" s="84">
        <f>Pressure_1_R2!L173</f>
        <v>0</v>
      </c>
      <c r="AX174" s="84">
        <f>Pressure_1_R2!M173</f>
        <v>0</v>
      </c>
      <c r="AY174" s="84">
        <f>Pressure_1_R2!N173</f>
        <v>0</v>
      </c>
      <c r="AZ174" s="84">
        <f>Pressure_1_R2!O173</f>
        <v>0</v>
      </c>
      <c r="BA174" s="69">
        <f>Pressure_1_R2!P173</f>
        <v>0</v>
      </c>
    </row>
    <row r="175" spans="2:53" ht="15" customHeight="1">
      <c r="B175" s="409">
        <f t="shared" ref="B175" si="468">B174</f>
        <v>0</v>
      </c>
      <c r="C175" s="460">
        <f>Pressure_1_R2!B48</f>
        <v>0</v>
      </c>
      <c r="D175" s="469">
        <f>Pressure_1_R2!D48</f>
        <v>0</v>
      </c>
      <c r="E175" s="422" t="str">
        <f t="shared" si="367"/>
        <v/>
      </c>
      <c r="F175" s="412" t="e">
        <f t="shared" ref="F175:G175" ca="1" si="469">F174</f>
        <v>#N/A</v>
      </c>
      <c r="G175" s="413" t="e">
        <f t="shared" ca="1" si="469"/>
        <v>#VALUE!</v>
      </c>
      <c r="H175" s="444" t="e">
        <f t="shared" ca="1" si="369"/>
        <v>#N/A</v>
      </c>
      <c r="I175" s="411" t="s">
        <v>964</v>
      </c>
      <c r="J175" s="377">
        <f t="shared" si="242"/>
        <v>1</v>
      </c>
      <c r="K175" s="420" t="e">
        <f t="shared" ca="1" si="243"/>
        <v>#N/A</v>
      </c>
      <c r="L175" s="413">
        <f t="shared" si="244"/>
        <v>0</v>
      </c>
      <c r="N175" s="377">
        <f t="shared" si="370"/>
        <v>0</v>
      </c>
      <c r="O175" s="428">
        <f t="shared" ref="O175:T175" si="470">O174</f>
        <v>9.7989820000000005</v>
      </c>
      <c r="P175" s="428" t="e">
        <f t="shared" si="470"/>
        <v>#DIV/0!</v>
      </c>
      <c r="Q175" s="428">
        <f t="shared" si="470"/>
        <v>8000</v>
      </c>
      <c r="R175" s="428">
        <f t="shared" si="470"/>
        <v>1</v>
      </c>
      <c r="S175" s="428">
        <f t="shared" si="470"/>
        <v>0</v>
      </c>
      <c r="T175" s="428" t="e">
        <f t="shared" ca="1" si="470"/>
        <v>#N/A</v>
      </c>
      <c r="U175" s="430" t="e">
        <f t="shared" ca="1" si="372"/>
        <v>#DIV/0!</v>
      </c>
      <c r="V175" s="428" t="e">
        <f t="shared" ref="V175:W175" ca="1" si="471">V174</f>
        <v>#N/A</v>
      </c>
      <c r="W175" s="428" t="e">
        <f t="shared" ca="1" si="471"/>
        <v>#N/A</v>
      </c>
      <c r="X175" s="426" t="e">
        <f t="shared" ca="1" si="374"/>
        <v>#DIV/0!</v>
      </c>
      <c r="Y175" s="428">
        <f t="shared" ref="Y175:Z175" si="472">Y174</f>
        <v>9.0000000000000002E-6</v>
      </c>
      <c r="Z175" s="428" t="e">
        <f t="shared" ca="1" si="472"/>
        <v>#DIV/0!</v>
      </c>
      <c r="AA175" s="431" t="e">
        <f t="shared" ca="1" si="376"/>
        <v>#N/A</v>
      </c>
      <c r="AB175" s="432" t="e">
        <f t="shared" ca="1" si="377"/>
        <v>#DIV/0!</v>
      </c>
      <c r="AC175" s="428" t="e">
        <f t="shared" ref="AC175:AD175" si="473">AC174</f>
        <v>#DIV/0!</v>
      </c>
      <c r="AD175" s="413" t="str">
        <f t="shared" si="473"/>
        <v>기체</v>
      </c>
      <c r="AE175" s="427" t="e">
        <f t="shared" ca="1" si="379"/>
        <v>#DIV/0!</v>
      </c>
      <c r="AF175" s="428">
        <f t="shared" si="250"/>
        <v>0.03</v>
      </c>
      <c r="AG175" s="423">
        <f t="shared" si="380"/>
        <v>0</v>
      </c>
      <c r="AH175" s="423" t="e">
        <f t="shared" ca="1" si="381"/>
        <v>#DIV/0!</v>
      </c>
      <c r="AI175" s="447" t="e">
        <f t="shared" si="382"/>
        <v>#N/A</v>
      </c>
      <c r="AJ175" s="429" t="e">
        <f t="shared" ca="1" si="383"/>
        <v>#DIV/0!</v>
      </c>
      <c r="AL175" s="68">
        <f>Pressure_1_R2!A174</f>
        <v>0</v>
      </c>
      <c r="AM175" s="84">
        <f>Pressure_1_R2!B174</f>
        <v>0</v>
      </c>
      <c r="AN175" s="84">
        <f>Pressure_1_R2!C174</f>
        <v>0</v>
      </c>
      <c r="AO175" s="84">
        <f>Pressure_1_R2!D174</f>
        <v>0</v>
      </c>
      <c r="AP175" s="84">
        <f>Pressure_1_R2!E174</f>
        <v>0</v>
      </c>
      <c r="AQ175" s="84">
        <f>Pressure_1_R2!F174</f>
        <v>0</v>
      </c>
      <c r="AR175" s="84">
        <f>Pressure_1_R2!G174</f>
        <v>0</v>
      </c>
      <c r="AS175" s="84">
        <f>Pressure_1_R2!H174</f>
        <v>0</v>
      </c>
      <c r="AT175" s="84">
        <f>Pressure_1_R2!I174</f>
        <v>0</v>
      </c>
      <c r="AU175" s="84">
        <f>Pressure_1_R2!J174</f>
        <v>0</v>
      </c>
      <c r="AV175" s="84">
        <f>Pressure_1_R2!K174</f>
        <v>0</v>
      </c>
      <c r="AW175" s="84">
        <f>Pressure_1_R2!L174</f>
        <v>0</v>
      </c>
      <c r="AX175" s="84">
        <f>Pressure_1_R2!M174</f>
        <v>0</v>
      </c>
      <c r="AY175" s="84">
        <f>Pressure_1_R2!N174</f>
        <v>0</v>
      </c>
      <c r="AZ175" s="84">
        <f>Pressure_1_R2!O174</f>
        <v>0</v>
      </c>
      <c r="BA175" s="69">
        <f>Pressure_1_R2!P174</f>
        <v>0</v>
      </c>
    </row>
    <row r="176" spans="2:53" ht="15" customHeight="1">
      <c r="B176" s="409">
        <f t="shared" ref="B176" si="474">B175</f>
        <v>0</v>
      </c>
      <c r="C176" s="460">
        <f>Pressure_1_R2!B49</f>
        <v>0</v>
      </c>
      <c r="D176" s="469">
        <f>Pressure_1_R2!D49</f>
        <v>0</v>
      </c>
      <c r="E176" s="422" t="str">
        <f t="shared" si="367"/>
        <v/>
      </c>
      <c r="F176" s="412" t="e">
        <f t="shared" ref="F176:G176" ca="1" si="475">F175</f>
        <v>#N/A</v>
      </c>
      <c r="G176" s="413" t="e">
        <f t="shared" ca="1" si="475"/>
        <v>#VALUE!</v>
      </c>
      <c r="H176" s="444" t="e">
        <f t="shared" ca="1" si="369"/>
        <v>#N/A</v>
      </c>
      <c r="I176" s="411" t="s">
        <v>964</v>
      </c>
      <c r="J176" s="377">
        <f t="shared" si="242"/>
        <v>1</v>
      </c>
      <c r="K176" s="420" t="e">
        <f t="shared" ca="1" si="243"/>
        <v>#N/A</v>
      </c>
      <c r="L176" s="413">
        <f t="shared" si="244"/>
        <v>0</v>
      </c>
      <c r="N176" s="377">
        <f t="shared" si="370"/>
        <v>0</v>
      </c>
      <c r="O176" s="428">
        <f t="shared" ref="O176:T176" si="476">O175</f>
        <v>9.7989820000000005</v>
      </c>
      <c r="P176" s="428" t="e">
        <f t="shared" si="476"/>
        <v>#DIV/0!</v>
      </c>
      <c r="Q176" s="428">
        <f t="shared" si="476"/>
        <v>8000</v>
      </c>
      <c r="R176" s="428">
        <f t="shared" si="476"/>
        <v>1</v>
      </c>
      <c r="S176" s="428">
        <f t="shared" si="476"/>
        <v>0</v>
      </c>
      <c r="T176" s="428" t="e">
        <f t="shared" ca="1" si="476"/>
        <v>#N/A</v>
      </c>
      <c r="U176" s="430" t="e">
        <f t="shared" ca="1" si="372"/>
        <v>#DIV/0!</v>
      </c>
      <c r="V176" s="428" t="e">
        <f t="shared" ref="V176:W176" ca="1" si="477">V175</f>
        <v>#N/A</v>
      </c>
      <c r="W176" s="428" t="e">
        <f t="shared" ca="1" si="477"/>
        <v>#N/A</v>
      </c>
      <c r="X176" s="426" t="e">
        <f t="shared" ca="1" si="374"/>
        <v>#DIV/0!</v>
      </c>
      <c r="Y176" s="428">
        <f t="shared" ref="Y176:Z176" si="478">Y175</f>
        <v>9.0000000000000002E-6</v>
      </c>
      <c r="Z176" s="428" t="e">
        <f t="shared" ca="1" si="478"/>
        <v>#DIV/0!</v>
      </c>
      <c r="AA176" s="431" t="e">
        <f t="shared" ca="1" si="376"/>
        <v>#N/A</v>
      </c>
      <c r="AB176" s="432" t="e">
        <f t="shared" ca="1" si="377"/>
        <v>#DIV/0!</v>
      </c>
      <c r="AC176" s="428" t="e">
        <f t="shared" ref="AC176:AD176" si="479">AC175</f>
        <v>#DIV/0!</v>
      </c>
      <c r="AD176" s="413" t="str">
        <f t="shared" si="479"/>
        <v>기체</v>
      </c>
      <c r="AE176" s="427" t="e">
        <f t="shared" ca="1" si="379"/>
        <v>#DIV/0!</v>
      </c>
      <c r="AF176" s="428">
        <f t="shared" si="250"/>
        <v>0.03</v>
      </c>
      <c r="AG176" s="423">
        <f t="shared" si="380"/>
        <v>0</v>
      </c>
      <c r="AH176" s="423" t="e">
        <f t="shared" ca="1" si="381"/>
        <v>#DIV/0!</v>
      </c>
      <c r="AI176" s="447" t="e">
        <f t="shared" si="382"/>
        <v>#N/A</v>
      </c>
      <c r="AJ176" s="429" t="e">
        <f t="shared" ca="1" si="383"/>
        <v>#DIV/0!</v>
      </c>
      <c r="AL176" s="68">
        <f>Pressure_1_R2!A175</f>
        <v>0</v>
      </c>
      <c r="AM176" s="84">
        <f>Pressure_1_R2!B175</f>
        <v>0</v>
      </c>
      <c r="AN176" s="84">
        <f>Pressure_1_R2!C175</f>
        <v>0</v>
      </c>
      <c r="AO176" s="84">
        <f>Pressure_1_R2!D175</f>
        <v>0</v>
      </c>
      <c r="AP176" s="84">
        <f>Pressure_1_R2!E175</f>
        <v>0</v>
      </c>
      <c r="AQ176" s="84">
        <f>Pressure_1_R2!F175</f>
        <v>0</v>
      </c>
      <c r="AR176" s="84">
        <f>Pressure_1_R2!G175</f>
        <v>0</v>
      </c>
      <c r="AS176" s="84">
        <f>Pressure_1_R2!H175</f>
        <v>0</v>
      </c>
      <c r="AT176" s="84">
        <f>Pressure_1_R2!I175</f>
        <v>0</v>
      </c>
      <c r="AU176" s="84">
        <f>Pressure_1_R2!J175</f>
        <v>0</v>
      </c>
      <c r="AV176" s="84">
        <f>Pressure_1_R2!K175</f>
        <v>0</v>
      </c>
      <c r="AW176" s="84">
        <f>Pressure_1_R2!L175</f>
        <v>0</v>
      </c>
      <c r="AX176" s="84">
        <f>Pressure_1_R2!M175</f>
        <v>0</v>
      </c>
      <c r="AY176" s="84">
        <f>Pressure_1_R2!N175</f>
        <v>0</v>
      </c>
      <c r="AZ176" s="84">
        <f>Pressure_1_R2!O175</f>
        <v>0</v>
      </c>
      <c r="BA176" s="69">
        <f>Pressure_1_R2!P175</f>
        <v>0</v>
      </c>
    </row>
    <row r="177" spans="2:53" ht="15" customHeight="1">
      <c r="B177" s="409">
        <f t="shared" ref="B177" si="480">B176</f>
        <v>0</v>
      </c>
      <c r="C177" s="460">
        <f>Pressure_1_R2!B50</f>
        <v>0</v>
      </c>
      <c r="D177" s="469">
        <f>Pressure_1_R2!D50</f>
        <v>0</v>
      </c>
      <c r="E177" s="422" t="str">
        <f t="shared" si="367"/>
        <v/>
      </c>
      <c r="F177" s="412" t="e">
        <f t="shared" ref="F177:G177" ca="1" si="481">F176</f>
        <v>#N/A</v>
      </c>
      <c r="G177" s="413" t="e">
        <f t="shared" ca="1" si="481"/>
        <v>#VALUE!</v>
      </c>
      <c r="H177" s="444" t="e">
        <f t="shared" ca="1" si="369"/>
        <v>#N/A</v>
      </c>
      <c r="I177" s="411" t="s">
        <v>964</v>
      </c>
      <c r="J177" s="377">
        <f t="shared" si="242"/>
        <v>1</v>
      </c>
      <c r="K177" s="420" t="e">
        <f t="shared" ca="1" si="243"/>
        <v>#N/A</v>
      </c>
      <c r="L177" s="413">
        <f t="shared" si="244"/>
        <v>0</v>
      </c>
      <c r="N177" s="377">
        <f t="shared" si="370"/>
        <v>0</v>
      </c>
      <c r="O177" s="428">
        <f t="shared" ref="O177:T177" si="482">O176</f>
        <v>9.7989820000000005</v>
      </c>
      <c r="P177" s="428" t="e">
        <f t="shared" si="482"/>
        <v>#DIV/0!</v>
      </c>
      <c r="Q177" s="428">
        <f t="shared" si="482"/>
        <v>8000</v>
      </c>
      <c r="R177" s="428">
        <f t="shared" si="482"/>
        <v>1</v>
      </c>
      <c r="S177" s="428">
        <f t="shared" si="482"/>
        <v>0</v>
      </c>
      <c r="T177" s="428" t="e">
        <f t="shared" ca="1" si="482"/>
        <v>#N/A</v>
      </c>
      <c r="U177" s="430" t="e">
        <f t="shared" ca="1" si="372"/>
        <v>#DIV/0!</v>
      </c>
      <c r="V177" s="428" t="e">
        <f t="shared" ref="V177:W177" ca="1" si="483">V176</f>
        <v>#N/A</v>
      </c>
      <c r="W177" s="428" t="e">
        <f t="shared" ca="1" si="483"/>
        <v>#N/A</v>
      </c>
      <c r="X177" s="426" t="e">
        <f t="shared" ca="1" si="374"/>
        <v>#DIV/0!</v>
      </c>
      <c r="Y177" s="428">
        <f t="shared" ref="Y177:Z177" si="484">Y176</f>
        <v>9.0000000000000002E-6</v>
      </c>
      <c r="Z177" s="428" t="e">
        <f t="shared" ca="1" si="484"/>
        <v>#DIV/0!</v>
      </c>
      <c r="AA177" s="431" t="e">
        <f t="shared" ca="1" si="376"/>
        <v>#N/A</v>
      </c>
      <c r="AB177" s="432" t="e">
        <f t="shared" ca="1" si="377"/>
        <v>#DIV/0!</v>
      </c>
      <c r="AC177" s="428" t="e">
        <f t="shared" ref="AC177:AD177" si="485">AC176</f>
        <v>#DIV/0!</v>
      </c>
      <c r="AD177" s="413" t="str">
        <f t="shared" si="485"/>
        <v>기체</v>
      </c>
      <c r="AE177" s="427" t="e">
        <f t="shared" ca="1" si="379"/>
        <v>#DIV/0!</v>
      </c>
      <c r="AF177" s="428">
        <f t="shared" si="250"/>
        <v>0.03</v>
      </c>
      <c r="AG177" s="423">
        <f t="shared" si="380"/>
        <v>0</v>
      </c>
      <c r="AH177" s="423" t="e">
        <f t="shared" ca="1" si="381"/>
        <v>#DIV/0!</v>
      </c>
      <c r="AI177" s="447" t="e">
        <f t="shared" si="382"/>
        <v>#N/A</v>
      </c>
      <c r="AJ177" s="429" t="e">
        <f t="shared" ca="1" si="383"/>
        <v>#DIV/0!</v>
      </c>
      <c r="AL177" s="68">
        <f>Pressure_1_R2!A176</f>
        <v>0</v>
      </c>
      <c r="AM177" s="84">
        <f>Pressure_1_R2!B176</f>
        <v>0</v>
      </c>
      <c r="AN177" s="84">
        <f>Pressure_1_R2!C176</f>
        <v>0</v>
      </c>
      <c r="AO177" s="84">
        <f>Pressure_1_R2!D176</f>
        <v>0</v>
      </c>
      <c r="AP177" s="84">
        <f>Pressure_1_R2!E176</f>
        <v>0</v>
      </c>
      <c r="AQ177" s="84">
        <f>Pressure_1_R2!F176</f>
        <v>0</v>
      </c>
      <c r="AR177" s="84">
        <f>Pressure_1_R2!G176</f>
        <v>0</v>
      </c>
      <c r="AS177" s="84">
        <f>Pressure_1_R2!H176</f>
        <v>0</v>
      </c>
      <c r="AT177" s="84">
        <f>Pressure_1_R2!I176</f>
        <v>0</v>
      </c>
      <c r="AU177" s="84">
        <f>Pressure_1_R2!J176</f>
        <v>0</v>
      </c>
      <c r="AV177" s="84">
        <f>Pressure_1_R2!K176</f>
        <v>0</v>
      </c>
      <c r="AW177" s="84">
        <f>Pressure_1_R2!L176</f>
        <v>0</v>
      </c>
      <c r="AX177" s="84">
        <f>Pressure_1_R2!M176</f>
        <v>0</v>
      </c>
      <c r="AY177" s="84">
        <f>Pressure_1_R2!N176</f>
        <v>0</v>
      </c>
      <c r="AZ177" s="84">
        <f>Pressure_1_R2!O176</f>
        <v>0</v>
      </c>
      <c r="BA177" s="69">
        <f>Pressure_1_R2!P176</f>
        <v>0</v>
      </c>
    </row>
    <row r="178" spans="2:53" ht="15" customHeight="1">
      <c r="B178" s="409">
        <f t="shared" ref="B178" si="486">B177</f>
        <v>0</v>
      </c>
      <c r="C178" s="460">
        <f>Pressure_1_R2!B51</f>
        <v>0</v>
      </c>
      <c r="D178" s="469">
        <f>Pressure_1_R2!D51</f>
        <v>0</v>
      </c>
      <c r="E178" s="422" t="str">
        <f t="shared" si="367"/>
        <v/>
      </c>
      <c r="F178" s="412" t="e">
        <f t="shared" ref="F178:G178" ca="1" si="487">F177</f>
        <v>#N/A</v>
      </c>
      <c r="G178" s="413" t="e">
        <f t="shared" ca="1" si="487"/>
        <v>#VALUE!</v>
      </c>
      <c r="H178" s="444" t="e">
        <f t="shared" ca="1" si="369"/>
        <v>#N/A</v>
      </c>
      <c r="I178" s="411" t="s">
        <v>964</v>
      </c>
      <c r="J178" s="377">
        <f t="shared" si="242"/>
        <v>1</v>
      </c>
      <c r="K178" s="420" t="e">
        <f t="shared" ca="1" si="243"/>
        <v>#N/A</v>
      </c>
      <c r="L178" s="413">
        <f t="shared" si="244"/>
        <v>0</v>
      </c>
      <c r="N178" s="377">
        <f t="shared" si="370"/>
        <v>0</v>
      </c>
      <c r="O178" s="428">
        <f t="shared" ref="O178:T178" si="488">O177</f>
        <v>9.7989820000000005</v>
      </c>
      <c r="P178" s="428" t="e">
        <f t="shared" si="488"/>
        <v>#DIV/0!</v>
      </c>
      <c r="Q178" s="428">
        <f t="shared" si="488"/>
        <v>8000</v>
      </c>
      <c r="R178" s="428">
        <f t="shared" si="488"/>
        <v>1</v>
      </c>
      <c r="S178" s="428">
        <f t="shared" si="488"/>
        <v>0</v>
      </c>
      <c r="T178" s="428" t="e">
        <f t="shared" ca="1" si="488"/>
        <v>#N/A</v>
      </c>
      <c r="U178" s="430" t="e">
        <f t="shared" ca="1" si="372"/>
        <v>#DIV/0!</v>
      </c>
      <c r="V178" s="428" t="e">
        <f t="shared" ref="V178:W178" ca="1" si="489">V177</f>
        <v>#N/A</v>
      </c>
      <c r="W178" s="428" t="e">
        <f t="shared" ca="1" si="489"/>
        <v>#N/A</v>
      </c>
      <c r="X178" s="426" t="e">
        <f t="shared" ca="1" si="374"/>
        <v>#DIV/0!</v>
      </c>
      <c r="Y178" s="428">
        <f t="shared" ref="Y178:Z178" si="490">Y177</f>
        <v>9.0000000000000002E-6</v>
      </c>
      <c r="Z178" s="428" t="e">
        <f t="shared" ca="1" si="490"/>
        <v>#DIV/0!</v>
      </c>
      <c r="AA178" s="431" t="e">
        <f t="shared" ca="1" si="376"/>
        <v>#N/A</v>
      </c>
      <c r="AB178" s="432" t="e">
        <f t="shared" ca="1" si="377"/>
        <v>#DIV/0!</v>
      </c>
      <c r="AC178" s="428" t="e">
        <f t="shared" ref="AC178:AD178" si="491">AC177</f>
        <v>#DIV/0!</v>
      </c>
      <c r="AD178" s="413" t="str">
        <f t="shared" si="491"/>
        <v>기체</v>
      </c>
      <c r="AE178" s="427" t="e">
        <f t="shared" ca="1" si="379"/>
        <v>#DIV/0!</v>
      </c>
      <c r="AF178" s="428">
        <f t="shared" si="250"/>
        <v>0.03</v>
      </c>
      <c r="AG178" s="423">
        <f t="shared" si="380"/>
        <v>0</v>
      </c>
      <c r="AH178" s="423" t="e">
        <f t="shared" ca="1" si="381"/>
        <v>#DIV/0!</v>
      </c>
      <c r="AI178" s="447" t="e">
        <f t="shared" si="382"/>
        <v>#N/A</v>
      </c>
      <c r="AJ178" s="429" t="e">
        <f t="shared" ca="1" si="383"/>
        <v>#DIV/0!</v>
      </c>
      <c r="AL178" s="68">
        <f>Pressure_1_R2!A177</f>
        <v>0</v>
      </c>
      <c r="AM178" s="84">
        <f>Pressure_1_R2!B177</f>
        <v>0</v>
      </c>
      <c r="AN178" s="84">
        <f>Pressure_1_R2!C177</f>
        <v>0</v>
      </c>
      <c r="AO178" s="84">
        <f>Pressure_1_R2!D177</f>
        <v>0</v>
      </c>
      <c r="AP178" s="84">
        <f>Pressure_1_R2!E177</f>
        <v>0</v>
      </c>
      <c r="AQ178" s="84">
        <f>Pressure_1_R2!F177</f>
        <v>0</v>
      </c>
      <c r="AR178" s="84">
        <f>Pressure_1_R2!G177</f>
        <v>0</v>
      </c>
      <c r="AS178" s="84">
        <f>Pressure_1_R2!H177</f>
        <v>0</v>
      </c>
      <c r="AT178" s="84">
        <f>Pressure_1_R2!I177</f>
        <v>0</v>
      </c>
      <c r="AU178" s="84">
        <f>Pressure_1_R2!J177</f>
        <v>0</v>
      </c>
      <c r="AV178" s="84">
        <f>Pressure_1_R2!K177</f>
        <v>0</v>
      </c>
      <c r="AW178" s="84">
        <f>Pressure_1_R2!L177</f>
        <v>0</v>
      </c>
      <c r="AX178" s="84">
        <f>Pressure_1_R2!M177</f>
        <v>0</v>
      </c>
      <c r="AY178" s="84">
        <f>Pressure_1_R2!N177</f>
        <v>0</v>
      </c>
      <c r="AZ178" s="84">
        <f>Pressure_1_R2!O177</f>
        <v>0</v>
      </c>
      <c r="BA178" s="69">
        <f>Pressure_1_R2!P177</f>
        <v>0</v>
      </c>
    </row>
    <row r="179" spans="2:53" ht="15" customHeight="1">
      <c r="B179" s="409">
        <f t="shared" ref="B179" si="492">B178</f>
        <v>0</v>
      </c>
      <c r="C179" s="460">
        <f>Pressure_1_R2!B52</f>
        <v>0</v>
      </c>
      <c r="D179" s="469">
        <f>Pressure_1_R2!D52</f>
        <v>0</v>
      </c>
      <c r="E179" s="422" t="str">
        <f t="shared" si="367"/>
        <v/>
      </c>
      <c r="F179" s="412" t="e">
        <f t="shared" ref="F179:G179" ca="1" si="493">F178</f>
        <v>#N/A</v>
      </c>
      <c r="G179" s="413" t="e">
        <f t="shared" ca="1" si="493"/>
        <v>#VALUE!</v>
      </c>
      <c r="H179" s="444" t="e">
        <f t="shared" ca="1" si="369"/>
        <v>#N/A</v>
      </c>
      <c r="I179" s="411" t="s">
        <v>964</v>
      </c>
      <c r="J179" s="377">
        <f t="shared" si="242"/>
        <v>1</v>
      </c>
      <c r="K179" s="420" t="e">
        <f t="shared" ca="1" si="243"/>
        <v>#N/A</v>
      </c>
      <c r="L179" s="413">
        <f t="shared" si="244"/>
        <v>0</v>
      </c>
      <c r="N179" s="377">
        <f t="shared" si="370"/>
        <v>0</v>
      </c>
      <c r="O179" s="428">
        <f t="shared" ref="O179:T179" si="494">O178</f>
        <v>9.7989820000000005</v>
      </c>
      <c r="P179" s="428" t="e">
        <f t="shared" si="494"/>
        <v>#DIV/0!</v>
      </c>
      <c r="Q179" s="428">
        <f t="shared" si="494"/>
        <v>8000</v>
      </c>
      <c r="R179" s="428">
        <f t="shared" si="494"/>
        <v>1</v>
      </c>
      <c r="S179" s="428">
        <f t="shared" si="494"/>
        <v>0</v>
      </c>
      <c r="T179" s="428" t="e">
        <f t="shared" ca="1" si="494"/>
        <v>#N/A</v>
      </c>
      <c r="U179" s="430" t="e">
        <f t="shared" ca="1" si="372"/>
        <v>#DIV/0!</v>
      </c>
      <c r="V179" s="428" t="e">
        <f t="shared" ref="V179:W179" ca="1" si="495">V178</f>
        <v>#N/A</v>
      </c>
      <c r="W179" s="428" t="e">
        <f t="shared" ca="1" si="495"/>
        <v>#N/A</v>
      </c>
      <c r="X179" s="426" t="e">
        <f t="shared" ca="1" si="374"/>
        <v>#DIV/0!</v>
      </c>
      <c r="Y179" s="428">
        <f t="shared" ref="Y179:Z179" si="496">Y178</f>
        <v>9.0000000000000002E-6</v>
      </c>
      <c r="Z179" s="428" t="e">
        <f t="shared" ca="1" si="496"/>
        <v>#DIV/0!</v>
      </c>
      <c r="AA179" s="431" t="e">
        <f t="shared" ca="1" si="376"/>
        <v>#N/A</v>
      </c>
      <c r="AB179" s="432" t="e">
        <f t="shared" ca="1" si="377"/>
        <v>#DIV/0!</v>
      </c>
      <c r="AC179" s="428" t="e">
        <f t="shared" ref="AC179:AD179" si="497">AC178</f>
        <v>#DIV/0!</v>
      </c>
      <c r="AD179" s="413" t="str">
        <f t="shared" si="497"/>
        <v>기체</v>
      </c>
      <c r="AE179" s="427" t="e">
        <f t="shared" ca="1" si="379"/>
        <v>#DIV/0!</v>
      </c>
      <c r="AF179" s="428">
        <f t="shared" si="250"/>
        <v>0.03</v>
      </c>
      <c r="AG179" s="423">
        <f t="shared" si="380"/>
        <v>0</v>
      </c>
      <c r="AH179" s="423" t="e">
        <f t="shared" ca="1" si="381"/>
        <v>#DIV/0!</v>
      </c>
      <c r="AI179" s="447" t="e">
        <f t="shared" si="382"/>
        <v>#N/A</v>
      </c>
      <c r="AJ179" s="429" t="e">
        <f t="shared" ca="1" si="383"/>
        <v>#DIV/0!</v>
      </c>
      <c r="AL179" s="68">
        <f>Pressure_1_R2!A178</f>
        <v>0</v>
      </c>
      <c r="AM179" s="84">
        <f>Pressure_1_R2!B178</f>
        <v>0</v>
      </c>
      <c r="AN179" s="84">
        <f>Pressure_1_R2!C178</f>
        <v>0</v>
      </c>
      <c r="AO179" s="84">
        <f>Pressure_1_R2!D178</f>
        <v>0</v>
      </c>
      <c r="AP179" s="84">
        <f>Pressure_1_R2!E178</f>
        <v>0</v>
      </c>
      <c r="AQ179" s="84">
        <f>Pressure_1_R2!F178</f>
        <v>0</v>
      </c>
      <c r="AR179" s="84">
        <f>Pressure_1_R2!G178</f>
        <v>0</v>
      </c>
      <c r="AS179" s="84">
        <f>Pressure_1_R2!H178</f>
        <v>0</v>
      </c>
      <c r="AT179" s="84">
        <f>Pressure_1_R2!I178</f>
        <v>0</v>
      </c>
      <c r="AU179" s="84">
        <f>Pressure_1_R2!J178</f>
        <v>0</v>
      </c>
      <c r="AV179" s="84">
        <f>Pressure_1_R2!K178</f>
        <v>0</v>
      </c>
      <c r="AW179" s="84">
        <f>Pressure_1_R2!L178</f>
        <v>0</v>
      </c>
      <c r="AX179" s="84">
        <f>Pressure_1_R2!M178</f>
        <v>0</v>
      </c>
      <c r="AY179" s="84">
        <f>Pressure_1_R2!N178</f>
        <v>0</v>
      </c>
      <c r="AZ179" s="84">
        <f>Pressure_1_R2!O178</f>
        <v>0</v>
      </c>
      <c r="BA179" s="69">
        <f>Pressure_1_R2!P178</f>
        <v>0</v>
      </c>
    </row>
    <row r="180" spans="2:53" ht="15" customHeight="1">
      <c r="B180" s="409">
        <f t="shared" ref="B180" si="498">B179</f>
        <v>0</v>
      </c>
      <c r="C180" s="460">
        <f>Pressure_1_R2!B53</f>
        <v>0</v>
      </c>
      <c r="D180" s="469">
        <f>Pressure_1_R2!D53</f>
        <v>0</v>
      </c>
      <c r="E180" s="422" t="str">
        <f t="shared" si="367"/>
        <v/>
      </c>
      <c r="F180" s="412" t="e">
        <f t="shared" ref="F180:G180" ca="1" si="499">F179</f>
        <v>#N/A</v>
      </c>
      <c r="G180" s="413" t="e">
        <f t="shared" ca="1" si="499"/>
        <v>#VALUE!</v>
      </c>
      <c r="H180" s="444" t="e">
        <f t="shared" ca="1" si="369"/>
        <v>#N/A</v>
      </c>
      <c r="I180" s="411" t="s">
        <v>964</v>
      </c>
      <c r="J180" s="377">
        <f t="shared" si="242"/>
        <v>1</v>
      </c>
      <c r="K180" s="420" t="e">
        <f t="shared" ca="1" si="243"/>
        <v>#N/A</v>
      </c>
      <c r="L180" s="413">
        <f t="shared" si="244"/>
        <v>0</v>
      </c>
      <c r="N180" s="377">
        <f t="shared" si="370"/>
        <v>0</v>
      </c>
      <c r="O180" s="428">
        <f t="shared" ref="O180:T180" si="500">O179</f>
        <v>9.7989820000000005</v>
      </c>
      <c r="P180" s="428" t="e">
        <f t="shared" si="500"/>
        <v>#DIV/0!</v>
      </c>
      <c r="Q180" s="428">
        <f t="shared" si="500"/>
        <v>8000</v>
      </c>
      <c r="R180" s="428">
        <f t="shared" si="500"/>
        <v>1</v>
      </c>
      <c r="S180" s="428">
        <f t="shared" si="500"/>
        <v>0</v>
      </c>
      <c r="T180" s="428" t="e">
        <f t="shared" ca="1" si="500"/>
        <v>#N/A</v>
      </c>
      <c r="U180" s="430" t="e">
        <f t="shared" ca="1" si="372"/>
        <v>#DIV/0!</v>
      </c>
      <c r="V180" s="428" t="e">
        <f t="shared" ref="V180:W180" ca="1" si="501">V179</f>
        <v>#N/A</v>
      </c>
      <c r="W180" s="428" t="e">
        <f t="shared" ca="1" si="501"/>
        <v>#N/A</v>
      </c>
      <c r="X180" s="426" t="e">
        <f t="shared" ca="1" si="374"/>
        <v>#DIV/0!</v>
      </c>
      <c r="Y180" s="428">
        <f t="shared" ref="Y180:Z180" si="502">Y179</f>
        <v>9.0000000000000002E-6</v>
      </c>
      <c r="Z180" s="428" t="e">
        <f t="shared" ca="1" si="502"/>
        <v>#DIV/0!</v>
      </c>
      <c r="AA180" s="431" t="e">
        <f t="shared" ca="1" si="376"/>
        <v>#N/A</v>
      </c>
      <c r="AB180" s="432" t="e">
        <f t="shared" ca="1" si="377"/>
        <v>#DIV/0!</v>
      </c>
      <c r="AC180" s="428" t="e">
        <f t="shared" ref="AC180:AD180" si="503">AC179</f>
        <v>#DIV/0!</v>
      </c>
      <c r="AD180" s="413" t="str">
        <f t="shared" si="503"/>
        <v>기체</v>
      </c>
      <c r="AE180" s="427" t="e">
        <f t="shared" ca="1" si="379"/>
        <v>#DIV/0!</v>
      </c>
      <c r="AF180" s="428">
        <f t="shared" si="250"/>
        <v>0.03</v>
      </c>
      <c r="AG180" s="423">
        <f t="shared" si="380"/>
        <v>0</v>
      </c>
      <c r="AH180" s="423" t="e">
        <f t="shared" ca="1" si="381"/>
        <v>#DIV/0!</v>
      </c>
      <c r="AI180" s="447" t="e">
        <f t="shared" si="382"/>
        <v>#N/A</v>
      </c>
      <c r="AJ180" s="429" t="e">
        <f t="shared" ca="1" si="383"/>
        <v>#DIV/0!</v>
      </c>
      <c r="AL180" s="68">
        <f>Pressure_1_R2!A179</f>
        <v>0</v>
      </c>
      <c r="AM180" s="84">
        <f>Pressure_1_R2!B179</f>
        <v>0</v>
      </c>
      <c r="AN180" s="84">
        <f>Pressure_1_R2!C179</f>
        <v>0</v>
      </c>
      <c r="AO180" s="84">
        <f>Pressure_1_R2!D179</f>
        <v>0</v>
      </c>
      <c r="AP180" s="84">
        <f>Pressure_1_R2!E179</f>
        <v>0</v>
      </c>
      <c r="AQ180" s="84">
        <f>Pressure_1_R2!F179</f>
        <v>0</v>
      </c>
      <c r="AR180" s="84">
        <f>Pressure_1_R2!G179</f>
        <v>0</v>
      </c>
      <c r="AS180" s="84">
        <f>Pressure_1_R2!H179</f>
        <v>0</v>
      </c>
      <c r="AT180" s="84">
        <f>Pressure_1_R2!I179</f>
        <v>0</v>
      </c>
      <c r="AU180" s="84">
        <f>Pressure_1_R2!J179</f>
        <v>0</v>
      </c>
      <c r="AV180" s="84">
        <f>Pressure_1_R2!K179</f>
        <v>0</v>
      </c>
      <c r="AW180" s="84">
        <f>Pressure_1_R2!L179</f>
        <v>0</v>
      </c>
      <c r="AX180" s="84">
        <f>Pressure_1_R2!M179</f>
        <v>0</v>
      </c>
      <c r="AY180" s="84">
        <f>Pressure_1_R2!N179</f>
        <v>0</v>
      </c>
      <c r="AZ180" s="84">
        <f>Pressure_1_R2!O179</f>
        <v>0</v>
      </c>
      <c r="BA180" s="69">
        <f>Pressure_1_R2!P179</f>
        <v>0</v>
      </c>
    </row>
    <row r="181" spans="2:53" ht="15" customHeight="1">
      <c r="B181" s="409">
        <f t="shared" ref="B181" si="504">B180</f>
        <v>0</v>
      </c>
      <c r="C181" s="460">
        <f>Pressure_1_R2!B54</f>
        <v>0</v>
      </c>
      <c r="D181" s="469">
        <f>Pressure_1_R2!D54</f>
        <v>0</v>
      </c>
      <c r="E181" s="422" t="str">
        <f t="shared" si="367"/>
        <v/>
      </c>
      <c r="F181" s="412" t="e">
        <f t="shared" ref="F181:G181" ca="1" si="505">F180</f>
        <v>#N/A</v>
      </c>
      <c r="G181" s="413" t="e">
        <f t="shared" ca="1" si="505"/>
        <v>#VALUE!</v>
      </c>
      <c r="H181" s="444" t="e">
        <f t="shared" ca="1" si="369"/>
        <v>#N/A</v>
      </c>
      <c r="I181" s="411" t="s">
        <v>964</v>
      </c>
      <c r="J181" s="377">
        <f t="shared" si="242"/>
        <v>1</v>
      </c>
      <c r="K181" s="420" t="e">
        <f t="shared" ca="1" si="243"/>
        <v>#N/A</v>
      </c>
      <c r="L181" s="413">
        <f t="shared" si="244"/>
        <v>0</v>
      </c>
      <c r="N181" s="377">
        <f t="shared" si="370"/>
        <v>0</v>
      </c>
      <c r="O181" s="428">
        <f t="shared" ref="O181:T181" si="506">O180</f>
        <v>9.7989820000000005</v>
      </c>
      <c r="P181" s="428" t="e">
        <f t="shared" si="506"/>
        <v>#DIV/0!</v>
      </c>
      <c r="Q181" s="428">
        <f t="shared" si="506"/>
        <v>8000</v>
      </c>
      <c r="R181" s="428">
        <f t="shared" si="506"/>
        <v>1</v>
      </c>
      <c r="S181" s="428">
        <f t="shared" si="506"/>
        <v>0</v>
      </c>
      <c r="T181" s="428" t="e">
        <f t="shared" ca="1" si="506"/>
        <v>#N/A</v>
      </c>
      <c r="U181" s="430" t="e">
        <f t="shared" ca="1" si="372"/>
        <v>#DIV/0!</v>
      </c>
      <c r="V181" s="428" t="e">
        <f t="shared" ref="V181:W181" ca="1" si="507">V180</f>
        <v>#N/A</v>
      </c>
      <c r="W181" s="428" t="e">
        <f t="shared" ca="1" si="507"/>
        <v>#N/A</v>
      </c>
      <c r="X181" s="426" t="e">
        <f t="shared" ca="1" si="374"/>
        <v>#DIV/0!</v>
      </c>
      <c r="Y181" s="428">
        <f t="shared" ref="Y181:Z181" si="508">Y180</f>
        <v>9.0000000000000002E-6</v>
      </c>
      <c r="Z181" s="428" t="e">
        <f t="shared" ca="1" si="508"/>
        <v>#DIV/0!</v>
      </c>
      <c r="AA181" s="431" t="e">
        <f t="shared" ca="1" si="376"/>
        <v>#N/A</v>
      </c>
      <c r="AB181" s="432" t="e">
        <f t="shared" ca="1" si="377"/>
        <v>#DIV/0!</v>
      </c>
      <c r="AC181" s="428" t="e">
        <f t="shared" ref="AC181:AD181" si="509">AC180</f>
        <v>#DIV/0!</v>
      </c>
      <c r="AD181" s="413" t="str">
        <f t="shared" si="509"/>
        <v>기체</v>
      </c>
      <c r="AE181" s="427" t="e">
        <f t="shared" ca="1" si="379"/>
        <v>#DIV/0!</v>
      </c>
      <c r="AF181" s="428">
        <f t="shared" si="250"/>
        <v>0.03</v>
      </c>
      <c r="AG181" s="423">
        <f t="shared" si="380"/>
        <v>0</v>
      </c>
      <c r="AH181" s="423" t="e">
        <f t="shared" ca="1" si="381"/>
        <v>#DIV/0!</v>
      </c>
      <c r="AI181" s="447" t="e">
        <f t="shared" si="382"/>
        <v>#N/A</v>
      </c>
      <c r="AJ181" s="429" t="e">
        <f t="shared" ca="1" si="383"/>
        <v>#DIV/0!</v>
      </c>
      <c r="AL181" s="68">
        <f>Pressure_1_R2!A180</f>
        <v>0</v>
      </c>
      <c r="AM181" s="84">
        <f>Pressure_1_R2!B180</f>
        <v>0</v>
      </c>
      <c r="AN181" s="84">
        <f>Pressure_1_R2!C180</f>
        <v>0</v>
      </c>
      <c r="AO181" s="84">
        <f>Pressure_1_R2!D180</f>
        <v>0</v>
      </c>
      <c r="AP181" s="84">
        <f>Pressure_1_R2!E180</f>
        <v>0</v>
      </c>
      <c r="AQ181" s="84">
        <f>Pressure_1_R2!F180</f>
        <v>0</v>
      </c>
      <c r="AR181" s="84">
        <f>Pressure_1_R2!G180</f>
        <v>0</v>
      </c>
      <c r="AS181" s="84">
        <f>Pressure_1_R2!H180</f>
        <v>0</v>
      </c>
      <c r="AT181" s="84">
        <f>Pressure_1_R2!I180</f>
        <v>0</v>
      </c>
      <c r="AU181" s="84">
        <f>Pressure_1_R2!J180</f>
        <v>0</v>
      </c>
      <c r="AV181" s="84">
        <f>Pressure_1_R2!K180</f>
        <v>0</v>
      </c>
      <c r="AW181" s="84">
        <f>Pressure_1_R2!L180</f>
        <v>0</v>
      </c>
      <c r="AX181" s="84">
        <f>Pressure_1_R2!M180</f>
        <v>0</v>
      </c>
      <c r="AY181" s="84">
        <f>Pressure_1_R2!N180</f>
        <v>0</v>
      </c>
      <c r="AZ181" s="84">
        <f>Pressure_1_R2!O180</f>
        <v>0</v>
      </c>
      <c r="BA181" s="69">
        <f>Pressure_1_R2!P180</f>
        <v>0</v>
      </c>
    </row>
    <row r="182" spans="2:53" ht="15" customHeight="1">
      <c r="B182" s="409">
        <f t="shared" ref="B182" si="510">B181</f>
        <v>0</v>
      </c>
      <c r="C182" s="460">
        <f>Pressure_1_R2!B55</f>
        <v>0</v>
      </c>
      <c r="D182" s="469">
        <f>Pressure_1_R2!D55</f>
        <v>0</v>
      </c>
      <c r="E182" s="422" t="str">
        <f t="shared" si="367"/>
        <v/>
      </c>
      <c r="F182" s="412" t="e">
        <f t="shared" ref="F182:G182" ca="1" si="511">F181</f>
        <v>#N/A</v>
      </c>
      <c r="G182" s="413" t="e">
        <f t="shared" ca="1" si="511"/>
        <v>#VALUE!</v>
      </c>
      <c r="H182" s="444" t="e">
        <f t="shared" ca="1" si="369"/>
        <v>#N/A</v>
      </c>
      <c r="I182" s="411" t="s">
        <v>964</v>
      </c>
      <c r="J182" s="377">
        <f t="shared" si="242"/>
        <v>1</v>
      </c>
      <c r="K182" s="420" t="e">
        <f t="shared" ca="1" si="243"/>
        <v>#N/A</v>
      </c>
      <c r="L182" s="413">
        <f t="shared" si="244"/>
        <v>0</v>
      </c>
      <c r="N182" s="377">
        <f t="shared" si="370"/>
        <v>0</v>
      </c>
      <c r="O182" s="428">
        <f t="shared" ref="O182:T182" si="512">O181</f>
        <v>9.7989820000000005</v>
      </c>
      <c r="P182" s="428" t="e">
        <f t="shared" si="512"/>
        <v>#DIV/0!</v>
      </c>
      <c r="Q182" s="428">
        <f t="shared" si="512"/>
        <v>8000</v>
      </c>
      <c r="R182" s="428">
        <f t="shared" si="512"/>
        <v>1</v>
      </c>
      <c r="S182" s="428">
        <f t="shared" si="512"/>
        <v>0</v>
      </c>
      <c r="T182" s="428" t="e">
        <f t="shared" ca="1" si="512"/>
        <v>#N/A</v>
      </c>
      <c r="U182" s="430" t="e">
        <f t="shared" ca="1" si="372"/>
        <v>#DIV/0!</v>
      </c>
      <c r="V182" s="428" t="e">
        <f t="shared" ref="V182:W182" ca="1" si="513">V181</f>
        <v>#N/A</v>
      </c>
      <c r="W182" s="428" t="e">
        <f t="shared" ca="1" si="513"/>
        <v>#N/A</v>
      </c>
      <c r="X182" s="426" t="e">
        <f t="shared" ca="1" si="374"/>
        <v>#DIV/0!</v>
      </c>
      <c r="Y182" s="428">
        <f t="shared" ref="Y182:Z182" si="514">Y181</f>
        <v>9.0000000000000002E-6</v>
      </c>
      <c r="Z182" s="428" t="e">
        <f t="shared" ca="1" si="514"/>
        <v>#DIV/0!</v>
      </c>
      <c r="AA182" s="431" t="e">
        <f t="shared" ca="1" si="376"/>
        <v>#N/A</v>
      </c>
      <c r="AB182" s="432" t="e">
        <f t="shared" ca="1" si="377"/>
        <v>#DIV/0!</v>
      </c>
      <c r="AC182" s="428" t="e">
        <f t="shared" ref="AC182:AD182" si="515">AC181</f>
        <v>#DIV/0!</v>
      </c>
      <c r="AD182" s="413" t="str">
        <f t="shared" si="515"/>
        <v>기체</v>
      </c>
      <c r="AE182" s="427" t="e">
        <f t="shared" ca="1" si="379"/>
        <v>#DIV/0!</v>
      </c>
      <c r="AF182" s="428">
        <f t="shared" si="250"/>
        <v>0.03</v>
      </c>
      <c r="AG182" s="423">
        <f t="shared" si="380"/>
        <v>0</v>
      </c>
      <c r="AH182" s="423" t="e">
        <f t="shared" ca="1" si="381"/>
        <v>#DIV/0!</v>
      </c>
      <c r="AI182" s="447" t="e">
        <f t="shared" si="382"/>
        <v>#N/A</v>
      </c>
      <c r="AJ182" s="429" t="e">
        <f t="shared" ca="1" si="383"/>
        <v>#DIV/0!</v>
      </c>
      <c r="AL182" s="68">
        <f>Pressure_1_R2!A181</f>
        <v>0</v>
      </c>
      <c r="AM182" s="84">
        <f>Pressure_1_R2!B181</f>
        <v>0</v>
      </c>
      <c r="AN182" s="84">
        <f>Pressure_1_R2!C181</f>
        <v>0</v>
      </c>
      <c r="AO182" s="84">
        <f>Pressure_1_R2!D181</f>
        <v>0</v>
      </c>
      <c r="AP182" s="84">
        <f>Pressure_1_R2!E181</f>
        <v>0</v>
      </c>
      <c r="AQ182" s="84">
        <f>Pressure_1_R2!F181</f>
        <v>0</v>
      </c>
      <c r="AR182" s="84">
        <f>Pressure_1_R2!G181</f>
        <v>0</v>
      </c>
      <c r="AS182" s="84">
        <f>Pressure_1_R2!H181</f>
        <v>0</v>
      </c>
      <c r="AT182" s="84">
        <f>Pressure_1_R2!I181</f>
        <v>0</v>
      </c>
      <c r="AU182" s="84">
        <f>Pressure_1_R2!J181</f>
        <v>0</v>
      </c>
      <c r="AV182" s="84">
        <f>Pressure_1_R2!K181</f>
        <v>0</v>
      </c>
      <c r="AW182" s="84">
        <f>Pressure_1_R2!L181</f>
        <v>0</v>
      </c>
      <c r="AX182" s="84">
        <f>Pressure_1_R2!M181</f>
        <v>0</v>
      </c>
      <c r="AY182" s="84">
        <f>Pressure_1_R2!N181</f>
        <v>0</v>
      </c>
      <c r="AZ182" s="84">
        <f>Pressure_1_R2!O181</f>
        <v>0</v>
      </c>
      <c r="BA182" s="69">
        <f>Pressure_1_R2!P181</f>
        <v>0</v>
      </c>
    </row>
    <row r="183" spans="2:53" ht="15" customHeight="1">
      <c r="B183" s="409">
        <f t="shared" ref="B183" si="516">B182</f>
        <v>0</v>
      </c>
      <c r="C183" s="460">
        <f>Pressure_1_R2!B56</f>
        <v>0</v>
      </c>
      <c r="D183" s="469">
        <f>Pressure_1_R2!D56</f>
        <v>0</v>
      </c>
      <c r="E183" s="422" t="str">
        <f t="shared" si="367"/>
        <v/>
      </c>
      <c r="F183" s="412" t="e">
        <f t="shared" ref="F183:G183" ca="1" si="517">F182</f>
        <v>#N/A</v>
      </c>
      <c r="G183" s="413" t="e">
        <f t="shared" ca="1" si="517"/>
        <v>#VALUE!</v>
      </c>
      <c r="H183" s="444" t="e">
        <f t="shared" ca="1" si="369"/>
        <v>#N/A</v>
      </c>
      <c r="I183" s="411" t="s">
        <v>964</v>
      </c>
      <c r="J183" s="377">
        <f t="shared" si="242"/>
        <v>1</v>
      </c>
      <c r="K183" s="420" t="e">
        <f t="shared" ca="1" si="243"/>
        <v>#N/A</v>
      </c>
      <c r="L183" s="413">
        <f t="shared" si="244"/>
        <v>0</v>
      </c>
      <c r="N183" s="377">
        <f t="shared" si="370"/>
        <v>0</v>
      </c>
      <c r="O183" s="428">
        <f t="shared" ref="O183:T183" si="518">O182</f>
        <v>9.7989820000000005</v>
      </c>
      <c r="P183" s="428" t="e">
        <f t="shared" si="518"/>
        <v>#DIV/0!</v>
      </c>
      <c r="Q183" s="428">
        <f t="shared" si="518"/>
        <v>8000</v>
      </c>
      <c r="R183" s="428">
        <f t="shared" si="518"/>
        <v>1</v>
      </c>
      <c r="S183" s="428">
        <f t="shared" si="518"/>
        <v>0</v>
      </c>
      <c r="T183" s="428" t="e">
        <f t="shared" ca="1" si="518"/>
        <v>#N/A</v>
      </c>
      <c r="U183" s="430" t="e">
        <f t="shared" ca="1" si="372"/>
        <v>#DIV/0!</v>
      </c>
      <c r="V183" s="428" t="e">
        <f t="shared" ref="V183:W183" ca="1" si="519">V182</f>
        <v>#N/A</v>
      </c>
      <c r="W183" s="428" t="e">
        <f t="shared" ca="1" si="519"/>
        <v>#N/A</v>
      </c>
      <c r="X183" s="426" t="e">
        <f t="shared" ca="1" si="374"/>
        <v>#DIV/0!</v>
      </c>
      <c r="Y183" s="428">
        <f t="shared" ref="Y183:Z183" si="520">Y182</f>
        <v>9.0000000000000002E-6</v>
      </c>
      <c r="Z183" s="428" t="e">
        <f t="shared" ca="1" si="520"/>
        <v>#DIV/0!</v>
      </c>
      <c r="AA183" s="431" t="e">
        <f t="shared" ca="1" si="376"/>
        <v>#N/A</v>
      </c>
      <c r="AB183" s="432" t="e">
        <f t="shared" ca="1" si="377"/>
        <v>#DIV/0!</v>
      </c>
      <c r="AC183" s="428" t="e">
        <f t="shared" ref="AC183:AD183" si="521">AC182</f>
        <v>#DIV/0!</v>
      </c>
      <c r="AD183" s="413" t="str">
        <f t="shared" si="521"/>
        <v>기체</v>
      </c>
      <c r="AE183" s="427" t="e">
        <f t="shared" ca="1" si="379"/>
        <v>#DIV/0!</v>
      </c>
      <c r="AF183" s="428">
        <f t="shared" si="250"/>
        <v>0.03</v>
      </c>
      <c r="AG183" s="423">
        <f t="shared" si="380"/>
        <v>0</v>
      </c>
      <c r="AH183" s="423" t="e">
        <f t="shared" ca="1" si="381"/>
        <v>#DIV/0!</v>
      </c>
      <c r="AI183" s="447" t="e">
        <f t="shared" si="382"/>
        <v>#N/A</v>
      </c>
      <c r="AJ183" s="429" t="e">
        <f t="shared" ca="1" si="383"/>
        <v>#DIV/0!</v>
      </c>
      <c r="AL183" s="68">
        <f>Pressure_1_R2!A182</f>
        <v>0</v>
      </c>
      <c r="AM183" s="84">
        <f>Pressure_1_R2!B182</f>
        <v>0</v>
      </c>
      <c r="AN183" s="84">
        <f>Pressure_1_R2!C182</f>
        <v>0</v>
      </c>
      <c r="AO183" s="84">
        <f>Pressure_1_R2!D182</f>
        <v>0</v>
      </c>
      <c r="AP183" s="84">
        <f>Pressure_1_R2!E182</f>
        <v>0</v>
      </c>
      <c r="AQ183" s="84">
        <f>Pressure_1_R2!F182</f>
        <v>0</v>
      </c>
      <c r="AR183" s="84">
        <f>Pressure_1_R2!G182</f>
        <v>0</v>
      </c>
      <c r="AS183" s="84">
        <f>Pressure_1_R2!H182</f>
        <v>0</v>
      </c>
      <c r="AT183" s="84">
        <f>Pressure_1_R2!I182</f>
        <v>0</v>
      </c>
      <c r="AU183" s="84">
        <f>Pressure_1_R2!J182</f>
        <v>0</v>
      </c>
      <c r="AV183" s="84">
        <f>Pressure_1_R2!K182</f>
        <v>0</v>
      </c>
      <c r="AW183" s="84">
        <f>Pressure_1_R2!L182</f>
        <v>0</v>
      </c>
      <c r="AX183" s="84">
        <f>Pressure_1_R2!M182</f>
        <v>0</v>
      </c>
      <c r="AY183" s="84">
        <f>Pressure_1_R2!N182</f>
        <v>0</v>
      </c>
      <c r="AZ183" s="84">
        <f>Pressure_1_R2!O182</f>
        <v>0</v>
      </c>
      <c r="BA183" s="69">
        <f>Pressure_1_R2!P182</f>
        <v>0</v>
      </c>
    </row>
    <row r="184" spans="2:53" ht="15" customHeight="1">
      <c r="B184" s="409">
        <f t="shared" ref="B184" si="522">B183</f>
        <v>0</v>
      </c>
      <c r="C184" s="460">
        <f>Pressure_1_R2!B57</f>
        <v>0</v>
      </c>
      <c r="D184" s="469">
        <f>Pressure_1_R2!D57</f>
        <v>0</v>
      </c>
      <c r="E184" s="422" t="str">
        <f t="shared" si="367"/>
        <v/>
      </c>
      <c r="F184" s="412" t="e">
        <f t="shared" ref="F184:G184" ca="1" si="523">F183</f>
        <v>#N/A</v>
      </c>
      <c r="G184" s="413" t="e">
        <f t="shared" ca="1" si="523"/>
        <v>#VALUE!</v>
      </c>
      <c r="H184" s="444" t="e">
        <f t="shared" ca="1" si="369"/>
        <v>#N/A</v>
      </c>
      <c r="I184" s="411" t="s">
        <v>964</v>
      </c>
      <c r="J184" s="377">
        <f t="shared" si="242"/>
        <v>1</v>
      </c>
      <c r="K184" s="420" t="e">
        <f t="shared" ca="1" si="243"/>
        <v>#N/A</v>
      </c>
      <c r="L184" s="413">
        <f t="shared" si="244"/>
        <v>0</v>
      </c>
      <c r="N184" s="377">
        <f t="shared" si="370"/>
        <v>0</v>
      </c>
      <c r="O184" s="428">
        <f t="shared" ref="O184:T184" si="524">O183</f>
        <v>9.7989820000000005</v>
      </c>
      <c r="P184" s="428" t="e">
        <f t="shared" si="524"/>
        <v>#DIV/0!</v>
      </c>
      <c r="Q184" s="428">
        <f t="shared" si="524"/>
        <v>8000</v>
      </c>
      <c r="R184" s="428">
        <f t="shared" si="524"/>
        <v>1</v>
      </c>
      <c r="S184" s="428">
        <f t="shared" si="524"/>
        <v>0</v>
      </c>
      <c r="T184" s="428" t="e">
        <f t="shared" ca="1" si="524"/>
        <v>#N/A</v>
      </c>
      <c r="U184" s="430" t="e">
        <f t="shared" ca="1" si="372"/>
        <v>#DIV/0!</v>
      </c>
      <c r="V184" s="428" t="e">
        <f t="shared" ref="V184:W184" ca="1" si="525">V183</f>
        <v>#N/A</v>
      </c>
      <c r="W184" s="428" t="e">
        <f t="shared" ca="1" si="525"/>
        <v>#N/A</v>
      </c>
      <c r="X184" s="426" t="e">
        <f t="shared" ca="1" si="374"/>
        <v>#DIV/0!</v>
      </c>
      <c r="Y184" s="428">
        <f t="shared" ref="Y184:Z184" si="526">Y183</f>
        <v>9.0000000000000002E-6</v>
      </c>
      <c r="Z184" s="428" t="e">
        <f t="shared" ca="1" si="526"/>
        <v>#DIV/0!</v>
      </c>
      <c r="AA184" s="431" t="e">
        <f t="shared" ca="1" si="376"/>
        <v>#N/A</v>
      </c>
      <c r="AB184" s="432" t="e">
        <f t="shared" ca="1" si="377"/>
        <v>#DIV/0!</v>
      </c>
      <c r="AC184" s="428" t="e">
        <f t="shared" ref="AC184:AD184" si="527">AC183</f>
        <v>#DIV/0!</v>
      </c>
      <c r="AD184" s="413" t="str">
        <f t="shared" si="527"/>
        <v>기체</v>
      </c>
      <c r="AE184" s="427" t="e">
        <f t="shared" ca="1" si="379"/>
        <v>#DIV/0!</v>
      </c>
      <c r="AF184" s="428">
        <f t="shared" si="250"/>
        <v>0.03</v>
      </c>
      <c r="AG184" s="423">
        <f t="shared" si="380"/>
        <v>0</v>
      </c>
      <c r="AH184" s="423" t="e">
        <f t="shared" ca="1" si="381"/>
        <v>#DIV/0!</v>
      </c>
      <c r="AI184" s="447" t="e">
        <f t="shared" si="382"/>
        <v>#N/A</v>
      </c>
      <c r="AJ184" s="429" t="e">
        <f t="shared" ca="1" si="383"/>
        <v>#DIV/0!</v>
      </c>
      <c r="AL184" s="68">
        <f>Pressure_1_R2!A183</f>
        <v>0</v>
      </c>
      <c r="AM184" s="84">
        <f>Pressure_1_R2!B183</f>
        <v>0</v>
      </c>
      <c r="AN184" s="84">
        <f>Pressure_1_R2!C183</f>
        <v>0</v>
      </c>
      <c r="AO184" s="84">
        <f>Pressure_1_R2!D183</f>
        <v>0</v>
      </c>
      <c r="AP184" s="84">
        <f>Pressure_1_R2!E183</f>
        <v>0</v>
      </c>
      <c r="AQ184" s="84">
        <f>Pressure_1_R2!F183</f>
        <v>0</v>
      </c>
      <c r="AR184" s="84">
        <f>Pressure_1_R2!G183</f>
        <v>0</v>
      </c>
      <c r="AS184" s="84">
        <f>Pressure_1_R2!H183</f>
        <v>0</v>
      </c>
      <c r="AT184" s="84">
        <f>Pressure_1_R2!I183</f>
        <v>0</v>
      </c>
      <c r="AU184" s="84">
        <f>Pressure_1_R2!J183</f>
        <v>0</v>
      </c>
      <c r="AV184" s="84">
        <f>Pressure_1_R2!K183</f>
        <v>0</v>
      </c>
      <c r="AW184" s="84">
        <f>Pressure_1_R2!L183</f>
        <v>0</v>
      </c>
      <c r="AX184" s="84">
        <f>Pressure_1_R2!M183</f>
        <v>0</v>
      </c>
      <c r="AY184" s="84">
        <f>Pressure_1_R2!N183</f>
        <v>0</v>
      </c>
      <c r="AZ184" s="84">
        <f>Pressure_1_R2!O183</f>
        <v>0</v>
      </c>
      <c r="BA184" s="69">
        <f>Pressure_1_R2!P183</f>
        <v>0</v>
      </c>
    </row>
    <row r="185" spans="2:53" ht="15" customHeight="1">
      <c r="B185" s="409">
        <f t="shared" ref="B185" si="528">B184</f>
        <v>0</v>
      </c>
      <c r="C185" s="460">
        <f>Pressure_1_R2!B58</f>
        <v>0</v>
      </c>
      <c r="D185" s="469">
        <f>Pressure_1_R2!D58</f>
        <v>0</v>
      </c>
      <c r="E185" s="422" t="str">
        <f t="shared" si="367"/>
        <v/>
      </c>
      <c r="F185" s="412" t="e">
        <f t="shared" ref="F185:G185" ca="1" si="529">F184</f>
        <v>#N/A</v>
      </c>
      <c r="G185" s="413" t="e">
        <f t="shared" ca="1" si="529"/>
        <v>#VALUE!</v>
      </c>
      <c r="H185" s="444" t="e">
        <f t="shared" ca="1" si="369"/>
        <v>#N/A</v>
      </c>
      <c r="I185" s="411" t="s">
        <v>964</v>
      </c>
      <c r="J185" s="377">
        <f t="shared" si="242"/>
        <v>1</v>
      </c>
      <c r="K185" s="420" t="e">
        <f t="shared" ca="1" si="243"/>
        <v>#N/A</v>
      </c>
      <c r="L185" s="413">
        <f t="shared" si="244"/>
        <v>0</v>
      </c>
      <c r="N185" s="377">
        <f t="shared" si="370"/>
        <v>0</v>
      </c>
      <c r="O185" s="428">
        <f t="shared" ref="O185:T185" si="530">O184</f>
        <v>9.7989820000000005</v>
      </c>
      <c r="P185" s="428" t="e">
        <f t="shared" si="530"/>
        <v>#DIV/0!</v>
      </c>
      <c r="Q185" s="428">
        <f t="shared" si="530"/>
        <v>8000</v>
      </c>
      <c r="R185" s="428">
        <f t="shared" si="530"/>
        <v>1</v>
      </c>
      <c r="S185" s="428">
        <f t="shared" si="530"/>
        <v>0</v>
      </c>
      <c r="T185" s="428" t="e">
        <f t="shared" ca="1" si="530"/>
        <v>#N/A</v>
      </c>
      <c r="U185" s="430" t="e">
        <f t="shared" ca="1" si="372"/>
        <v>#DIV/0!</v>
      </c>
      <c r="V185" s="428" t="e">
        <f t="shared" ref="V185:W185" ca="1" si="531">V184</f>
        <v>#N/A</v>
      </c>
      <c r="W185" s="428" t="e">
        <f t="shared" ca="1" si="531"/>
        <v>#N/A</v>
      </c>
      <c r="X185" s="426" t="e">
        <f t="shared" ca="1" si="374"/>
        <v>#DIV/0!</v>
      </c>
      <c r="Y185" s="428">
        <f t="shared" ref="Y185:Z185" si="532">Y184</f>
        <v>9.0000000000000002E-6</v>
      </c>
      <c r="Z185" s="428" t="e">
        <f t="shared" ca="1" si="532"/>
        <v>#DIV/0!</v>
      </c>
      <c r="AA185" s="431" t="e">
        <f t="shared" ca="1" si="376"/>
        <v>#N/A</v>
      </c>
      <c r="AB185" s="432" t="e">
        <f t="shared" ca="1" si="377"/>
        <v>#DIV/0!</v>
      </c>
      <c r="AC185" s="428" t="e">
        <f t="shared" ref="AC185:AD185" si="533">AC184</f>
        <v>#DIV/0!</v>
      </c>
      <c r="AD185" s="413" t="str">
        <f t="shared" si="533"/>
        <v>기체</v>
      </c>
      <c r="AE185" s="427" t="e">
        <f t="shared" ca="1" si="379"/>
        <v>#DIV/0!</v>
      </c>
      <c r="AF185" s="428">
        <f t="shared" si="250"/>
        <v>0.03</v>
      </c>
      <c r="AG185" s="423">
        <f t="shared" si="380"/>
        <v>0</v>
      </c>
      <c r="AH185" s="423" t="e">
        <f t="shared" ca="1" si="381"/>
        <v>#DIV/0!</v>
      </c>
      <c r="AI185" s="447" t="e">
        <f t="shared" si="382"/>
        <v>#N/A</v>
      </c>
      <c r="AJ185" s="429" t="e">
        <f t="shared" ca="1" si="383"/>
        <v>#DIV/0!</v>
      </c>
      <c r="AL185" s="68">
        <f>Pressure_1_R2!A184</f>
        <v>0</v>
      </c>
      <c r="AM185" s="84">
        <f>Pressure_1_R2!B184</f>
        <v>0</v>
      </c>
      <c r="AN185" s="84">
        <f>Pressure_1_R2!C184</f>
        <v>0</v>
      </c>
      <c r="AO185" s="84">
        <f>Pressure_1_R2!D184</f>
        <v>0</v>
      </c>
      <c r="AP185" s="84">
        <f>Pressure_1_R2!E184</f>
        <v>0</v>
      </c>
      <c r="AQ185" s="84">
        <f>Pressure_1_R2!F184</f>
        <v>0</v>
      </c>
      <c r="AR185" s="84">
        <f>Pressure_1_R2!G184</f>
        <v>0</v>
      </c>
      <c r="AS185" s="84">
        <f>Pressure_1_R2!H184</f>
        <v>0</v>
      </c>
      <c r="AT185" s="84">
        <f>Pressure_1_R2!I184</f>
        <v>0</v>
      </c>
      <c r="AU185" s="84">
        <f>Pressure_1_R2!J184</f>
        <v>0</v>
      </c>
      <c r="AV185" s="84">
        <f>Pressure_1_R2!K184</f>
        <v>0</v>
      </c>
      <c r="AW185" s="84">
        <f>Pressure_1_R2!L184</f>
        <v>0</v>
      </c>
      <c r="AX185" s="84">
        <f>Pressure_1_R2!M184</f>
        <v>0</v>
      </c>
      <c r="AY185" s="84">
        <f>Pressure_1_R2!N184</f>
        <v>0</v>
      </c>
      <c r="AZ185" s="84">
        <f>Pressure_1_R2!O184</f>
        <v>0</v>
      </c>
      <c r="BA185" s="69">
        <f>Pressure_1_R2!P184</f>
        <v>0</v>
      </c>
    </row>
    <row r="186" spans="2:53" ht="15" customHeight="1">
      <c r="B186" s="409">
        <f t="shared" ref="B186" si="534">B185</f>
        <v>0</v>
      </c>
      <c r="C186" s="460">
        <f>Pressure_1_R2!B59</f>
        <v>0</v>
      </c>
      <c r="D186" s="469">
        <f>Pressure_1_R2!D59</f>
        <v>0</v>
      </c>
      <c r="E186" s="422" t="str">
        <f t="shared" si="367"/>
        <v/>
      </c>
      <c r="F186" s="412" t="e">
        <f t="shared" ref="F186:G186" ca="1" si="535">F185</f>
        <v>#N/A</v>
      </c>
      <c r="G186" s="413" t="e">
        <f t="shared" ca="1" si="535"/>
        <v>#VALUE!</v>
      </c>
      <c r="H186" s="444" t="e">
        <f t="shared" ca="1" si="369"/>
        <v>#N/A</v>
      </c>
      <c r="I186" s="411" t="s">
        <v>964</v>
      </c>
      <c r="J186" s="377">
        <f t="shared" si="242"/>
        <v>1</v>
      </c>
      <c r="K186" s="420" t="e">
        <f t="shared" ca="1" si="243"/>
        <v>#N/A</v>
      </c>
      <c r="L186" s="413">
        <f t="shared" si="244"/>
        <v>0</v>
      </c>
      <c r="N186" s="377">
        <f t="shared" si="370"/>
        <v>0</v>
      </c>
      <c r="O186" s="428">
        <f t="shared" ref="O186:T186" si="536">O185</f>
        <v>9.7989820000000005</v>
      </c>
      <c r="P186" s="428" t="e">
        <f t="shared" si="536"/>
        <v>#DIV/0!</v>
      </c>
      <c r="Q186" s="428">
        <f t="shared" si="536"/>
        <v>8000</v>
      </c>
      <c r="R186" s="428">
        <f t="shared" si="536"/>
        <v>1</v>
      </c>
      <c r="S186" s="428">
        <f t="shared" si="536"/>
        <v>0</v>
      </c>
      <c r="T186" s="428" t="e">
        <f t="shared" ca="1" si="536"/>
        <v>#N/A</v>
      </c>
      <c r="U186" s="430" t="e">
        <f t="shared" ca="1" si="372"/>
        <v>#DIV/0!</v>
      </c>
      <c r="V186" s="428" t="e">
        <f t="shared" ref="V186:W186" ca="1" si="537">V185</f>
        <v>#N/A</v>
      </c>
      <c r="W186" s="428" t="e">
        <f t="shared" ca="1" si="537"/>
        <v>#N/A</v>
      </c>
      <c r="X186" s="426" t="e">
        <f t="shared" ca="1" si="374"/>
        <v>#DIV/0!</v>
      </c>
      <c r="Y186" s="428">
        <f t="shared" ref="Y186:Z186" si="538">Y185</f>
        <v>9.0000000000000002E-6</v>
      </c>
      <c r="Z186" s="428" t="e">
        <f t="shared" ca="1" si="538"/>
        <v>#DIV/0!</v>
      </c>
      <c r="AA186" s="431" t="e">
        <f t="shared" ca="1" si="376"/>
        <v>#N/A</v>
      </c>
      <c r="AB186" s="432" t="e">
        <f t="shared" ca="1" si="377"/>
        <v>#DIV/0!</v>
      </c>
      <c r="AC186" s="428" t="e">
        <f t="shared" ref="AC186:AD186" si="539">AC185</f>
        <v>#DIV/0!</v>
      </c>
      <c r="AD186" s="413" t="str">
        <f t="shared" si="539"/>
        <v>기체</v>
      </c>
      <c r="AE186" s="427" t="e">
        <f t="shared" ca="1" si="379"/>
        <v>#DIV/0!</v>
      </c>
      <c r="AF186" s="428">
        <f t="shared" si="250"/>
        <v>0.03</v>
      </c>
      <c r="AG186" s="423">
        <f t="shared" si="380"/>
        <v>0</v>
      </c>
      <c r="AH186" s="423" t="e">
        <f t="shared" ca="1" si="381"/>
        <v>#DIV/0!</v>
      </c>
      <c r="AI186" s="447" t="e">
        <f t="shared" si="382"/>
        <v>#N/A</v>
      </c>
      <c r="AJ186" s="429" t="e">
        <f t="shared" ca="1" si="383"/>
        <v>#DIV/0!</v>
      </c>
      <c r="AL186" s="68">
        <f>Pressure_1_R2!A185</f>
        <v>0</v>
      </c>
      <c r="AM186" s="84">
        <f>Pressure_1_R2!B185</f>
        <v>0</v>
      </c>
      <c r="AN186" s="84">
        <f>Pressure_1_R2!C185</f>
        <v>0</v>
      </c>
      <c r="AO186" s="84">
        <f>Pressure_1_R2!D185</f>
        <v>0</v>
      </c>
      <c r="AP186" s="84">
        <f>Pressure_1_R2!E185</f>
        <v>0</v>
      </c>
      <c r="AQ186" s="84">
        <f>Pressure_1_R2!F185</f>
        <v>0</v>
      </c>
      <c r="AR186" s="84">
        <f>Pressure_1_R2!G185</f>
        <v>0</v>
      </c>
      <c r="AS186" s="84">
        <f>Pressure_1_R2!H185</f>
        <v>0</v>
      </c>
      <c r="AT186" s="84">
        <f>Pressure_1_R2!I185</f>
        <v>0</v>
      </c>
      <c r="AU186" s="84">
        <f>Pressure_1_R2!J185</f>
        <v>0</v>
      </c>
      <c r="AV186" s="84">
        <f>Pressure_1_R2!K185</f>
        <v>0</v>
      </c>
      <c r="AW186" s="84">
        <f>Pressure_1_R2!L185</f>
        <v>0</v>
      </c>
      <c r="AX186" s="84">
        <f>Pressure_1_R2!M185</f>
        <v>0</v>
      </c>
      <c r="AY186" s="84">
        <f>Pressure_1_R2!N185</f>
        <v>0</v>
      </c>
      <c r="AZ186" s="84">
        <f>Pressure_1_R2!O185</f>
        <v>0</v>
      </c>
      <c r="BA186" s="69">
        <f>Pressure_1_R2!P185</f>
        <v>0</v>
      </c>
    </row>
    <row r="187" spans="2:53" ht="15" customHeight="1">
      <c r="B187" s="409">
        <f t="shared" ref="B187" si="540">B186</f>
        <v>0</v>
      </c>
      <c r="C187" s="460">
        <f>Pressure_1_R2!B60</f>
        <v>0</v>
      </c>
      <c r="D187" s="469">
        <f>Pressure_1_R2!D60</f>
        <v>0</v>
      </c>
      <c r="E187" s="422" t="str">
        <f t="shared" si="367"/>
        <v/>
      </c>
      <c r="F187" s="412" t="e">
        <f t="shared" ref="F187:G187" ca="1" si="541">F186</f>
        <v>#N/A</v>
      </c>
      <c r="G187" s="413" t="e">
        <f t="shared" ca="1" si="541"/>
        <v>#VALUE!</v>
      </c>
      <c r="H187" s="444" t="e">
        <f t="shared" ca="1" si="369"/>
        <v>#N/A</v>
      </c>
      <c r="I187" s="411" t="s">
        <v>964</v>
      </c>
      <c r="J187" s="377">
        <f t="shared" si="242"/>
        <v>1</v>
      </c>
      <c r="K187" s="420" t="e">
        <f t="shared" ca="1" si="243"/>
        <v>#N/A</v>
      </c>
      <c r="L187" s="413">
        <f t="shared" si="244"/>
        <v>0</v>
      </c>
      <c r="N187" s="377">
        <f t="shared" si="370"/>
        <v>0</v>
      </c>
      <c r="O187" s="428">
        <f t="shared" ref="O187:T187" si="542">O186</f>
        <v>9.7989820000000005</v>
      </c>
      <c r="P187" s="428" t="e">
        <f t="shared" si="542"/>
        <v>#DIV/0!</v>
      </c>
      <c r="Q187" s="428">
        <f t="shared" si="542"/>
        <v>8000</v>
      </c>
      <c r="R187" s="428">
        <f t="shared" si="542"/>
        <v>1</v>
      </c>
      <c r="S187" s="428">
        <f t="shared" si="542"/>
        <v>0</v>
      </c>
      <c r="T187" s="428" t="e">
        <f t="shared" ca="1" si="542"/>
        <v>#N/A</v>
      </c>
      <c r="U187" s="430" t="e">
        <f t="shared" ca="1" si="372"/>
        <v>#DIV/0!</v>
      </c>
      <c r="V187" s="428" t="e">
        <f t="shared" ref="V187:W187" ca="1" si="543">V186</f>
        <v>#N/A</v>
      </c>
      <c r="W187" s="428" t="e">
        <f t="shared" ca="1" si="543"/>
        <v>#N/A</v>
      </c>
      <c r="X187" s="426" t="e">
        <f t="shared" ca="1" si="374"/>
        <v>#DIV/0!</v>
      </c>
      <c r="Y187" s="428">
        <f t="shared" ref="Y187:Z187" si="544">Y186</f>
        <v>9.0000000000000002E-6</v>
      </c>
      <c r="Z187" s="428" t="e">
        <f t="shared" ca="1" si="544"/>
        <v>#DIV/0!</v>
      </c>
      <c r="AA187" s="431" t="e">
        <f t="shared" ca="1" si="376"/>
        <v>#N/A</v>
      </c>
      <c r="AB187" s="432" t="e">
        <f t="shared" ca="1" si="377"/>
        <v>#DIV/0!</v>
      </c>
      <c r="AC187" s="428" t="e">
        <f t="shared" ref="AC187:AD187" si="545">AC186</f>
        <v>#DIV/0!</v>
      </c>
      <c r="AD187" s="413" t="str">
        <f t="shared" si="545"/>
        <v>기체</v>
      </c>
      <c r="AE187" s="427" t="e">
        <f t="shared" ca="1" si="379"/>
        <v>#DIV/0!</v>
      </c>
      <c r="AF187" s="428">
        <f t="shared" si="250"/>
        <v>0.03</v>
      </c>
      <c r="AG187" s="423">
        <f t="shared" si="380"/>
        <v>0</v>
      </c>
      <c r="AH187" s="423" t="e">
        <f t="shared" ca="1" si="381"/>
        <v>#DIV/0!</v>
      </c>
      <c r="AI187" s="447" t="e">
        <f t="shared" si="382"/>
        <v>#N/A</v>
      </c>
      <c r="AJ187" s="429" t="e">
        <f t="shared" ca="1" si="383"/>
        <v>#DIV/0!</v>
      </c>
      <c r="AL187" s="68">
        <f>Pressure_1_R2!A186</f>
        <v>0</v>
      </c>
      <c r="AM187" s="84">
        <f>Pressure_1_R2!B186</f>
        <v>0</v>
      </c>
      <c r="AN187" s="84">
        <f>Pressure_1_R2!C186</f>
        <v>0</v>
      </c>
      <c r="AO187" s="84">
        <f>Pressure_1_R2!D186</f>
        <v>0</v>
      </c>
      <c r="AP187" s="84">
        <f>Pressure_1_R2!E186</f>
        <v>0</v>
      </c>
      <c r="AQ187" s="84">
        <f>Pressure_1_R2!F186</f>
        <v>0</v>
      </c>
      <c r="AR187" s="84">
        <f>Pressure_1_R2!G186</f>
        <v>0</v>
      </c>
      <c r="AS187" s="84">
        <f>Pressure_1_R2!H186</f>
        <v>0</v>
      </c>
      <c r="AT187" s="84">
        <f>Pressure_1_R2!I186</f>
        <v>0</v>
      </c>
      <c r="AU187" s="84">
        <f>Pressure_1_R2!J186</f>
        <v>0</v>
      </c>
      <c r="AV187" s="84">
        <f>Pressure_1_R2!K186</f>
        <v>0</v>
      </c>
      <c r="AW187" s="84">
        <f>Pressure_1_R2!L186</f>
        <v>0</v>
      </c>
      <c r="AX187" s="84">
        <f>Pressure_1_R2!M186</f>
        <v>0</v>
      </c>
      <c r="AY187" s="84">
        <f>Pressure_1_R2!N186</f>
        <v>0</v>
      </c>
      <c r="AZ187" s="84">
        <f>Pressure_1_R2!O186</f>
        <v>0</v>
      </c>
      <c r="BA187" s="69">
        <f>Pressure_1_R2!P186</f>
        <v>0</v>
      </c>
    </row>
    <row r="188" spans="2:53" ht="15" customHeight="1">
      <c r="B188" s="409">
        <f t="shared" ref="B188" si="546">B187</f>
        <v>0</v>
      </c>
      <c r="C188" s="460">
        <f>Pressure_1_R2!B61</f>
        <v>0</v>
      </c>
      <c r="D188" s="469">
        <f>Pressure_1_R2!D61</f>
        <v>0</v>
      </c>
      <c r="E188" s="422" t="str">
        <f t="shared" si="367"/>
        <v/>
      </c>
      <c r="F188" s="412" t="e">
        <f t="shared" ref="F188:G188" ca="1" si="547">F187</f>
        <v>#N/A</v>
      </c>
      <c r="G188" s="413" t="e">
        <f t="shared" ca="1" si="547"/>
        <v>#VALUE!</v>
      </c>
      <c r="H188" s="444" t="e">
        <f t="shared" ca="1" si="369"/>
        <v>#N/A</v>
      </c>
      <c r="I188" s="411" t="s">
        <v>964</v>
      </c>
      <c r="J188" s="377">
        <f t="shared" si="242"/>
        <v>1</v>
      </c>
      <c r="K188" s="420" t="e">
        <f t="shared" ca="1" si="243"/>
        <v>#N/A</v>
      </c>
      <c r="L188" s="413">
        <f t="shared" si="244"/>
        <v>0</v>
      </c>
      <c r="N188" s="377">
        <f t="shared" si="370"/>
        <v>0</v>
      </c>
      <c r="O188" s="428">
        <f t="shared" ref="O188:T188" si="548">O187</f>
        <v>9.7989820000000005</v>
      </c>
      <c r="P188" s="428" t="e">
        <f t="shared" si="548"/>
        <v>#DIV/0!</v>
      </c>
      <c r="Q188" s="428">
        <f t="shared" si="548"/>
        <v>8000</v>
      </c>
      <c r="R188" s="428">
        <f t="shared" si="548"/>
        <v>1</v>
      </c>
      <c r="S188" s="428">
        <f t="shared" si="548"/>
        <v>0</v>
      </c>
      <c r="T188" s="428" t="e">
        <f t="shared" ca="1" si="548"/>
        <v>#N/A</v>
      </c>
      <c r="U188" s="430" t="e">
        <f t="shared" ca="1" si="372"/>
        <v>#DIV/0!</v>
      </c>
      <c r="V188" s="428" t="e">
        <f t="shared" ref="V188:W188" ca="1" si="549">V187</f>
        <v>#N/A</v>
      </c>
      <c r="W188" s="428" t="e">
        <f t="shared" ca="1" si="549"/>
        <v>#N/A</v>
      </c>
      <c r="X188" s="426" t="e">
        <f t="shared" ca="1" si="374"/>
        <v>#DIV/0!</v>
      </c>
      <c r="Y188" s="428">
        <f t="shared" ref="Y188:Z188" si="550">Y187</f>
        <v>9.0000000000000002E-6</v>
      </c>
      <c r="Z188" s="428" t="e">
        <f t="shared" ca="1" si="550"/>
        <v>#DIV/0!</v>
      </c>
      <c r="AA188" s="431" t="e">
        <f t="shared" ca="1" si="376"/>
        <v>#N/A</v>
      </c>
      <c r="AB188" s="432" t="e">
        <f t="shared" ca="1" si="377"/>
        <v>#DIV/0!</v>
      </c>
      <c r="AC188" s="428" t="e">
        <f t="shared" ref="AC188:AD188" si="551">AC187</f>
        <v>#DIV/0!</v>
      </c>
      <c r="AD188" s="413" t="str">
        <f t="shared" si="551"/>
        <v>기체</v>
      </c>
      <c r="AE188" s="427" t="e">
        <f t="shared" ca="1" si="379"/>
        <v>#DIV/0!</v>
      </c>
      <c r="AF188" s="428">
        <f t="shared" si="250"/>
        <v>0.03</v>
      </c>
      <c r="AG188" s="423">
        <f t="shared" si="380"/>
        <v>0</v>
      </c>
      <c r="AH188" s="423" t="e">
        <f t="shared" ca="1" si="381"/>
        <v>#DIV/0!</v>
      </c>
      <c r="AI188" s="447" t="e">
        <f t="shared" si="382"/>
        <v>#N/A</v>
      </c>
      <c r="AJ188" s="429" t="e">
        <f t="shared" ca="1" si="383"/>
        <v>#DIV/0!</v>
      </c>
      <c r="AL188" s="68">
        <f>Pressure_1_R2!A187</f>
        <v>0</v>
      </c>
      <c r="AM188" s="84">
        <f>Pressure_1_R2!B187</f>
        <v>0</v>
      </c>
      <c r="AN188" s="84">
        <f>Pressure_1_R2!C187</f>
        <v>0</v>
      </c>
      <c r="AO188" s="84">
        <f>Pressure_1_R2!D187</f>
        <v>0</v>
      </c>
      <c r="AP188" s="84">
        <f>Pressure_1_R2!E187</f>
        <v>0</v>
      </c>
      <c r="AQ188" s="84">
        <f>Pressure_1_R2!F187</f>
        <v>0</v>
      </c>
      <c r="AR188" s="84">
        <f>Pressure_1_R2!G187</f>
        <v>0</v>
      </c>
      <c r="AS188" s="84">
        <f>Pressure_1_R2!H187</f>
        <v>0</v>
      </c>
      <c r="AT188" s="84">
        <f>Pressure_1_R2!I187</f>
        <v>0</v>
      </c>
      <c r="AU188" s="84">
        <f>Pressure_1_R2!J187</f>
        <v>0</v>
      </c>
      <c r="AV188" s="84">
        <f>Pressure_1_R2!K187</f>
        <v>0</v>
      </c>
      <c r="AW188" s="84">
        <f>Pressure_1_R2!L187</f>
        <v>0</v>
      </c>
      <c r="AX188" s="84">
        <f>Pressure_1_R2!M187</f>
        <v>0</v>
      </c>
      <c r="AY188" s="84">
        <f>Pressure_1_R2!N187</f>
        <v>0</v>
      </c>
      <c r="AZ188" s="84">
        <f>Pressure_1_R2!O187</f>
        <v>0</v>
      </c>
      <c r="BA188" s="69">
        <f>Pressure_1_R2!P187</f>
        <v>0</v>
      </c>
    </row>
    <row r="189" spans="2:53" ht="15" customHeight="1">
      <c r="B189" s="409">
        <f t="shared" ref="B189" si="552">B188</f>
        <v>0</v>
      </c>
      <c r="C189" s="460">
        <f>Pressure_1_R2!B62</f>
        <v>0</v>
      </c>
      <c r="D189" s="469">
        <f>Pressure_1_R2!D62</f>
        <v>0</v>
      </c>
      <c r="E189" s="422" t="str">
        <f t="shared" si="367"/>
        <v/>
      </c>
      <c r="F189" s="412" t="e">
        <f t="shared" ref="F189:G189" ca="1" si="553">F188</f>
        <v>#N/A</v>
      </c>
      <c r="G189" s="413" t="e">
        <f t="shared" ca="1" si="553"/>
        <v>#VALUE!</v>
      </c>
      <c r="H189" s="444" t="e">
        <f t="shared" ca="1" si="369"/>
        <v>#N/A</v>
      </c>
      <c r="I189" s="411" t="s">
        <v>964</v>
      </c>
      <c r="J189" s="377">
        <f t="shared" si="242"/>
        <v>1</v>
      </c>
      <c r="K189" s="420" t="e">
        <f t="shared" ca="1" si="243"/>
        <v>#N/A</v>
      </c>
      <c r="L189" s="413">
        <f t="shared" si="244"/>
        <v>0</v>
      </c>
      <c r="N189" s="377">
        <f t="shared" si="370"/>
        <v>0</v>
      </c>
      <c r="O189" s="428">
        <f t="shared" ref="O189:T189" si="554">O188</f>
        <v>9.7989820000000005</v>
      </c>
      <c r="P189" s="428" t="e">
        <f t="shared" si="554"/>
        <v>#DIV/0!</v>
      </c>
      <c r="Q189" s="428">
        <f t="shared" si="554"/>
        <v>8000</v>
      </c>
      <c r="R189" s="428">
        <f t="shared" si="554"/>
        <v>1</v>
      </c>
      <c r="S189" s="428">
        <f t="shared" si="554"/>
        <v>0</v>
      </c>
      <c r="T189" s="428" t="e">
        <f t="shared" ca="1" si="554"/>
        <v>#N/A</v>
      </c>
      <c r="U189" s="430" t="e">
        <f t="shared" ca="1" si="372"/>
        <v>#DIV/0!</v>
      </c>
      <c r="V189" s="428" t="e">
        <f t="shared" ref="V189:W189" ca="1" si="555">V188</f>
        <v>#N/A</v>
      </c>
      <c r="W189" s="428" t="e">
        <f t="shared" ca="1" si="555"/>
        <v>#N/A</v>
      </c>
      <c r="X189" s="426" t="e">
        <f t="shared" ca="1" si="374"/>
        <v>#DIV/0!</v>
      </c>
      <c r="Y189" s="428">
        <f t="shared" ref="Y189:Z189" si="556">Y188</f>
        <v>9.0000000000000002E-6</v>
      </c>
      <c r="Z189" s="428" t="e">
        <f t="shared" ca="1" si="556"/>
        <v>#DIV/0!</v>
      </c>
      <c r="AA189" s="431" t="e">
        <f t="shared" ca="1" si="376"/>
        <v>#N/A</v>
      </c>
      <c r="AB189" s="432" t="e">
        <f t="shared" ca="1" si="377"/>
        <v>#DIV/0!</v>
      </c>
      <c r="AC189" s="428" t="e">
        <f t="shared" ref="AC189:AD189" si="557">AC188</f>
        <v>#DIV/0!</v>
      </c>
      <c r="AD189" s="413" t="str">
        <f t="shared" si="557"/>
        <v>기체</v>
      </c>
      <c r="AE189" s="427" t="e">
        <f t="shared" ca="1" si="379"/>
        <v>#DIV/0!</v>
      </c>
      <c r="AF189" s="428">
        <f t="shared" si="250"/>
        <v>0.03</v>
      </c>
      <c r="AG189" s="423">
        <f t="shared" si="380"/>
        <v>0</v>
      </c>
      <c r="AH189" s="423" t="e">
        <f t="shared" ca="1" si="381"/>
        <v>#DIV/0!</v>
      </c>
      <c r="AI189" s="447" t="e">
        <f t="shared" si="382"/>
        <v>#N/A</v>
      </c>
      <c r="AJ189" s="429" t="e">
        <f t="shared" ca="1" si="383"/>
        <v>#DIV/0!</v>
      </c>
      <c r="AL189" s="68">
        <f>Pressure_1_R2!A188</f>
        <v>0</v>
      </c>
      <c r="AM189" s="84">
        <f>Pressure_1_R2!B188</f>
        <v>0</v>
      </c>
      <c r="AN189" s="84">
        <f>Pressure_1_R2!C188</f>
        <v>0</v>
      </c>
      <c r="AO189" s="84">
        <f>Pressure_1_R2!D188</f>
        <v>0</v>
      </c>
      <c r="AP189" s="84">
        <f>Pressure_1_R2!E188</f>
        <v>0</v>
      </c>
      <c r="AQ189" s="84">
        <f>Pressure_1_R2!F188</f>
        <v>0</v>
      </c>
      <c r="AR189" s="84">
        <f>Pressure_1_R2!G188</f>
        <v>0</v>
      </c>
      <c r="AS189" s="84">
        <f>Pressure_1_R2!H188</f>
        <v>0</v>
      </c>
      <c r="AT189" s="84">
        <f>Pressure_1_R2!I188</f>
        <v>0</v>
      </c>
      <c r="AU189" s="84">
        <f>Pressure_1_R2!J188</f>
        <v>0</v>
      </c>
      <c r="AV189" s="84">
        <f>Pressure_1_R2!K188</f>
        <v>0</v>
      </c>
      <c r="AW189" s="84">
        <f>Pressure_1_R2!L188</f>
        <v>0</v>
      </c>
      <c r="AX189" s="84">
        <f>Pressure_1_R2!M188</f>
        <v>0</v>
      </c>
      <c r="AY189" s="84">
        <f>Pressure_1_R2!N188</f>
        <v>0</v>
      </c>
      <c r="AZ189" s="84">
        <f>Pressure_1_R2!O188</f>
        <v>0</v>
      </c>
      <c r="BA189" s="69">
        <f>Pressure_1_R2!P188</f>
        <v>0</v>
      </c>
    </row>
    <row r="190" spans="2:53" ht="15" customHeight="1">
      <c r="B190" s="409">
        <f t="shared" ref="B190" si="558">B189</f>
        <v>0</v>
      </c>
      <c r="C190" s="460">
        <f>Pressure_1_R2!B63</f>
        <v>0</v>
      </c>
      <c r="D190" s="469">
        <f>Pressure_1_R2!D63</f>
        <v>0</v>
      </c>
      <c r="E190" s="422" t="str">
        <f t="shared" si="367"/>
        <v/>
      </c>
      <c r="F190" s="412" t="e">
        <f t="shared" ref="F190:G190" ca="1" si="559">F189</f>
        <v>#N/A</v>
      </c>
      <c r="G190" s="413" t="e">
        <f t="shared" ca="1" si="559"/>
        <v>#VALUE!</v>
      </c>
      <c r="H190" s="444" t="e">
        <f t="shared" ca="1" si="369"/>
        <v>#N/A</v>
      </c>
      <c r="I190" s="411" t="s">
        <v>964</v>
      </c>
      <c r="J190" s="377">
        <f t="shared" si="242"/>
        <v>1</v>
      </c>
      <c r="K190" s="420" t="e">
        <f t="shared" ca="1" si="243"/>
        <v>#N/A</v>
      </c>
      <c r="L190" s="413">
        <f t="shared" si="244"/>
        <v>0</v>
      </c>
      <c r="N190" s="377">
        <f t="shared" si="370"/>
        <v>0</v>
      </c>
      <c r="O190" s="428">
        <f t="shared" ref="O190:T190" si="560">O189</f>
        <v>9.7989820000000005</v>
      </c>
      <c r="P190" s="428" t="e">
        <f t="shared" si="560"/>
        <v>#DIV/0!</v>
      </c>
      <c r="Q190" s="428">
        <f t="shared" si="560"/>
        <v>8000</v>
      </c>
      <c r="R190" s="428">
        <f t="shared" si="560"/>
        <v>1</v>
      </c>
      <c r="S190" s="428">
        <f t="shared" si="560"/>
        <v>0</v>
      </c>
      <c r="T190" s="428" t="e">
        <f t="shared" ca="1" si="560"/>
        <v>#N/A</v>
      </c>
      <c r="U190" s="430" t="e">
        <f t="shared" ca="1" si="372"/>
        <v>#DIV/0!</v>
      </c>
      <c r="V190" s="428" t="e">
        <f t="shared" ref="V190:W190" ca="1" si="561">V189</f>
        <v>#N/A</v>
      </c>
      <c r="W190" s="428" t="e">
        <f t="shared" ca="1" si="561"/>
        <v>#N/A</v>
      </c>
      <c r="X190" s="426" t="e">
        <f t="shared" ca="1" si="374"/>
        <v>#DIV/0!</v>
      </c>
      <c r="Y190" s="428">
        <f t="shared" ref="Y190:Z190" si="562">Y189</f>
        <v>9.0000000000000002E-6</v>
      </c>
      <c r="Z190" s="428" t="e">
        <f t="shared" ca="1" si="562"/>
        <v>#DIV/0!</v>
      </c>
      <c r="AA190" s="431" t="e">
        <f t="shared" ca="1" si="376"/>
        <v>#N/A</v>
      </c>
      <c r="AB190" s="432" t="e">
        <f t="shared" ca="1" si="377"/>
        <v>#DIV/0!</v>
      </c>
      <c r="AC190" s="428" t="e">
        <f t="shared" ref="AC190:AD190" si="563">AC189</f>
        <v>#DIV/0!</v>
      </c>
      <c r="AD190" s="413" t="str">
        <f t="shared" si="563"/>
        <v>기체</v>
      </c>
      <c r="AE190" s="427" t="e">
        <f t="shared" ca="1" si="379"/>
        <v>#DIV/0!</v>
      </c>
      <c r="AF190" s="428">
        <f t="shared" si="250"/>
        <v>0.03</v>
      </c>
      <c r="AG190" s="423">
        <f t="shared" si="380"/>
        <v>0</v>
      </c>
      <c r="AH190" s="423" t="e">
        <f t="shared" ca="1" si="381"/>
        <v>#DIV/0!</v>
      </c>
      <c r="AI190" s="447" t="e">
        <f t="shared" si="382"/>
        <v>#N/A</v>
      </c>
      <c r="AJ190" s="429" t="e">
        <f t="shared" ca="1" si="383"/>
        <v>#DIV/0!</v>
      </c>
      <c r="AL190" s="68">
        <f>Pressure_1_R2!A189</f>
        <v>0</v>
      </c>
      <c r="AM190" s="84">
        <f>Pressure_1_R2!B189</f>
        <v>0</v>
      </c>
      <c r="AN190" s="84">
        <f>Pressure_1_R2!C189</f>
        <v>0</v>
      </c>
      <c r="AO190" s="84">
        <f>Pressure_1_R2!D189</f>
        <v>0</v>
      </c>
      <c r="AP190" s="84">
        <f>Pressure_1_R2!E189</f>
        <v>0</v>
      </c>
      <c r="AQ190" s="84">
        <f>Pressure_1_R2!F189</f>
        <v>0</v>
      </c>
      <c r="AR190" s="84">
        <f>Pressure_1_R2!G189</f>
        <v>0</v>
      </c>
      <c r="AS190" s="84">
        <f>Pressure_1_R2!H189</f>
        <v>0</v>
      </c>
      <c r="AT190" s="84">
        <f>Pressure_1_R2!I189</f>
        <v>0</v>
      </c>
      <c r="AU190" s="84">
        <f>Pressure_1_R2!J189</f>
        <v>0</v>
      </c>
      <c r="AV190" s="84">
        <f>Pressure_1_R2!K189</f>
        <v>0</v>
      </c>
      <c r="AW190" s="84">
        <f>Pressure_1_R2!L189</f>
        <v>0</v>
      </c>
      <c r="AX190" s="84">
        <f>Pressure_1_R2!M189</f>
        <v>0</v>
      </c>
      <c r="AY190" s="84">
        <f>Pressure_1_R2!N189</f>
        <v>0</v>
      </c>
      <c r="AZ190" s="84">
        <f>Pressure_1_R2!O189</f>
        <v>0</v>
      </c>
      <c r="BA190" s="69">
        <f>Pressure_1_R2!P189</f>
        <v>0</v>
      </c>
    </row>
    <row r="191" spans="2:53" s="67" customFormat="1" ht="15" customHeight="1"/>
    <row r="192" spans="2:53" s="67" customFormat="1" ht="15" customHeight="1">
      <c r="B192" s="301" t="s">
        <v>403</v>
      </c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3" s="67" customFormat="1" ht="15" customHeight="1">
      <c r="A193" s="44"/>
      <c r="B193" s="440" t="s">
        <v>404</v>
      </c>
      <c r="C193" s="99" t="s">
        <v>405</v>
      </c>
      <c r="D193" s="99" t="s">
        <v>406</v>
      </c>
      <c r="E193" s="99" t="s">
        <v>407</v>
      </c>
      <c r="F193" s="99" t="s">
        <v>408</v>
      </c>
      <c r="G193" s="99" t="s">
        <v>406</v>
      </c>
      <c r="H193" s="99" t="s">
        <v>407</v>
      </c>
      <c r="I193" s="793" t="s">
        <v>409</v>
      </c>
      <c r="J193" s="794"/>
      <c r="K193" s="99" t="s">
        <v>410</v>
      </c>
      <c r="L193" s="99" t="s">
        <v>407</v>
      </c>
      <c r="M193" s="793" t="s">
        <v>411</v>
      </c>
      <c r="N193" s="794"/>
      <c r="O193" s="99" t="s">
        <v>407</v>
      </c>
      <c r="P193" s="99" t="s">
        <v>412</v>
      </c>
      <c r="Q193" s="99" t="s">
        <v>413</v>
      </c>
      <c r="R193" s="99" t="s">
        <v>414</v>
      </c>
      <c r="S193" s="100" t="s">
        <v>415</v>
      </c>
      <c r="T193" s="44"/>
      <c r="U193" s="131" t="s">
        <v>479</v>
      </c>
      <c r="V193" s="113" t="e">
        <f ca="1">SUM(S194:S208)</f>
        <v>#N/A</v>
      </c>
    </row>
    <row r="194" spans="1:23" s="67" customFormat="1" ht="15" customHeight="1">
      <c r="A194" s="44"/>
      <c r="B194" s="101" t="s">
        <v>416</v>
      </c>
      <c r="C194" s="102" t="s">
        <v>417</v>
      </c>
      <c r="D194" s="103" t="e">
        <f ca="1">G127</f>
        <v>#N/A</v>
      </c>
      <c r="E194" s="104" t="s">
        <v>418</v>
      </c>
      <c r="F194" s="102" t="s">
        <v>419</v>
      </c>
      <c r="G194" s="105" t="e">
        <f ca="1">D194*J127%</f>
        <v>#N/A</v>
      </c>
      <c r="H194" s="104"/>
      <c r="I194" s="106" t="s">
        <v>420</v>
      </c>
      <c r="J194" s="107">
        <v>2</v>
      </c>
      <c r="K194" s="108" t="e">
        <f t="shared" ref="K194:K208" ca="1" si="564">G194/J194</f>
        <v>#N/A</v>
      </c>
      <c r="L194" s="104" t="s">
        <v>418</v>
      </c>
      <c r="M194" s="102" t="s">
        <v>421</v>
      </c>
      <c r="N194" s="108" t="e">
        <f ca="1">1/D194</f>
        <v>#N/A</v>
      </c>
      <c r="O194" s="104" t="s">
        <v>422</v>
      </c>
      <c r="P194" s="108" t="e">
        <f t="shared" ref="P194:P208" ca="1" si="565">K194*N194</f>
        <v>#N/A</v>
      </c>
      <c r="Q194" s="104">
        <v>13</v>
      </c>
      <c r="R194" s="109">
        <f t="shared" ref="R194:R208" si="566">1/2*(100/Q194)^2</f>
        <v>29.585798816568047</v>
      </c>
      <c r="S194" s="110" t="e">
        <f t="shared" ref="S194:S208" ca="1" si="567">P194^4/R194</f>
        <v>#N/A</v>
      </c>
      <c r="T194" s="44"/>
      <c r="U194" s="129" t="s">
        <v>478</v>
      </c>
      <c r="V194" s="130" t="e">
        <f ca="1">SQRT(SUMSQ(P194:P208))</f>
        <v>#N/A</v>
      </c>
    </row>
    <row r="195" spans="1:23" s="67" customFormat="1" ht="15" customHeight="1">
      <c r="A195" s="44"/>
      <c r="B195" s="101" t="s">
        <v>423</v>
      </c>
      <c r="C195" s="111" t="s">
        <v>424</v>
      </c>
      <c r="D195" s="112" t="e">
        <f ca="1">O$3-I127</f>
        <v>#DIV/0!</v>
      </c>
      <c r="E195" s="113" t="s">
        <v>139</v>
      </c>
      <c r="F195" s="104" t="s">
        <v>425</v>
      </c>
      <c r="G195" s="114">
        <v>0.5</v>
      </c>
      <c r="H195" s="113" t="s">
        <v>139</v>
      </c>
      <c r="I195" s="110" t="s">
        <v>426</v>
      </c>
      <c r="J195" s="107">
        <f>SQRT(3)</f>
        <v>1.7320508075688772</v>
      </c>
      <c r="K195" s="108">
        <f t="shared" si="564"/>
        <v>0.28867513459481292</v>
      </c>
      <c r="L195" s="113" t="s">
        <v>139</v>
      </c>
      <c r="M195" s="111" t="s">
        <v>427</v>
      </c>
      <c r="N195" s="108">
        <f>D196</f>
        <v>9.0000000000000002E-6</v>
      </c>
      <c r="O195" s="113" t="s">
        <v>428</v>
      </c>
      <c r="P195" s="108">
        <f t="shared" si="565"/>
        <v>2.5980762113533164E-6</v>
      </c>
      <c r="Q195" s="113">
        <v>10</v>
      </c>
      <c r="R195" s="109">
        <f t="shared" si="566"/>
        <v>50</v>
      </c>
      <c r="S195" s="110">
        <f t="shared" si="567"/>
        <v>9.1125000000000059E-25</v>
      </c>
      <c r="T195" s="44"/>
      <c r="U195" s="129" t="s">
        <v>480</v>
      </c>
      <c r="V195" s="132" t="e">
        <f ca="1">V194^4/V193</f>
        <v>#N/A</v>
      </c>
    </row>
    <row r="196" spans="1:23" s="67" customFormat="1" ht="15" customHeight="1">
      <c r="A196" s="44"/>
      <c r="B196" s="101" t="s">
        <v>429</v>
      </c>
      <c r="C196" s="111" t="s">
        <v>427</v>
      </c>
      <c r="D196" s="115">
        <v>9.0000000000000002E-6</v>
      </c>
      <c r="E196" s="113" t="s">
        <v>428</v>
      </c>
      <c r="F196" s="116">
        <v>0.1</v>
      </c>
      <c r="G196" s="108">
        <f>D196*F196</f>
        <v>9.0000000000000007E-7</v>
      </c>
      <c r="H196" s="113" t="s">
        <v>428</v>
      </c>
      <c r="I196" s="110" t="s">
        <v>426</v>
      </c>
      <c r="J196" s="107">
        <f>SQRT(3)</f>
        <v>1.7320508075688772</v>
      </c>
      <c r="K196" s="108">
        <f t="shared" si="564"/>
        <v>5.1961524227066323E-7</v>
      </c>
      <c r="L196" s="113" t="s">
        <v>428</v>
      </c>
      <c r="M196" s="111" t="s">
        <v>424</v>
      </c>
      <c r="N196" s="117" t="e">
        <f ca="1">D195</f>
        <v>#DIV/0!</v>
      </c>
      <c r="O196" s="113" t="s">
        <v>139</v>
      </c>
      <c r="P196" s="108" t="e">
        <f t="shared" ca="1" si="565"/>
        <v>#DIV/0!</v>
      </c>
      <c r="Q196" s="113">
        <v>20</v>
      </c>
      <c r="R196" s="118">
        <f t="shared" si="566"/>
        <v>12.5</v>
      </c>
      <c r="S196" s="110" t="e">
        <f t="shared" ca="1" si="567"/>
        <v>#DIV/0!</v>
      </c>
      <c r="T196" s="44"/>
      <c r="U196" s="129" t="s">
        <v>420</v>
      </c>
      <c r="V196" s="133" t="e">
        <f ca="1">1.95996+2.37356/V195+2.818745/V195^2+2.546662/V195^3+1.761829/V195^4+0.245458/V195^5+1.000764/V195^6</f>
        <v>#N/A</v>
      </c>
    </row>
    <row r="197" spans="1:23" s="67" customFormat="1" ht="15" customHeight="1">
      <c r="A197" s="44"/>
      <c r="B197" s="101" t="s">
        <v>430</v>
      </c>
      <c r="C197" s="102" t="s">
        <v>431</v>
      </c>
      <c r="D197" s="119">
        <v>9.7989820000000005</v>
      </c>
      <c r="E197" s="120" t="s">
        <v>432</v>
      </c>
      <c r="F197" s="121" t="s">
        <v>419</v>
      </c>
      <c r="G197" s="108">
        <f>0.0002/100</f>
        <v>1.9999999999999999E-6</v>
      </c>
      <c r="H197" s="120" t="s">
        <v>432</v>
      </c>
      <c r="I197" s="106" t="s">
        <v>420</v>
      </c>
      <c r="J197" s="107">
        <v>2</v>
      </c>
      <c r="K197" s="108">
        <f t="shared" si="564"/>
        <v>9.9999999999999995E-7</v>
      </c>
      <c r="L197" s="120" t="s">
        <v>432</v>
      </c>
      <c r="M197" s="111" t="s">
        <v>433</v>
      </c>
      <c r="N197" s="117">
        <f>1/D197</f>
        <v>0.1020514171778252</v>
      </c>
      <c r="O197" s="120" t="s">
        <v>434</v>
      </c>
      <c r="P197" s="108">
        <f t="shared" si="565"/>
        <v>1.0205141717782521E-7</v>
      </c>
      <c r="Q197" s="113">
        <v>10</v>
      </c>
      <c r="R197" s="109">
        <f t="shared" si="566"/>
        <v>50</v>
      </c>
      <c r="S197" s="110">
        <f t="shared" si="567"/>
        <v>2.1692327673842511E-30</v>
      </c>
      <c r="T197" s="44"/>
      <c r="U197" s="129" t="s">
        <v>481</v>
      </c>
      <c r="V197" s="134" t="e">
        <f ca="1">V194*V196*100</f>
        <v>#N/A</v>
      </c>
      <c r="W197" s="135" t="s">
        <v>482</v>
      </c>
    </row>
    <row r="198" spans="1:23" s="67" customFormat="1" ht="15" customHeight="1">
      <c r="A198" s="44"/>
      <c r="B198" s="101" t="s">
        <v>435</v>
      </c>
      <c r="C198" s="102" t="s">
        <v>436</v>
      </c>
      <c r="D198" s="122">
        <v>5</v>
      </c>
      <c r="E198" s="120" t="s">
        <v>437</v>
      </c>
      <c r="F198" s="116" t="s">
        <v>438</v>
      </c>
      <c r="G198" s="108">
        <f>RADIANS(D198/60)</f>
        <v>1.454441043328608E-3</v>
      </c>
      <c r="H198" s="120"/>
      <c r="I198" s="110" t="s">
        <v>426</v>
      </c>
      <c r="J198" s="107">
        <f>SQRT(3)</f>
        <v>1.7320508075688772</v>
      </c>
      <c r="K198" s="108">
        <f t="shared" si="564"/>
        <v>8.3972192788621196E-4</v>
      </c>
      <c r="L198" s="120"/>
      <c r="M198" s="102" t="s">
        <v>439</v>
      </c>
      <c r="N198" s="108">
        <f>TAN(G198)</f>
        <v>1.45444206890373E-3</v>
      </c>
      <c r="O198" s="120"/>
      <c r="P198" s="108">
        <f t="shared" si="565"/>
        <v>1.2213268980986508E-6</v>
      </c>
      <c r="Q198" s="113">
        <v>30</v>
      </c>
      <c r="R198" s="109">
        <f t="shared" si="566"/>
        <v>5.5555555555555562</v>
      </c>
      <c r="S198" s="110">
        <f t="shared" si="567"/>
        <v>4.0049785364825227E-25</v>
      </c>
      <c r="T198" s="44"/>
      <c r="U198" s="434" t="s">
        <v>950</v>
      </c>
      <c r="V198" s="113" t="e">
        <f ca="1">OFFSET(R$3,COUNTIF(Q$4:Q$10,"&lt;="&amp;V197),0)+1</f>
        <v>#VALUE!</v>
      </c>
    </row>
    <row r="199" spans="1:23" s="67" customFormat="1" ht="15" customHeight="1">
      <c r="A199" s="44"/>
      <c r="B199" s="101" t="s">
        <v>440</v>
      </c>
      <c r="C199" s="102" t="s">
        <v>441</v>
      </c>
      <c r="D199" s="122">
        <f>IF(MAX(E131:E190)&lt;=L$8,50,10)</f>
        <v>50</v>
      </c>
      <c r="E199" s="120" t="s">
        <v>442</v>
      </c>
      <c r="F199" s="116"/>
      <c r="G199" s="108">
        <f>D199*10^-6</f>
        <v>4.9999999999999996E-5</v>
      </c>
      <c r="H199" s="120"/>
      <c r="I199" s="110" t="s">
        <v>426</v>
      </c>
      <c r="J199" s="107">
        <f>SQRT(3)</f>
        <v>1.7320508075688772</v>
      </c>
      <c r="K199" s="108">
        <f t="shared" si="564"/>
        <v>2.8867513459481286E-5</v>
      </c>
      <c r="L199" s="120"/>
      <c r="M199" s="102"/>
      <c r="N199" s="117">
        <v>1</v>
      </c>
      <c r="O199" s="120"/>
      <c r="P199" s="108">
        <f t="shared" si="565"/>
        <v>2.8867513459481286E-5</v>
      </c>
      <c r="Q199" s="113">
        <v>10</v>
      </c>
      <c r="R199" s="109">
        <f t="shared" si="566"/>
        <v>50</v>
      </c>
      <c r="S199" s="110">
        <f t="shared" si="567"/>
        <v>1.3888888888888882E-20</v>
      </c>
      <c r="T199" s="44"/>
      <c r="U199" s="44"/>
      <c r="V199" s="44"/>
    </row>
    <row r="200" spans="1:23" s="67" customFormat="1" ht="15" customHeight="1">
      <c r="A200" s="44"/>
      <c r="B200" s="101" t="s">
        <v>443</v>
      </c>
      <c r="C200" s="102" t="s">
        <v>444</v>
      </c>
      <c r="D200" s="103" t="e">
        <f ca="1">D203*D197/D194</f>
        <v>#N/A</v>
      </c>
      <c r="E200" s="120" t="s">
        <v>445</v>
      </c>
      <c r="F200" s="116" t="s">
        <v>446</v>
      </c>
      <c r="G200" s="105" t="e">
        <f ca="1">D200*(50*10^-6)</f>
        <v>#N/A</v>
      </c>
      <c r="H200" s="120" t="s">
        <v>445</v>
      </c>
      <c r="I200" s="110" t="s">
        <v>426</v>
      </c>
      <c r="J200" s="107">
        <f>SQRT(3)</f>
        <v>1.7320508075688772</v>
      </c>
      <c r="K200" s="108" t="e">
        <f t="shared" ca="1" si="564"/>
        <v>#N/A</v>
      </c>
      <c r="L200" s="120" t="s">
        <v>445</v>
      </c>
      <c r="M200" s="102" t="s">
        <v>447</v>
      </c>
      <c r="N200" s="105" t="e">
        <f ca="1">D201</f>
        <v>#N/A</v>
      </c>
      <c r="O200" s="120" t="s">
        <v>448</v>
      </c>
      <c r="P200" s="108" t="e">
        <f t="shared" ca="1" si="565"/>
        <v>#N/A</v>
      </c>
      <c r="Q200" s="113">
        <v>10</v>
      </c>
      <c r="R200" s="109">
        <f t="shared" si="566"/>
        <v>50</v>
      </c>
      <c r="S200" s="110" t="e">
        <f t="shared" ca="1" si="567"/>
        <v>#N/A</v>
      </c>
      <c r="T200" s="44"/>
      <c r="U200" s="44"/>
      <c r="V200" s="44"/>
    </row>
    <row r="201" spans="1:23" s="67" customFormat="1" ht="15" customHeight="1">
      <c r="A201" s="44"/>
      <c r="B201" s="101" t="s">
        <v>449</v>
      </c>
      <c r="C201" s="102" t="s">
        <v>447</v>
      </c>
      <c r="D201" s="103" t="e">
        <f ca="1">H127*10^-6</f>
        <v>#N/A</v>
      </c>
      <c r="E201" s="113" t="s">
        <v>448</v>
      </c>
      <c r="F201" s="116">
        <v>0.2</v>
      </c>
      <c r="G201" s="105" t="e">
        <f ca="1">D201*F201</f>
        <v>#N/A</v>
      </c>
      <c r="H201" s="113" t="s">
        <v>448</v>
      </c>
      <c r="I201" s="110" t="s">
        <v>426</v>
      </c>
      <c r="J201" s="107">
        <f>SQRT(3)</f>
        <v>1.7320508075688772</v>
      </c>
      <c r="K201" s="108" t="e">
        <f t="shared" ca="1" si="564"/>
        <v>#N/A</v>
      </c>
      <c r="L201" s="113" t="s">
        <v>448</v>
      </c>
      <c r="M201" s="102" t="s">
        <v>444</v>
      </c>
      <c r="N201" s="105" t="e">
        <f ca="1">D200</f>
        <v>#N/A</v>
      </c>
      <c r="O201" s="120" t="s">
        <v>445</v>
      </c>
      <c r="P201" s="108" t="e">
        <f t="shared" ca="1" si="565"/>
        <v>#N/A</v>
      </c>
      <c r="Q201" s="113">
        <v>10</v>
      </c>
      <c r="R201" s="109">
        <f t="shared" si="566"/>
        <v>50</v>
      </c>
      <c r="S201" s="110" t="e">
        <f t="shared" ca="1" si="567"/>
        <v>#N/A</v>
      </c>
      <c r="T201" s="44"/>
      <c r="U201" s="44"/>
      <c r="V201" s="44"/>
    </row>
    <row r="202" spans="1:23" s="67" customFormat="1" ht="15" customHeight="1">
      <c r="A202" s="44"/>
      <c r="B202" s="101" t="s">
        <v>140</v>
      </c>
      <c r="C202" s="102" t="s">
        <v>450</v>
      </c>
      <c r="D202" s="119" t="e">
        <f>O$5</f>
        <v>#DIV/0!</v>
      </c>
      <c r="E202" s="120" t="s">
        <v>141</v>
      </c>
      <c r="F202" s="120" t="s">
        <v>451</v>
      </c>
      <c r="G202" s="114">
        <v>0.05</v>
      </c>
      <c r="H202" s="120" t="s">
        <v>141</v>
      </c>
      <c r="I202" s="110" t="s">
        <v>426</v>
      </c>
      <c r="J202" s="107">
        <f>SQRT(3)</f>
        <v>1.7320508075688772</v>
      </c>
      <c r="K202" s="108">
        <f t="shared" si="564"/>
        <v>2.8867513459481291E-2</v>
      </c>
      <c r="L202" s="120" t="s">
        <v>141</v>
      </c>
      <c r="M202" s="102" t="s">
        <v>452</v>
      </c>
      <c r="N202" s="105">
        <f>1/D204</f>
        <v>1.25E-4</v>
      </c>
      <c r="O202" s="120" t="s">
        <v>453</v>
      </c>
      <c r="P202" s="108">
        <f t="shared" si="565"/>
        <v>3.6084391824351616E-6</v>
      </c>
      <c r="Q202" s="113">
        <v>10</v>
      </c>
      <c r="R202" s="109">
        <f t="shared" si="566"/>
        <v>50</v>
      </c>
      <c r="S202" s="110">
        <f t="shared" si="567"/>
        <v>3.3908420138888909E-24</v>
      </c>
      <c r="T202" s="44"/>
      <c r="U202" s="44"/>
      <c r="V202" s="44"/>
    </row>
    <row r="203" spans="1:23" s="67" customFormat="1" ht="15" customHeight="1">
      <c r="A203" s="44"/>
      <c r="B203" s="101" t="s">
        <v>454</v>
      </c>
      <c r="C203" s="102" t="s">
        <v>455</v>
      </c>
      <c r="D203" s="123">
        <f>MAX(N131:N190)</f>
        <v>0</v>
      </c>
      <c r="E203" s="120" t="s">
        <v>456</v>
      </c>
      <c r="F203" s="102" t="s">
        <v>419</v>
      </c>
      <c r="G203" s="124">
        <f>SUM(Pressure_1_R2!T68:T143)/10^6</f>
        <v>0</v>
      </c>
      <c r="H203" s="104" t="s">
        <v>456</v>
      </c>
      <c r="I203" s="106" t="s">
        <v>420</v>
      </c>
      <c r="J203" s="107">
        <v>2</v>
      </c>
      <c r="K203" s="108">
        <f t="shared" si="564"/>
        <v>0</v>
      </c>
      <c r="L203" s="120" t="s">
        <v>456</v>
      </c>
      <c r="M203" s="102" t="s">
        <v>457</v>
      </c>
      <c r="N203" s="105" t="e">
        <f>1/D203</f>
        <v>#DIV/0!</v>
      </c>
      <c r="O203" s="120" t="s">
        <v>458</v>
      </c>
      <c r="P203" s="108" t="e">
        <f t="shared" si="565"/>
        <v>#DIV/0!</v>
      </c>
      <c r="Q203" s="113">
        <v>13</v>
      </c>
      <c r="R203" s="109">
        <f t="shared" si="566"/>
        <v>29.585798816568047</v>
      </c>
      <c r="S203" s="110" t="e">
        <f t="shared" si="567"/>
        <v>#DIV/0!</v>
      </c>
      <c r="T203" s="44"/>
    </row>
    <row r="204" spans="1:23" s="67" customFormat="1" ht="15" customHeight="1">
      <c r="A204" s="44"/>
      <c r="B204" s="101" t="s">
        <v>459</v>
      </c>
      <c r="C204" s="102" t="s">
        <v>460</v>
      </c>
      <c r="D204" s="123">
        <f>Q131</f>
        <v>8000</v>
      </c>
      <c r="E204" s="120" t="s">
        <v>141</v>
      </c>
      <c r="F204" s="125">
        <v>0.05</v>
      </c>
      <c r="G204" s="105">
        <f>D204*F204</f>
        <v>400</v>
      </c>
      <c r="H204" s="120" t="s">
        <v>141</v>
      </c>
      <c r="I204" s="110" t="s">
        <v>426</v>
      </c>
      <c r="J204" s="107">
        <f>SQRT(3)</f>
        <v>1.7320508075688772</v>
      </c>
      <c r="K204" s="108">
        <f t="shared" si="564"/>
        <v>230.94010767585033</v>
      </c>
      <c r="L204" s="120" t="s">
        <v>141</v>
      </c>
      <c r="M204" s="102" t="s">
        <v>461</v>
      </c>
      <c r="N204" s="105" t="e">
        <f>D202/(D204^2)</f>
        <v>#DIV/0!</v>
      </c>
      <c r="O204" s="120" t="s">
        <v>453</v>
      </c>
      <c r="P204" s="108" t="e">
        <f t="shared" si="565"/>
        <v>#DIV/0!</v>
      </c>
      <c r="Q204" s="113">
        <v>10</v>
      </c>
      <c r="R204" s="109">
        <f t="shared" si="566"/>
        <v>50</v>
      </c>
      <c r="S204" s="110" t="e">
        <f t="shared" si="567"/>
        <v>#DIV/0!</v>
      </c>
      <c r="T204" s="44"/>
      <c r="U204" s="44"/>
      <c r="V204" s="44"/>
    </row>
    <row r="205" spans="1:23" s="67" customFormat="1" ht="15" customHeight="1">
      <c r="A205" s="44"/>
      <c r="B205" s="101" t="s">
        <v>462</v>
      </c>
      <c r="C205" s="111" t="s">
        <v>463</v>
      </c>
      <c r="D205" s="123" t="e">
        <f>MAX(AC131:AC190)</f>
        <v>#DIV/0!</v>
      </c>
      <c r="E205" s="120" t="s">
        <v>141</v>
      </c>
      <c r="F205" s="125">
        <v>0.01</v>
      </c>
      <c r="G205" s="117" t="e">
        <f>D205*F205</f>
        <v>#DIV/0!</v>
      </c>
      <c r="H205" s="120" t="s">
        <v>141</v>
      </c>
      <c r="I205" s="110" t="s">
        <v>426</v>
      </c>
      <c r="J205" s="107">
        <f>SQRT(3)</f>
        <v>1.7320508075688772</v>
      </c>
      <c r="K205" s="108" t="e">
        <f t="shared" si="564"/>
        <v>#DIV/0!</v>
      </c>
      <c r="L205" s="120" t="s">
        <v>141</v>
      </c>
      <c r="M205" s="102" t="s">
        <v>464</v>
      </c>
      <c r="N205" s="126" t="e">
        <f ca="1">D197*D206/D200</f>
        <v>#N/A</v>
      </c>
      <c r="O205" s="120" t="s">
        <v>453</v>
      </c>
      <c r="P205" s="108" t="e">
        <f t="shared" ca="1" si="565"/>
        <v>#DIV/0!</v>
      </c>
      <c r="Q205" s="113">
        <v>20</v>
      </c>
      <c r="R205" s="118">
        <f t="shared" si="566"/>
        <v>12.5</v>
      </c>
      <c r="S205" s="110" t="e">
        <f t="shared" ca="1" si="567"/>
        <v>#DIV/0!</v>
      </c>
      <c r="T205" s="44"/>
      <c r="U205" s="44"/>
      <c r="V205" s="44"/>
    </row>
    <row r="206" spans="1:23" s="67" customFormat="1" ht="15" customHeight="1">
      <c r="A206" s="44"/>
      <c r="B206" s="101" t="s">
        <v>465</v>
      </c>
      <c r="C206" s="111" t="s">
        <v>466</v>
      </c>
      <c r="D206" s="127">
        <f>AF131</f>
        <v>0.03</v>
      </c>
      <c r="E206" s="120" t="s">
        <v>467</v>
      </c>
      <c r="F206" s="125"/>
      <c r="G206" s="117">
        <f>D206</f>
        <v>0.03</v>
      </c>
      <c r="H206" s="120" t="s">
        <v>467</v>
      </c>
      <c r="I206" s="110" t="s">
        <v>426</v>
      </c>
      <c r="J206" s="107">
        <f>SQRT(3)</f>
        <v>1.7320508075688772</v>
      </c>
      <c r="K206" s="108">
        <f t="shared" si="564"/>
        <v>1.7320508075688773E-2</v>
      </c>
      <c r="L206" s="120" t="s">
        <v>467</v>
      </c>
      <c r="M206" s="102" t="s">
        <v>468</v>
      </c>
      <c r="N206" s="105" t="e">
        <f ca="1">D197*D205/D200</f>
        <v>#DIV/0!</v>
      </c>
      <c r="O206" s="120" t="s">
        <v>469</v>
      </c>
      <c r="P206" s="108" t="e">
        <f t="shared" ca="1" si="565"/>
        <v>#DIV/0!</v>
      </c>
      <c r="Q206" s="113">
        <v>30</v>
      </c>
      <c r="R206" s="109">
        <f t="shared" si="566"/>
        <v>5.5555555555555562</v>
      </c>
      <c r="S206" s="110" t="e">
        <f t="shared" ca="1" si="567"/>
        <v>#DIV/0!</v>
      </c>
      <c r="T206" s="44"/>
      <c r="U206" s="44"/>
      <c r="V206" s="44"/>
    </row>
    <row r="207" spans="1:23" s="67" customFormat="1" ht="15" customHeight="1">
      <c r="A207" s="44"/>
      <c r="B207" s="101" t="s">
        <v>470</v>
      </c>
      <c r="C207" s="102" t="s">
        <v>471</v>
      </c>
      <c r="D207" s="128" t="e">
        <f ca="1">T131</f>
        <v>#N/A</v>
      </c>
      <c r="E207" s="120" t="s">
        <v>467</v>
      </c>
      <c r="F207" s="125">
        <v>0.1</v>
      </c>
      <c r="G207" s="117" t="e">
        <f ca="1">D207*F207</f>
        <v>#N/A</v>
      </c>
      <c r="H207" s="120" t="s">
        <v>467</v>
      </c>
      <c r="I207" s="110" t="s">
        <v>426</v>
      </c>
      <c r="J207" s="107">
        <f>SQRT(3)</f>
        <v>1.7320508075688772</v>
      </c>
      <c r="K207" s="108" t="e">
        <f t="shared" ca="1" si="564"/>
        <v>#N/A</v>
      </c>
      <c r="L207" s="120" t="s">
        <v>467</v>
      </c>
      <c r="M207" s="102" t="s">
        <v>472</v>
      </c>
      <c r="N207" s="105" t="e">
        <f>D208/D197/D203</f>
        <v>#DIV/0!</v>
      </c>
      <c r="O207" s="120" t="s">
        <v>469</v>
      </c>
      <c r="P207" s="108" t="e">
        <f t="shared" ca="1" si="565"/>
        <v>#N/A</v>
      </c>
      <c r="Q207" s="113">
        <v>10</v>
      </c>
      <c r="R207" s="109">
        <f t="shared" si="566"/>
        <v>50</v>
      </c>
      <c r="S207" s="110" t="e">
        <f t="shared" ca="1" si="567"/>
        <v>#N/A</v>
      </c>
      <c r="T207" s="44"/>
      <c r="U207" s="44"/>
      <c r="V207" s="44"/>
    </row>
    <row r="208" spans="1:23" s="67" customFormat="1" ht="15" customHeight="1">
      <c r="A208" s="44"/>
      <c r="B208" s="101" t="s">
        <v>473</v>
      </c>
      <c r="C208" s="102" t="s">
        <v>474</v>
      </c>
      <c r="D208" s="123">
        <f>S131</f>
        <v>0</v>
      </c>
      <c r="E208" s="120" t="s">
        <v>475</v>
      </c>
      <c r="F208" s="125">
        <v>0.1</v>
      </c>
      <c r="G208" s="117">
        <f>D208*F208</f>
        <v>0</v>
      </c>
      <c r="H208" s="120" t="s">
        <v>475</v>
      </c>
      <c r="I208" s="110" t="s">
        <v>426</v>
      </c>
      <c r="J208" s="107">
        <f>SQRT(3)</f>
        <v>1.7320508075688772</v>
      </c>
      <c r="K208" s="108">
        <f t="shared" si="564"/>
        <v>0</v>
      </c>
      <c r="L208" s="120" t="s">
        <v>475</v>
      </c>
      <c r="M208" s="102" t="s">
        <v>476</v>
      </c>
      <c r="N208" s="105" t="e">
        <f ca="1">D207/D197/D203</f>
        <v>#N/A</v>
      </c>
      <c r="O208" s="120" t="s">
        <v>477</v>
      </c>
      <c r="P208" s="108" t="e">
        <f t="shared" ca="1" si="565"/>
        <v>#N/A</v>
      </c>
      <c r="Q208" s="113">
        <v>10</v>
      </c>
      <c r="R208" s="109">
        <f t="shared" si="566"/>
        <v>50</v>
      </c>
      <c r="S208" s="110" t="e">
        <f t="shared" ca="1" si="567"/>
        <v>#N/A</v>
      </c>
      <c r="T208" s="44"/>
      <c r="U208" s="44"/>
      <c r="V208" s="44"/>
    </row>
    <row r="209" spans="1:22" s="67" customFormat="1" ht="15" customHeight="1">
      <c r="A209" s="58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Q209" s="82"/>
      <c r="T209" s="44"/>
      <c r="U209" s="44"/>
      <c r="V209" s="44"/>
    </row>
    <row r="210" spans="1:22" s="67" customFormat="1" ht="15" customHeight="1">
      <c r="A210" s="58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Q210" s="82"/>
      <c r="T210" s="44"/>
      <c r="U210" s="44"/>
      <c r="V210" s="44"/>
    </row>
    <row r="211" spans="1:22" s="67" customFormat="1" ht="15" customHeight="1">
      <c r="A211" s="58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Q211" s="82"/>
      <c r="T211" s="44"/>
      <c r="U211" s="44"/>
      <c r="V211" s="44"/>
    </row>
    <row r="212" spans="1:22" s="67" customFormat="1" ht="15" customHeight="1">
      <c r="A212" s="58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Q212" s="82"/>
      <c r="T212" s="44"/>
      <c r="U212" s="44"/>
      <c r="V212" s="44"/>
    </row>
    <row r="213" spans="1:22" s="67" customFormat="1" ht="15" customHeight="1">
      <c r="A213" s="58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Q213" s="82"/>
      <c r="T213" s="44"/>
      <c r="U213" s="44"/>
      <c r="V213" s="44"/>
    </row>
    <row r="214" spans="1:22" s="67" customFormat="1" ht="15" customHeight="1">
      <c r="A214" s="58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Q214" s="82"/>
      <c r="T214" s="44"/>
      <c r="U214" s="44"/>
      <c r="V214" s="44"/>
    </row>
    <row r="215" spans="1:22" s="67" customFormat="1" ht="15" customHeight="1">
      <c r="A215" s="58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Q215" s="82"/>
      <c r="T215" s="44"/>
      <c r="U215" s="44"/>
      <c r="V215" s="44"/>
    </row>
    <row r="216" spans="1:22" s="67" customFormat="1" ht="15" customHeight="1">
      <c r="A216" s="58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Q216" s="82"/>
      <c r="T216" s="44"/>
      <c r="U216" s="44"/>
      <c r="V216" s="44"/>
    </row>
    <row r="217" spans="1:22" s="67" customFormat="1" ht="15" customHeight="1">
      <c r="A217" s="58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Q217" s="82"/>
      <c r="T217" s="44"/>
      <c r="U217" s="44"/>
      <c r="V217" s="44"/>
    </row>
    <row r="218" spans="1:22" s="67" customFormat="1" ht="15" customHeight="1">
      <c r="A218" s="58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Q218" s="82"/>
      <c r="T218" s="44"/>
      <c r="U218" s="44"/>
      <c r="V218" s="44"/>
    </row>
    <row r="219" spans="1:22" s="67" customFormat="1" ht="15" customHeight="1">
      <c r="A219" s="58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Q219" s="82"/>
      <c r="T219" s="44"/>
      <c r="U219" s="44"/>
      <c r="V219" s="44"/>
    </row>
    <row r="220" spans="1:22" s="67" customFormat="1" ht="15" customHeight="1">
      <c r="A220" s="58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Q220" s="82"/>
      <c r="T220" s="44"/>
      <c r="U220" s="44"/>
      <c r="V220" s="44"/>
    </row>
    <row r="221" spans="1:22" s="67" customFormat="1" ht="15" customHeight="1">
      <c r="A221" s="58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Q221" s="82"/>
      <c r="T221" s="44"/>
      <c r="U221" s="44"/>
      <c r="V221" s="44"/>
    </row>
    <row r="222" spans="1:22" s="67" customFormat="1" ht="15" customHeight="1">
      <c r="A222" s="58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Q222" s="82"/>
      <c r="T222" s="44"/>
      <c r="U222" s="44"/>
      <c r="V222" s="44"/>
    </row>
    <row r="223" spans="1:22" s="67" customFormat="1" ht="15" customHeight="1">
      <c r="A223" s="58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Q223" s="82"/>
      <c r="T223" s="44"/>
      <c r="U223" s="44"/>
      <c r="V223" s="44"/>
    </row>
    <row r="224" spans="1:22" s="67" customFormat="1" ht="15" customHeight="1">
      <c r="A224" s="58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Q224" s="82"/>
      <c r="T224" s="44"/>
      <c r="U224" s="44"/>
      <c r="V224" s="44"/>
    </row>
    <row r="225" spans="1:22" s="67" customFormat="1" ht="15" customHeight="1">
      <c r="A225" s="58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Q225" s="82"/>
      <c r="T225" s="44"/>
      <c r="U225" s="44"/>
      <c r="V225" s="44"/>
    </row>
    <row r="226" spans="1:22" s="67" customFormat="1" ht="15" customHeight="1">
      <c r="A226" s="58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Q226" s="82"/>
      <c r="T226" s="44"/>
      <c r="U226" s="44"/>
      <c r="V226" s="44"/>
    </row>
    <row r="227" spans="1:22" s="67" customFormat="1" ht="15" customHeight="1">
      <c r="A227" s="58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Q227" s="82"/>
      <c r="T227" s="44"/>
      <c r="U227" s="44"/>
      <c r="V227" s="44"/>
    </row>
    <row r="228" spans="1:22" s="67" customFormat="1" ht="15" customHeight="1">
      <c r="A228" s="58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Q228" s="82"/>
      <c r="T228" s="44"/>
      <c r="U228" s="44"/>
      <c r="V228" s="44"/>
    </row>
    <row r="229" spans="1:22" s="67" customFormat="1" ht="15" customHeight="1">
      <c r="A229" s="58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Q229" s="82"/>
      <c r="T229" s="44"/>
      <c r="U229" s="44"/>
      <c r="V229" s="44"/>
    </row>
    <row r="230" spans="1:22" s="67" customFormat="1" ht="15" customHeight="1">
      <c r="A230" s="58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Q230" s="82"/>
      <c r="T230" s="44"/>
      <c r="U230" s="44"/>
      <c r="V230" s="44"/>
    </row>
    <row r="231" spans="1:22" s="67" customFormat="1" ht="15" customHeight="1">
      <c r="A231" s="58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Q231" s="82"/>
      <c r="T231" s="44"/>
      <c r="U231" s="44"/>
      <c r="V231" s="44"/>
    </row>
    <row r="232" spans="1:22" s="67" customFormat="1" ht="15" customHeight="1">
      <c r="A232" s="58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Q232" s="82"/>
      <c r="T232" s="44"/>
      <c r="U232" s="44"/>
      <c r="V232" s="44"/>
    </row>
    <row r="233" spans="1:22" s="67" customFormat="1" ht="15" customHeight="1">
      <c r="A233" s="58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Q233" s="82"/>
      <c r="T233" s="44"/>
      <c r="U233" s="44"/>
      <c r="V233" s="44"/>
    </row>
    <row r="234" spans="1:22" s="67" customFormat="1" ht="15" customHeight="1">
      <c r="A234" s="58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Q234" s="82"/>
      <c r="T234" s="44"/>
      <c r="U234" s="44"/>
      <c r="V234" s="44"/>
    </row>
    <row r="235" spans="1:22" s="67" customFormat="1" ht="15" customHeight="1">
      <c r="A235" s="58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Q235" s="82"/>
      <c r="T235" s="44"/>
      <c r="U235" s="44"/>
      <c r="V235" s="44"/>
    </row>
    <row r="236" spans="1:22" ht="16.5" customHeight="1">
      <c r="A236" s="298" t="s">
        <v>329</v>
      </c>
    </row>
    <row r="237" spans="1:22" ht="15" customHeight="1">
      <c r="B237" s="301" t="s">
        <v>500</v>
      </c>
    </row>
    <row r="238" spans="1:22" ht="15" customHeight="1">
      <c r="B238" s="786" t="s">
        <v>501</v>
      </c>
      <c r="C238" s="787"/>
      <c r="D238" s="439" t="s">
        <v>3</v>
      </c>
      <c r="E238" s="439" t="s">
        <v>502</v>
      </c>
      <c r="F238" s="439" t="s">
        <v>91</v>
      </c>
      <c r="G238" s="439" t="s">
        <v>395</v>
      </c>
      <c r="H238" s="439" t="s">
        <v>142</v>
      </c>
      <c r="I238" s="439" t="s">
        <v>381</v>
      </c>
      <c r="J238" s="788" t="s">
        <v>135</v>
      </c>
      <c r="K238" s="788"/>
    </row>
    <row r="239" spans="1:22" ht="15" customHeight="1">
      <c r="B239" s="784" t="e">
        <f>Calcu!L$568</f>
        <v>#N/A</v>
      </c>
      <c r="C239" s="785"/>
      <c r="D239" s="240" t="e">
        <f ca="1">OFFSET(Pressure_1_R3!B$66,MATCH($B239,Pressure_1_R3!$C$67:$C$126,0),0)</f>
        <v>#N/A</v>
      </c>
      <c r="E239" s="240" t="e">
        <f ca="1">OFFSET(Pressure_1_R3!D$66,MATCH($B239,Pressure_1_R3!$C$67:$C$126,0),0)</f>
        <v>#N/A</v>
      </c>
      <c r="F239" s="240" t="e">
        <f ca="1">OFFSET(Pressure_1_R3!L$66,MATCH($B239,Pressure_1_R3!$C$67:$C$126,0),0)</f>
        <v>#N/A</v>
      </c>
      <c r="G239" s="240" t="e">
        <f ca="1">OFFSET(Pressure_1_R3!Y$66,MATCH($B239,Pressure_1_R3!$C$67:$C$126,0),0)</f>
        <v>#N/A</v>
      </c>
      <c r="H239" s="240" t="e">
        <f ca="1">OFFSET(Pressure_1_R3!Z$66,MATCH($B239,Pressure_1_R3!$C$67:$C$126,0),0)</f>
        <v>#N/A</v>
      </c>
      <c r="I239" s="240" t="e">
        <f ca="1">OFFSET(Pressure_1_R3!AA$66,MATCH($B239,Pressure_1_R3!$C$67:$C$126,0),0)</f>
        <v>#N/A</v>
      </c>
      <c r="J239" s="240">
        <f ca="1">IF(TYPE(D239)=16,0,OFFSET(Pressure_1_R3!T$66,MATCH($B239,Pressure_1_R3!$C$67:$C$126,0),0))</f>
        <v>0</v>
      </c>
      <c r="K239" s="240" t="e">
        <f ca="1">OFFSET(Pressure_1_R3!V$66,MATCH($B239,Pressure_1_R3!$C$67:$C$126,0),0)</f>
        <v>#N/A</v>
      </c>
    </row>
    <row r="240" spans="1:22" ht="15" customHeight="1">
      <c r="H240" s="237"/>
      <c r="I240" s="73"/>
      <c r="J240" s="72"/>
      <c r="K240" s="72"/>
      <c r="L240" s="67"/>
      <c r="N240" s="301" t="s">
        <v>486</v>
      </c>
    </row>
    <row r="241" spans="2:53" ht="15" customHeight="1" thickBot="1">
      <c r="B241" s="301" t="s">
        <v>981</v>
      </c>
      <c r="E241" s="66"/>
      <c r="F241" s="301" t="s">
        <v>945</v>
      </c>
      <c r="G241" s="66"/>
      <c r="K241" s="72"/>
      <c r="L241" s="66"/>
      <c r="M241" s="66"/>
      <c r="N241" s="790" t="s">
        <v>503</v>
      </c>
      <c r="O241" s="791"/>
      <c r="P241" s="791"/>
      <c r="Q241" s="791"/>
      <c r="R241" s="791"/>
      <c r="S241" s="791"/>
      <c r="T241" s="791"/>
      <c r="U241" s="792"/>
      <c r="V241" s="790" t="s">
        <v>384</v>
      </c>
      <c r="W241" s="791"/>
      <c r="X241" s="791"/>
      <c r="Y241" s="791"/>
      <c r="Z241" s="791"/>
      <c r="AA241" s="792"/>
      <c r="AB241" s="481" t="s">
        <v>385</v>
      </c>
      <c r="AC241" s="791" t="s">
        <v>386</v>
      </c>
      <c r="AD241" s="791"/>
      <c r="AE241" s="791"/>
      <c r="AF241" s="791"/>
      <c r="AG241" s="792"/>
      <c r="AH241" s="790" t="s">
        <v>66</v>
      </c>
      <c r="AI241" s="791"/>
      <c r="AJ241" s="792"/>
      <c r="AK241" s="136"/>
      <c r="AL241" s="301" t="s">
        <v>383</v>
      </c>
    </row>
    <row r="242" spans="2:53" ht="15" customHeight="1">
      <c r="B242" s="441" t="s">
        <v>750</v>
      </c>
      <c r="C242" s="778" t="s">
        <v>938</v>
      </c>
      <c r="D242" s="779" t="s">
        <v>92</v>
      </c>
      <c r="E242" s="485" t="s">
        <v>946</v>
      </c>
      <c r="F242" s="778" t="s">
        <v>941</v>
      </c>
      <c r="G242" s="779"/>
      <c r="H242" s="783" t="s">
        <v>135</v>
      </c>
      <c r="I242" s="783"/>
      <c r="J242" s="441" t="s">
        <v>368</v>
      </c>
      <c r="K242" s="442" t="s">
        <v>524</v>
      </c>
      <c r="L242" s="443" t="s">
        <v>92</v>
      </c>
      <c r="N242" s="485" t="s">
        <v>387</v>
      </c>
      <c r="O242" s="485" t="s">
        <v>388</v>
      </c>
      <c r="P242" s="485" t="s">
        <v>389</v>
      </c>
      <c r="Q242" s="485" t="s">
        <v>390</v>
      </c>
      <c r="R242" s="485" t="s">
        <v>391</v>
      </c>
      <c r="S242" s="485" t="s">
        <v>392</v>
      </c>
      <c r="T242" s="485" t="s">
        <v>393</v>
      </c>
      <c r="U242" s="485" t="s">
        <v>394</v>
      </c>
      <c r="V242" s="485" t="s">
        <v>395</v>
      </c>
      <c r="W242" s="485" t="s">
        <v>142</v>
      </c>
      <c r="X242" s="485" t="s">
        <v>177</v>
      </c>
      <c r="Y242" s="425" t="s">
        <v>396</v>
      </c>
      <c r="Z242" s="485" t="s">
        <v>397</v>
      </c>
      <c r="AA242" s="485" t="s">
        <v>398</v>
      </c>
      <c r="AB242" s="485" t="s">
        <v>385</v>
      </c>
      <c r="AC242" s="485" t="s">
        <v>948</v>
      </c>
      <c r="AD242" s="485" t="s">
        <v>947</v>
      </c>
      <c r="AE242" s="485" t="s">
        <v>399</v>
      </c>
      <c r="AF242" s="485" t="s">
        <v>400</v>
      </c>
      <c r="AG242" s="485" t="s">
        <v>401</v>
      </c>
      <c r="AH242" s="488" t="s">
        <v>991</v>
      </c>
      <c r="AI242" s="487" t="s">
        <v>973</v>
      </c>
      <c r="AJ242" s="488" t="s">
        <v>402</v>
      </c>
      <c r="AL242" s="74" t="s">
        <v>497</v>
      </c>
      <c r="AM242" s="75" t="s">
        <v>497</v>
      </c>
      <c r="AN242" s="75" t="s">
        <v>497</v>
      </c>
      <c r="AO242" s="75" t="s">
        <v>497</v>
      </c>
      <c r="AP242" s="75" t="s">
        <v>497</v>
      </c>
      <c r="AQ242" s="75" t="s">
        <v>497</v>
      </c>
      <c r="AR242" s="75" t="s">
        <v>497</v>
      </c>
      <c r="AS242" s="75" t="s">
        <v>497</v>
      </c>
      <c r="AT242" s="75" t="s">
        <v>497</v>
      </c>
      <c r="AU242" s="75" t="s">
        <v>497</v>
      </c>
      <c r="AV242" s="75" t="s">
        <v>497</v>
      </c>
      <c r="AW242" s="75" t="s">
        <v>497</v>
      </c>
      <c r="AX242" s="75" t="s">
        <v>497</v>
      </c>
      <c r="AY242" s="75" t="s">
        <v>497</v>
      </c>
      <c r="AZ242" s="75" t="s">
        <v>497</v>
      </c>
      <c r="BA242" s="76" t="s">
        <v>497</v>
      </c>
    </row>
    <row r="243" spans="2:53" ht="15" customHeight="1">
      <c r="B243" s="452">
        <f>Calcu!I$568</f>
        <v>0</v>
      </c>
      <c r="C243" s="460">
        <f>Pressure_1_R3!B4</f>
        <v>0</v>
      </c>
      <c r="D243" s="469">
        <f>Pressure_1_R3!D4</f>
        <v>0</v>
      </c>
      <c r="E243" s="422" t="str">
        <f>IFERROR(C243*INDEX(C$3:J$10,MATCH(D243,B$3:B$10,0),4),"")</f>
        <v/>
      </c>
      <c r="F243" s="416" t="e">
        <f ca="1">V309</f>
        <v>#N/A</v>
      </c>
      <c r="G243" s="417" t="e">
        <f ca="1">V310</f>
        <v>#VALUE!</v>
      </c>
      <c r="H243" s="444" t="e">
        <f ca="1">ROUND(F243,G243)</f>
        <v>#N/A</v>
      </c>
      <c r="I243" s="411" t="s">
        <v>964</v>
      </c>
      <c r="J243" s="377">
        <f>IF(OR(I243="% of Reading",I243="% of F.S"),1,INDEX(C$3:J$10,MATCH(D243,B$3:B$10,0),MATCH(L243,C$2:J$2,0)))</f>
        <v>1</v>
      </c>
      <c r="K243" s="420" t="e">
        <f ca="1">H243*C243*J243</f>
        <v>#N/A</v>
      </c>
      <c r="L243" s="417">
        <f>D243</f>
        <v>0</v>
      </c>
      <c r="N243" s="377">
        <f t="shared" ref="N243:N271" si="568">SUM(AL243:BA243)</f>
        <v>0</v>
      </c>
      <c r="O243" s="406">
        <v>9.7989820000000005</v>
      </c>
      <c r="P243" s="421" t="e">
        <f>O$5</f>
        <v>#DIV/0!</v>
      </c>
      <c r="Q243" s="406">
        <v>8000</v>
      </c>
      <c r="R243" s="406">
        <v>1</v>
      </c>
      <c r="S243" s="406">
        <f>IF(MAX(E243:E302)&lt;=L$8,0,0.031)</f>
        <v>0</v>
      </c>
      <c r="T243" s="377" t="e">
        <f ca="1">SQRT(4*PI()*V243)</f>
        <v>#N/A</v>
      </c>
      <c r="U243" s="430" t="e">
        <f ca="1">IF(C243&gt;=0,N243*O243*(1-P243/Q243)*R243+S243*T243,#N/A)</f>
        <v>#DIV/0!</v>
      </c>
      <c r="V243" s="408" t="e">
        <f ca="1">G239</f>
        <v>#N/A</v>
      </c>
      <c r="W243" s="421" t="e">
        <f ca="1">H239</f>
        <v>#N/A</v>
      </c>
      <c r="X243" s="426" t="e">
        <f t="shared" ref="X243:X271" ca="1" si="569">U243/V243/10^6</f>
        <v>#DIV/0!</v>
      </c>
      <c r="Y243" s="406">
        <v>9.0000000000000002E-6</v>
      </c>
      <c r="Z243" s="427" t="e">
        <f ca="1">O$3-I239</f>
        <v>#DIV/0!</v>
      </c>
      <c r="AA243" s="431" t="e">
        <f ca="1">V243*(1+W243*X243)*(1+(Y243*Z243))</f>
        <v>#N/A</v>
      </c>
      <c r="AB243" s="432" t="e">
        <f t="shared" ref="AB243:AB271" ca="1" si="570">U243/AA243/10^6</f>
        <v>#DIV/0!</v>
      </c>
      <c r="AC243" s="421" t="e">
        <f>O$3</f>
        <v>#DIV/0!</v>
      </c>
      <c r="AD243" s="424" t="str">
        <f>IF(MAX(E243:E302)&lt;=L$8,"기체","액체")</f>
        <v>기체</v>
      </c>
      <c r="AE243" s="427" t="e">
        <f t="shared" ref="AE243:AE271" ca="1" si="571">IF(AD243="기체",(3.3694*10^-3*AB243)/(273.15+AC243),912.7+0.752*AB243-1.645*10^-3*AB243^2+1.456*10^-6*AB243^3)</f>
        <v>#DIV/0!</v>
      </c>
      <c r="AF243" s="406">
        <v>0.03</v>
      </c>
      <c r="AG243" s="423">
        <f>IF(C243=0,0,(AE243-P243)*O243*AF243)</f>
        <v>0</v>
      </c>
      <c r="AH243" s="423" t="e">
        <f ca="1">IF(C243&gt;=0,AB243+AG243/10^6,#N/A)</f>
        <v>#DIV/0!</v>
      </c>
      <c r="AI243" s="447" t="e">
        <f>INDEX($C$3:$J$10,MATCH("MPa",$C$2:$J$2,0),MATCH(D243,$B$3:$B$10,0))</f>
        <v>#N/A</v>
      </c>
      <c r="AJ243" s="429" t="e">
        <f ca="1">AH243*AI243</f>
        <v>#DIV/0!</v>
      </c>
      <c r="AL243" s="68">
        <f>Pressure_1_R3!A130</f>
        <v>0</v>
      </c>
      <c r="AM243" s="84">
        <f>Pressure_1_R3!B130</f>
        <v>0</v>
      </c>
      <c r="AN243" s="84">
        <f>Pressure_1_R3!C130</f>
        <v>0</v>
      </c>
      <c r="AO243" s="84">
        <f>Pressure_1_R3!D130</f>
        <v>0</v>
      </c>
      <c r="AP243" s="84">
        <f>Pressure_1_R3!E130</f>
        <v>0</v>
      </c>
      <c r="AQ243" s="84">
        <f>Pressure_1_R3!F130</f>
        <v>0</v>
      </c>
      <c r="AR243" s="84">
        <f>Pressure_1_R3!G130</f>
        <v>0</v>
      </c>
      <c r="AS243" s="84">
        <f>Pressure_1_R3!H130</f>
        <v>0</v>
      </c>
      <c r="AT243" s="84">
        <f>Pressure_1_R3!I130</f>
        <v>0</v>
      </c>
      <c r="AU243" s="84">
        <f>Pressure_1_R3!J130</f>
        <v>0</v>
      </c>
      <c r="AV243" s="84">
        <f>Pressure_1_R3!K130</f>
        <v>0</v>
      </c>
      <c r="AW243" s="84">
        <f>Pressure_1_R3!L130</f>
        <v>0</v>
      </c>
      <c r="AX243" s="84">
        <f>Pressure_1_R3!M130</f>
        <v>0</v>
      </c>
      <c r="AY243" s="84">
        <f>Pressure_1_R3!N130</f>
        <v>0</v>
      </c>
      <c r="AZ243" s="84">
        <f>Pressure_1_R3!O130</f>
        <v>0</v>
      </c>
      <c r="BA243" s="69">
        <f>Pressure_1_R3!P130</f>
        <v>0</v>
      </c>
    </row>
    <row r="244" spans="2:53" ht="15" customHeight="1">
      <c r="B244" s="409">
        <f>B243</f>
        <v>0</v>
      </c>
      <c r="C244" s="460">
        <f>Pressure_1_R3!B5</f>
        <v>0</v>
      </c>
      <c r="D244" s="469">
        <f>Pressure_1_R3!D5</f>
        <v>0</v>
      </c>
      <c r="E244" s="422" t="str">
        <f t="shared" ref="E244:E271" si="572">IFERROR(C244*INDEX(C$3:J$10,MATCH(D244,B$3:B$10,0),4),"")</f>
        <v/>
      </c>
      <c r="F244" s="412" t="e">
        <f ca="1">F243</f>
        <v>#N/A</v>
      </c>
      <c r="G244" s="413" t="e">
        <f ca="1">G243</f>
        <v>#VALUE!</v>
      </c>
      <c r="H244" s="444" t="e">
        <f t="shared" ref="H244:H271" ca="1" si="573">ROUND(F244,G244)</f>
        <v>#N/A</v>
      </c>
      <c r="I244" s="411" t="s">
        <v>964</v>
      </c>
      <c r="J244" s="377">
        <f t="shared" ref="J244:J302" si="574">IF(OR(I244="% of Reading",I244="% of F.S"),1,INDEX(C$3:J$10,MATCH(D244,B$3:B$10,0),MATCH(L244,C$2:J$2,0)))</f>
        <v>1</v>
      </c>
      <c r="K244" s="420" t="e">
        <f t="shared" ref="K244:K302" ca="1" si="575">H244*C244*J244</f>
        <v>#N/A</v>
      </c>
      <c r="L244" s="413">
        <f t="shared" ref="L244:L302" si="576">L243</f>
        <v>0</v>
      </c>
      <c r="N244" s="377">
        <f t="shared" si="568"/>
        <v>0</v>
      </c>
      <c r="O244" s="428">
        <f t="shared" ref="O244:T244" si="577">O243</f>
        <v>9.7989820000000005</v>
      </c>
      <c r="P244" s="428" t="e">
        <f t="shared" si="577"/>
        <v>#DIV/0!</v>
      </c>
      <c r="Q244" s="428">
        <f t="shared" si="577"/>
        <v>8000</v>
      </c>
      <c r="R244" s="428">
        <f t="shared" si="577"/>
        <v>1</v>
      </c>
      <c r="S244" s="428">
        <f t="shared" si="577"/>
        <v>0</v>
      </c>
      <c r="T244" s="428" t="e">
        <f t="shared" ca="1" si="577"/>
        <v>#N/A</v>
      </c>
      <c r="U244" s="430" t="e">
        <f t="shared" ref="U244:U271" ca="1" si="578">IF(C244&gt;=0,N244*O244*(1-P244/Q244)*R244+S244*T244,#N/A)</f>
        <v>#DIV/0!</v>
      </c>
      <c r="V244" s="428" t="e">
        <f t="shared" ref="V244" ca="1" si="579">V243</f>
        <v>#N/A</v>
      </c>
      <c r="W244" s="428" t="e">
        <f ca="1">W243</f>
        <v>#N/A</v>
      </c>
      <c r="X244" s="426" t="e">
        <f t="shared" ca="1" si="569"/>
        <v>#DIV/0!</v>
      </c>
      <c r="Y244" s="428">
        <f t="shared" ref="Y244:Z244" si="580">Y243</f>
        <v>9.0000000000000002E-6</v>
      </c>
      <c r="Z244" s="428" t="e">
        <f t="shared" ca="1" si="580"/>
        <v>#DIV/0!</v>
      </c>
      <c r="AA244" s="431" t="e">
        <f ca="1">V244*(1+W244*X244)*(1+(Y244*Z244))</f>
        <v>#N/A</v>
      </c>
      <c r="AB244" s="432" t="e">
        <f t="shared" ca="1" si="570"/>
        <v>#DIV/0!</v>
      </c>
      <c r="AC244" s="428" t="e">
        <f t="shared" ref="AC244" si="581">AC243</f>
        <v>#DIV/0!</v>
      </c>
      <c r="AD244" s="413" t="str">
        <f>AD243</f>
        <v>기체</v>
      </c>
      <c r="AE244" s="427" t="e">
        <f t="shared" ca="1" si="571"/>
        <v>#DIV/0!</v>
      </c>
      <c r="AF244" s="428">
        <f t="shared" ref="AF244:AF302" si="582">AF243</f>
        <v>0.03</v>
      </c>
      <c r="AG244" s="423">
        <f t="shared" ref="AG244:AG271" si="583">IF(C244=0,0,(AE244-P244)*O244*AF244)</f>
        <v>0</v>
      </c>
      <c r="AH244" s="423" t="e">
        <f t="shared" ref="AH244:AH271" ca="1" si="584">IF(C244&gt;=0,AB244+AG244/10^6,#N/A)</f>
        <v>#DIV/0!</v>
      </c>
      <c r="AI244" s="447" t="e">
        <f t="shared" ref="AI244:AI271" si="585">INDEX($C$3:$J$10,MATCH("MPa",$C$2:$J$2,0),MATCH(D244,$B$3:$B$10,0))</f>
        <v>#N/A</v>
      </c>
      <c r="AJ244" s="429" t="e">
        <f t="shared" ref="AJ244:AJ271" ca="1" si="586">AH244*AI244</f>
        <v>#DIV/0!</v>
      </c>
      <c r="AL244" s="70">
        <f>Pressure_1_R3!A131</f>
        <v>0</v>
      </c>
      <c r="AM244" s="83">
        <f>Pressure_1_R3!B131</f>
        <v>0</v>
      </c>
      <c r="AN244" s="83">
        <f>Pressure_1_R3!C131</f>
        <v>0</v>
      </c>
      <c r="AO244" s="83">
        <f>Pressure_1_R3!D131</f>
        <v>0</v>
      </c>
      <c r="AP244" s="83">
        <f>Pressure_1_R3!E131</f>
        <v>0</v>
      </c>
      <c r="AQ244" s="83">
        <f>Pressure_1_R3!F131</f>
        <v>0</v>
      </c>
      <c r="AR244" s="83">
        <f>Pressure_1_R3!G131</f>
        <v>0</v>
      </c>
      <c r="AS244" s="83">
        <f>Pressure_1_R3!H131</f>
        <v>0</v>
      </c>
      <c r="AT244" s="83">
        <f>Pressure_1_R3!I131</f>
        <v>0</v>
      </c>
      <c r="AU244" s="83">
        <f>Pressure_1_R3!J131</f>
        <v>0</v>
      </c>
      <c r="AV244" s="83">
        <f>Pressure_1_R3!K131</f>
        <v>0</v>
      </c>
      <c r="AW244" s="83">
        <f>Pressure_1_R3!L131</f>
        <v>0</v>
      </c>
      <c r="AX244" s="83">
        <f>Pressure_1_R3!M131</f>
        <v>0</v>
      </c>
      <c r="AY244" s="83">
        <f>Pressure_1_R3!N131</f>
        <v>0</v>
      </c>
      <c r="AZ244" s="83">
        <f>Pressure_1_R3!O131</f>
        <v>0</v>
      </c>
      <c r="BA244" s="71">
        <f>Pressure_1_R3!P131</f>
        <v>0</v>
      </c>
    </row>
    <row r="245" spans="2:53" ht="15" customHeight="1">
      <c r="B245" s="409">
        <f t="shared" ref="B245:G260" si="587">B244</f>
        <v>0</v>
      </c>
      <c r="C245" s="460">
        <f>Pressure_1_R3!B6</f>
        <v>0</v>
      </c>
      <c r="D245" s="469">
        <f>Pressure_1_R3!D6</f>
        <v>0</v>
      </c>
      <c r="E245" s="422" t="str">
        <f t="shared" si="572"/>
        <v/>
      </c>
      <c r="F245" s="412" t="e">
        <f t="shared" ca="1" si="587"/>
        <v>#N/A</v>
      </c>
      <c r="G245" s="413" t="e">
        <f t="shared" ca="1" si="587"/>
        <v>#VALUE!</v>
      </c>
      <c r="H245" s="444" t="e">
        <f t="shared" ca="1" si="573"/>
        <v>#N/A</v>
      </c>
      <c r="I245" s="411" t="s">
        <v>964</v>
      </c>
      <c r="J245" s="377">
        <f t="shared" si="574"/>
        <v>1</v>
      </c>
      <c r="K245" s="420" t="e">
        <f t="shared" ca="1" si="575"/>
        <v>#N/A</v>
      </c>
      <c r="L245" s="413">
        <f t="shared" si="576"/>
        <v>0</v>
      </c>
      <c r="N245" s="377">
        <f t="shared" si="568"/>
        <v>0</v>
      </c>
      <c r="O245" s="428">
        <f t="shared" ref="O245:T245" si="588">O244</f>
        <v>9.7989820000000005</v>
      </c>
      <c r="P245" s="428" t="e">
        <f t="shared" si="588"/>
        <v>#DIV/0!</v>
      </c>
      <c r="Q245" s="428">
        <f t="shared" si="588"/>
        <v>8000</v>
      </c>
      <c r="R245" s="428">
        <f t="shared" si="588"/>
        <v>1</v>
      </c>
      <c r="S245" s="428">
        <f t="shared" si="588"/>
        <v>0</v>
      </c>
      <c r="T245" s="428" t="e">
        <f t="shared" ca="1" si="588"/>
        <v>#N/A</v>
      </c>
      <c r="U245" s="430" t="e">
        <f t="shared" ca="1" si="578"/>
        <v>#DIV/0!</v>
      </c>
      <c r="V245" s="428" t="e">
        <f t="shared" ref="V245" ca="1" si="589">V244</f>
        <v>#N/A</v>
      </c>
      <c r="W245" s="428" t="e">
        <f ca="1">W244</f>
        <v>#N/A</v>
      </c>
      <c r="X245" s="426" t="e">
        <f t="shared" ca="1" si="569"/>
        <v>#DIV/0!</v>
      </c>
      <c r="Y245" s="428">
        <f t="shared" ref="Y245:Z245" si="590">Y244</f>
        <v>9.0000000000000002E-6</v>
      </c>
      <c r="Z245" s="428" t="e">
        <f t="shared" ca="1" si="590"/>
        <v>#DIV/0!</v>
      </c>
      <c r="AA245" s="431" t="e">
        <f ca="1">V245*(1+W245*X245)*(1+(Y245*Z245))</f>
        <v>#N/A</v>
      </c>
      <c r="AB245" s="432" t="e">
        <f t="shared" ca="1" si="570"/>
        <v>#DIV/0!</v>
      </c>
      <c r="AC245" s="428" t="e">
        <f t="shared" ref="AC245:AD245" si="591">AC244</f>
        <v>#DIV/0!</v>
      </c>
      <c r="AD245" s="413" t="str">
        <f t="shared" si="591"/>
        <v>기체</v>
      </c>
      <c r="AE245" s="427" t="e">
        <f t="shared" ca="1" si="571"/>
        <v>#DIV/0!</v>
      </c>
      <c r="AF245" s="428">
        <f t="shared" si="582"/>
        <v>0.03</v>
      </c>
      <c r="AG245" s="423">
        <f t="shared" si="583"/>
        <v>0</v>
      </c>
      <c r="AH245" s="423" t="e">
        <f t="shared" ca="1" si="584"/>
        <v>#DIV/0!</v>
      </c>
      <c r="AI245" s="447" t="e">
        <f t="shared" si="585"/>
        <v>#N/A</v>
      </c>
      <c r="AJ245" s="429" t="e">
        <f t="shared" ca="1" si="586"/>
        <v>#DIV/0!</v>
      </c>
      <c r="AL245" s="68">
        <f>Pressure_1_R3!A132</f>
        <v>0</v>
      </c>
      <c r="AM245" s="84">
        <f>Pressure_1_R3!B132</f>
        <v>0</v>
      </c>
      <c r="AN245" s="84">
        <f>Pressure_1_R3!C132</f>
        <v>0</v>
      </c>
      <c r="AO245" s="84">
        <f>Pressure_1_R3!D132</f>
        <v>0</v>
      </c>
      <c r="AP245" s="84">
        <f>Pressure_1_R3!E132</f>
        <v>0</v>
      </c>
      <c r="AQ245" s="84">
        <f>Pressure_1_R3!F132</f>
        <v>0</v>
      </c>
      <c r="AR245" s="84">
        <f>Pressure_1_R3!G132</f>
        <v>0</v>
      </c>
      <c r="AS245" s="84">
        <f>Pressure_1_R3!H132</f>
        <v>0</v>
      </c>
      <c r="AT245" s="84">
        <f>Pressure_1_R3!I132</f>
        <v>0</v>
      </c>
      <c r="AU245" s="84">
        <f>Pressure_1_R3!J132</f>
        <v>0</v>
      </c>
      <c r="AV245" s="84">
        <f>Pressure_1_R3!K132</f>
        <v>0</v>
      </c>
      <c r="AW245" s="84">
        <f>Pressure_1_R3!L132</f>
        <v>0</v>
      </c>
      <c r="AX245" s="84">
        <f>Pressure_1_R3!M132</f>
        <v>0</v>
      </c>
      <c r="AY245" s="84">
        <f>Pressure_1_R3!N132</f>
        <v>0</v>
      </c>
      <c r="AZ245" s="84">
        <f>Pressure_1_R3!O132</f>
        <v>0</v>
      </c>
      <c r="BA245" s="69">
        <f>Pressure_1_R3!P132</f>
        <v>0</v>
      </c>
    </row>
    <row r="246" spans="2:53" ht="15" customHeight="1">
      <c r="B246" s="409">
        <f t="shared" si="587"/>
        <v>0</v>
      </c>
      <c r="C246" s="460">
        <f>Pressure_1_R3!B7</f>
        <v>0</v>
      </c>
      <c r="D246" s="469">
        <f>Pressure_1_R3!D7</f>
        <v>0</v>
      </c>
      <c r="E246" s="422" t="str">
        <f t="shared" si="572"/>
        <v/>
      </c>
      <c r="F246" s="412" t="e">
        <f t="shared" ca="1" si="587"/>
        <v>#N/A</v>
      </c>
      <c r="G246" s="413" t="e">
        <f t="shared" ca="1" si="587"/>
        <v>#VALUE!</v>
      </c>
      <c r="H246" s="444" t="e">
        <f t="shared" ca="1" si="573"/>
        <v>#N/A</v>
      </c>
      <c r="I246" s="411" t="s">
        <v>964</v>
      </c>
      <c r="J246" s="377">
        <f t="shared" si="574"/>
        <v>1</v>
      </c>
      <c r="K246" s="420" t="e">
        <f t="shared" ca="1" si="575"/>
        <v>#N/A</v>
      </c>
      <c r="L246" s="413">
        <f t="shared" si="576"/>
        <v>0</v>
      </c>
      <c r="N246" s="377">
        <f t="shared" si="568"/>
        <v>0</v>
      </c>
      <c r="O246" s="428">
        <f t="shared" ref="O246:T246" si="592">O245</f>
        <v>9.7989820000000005</v>
      </c>
      <c r="P246" s="428" t="e">
        <f t="shared" si="592"/>
        <v>#DIV/0!</v>
      </c>
      <c r="Q246" s="428">
        <f t="shared" si="592"/>
        <v>8000</v>
      </c>
      <c r="R246" s="428">
        <f t="shared" si="592"/>
        <v>1</v>
      </c>
      <c r="S246" s="428">
        <f t="shared" si="592"/>
        <v>0</v>
      </c>
      <c r="T246" s="428" t="e">
        <f t="shared" ca="1" si="592"/>
        <v>#N/A</v>
      </c>
      <c r="U246" s="430" t="e">
        <f t="shared" ca="1" si="578"/>
        <v>#DIV/0!</v>
      </c>
      <c r="V246" s="428" t="e">
        <f t="shared" ref="V246" ca="1" si="593">V245</f>
        <v>#N/A</v>
      </c>
      <c r="W246" s="428" t="e">
        <f ca="1">W245</f>
        <v>#N/A</v>
      </c>
      <c r="X246" s="426" t="e">
        <f t="shared" ca="1" si="569"/>
        <v>#DIV/0!</v>
      </c>
      <c r="Y246" s="428">
        <f t="shared" ref="Y246:Z246" si="594">Y245</f>
        <v>9.0000000000000002E-6</v>
      </c>
      <c r="Z246" s="428" t="e">
        <f t="shared" ca="1" si="594"/>
        <v>#DIV/0!</v>
      </c>
      <c r="AA246" s="431" t="e">
        <f t="shared" ref="AA246:AA271" ca="1" si="595">V246*(1+W246*X246)*(1+(Y246*Z246))</f>
        <v>#N/A</v>
      </c>
      <c r="AB246" s="432" t="e">
        <f t="shared" ca="1" si="570"/>
        <v>#DIV/0!</v>
      </c>
      <c r="AC246" s="428" t="e">
        <f t="shared" ref="AC246:AD246" si="596">AC245</f>
        <v>#DIV/0!</v>
      </c>
      <c r="AD246" s="413" t="str">
        <f t="shared" si="596"/>
        <v>기체</v>
      </c>
      <c r="AE246" s="427" t="e">
        <f t="shared" ca="1" si="571"/>
        <v>#DIV/0!</v>
      </c>
      <c r="AF246" s="428">
        <f t="shared" si="582"/>
        <v>0.03</v>
      </c>
      <c r="AG246" s="423">
        <f t="shared" si="583"/>
        <v>0</v>
      </c>
      <c r="AH246" s="423" t="e">
        <f t="shared" ca="1" si="584"/>
        <v>#DIV/0!</v>
      </c>
      <c r="AI246" s="447" t="e">
        <f t="shared" si="585"/>
        <v>#N/A</v>
      </c>
      <c r="AJ246" s="429" t="e">
        <f t="shared" ca="1" si="586"/>
        <v>#DIV/0!</v>
      </c>
      <c r="AL246" s="70">
        <f>Pressure_1_R3!A133</f>
        <v>0</v>
      </c>
      <c r="AM246" s="83">
        <f>Pressure_1_R3!B133</f>
        <v>0</v>
      </c>
      <c r="AN246" s="83">
        <f>Pressure_1_R3!C133</f>
        <v>0</v>
      </c>
      <c r="AO246" s="83">
        <f>Pressure_1_R3!D133</f>
        <v>0</v>
      </c>
      <c r="AP246" s="83">
        <f>Pressure_1_R3!E133</f>
        <v>0</v>
      </c>
      <c r="AQ246" s="83">
        <f>Pressure_1_R3!F133</f>
        <v>0</v>
      </c>
      <c r="AR246" s="83">
        <f>Pressure_1_R3!G133</f>
        <v>0</v>
      </c>
      <c r="AS246" s="83">
        <f>Pressure_1_R3!H133</f>
        <v>0</v>
      </c>
      <c r="AT246" s="83">
        <f>Pressure_1_R3!I133</f>
        <v>0</v>
      </c>
      <c r="AU246" s="83">
        <f>Pressure_1_R3!J133</f>
        <v>0</v>
      </c>
      <c r="AV246" s="83">
        <f>Pressure_1_R3!K133</f>
        <v>0</v>
      </c>
      <c r="AW246" s="83">
        <f>Pressure_1_R3!L133</f>
        <v>0</v>
      </c>
      <c r="AX246" s="83">
        <f>Pressure_1_R3!M133</f>
        <v>0</v>
      </c>
      <c r="AY246" s="83">
        <f>Pressure_1_R3!N133</f>
        <v>0</v>
      </c>
      <c r="AZ246" s="83">
        <f>Pressure_1_R3!O133</f>
        <v>0</v>
      </c>
      <c r="BA246" s="71">
        <f>Pressure_1_R3!P133</f>
        <v>0</v>
      </c>
    </row>
    <row r="247" spans="2:53" ht="15" customHeight="1">
      <c r="B247" s="409">
        <f t="shared" si="587"/>
        <v>0</v>
      </c>
      <c r="C247" s="460">
        <f>Pressure_1_R3!B8</f>
        <v>0</v>
      </c>
      <c r="D247" s="469">
        <f>Pressure_1_R3!D8</f>
        <v>0</v>
      </c>
      <c r="E247" s="422" t="str">
        <f t="shared" si="572"/>
        <v/>
      </c>
      <c r="F247" s="412" t="e">
        <f t="shared" ca="1" si="587"/>
        <v>#N/A</v>
      </c>
      <c r="G247" s="413" t="e">
        <f t="shared" ca="1" si="587"/>
        <v>#VALUE!</v>
      </c>
      <c r="H247" s="444" t="e">
        <f t="shared" ca="1" si="573"/>
        <v>#N/A</v>
      </c>
      <c r="I247" s="411" t="s">
        <v>964</v>
      </c>
      <c r="J247" s="377">
        <f t="shared" si="574"/>
        <v>1</v>
      </c>
      <c r="K247" s="420" t="e">
        <f t="shared" ca="1" si="575"/>
        <v>#N/A</v>
      </c>
      <c r="L247" s="413">
        <f t="shared" si="576"/>
        <v>0</v>
      </c>
      <c r="N247" s="377">
        <f t="shared" si="568"/>
        <v>0</v>
      </c>
      <c r="O247" s="428">
        <f t="shared" ref="O247:T247" si="597">O246</f>
        <v>9.7989820000000005</v>
      </c>
      <c r="P247" s="428" t="e">
        <f t="shared" si="597"/>
        <v>#DIV/0!</v>
      </c>
      <c r="Q247" s="428">
        <f t="shared" si="597"/>
        <v>8000</v>
      </c>
      <c r="R247" s="428">
        <f t="shared" si="597"/>
        <v>1</v>
      </c>
      <c r="S247" s="428">
        <f t="shared" si="597"/>
        <v>0</v>
      </c>
      <c r="T247" s="428" t="e">
        <f t="shared" ca="1" si="597"/>
        <v>#N/A</v>
      </c>
      <c r="U247" s="430" t="e">
        <f t="shared" ca="1" si="578"/>
        <v>#DIV/0!</v>
      </c>
      <c r="V247" s="428" t="e">
        <f t="shared" ref="V247:W247" ca="1" si="598">V246</f>
        <v>#N/A</v>
      </c>
      <c r="W247" s="428" t="e">
        <f t="shared" ca="1" si="598"/>
        <v>#N/A</v>
      </c>
      <c r="X247" s="426" t="e">
        <f t="shared" ca="1" si="569"/>
        <v>#DIV/0!</v>
      </c>
      <c r="Y247" s="428">
        <f t="shared" ref="Y247:Z247" si="599">Y246</f>
        <v>9.0000000000000002E-6</v>
      </c>
      <c r="Z247" s="428" t="e">
        <f t="shared" ca="1" si="599"/>
        <v>#DIV/0!</v>
      </c>
      <c r="AA247" s="431" t="e">
        <f t="shared" ca="1" si="595"/>
        <v>#N/A</v>
      </c>
      <c r="AB247" s="432" t="e">
        <f t="shared" ca="1" si="570"/>
        <v>#DIV/0!</v>
      </c>
      <c r="AC247" s="428" t="e">
        <f t="shared" ref="AC247:AD247" si="600">AC246</f>
        <v>#DIV/0!</v>
      </c>
      <c r="AD247" s="413" t="str">
        <f t="shared" si="600"/>
        <v>기체</v>
      </c>
      <c r="AE247" s="427" t="e">
        <f t="shared" ca="1" si="571"/>
        <v>#DIV/0!</v>
      </c>
      <c r="AF247" s="428">
        <f t="shared" si="582"/>
        <v>0.03</v>
      </c>
      <c r="AG247" s="423">
        <f t="shared" si="583"/>
        <v>0</v>
      </c>
      <c r="AH247" s="423" t="e">
        <f t="shared" ca="1" si="584"/>
        <v>#DIV/0!</v>
      </c>
      <c r="AI247" s="447" t="e">
        <f t="shared" si="585"/>
        <v>#N/A</v>
      </c>
      <c r="AJ247" s="429" t="e">
        <f t="shared" ca="1" si="586"/>
        <v>#DIV/0!</v>
      </c>
      <c r="AL247" s="68">
        <f>Pressure_1_R3!A134</f>
        <v>0</v>
      </c>
      <c r="AM247" s="84">
        <f>Pressure_1_R3!B134</f>
        <v>0</v>
      </c>
      <c r="AN247" s="84">
        <f>Pressure_1_R3!C134</f>
        <v>0</v>
      </c>
      <c r="AO247" s="84">
        <f>Pressure_1_R3!D134</f>
        <v>0</v>
      </c>
      <c r="AP247" s="84">
        <f>Pressure_1_R3!E134</f>
        <v>0</v>
      </c>
      <c r="AQ247" s="84">
        <f>Pressure_1_R3!F134</f>
        <v>0</v>
      </c>
      <c r="AR247" s="84">
        <f>Pressure_1_R3!G134</f>
        <v>0</v>
      </c>
      <c r="AS247" s="84">
        <f>Pressure_1_R3!H134</f>
        <v>0</v>
      </c>
      <c r="AT247" s="84">
        <f>Pressure_1_R3!I134</f>
        <v>0</v>
      </c>
      <c r="AU247" s="84">
        <f>Pressure_1_R3!J134</f>
        <v>0</v>
      </c>
      <c r="AV247" s="84">
        <f>Pressure_1_R3!K134</f>
        <v>0</v>
      </c>
      <c r="AW247" s="84">
        <f>Pressure_1_R3!L134</f>
        <v>0</v>
      </c>
      <c r="AX247" s="84">
        <f>Pressure_1_R3!M134</f>
        <v>0</v>
      </c>
      <c r="AY247" s="84">
        <f>Pressure_1_R3!N134</f>
        <v>0</v>
      </c>
      <c r="AZ247" s="84">
        <f>Pressure_1_R3!O134</f>
        <v>0</v>
      </c>
      <c r="BA247" s="69">
        <f>Pressure_1_R3!P134</f>
        <v>0</v>
      </c>
    </row>
    <row r="248" spans="2:53" ht="15" customHeight="1">
      <c r="B248" s="409">
        <f t="shared" si="587"/>
        <v>0</v>
      </c>
      <c r="C248" s="460">
        <f>Pressure_1_R3!B9</f>
        <v>0</v>
      </c>
      <c r="D248" s="469">
        <f>Pressure_1_R3!D9</f>
        <v>0</v>
      </c>
      <c r="E248" s="422" t="str">
        <f t="shared" si="572"/>
        <v/>
      </c>
      <c r="F248" s="412" t="e">
        <f t="shared" ca="1" si="587"/>
        <v>#N/A</v>
      </c>
      <c r="G248" s="413" t="e">
        <f t="shared" ca="1" si="587"/>
        <v>#VALUE!</v>
      </c>
      <c r="H248" s="444" t="e">
        <f t="shared" ca="1" si="573"/>
        <v>#N/A</v>
      </c>
      <c r="I248" s="411" t="s">
        <v>964</v>
      </c>
      <c r="J248" s="377">
        <f t="shared" si="574"/>
        <v>1</v>
      </c>
      <c r="K248" s="420" t="e">
        <f t="shared" ca="1" si="575"/>
        <v>#N/A</v>
      </c>
      <c r="L248" s="413">
        <f t="shared" si="576"/>
        <v>0</v>
      </c>
      <c r="N248" s="377">
        <f t="shared" si="568"/>
        <v>0</v>
      </c>
      <c r="O248" s="428">
        <f t="shared" ref="O248:T248" si="601">O247</f>
        <v>9.7989820000000005</v>
      </c>
      <c r="P248" s="428" t="e">
        <f t="shared" si="601"/>
        <v>#DIV/0!</v>
      </c>
      <c r="Q248" s="428">
        <f t="shared" si="601"/>
        <v>8000</v>
      </c>
      <c r="R248" s="428">
        <f t="shared" si="601"/>
        <v>1</v>
      </c>
      <c r="S248" s="428">
        <f t="shared" si="601"/>
        <v>0</v>
      </c>
      <c r="T248" s="428" t="e">
        <f t="shared" ca="1" si="601"/>
        <v>#N/A</v>
      </c>
      <c r="U248" s="430" t="e">
        <f t="shared" ca="1" si="578"/>
        <v>#DIV/0!</v>
      </c>
      <c r="V248" s="428" t="e">
        <f t="shared" ref="V248:W248" ca="1" si="602">V247</f>
        <v>#N/A</v>
      </c>
      <c r="W248" s="428" t="e">
        <f t="shared" ca="1" si="602"/>
        <v>#N/A</v>
      </c>
      <c r="X248" s="426" t="e">
        <f t="shared" ca="1" si="569"/>
        <v>#DIV/0!</v>
      </c>
      <c r="Y248" s="428">
        <f t="shared" ref="Y248:Z248" si="603">Y247</f>
        <v>9.0000000000000002E-6</v>
      </c>
      <c r="Z248" s="428" t="e">
        <f t="shared" ca="1" si="603"/>
        <v>#DIV/0!</v>
      </c>
      <c r="AA248" s="431" t="e">
        <f t="shared" ca="1" si="595"/>
        <v>#N/A</v>
      </c>
      <c r="AB248" s="432" t="e">
        <f t="shared" ca="1" si="570"/>
        <v>#DIV/0!</v>
      </c>
      <c r="AC248" s="428" t="e">
        <f t="shared" ref="AC248:AD248" si="604">AC247</f>
        <v>#DIV/0!</v>
      </c>
      <c r="AD248" s="413" t="str">
        <f t="shared" si="604"/>
        <v>기체</v>
      </c>
      <c r="AE248" s="427" t="e">
        <f t="shared" ca="1" si="571"/>
        <v>#DIV/0!</v>
      </c>
      <c r="AF248" s="428">
        <f t="shared" si="582"/>
        <v>0.03</v>
      </c>
      <c r="AG248" s="423">
        <f t="shared" si="583"/>
        <v>0</v>
      </c>
      <c r="AH248" s="423" t="e">
        <f t="shared" ca="1" si="584"/>
        <v>#DIV/0!</v>
      </c>
      <c r="AI248" s="447" t="e">
        <f t="shared" si="585"/>
        <v>#N/A</v>
      </c>
      <c r="AJ248" s="429" t="e">
        <f t="shared" ca="1" si="586"/>
        <v>#DIV/0!</v>
      </c>
      <c r="AL248" s="70">
        <f>Pressure_1_R3!A135</f>
        <v>0</v>
      </c>
      <c r="AM248" s="83">
        <f>Pressure_1_R3!B135</f>
        <v>0</v>
      </c>
      <c r="AN248" s="83">
        <f>Pressure_1_R3!C135</f>
        <v>0</v>
      </c>
      <c r="AO248" s="83">
        <f>Pressure_1_R3!D135</f>
        <v>0</v>
      </c>
      <c r="AP248" s="83">
        <f>Pressure_1_R3!E135</f>
        <v>0</v>
      </c>
      <c r="AQ248" s="83">
        <f>Pressure_1_R3!F135</f>
        <v>0</v>
      </c>
      <c r="AR248" s="83">
        <f>Pressure_1_R3!G135</f>
        <v>0</v>
      </c>
      <c r="AS248" s="83">
        <f>Pressure_1_R3!H135</f>
        <v>0</v>
      </c>
      <c r="AT248" s="83">
        <f>Pressure_1_R3!I135</f>
        <v>0</v>
      </c>
      <c r="AU248" s="83">
        <f>Pressure_1_R3!J135</f>
        <v>0</v>
      </c>
      <c r="AV248" s="83">
        <f>Pressure_1_R3!K135</f>
        <v>0</v>
      </c>
      <c r="AW248" s="83">
        <f>Pressure_1_R3!L135</f>
        <v>0</v>
      </c>
      <c r="AX248" s="83">
        <f>Pressure_1_R3!M135</f>
        <v>0</v>
      </c>
      <c r="AY248" s="83">
        <f>Pressure_1_R3!N135</f>
        <v>0</v>
      </c>
      <c r="AZ248" s="83">
        <f>Pressure_1_R3!O135</f>
        <v>0</v>
      </c>
      <c r="BA248" s="71">
        <f>Pressure_1_R3!P135</f>
        <v>0</v>
      </c>
    </row>
    <row r="249" spans="2:53" ht="15" customHeight="1">
      <c r="B249" s="409">
        <f t="shared" si="587"/>
        <v>0</v>
      </c>
      <c r="C249" s="460">
        <f>Pressure_1_R3!B10</f>
        <v>0</v>
      </c>
      <c r="D249" s="469">
        <f>Pressure_1_R3!D10</f>
        <v>0</v>
      </c>
      <c r="E249" s="422" t="str">
        <f t="shared" si="572"/>
        <v/>
      </c>
      <c r="F249" s="412" t="e">
        <f t="shared" ca="1" si="587"/>
        <v>#N/A</v>
      </c>
      <c r="G249" s="413" t="e">
        <f t="shared" ca="1" si="587"/>
        <v>#VALUE!</v>
      </c>
      <c r="H249" s="444" t="e">
        <f t="shared" ca="1" si="573"/>
        <v>#N/A</v>
      </c>
      <c r="I249" s="411" t="s">
        <v>964</v>
      </c>
      <c r="J249" s="377">
        <f t="shared" si="574"/>
        <v>1</v>
      </c>
      <c r="K249" s="420" t="e">
        <f t="shared" ca="1" si="575"/>
        <v>#N/A</v>
      </c>
      <c r="L249" s="413">
        <f t="shared" si="576"/>
        <v>0</v>
      </c>
      <c r="N249" s="377">
        <f t="shared" si="568"/>
        <v>0</v>
      </c>
      <c r="O249" s="428">
        <f t="shared" ref="O249:T249" si="605">O248</f>
        <v>9.7989820000000005</v>
      </c>
      <c r="P249" s="428" t="e">
        <f t="shared" si="605"/>
        <v>#DIV/0!</v>
      </c>
      <c r="Q249" s="428">
        <f t="shared" si="605"/>
        <v>8000</v>
      </c>
      <c r="R249" s="428">
        <f t="shared" si="605"/>
        <v>1</v>
      </c>
      <c r="S249" s="428">
        <f t="shared" si="605"/>
        <v>0</v>
      </c>
      <c r="T249" s="428" t="e">
        <f t="shared" ca="1" si="605"/>
        <v>#N/A</v>
      </c>
      <c r="U249" s="430" t="e">
        <f t="shared" ca="1" si="578"/>
        <v>#DIV/0!</v>
      </c>
      <c r="V249" s="428" t="e">
        <f t="shared" ref="V249:W249" ca="1" si="606">V248</f>
        <v>#N/A</v>
      </c>
      <c r="W249" s="428" t="e">
        <f t="shared" ca="1" si="606"/>
        <v>#N/A</v>
      </c>
      <c r="X249" s="426" t="e">
        <f t="shared" ca="1" si="569"/>
        <v>#DIV/0!</v>
      </c>
      <c r="Y249" s="428">
        <f t="shared" ref="Y249:Z249" si="607">Y248</f>
        <v>9.0000000000000002E-6</v>
      </c>
      <c r="Z249" s="428" t="e">
        <f t="shared" ca="1" si="607"/>
        <v>#DIV/0!</v>
      </c>
      <c r="AA249" s="431" t="e">
        <f t="shared" ca="1" si="595"/>
        <v>#N/A</v>
      </c>
      <c r="AB249" s="432" t="e">
        <f t="shared" ca="1" si="570"/>
        <v>#DIV/0!</v>
      </c>
      <c r="AC249" s="428" t="e">
        <f t="shared" ref="AC249:AD249" si="608">AC248</f>
        <v>#DIV/0!</v>
      </c>
      <c r="AD249" s="413" t="str">
        <f t="shared" si="608"/>
        <v>기체</v>
      </c>
      <c r="AE249" s="427" t="e">
        <f t="shared" ca="1" si="571"/>
        <v>#DIV/0!</v>
      </c>
      <c r="AF249" s="428">
        <f t="shared" si="582"/>
        <v>0.03</v>
      </c>
      <c r="AG249" s="423">
        <f t="shared" si="583"/>
        <v>0</v>
      </c>
      <c r="AH249" s="423" t="e">
        <f t="shared" ca="1" si="584"/>
        <v>#DIV/0!</v>
      </c>
      <c r="AI249" s="447" t="e">
        <f t="shared" si="585"/>
        <v>#N/A</v>
      </c>
      <c r="AJ249" s="429" t="e">
        <f t="shared" ca="1" si="586"/>
        <v>#DIV/0!</v>
      </c>
      <c r="AL249" s="68">
        <f>Pressure_1_R3!A136</f>
        <v>0</v>
      </c>
      <c r="AM249" s="84">
        <f>Pressure_1_R3!B136</f>
        <v>0</v>
      </c>
      <c r="AN249" s="84">
        <f>Pressure_1_R3!C136</f>
        <v>0</v>
      </c>
      <c r="AO249" s="84">
        <f>Pressure_1_R3!D136</f>
        <v>0</v>
      </c>
      <c r="AP249" s="84">
        <f>Pressure_1_R3!E136</f>
        <v>0</v>
      </c>
      <c r="AQ249" s="84">
        <f>Pressure_1_R3!F136</f>
        <v>0</v>
      </c>
      <c r="AR249" s="84">
        <f>Pressure_1_R3!G136</f>
        <v>0</v>
      </c>
      <c r="AS249" s="84">
        <f>Pressure_1_R3!H136</f>
        <v>0</v>
      </c>
      <c r="AT249" s="84">
        <f>Pressure_1_R3!I136</f>
        <v>0</v>
      </c>
      <c r="AU249" s="84">
        <f>Pressure_1_R3!J136</f>
        <v>0</v>
      </c>
      <c r="AV249" s="84">
        <f>Pressure_1_R3!K136</f>
        <v>0</v>
      </c>
      <c r="AW249" s="84">
        <f>Pressure_1_R3!L136</f>
        <v>0</v>
      </c>
      <c r="AX249" s="84">
        <f>Pressure_1_R3!M136</f>
        <v>0</v>
      </c>
      <c r="AY249" s="84">
        <f>Pressure_1_R3!N136</f>
        <v>0</v>
      </c>
      <c r="AZ249" s="84">
        <f>Pressure_1_R3!O136</f>
        <v>0</v>
      </c>
      <c r="BA249" s="69">
        <f>Pressure_1_R3!P136</f>
        <v>0</v>
      </c>
    </row>
    <row r="250" spans="2:53" ht="15" customHeight="1">
      <c r="B250" s="409">
        <f t="shared" si="587"/>
        <v>0</v>
      </c>
      <c r="C250" s="460">
        <f>Pressure_1_R3!B11</f>
        <v>0</v>
      </c>
      <c r="D250" s="469">
        <f>Pressure_1_R3!D11</f>
        <v>0</v>
      </c>
      <c r="E250" s="422" t="str">
        <f t="shared" si="572"/>
        <v/>
      </c>
      <c r="F250" s="412" t="e">
        <f t="shared" ca="1" si="587"/>
        <v>#N/A</v>
      </c>
      <c r="G250" s="413" t="e">
        <f t="shared" ca="1" si="587"/>
        <v>#VALUE!</v>
      </c>
      <c r="H250" s="444" t="e">
        <f t="shared" ca="1" si="573"/>
        <v>#N/A</v>
      </c>
      <c r="I250" s="411" t="s">
        <v>964</v>
      </c>
      <c r="J250" s="377">
        <f t="shared" si="574"/>
        <v>1</v>
      </c>
      <c r="K250" s="420" t="e">
        <f t="shared" ca="1" si="575"/>
        <v>#N/A</v>
      </c>
      <c r="L250" s="413">
        <f t="shared" si="576"/>
        <v>0</v>
      </c>
      <c r="N250" s="377">
        <f t="shared" si="568"/>
        <v>0</v>
      </c>
      <c r="O250" s="428">
        <f t="shared" ref="O250:T250" si="609">O249</f>
        <v>9.7989820000000005</v>
      </c>
      <c r="P250" s="428" t="e">
        <f t="shared" si="609"/>
        <v>#DIV/0!</v>
      </c>
      <c r="Q250" s="428">
        <f t="shared" si="609"/>
        <v>8000</v>
      </c>
      <c r="R250" s="428">
        <f t="shared" si="609"/>
        <v>1</v>
      </c>
      <c r="S250" s="428">
        <f t="shared" si="609"/>
        <v>0</v>
      </c>
      <c r="T250" s="428" t="e">
        <f t="shared" ca="1" si="609"/>
        <v>#N/A</v>
      </c>
      <c r="U250" s="430" t="e">
        <f t="shared" ca="1" si="578"/>
        <v>#DIV/0!</v>
      </c>
      <c r="V250" s="428" t="e">
        <f t="shared" ref="V250:W250" ca="1" si="610">V249</f>
        <v>#N/A</v>
      </c>
      <c r="W250" s="428" t="e">
        <f t="shared" ca="1" si="610"/>
        <v>#N/A</v>
      </c>
      <c r="X250" s="426" t="e">
        <f t="shared" ca="1" si="569"/>
        <v>#DIV/0!</v>
      </c>
      <c r="Y250" s="428">
        <f t="shared" ref="Y250:Z250" si="611">Y249</f>
        <v>9.0000000000000002E-6</v>
      </c>
      <c r="Z250" s="428" t="e">
        <f t="shared" ca="1" si="611"/>
        <v>#DIV/0!</v>
      </c>
      <c r="AA250" s="431" t="e">
        <f t="shared" ca="1" si="595"/>
        <v>#N/A</v>
      </c>
      <c r="AB250" s="432" t="e">
        <f t="shared" ca="1" si="570"/>
        <v>#DIV/0!</v>
      </c>
      <c r="AC250" s="428" t="e">
        <f t="shared" ref="AC250:AD250" si="612">AC249</f>
        <v>#DIV/0!</v>
      </c>
      <c r="AD250" s="413" t="str">
        <f t="shared" si="612"/>
        <v>기체</v>
      </c>
      <c r="AE250" s="427" t="e">
        <f t="shared" ca="1" si="571"/>
        <v>#DIV/0!</v>
      </c>
      <c r="AF250" s="428">
        <f t="shared" si="582"/>
        <v>0.03</v>
      </c>
      <c r="AG250" s="423">
        <f t="shared" si="583"/>
        <v>0</v>
      </c>
      <c r="AH250" s="423" t="e">
        <f t="shared" ca="1" si="584"/>
        <v>#DIV/0!</v>
      </c>
      <c r="AI250" s="447" t="e">
        <f t="shared" si="585"/>
        <v>#N/A</v>
      </c>
      <c r="AJ250" s="429" t="e">
        <f t="shared" ca="1" si="586"/>
        <v>#DIV/0!</v>
      </c>
      <c r="AL250" s="70">
        <f>Pressure_1_R3!A137</f>
        <v>0</v>
      </c>
      <c r="AM250" s="83">
        <f>Pressure_1_R3!B137</f>
        <v>0</v>
      </c>
      <c r="AN250" s="83">
        <f>Pressure_1_R3!C137</f>
        <v>0</v>
      </c>
      <c r="AO250" s="83">
        <f>Pressure_1_R3!D137</f>
        <v>0</v>
      </c>
      <c r="AP250" s="83">
        <f>Pressure_1_R3!E137</f>
        <v>0</v>
      </c>
      <c r="AQ250" s="83">
        <f>Pressure_1_R3!F137</f>
        <v>0</v>
      </c>
      <c r="AR250" s="83">
        <f>Pressure_1_R3!G137</f>
        <v>0</v>
      </c>
      <c r="AS250" s="83">
        <f>Pressure_1_R3!H137</f>
        <v>0</v>
      </c>
      <c r="AT250" s="83">
        <f>Pressure_1_R3!I137</f>
        <v>0</v>
      </c>
      <c r="AU250" s="83">
        <f>Pressure_1_R3!J137</f>
        <v>0</v>
      </c>
      <c r="AV250" s="83">
        <f>Pressure_1_R3!K137</f>
        <v>0</v>
      </c>
      <c r="AW250" s="83">
        <f>Pressure_1_R3!L137</f>
        <v>0</v>
      </c>
      <c r="AX250" s="83">
        <f>Pressure_1_R3!M137</f>
        <v>0</v>
      </c>
      <c r="AY250" s="83">
        <f>Pressure_1_R3!N137</f>
        <v>0</v>
      </c>
      <c r="AZ250" s="83">
        <f>Pressure_1_R3!O137</f>
        <v>0</v>
      </c>
      <c r="BA250" s="71">
        <f>Pressure_1_R3!P137</f>
        <v>0</v>
      </c>
    </row>
    <row r="251" spans="2:53" ht="15" customHeight="1">
      <c r="B251" s="409">
        <f t="shared" si="587"/>
        <v>0</v>
      </c>
      <c r="C251" s="460">
        <f>Pressure_1_R3!B12</f>
        <v>0</v>
      </c>
      <c r="D251" s="469">
        <f>Pressure_1_R3!D12</f>
        <v>0</v>
      </c>
      <c r="E251" s="422" t="str">
        <f t="shared" si="572"/>
        <v/>
      </c>
      <c r="F251" s="412" t="e">
        <f t="shared" ca="1" si="587"/>
        <v>#N/A</v>
      </c>
      <c r="G251" s="413" t="e">
        <f t="shared" ca="1" si="587"/>
        <v>#VALUE!</v>
      </c>
      <c r="H251" s="444" t="e">
        <f t="shared" ca="1" si="573"/>
        <v>#N/A</v>
      </c>
      <c r="I251" s="411" t="s">
        <v>964</v>
      </c>
      <c r="J251" s="377">
        <f t="shared" si="574"/>
        <v>1</v>
      </c>
      <c r="K251" s="420" t="e">
        <f t="shared" ca="1" si="575"/>
        <v>#N/A</v>
      </c>
      <c r="L251" s="413">
        <f t="shared" si="576"/>
        <v>0</v>
      </c>
      <c r="N251" s="377">
        <f t="shared" si="568"/>
        <v>0</v>
      </c>
      <c r="O251" s="428">
        <f t="shared" ref="O251:T251" si="613">O250</f>
        <v>9.7989820000000005</v>
      </c>
      <c r="P251" s="428" t="e">
        <f t="shared" si="613"/>
        <v>#DIV/0!</v>
      </c>
      <c r="Q251" s="428">
        <f t="shared" si="613"/>
        <v>8000</v>
      </c>
      <c r="R251" s="428">
        <f t="shared" si="613"/>
        <v>1</v>
      </c>
      <c r="S251" s="428">
        <f t="shared" si="613"/>
        <v>0</v>
      </c>
      <c r="T251" s="428" t="e">
        <f t="shared" ca="1" si="613"/>
        <v>#N/A</v>
      </c>
      <c r="U251" s="430" t="e">
        <f t="shared" ca="1" si="578"/>
        <v>#DIV/0!</v>
      </c>
      <c r="V251" s="428" t="e">
        <f t="shared" ref="V251:W251" ca="1" si="614">V250</f>
        <v>#N/A</v>
      </c>
      <c r="W251" s="428" t="e">
        <f t="shared" ca="1" si="614"/>
        <v>#N/A</v>
      </c>
      <c r="X251" s="426" t="e">
        <f t="shared" ca="1" si="569"/>
        <v>#DIV/0!</v>
      </c>
      <c r="Y251" s="428">
        <f t="shared" ref="Y251:Z251" si="615">Y250</f>
        <v>9.0000000000000002E-6</v>
      </c>
      <c r="Z251" s="428" t="e">
        <f t="shared" ca="1" si="615"/>
        <v>#DIV/0!</v>
      </c>
      <c r="AA251" s="431" t="e">
        <f t="shared" ca="1" si="595"/>
        <v>#N/A</v>
      </c>
      <c r="AB251" s="432" t="e">
        <f t="shared" ca="1" si="570"/>
        <v>#DIV/0!</v>
      </c>
      <c r="AC251" s="428" t="e">
        <f t="shared" ref="AC251:AD251" si="616">AC250</f>
        <v>#DIV/0!</v>
      </c>
      <c r="AD251" s="413" t="str">
        <f t="shared" si="616"/>
        <v>기체</v>
      </c>
      <c r="AE251" s="427" t="e">
        <f t="shared" ca="1" si="571"/>
        <v>#DIV/0!</v>
      </c>
      <c r="AF251" s="428">
        <f t="shared" si="582"/>
        <v>0.03</v>
      </c>
      <c r="AG251" s="423">
        <f t="shared" si="583"/>
        <v>0</v>
      </c>
      <c r="AH251" s="423" t="e">
        <f t="shared" ca="1" si="584"/>
        <v>#DIV/0!</v>
      </c>
      <c r="AI251" s="447" t="e">
        <f t="shared" si="585"/>
        <v>#N/A</v>
      </c>
      <c r="AJ251" s="429" t="e">
        <f t="shared" ca="1" si="586"/>
        <v>#DIV/0!</v>
      </c>
      <c r="AL251" s="68">
        <f>Pressure_1_R3!A138</f>
        <v>0</v>
      </c>
      <c r="AM251" s="84">
        <f>Pressure_1_R3!B138</f>
        <v>0</v>
      </c>
      <c r="AN251" s="84">
        <f>Pressure_1_R3!C138</f>
        <v>0</v>
      </c>
      <c r="AO251" s="84">
        <f>Pressure_1_R3!D138</f>
        <v>0</v>
      </c>
      <c r="AP251" s="84">
        <f>Pressure_1_R3!E138</f>
        <v>0</v>
      </c>
      <c r="AQ251" s="84">
        <f>Pressure_1_R3!F138</f>
        <v>0</v>
      </c>
      <c r="AR251" s="84">
        <f>Pressure_1_R3!G138</f>
        <v>0</v>
      </c>
      <c r="AS251" s="84">
        <f>Pressure_1_R3!H138</f>
        <v>0</v>
      </c>
      <c r="AT251" s="84">
        <f>Pressure_1_R3!I138</f>
        <v>0</v>
      </c>
      <c r="AU251" s="84">
        <f>Pressure_1_R3!J138</f>
        <v>0</v>
      </c>
      <c r="AV251" s="84">
        <f>Pressure_1_R3!K138</f>
        <v>0</v>
      </c>
      <c r="AW251" s="84">
        <f>Pressure_1_R3!L138</f>
        <v>0</v>
      </c>
      <c r="AX251" s="84">
        <f>Pressure_1_R3!M138</f>
        <v>0</v>
      </c>
      <c r="AY251" s="84">
        <f>Pressure_1_R3!N138</f>
        <v>0</v>
      </c>
      <c r="AZ251" s="84">
        <f>Pressure_1_R3!O138</f>
        <v>0</v>
      </c>
      <c r="BA251" s="69">
        <f>Pressure_1_R3!P138</f>
        <v>0</v>
      </c>
    </row>
    <row r="252" spans="2:53" ht="15" customHeight="1">
      <c r="B252" s="409">
        <f t="shared" si="587"/>
        <v>0</v>
      </c>
      <c r="C252" s="460">
        <f>Pressure_1_R3!B13</f>
        <v>0</v>
      </c>
      <c r="D252" s="469">
        <f>Pressure_1_R3!D13</f>
        <v>0</v>
      </c>
      <c r="E252" s="422" t="str">
        <f t="shared" si="572"/>
        <v/>
      </c>
      <c r="F252" s="412" t="e">
        <f t="shared" ca="1" si="587"/>
        <v>#N/A</v>
      </c>
      <c r="G252" s="413" t="e">
        <f t="shared" ca="1" si="587"/>
        <v>#VALUE!</v>
      </c>
      <c r="H252" s="444" t="e">
        <f t="shared" ca="1" si="573"/>
        <v>#N/A</v>
      </c>
      <c r="I252" s="411" t="s">
        <v>964</v>
      </c>
      <c r="J252" s="377">
        <f t="shared" si="574"/>
        <v>1</v>
      </c>
      <c r="K252" s="420" t="e">
        <f t="shared" ca="1" si="575"/>
        <v>#N/A</v>
      </c>
      <c r="L252" s="413">
        <f t="shared" si="576"/>
        <v>0</v>
      </c>
      <c r="N252" s="377">
        <f t="shared" si="568"/>
        <v>0</v>
      </c>
      <c r="O252" s="428">
        <f t="shared" ref="O252:T252" si="617">O251</f>
        <v>9.7989820000000005</v>
      </c>
      <c r="P252" s="428" t="e">
        <f t="shared" si="617"/>
        <v>#DIV/0!</v>
      </c>
      <c r="Q252" s="428">
        <f t="shared" si="617"/>
        <v>8000</v>
      </c>
      <c r="R252" s="428">
        <f t="shared" si="617"/>
        <v>1</v>
      </c>
      <c r="S252" s="428">
        <f t="shared" si="617"/>
        <v>0</v>
      </c>
      <c r="T252" s="428" t="e">
        <f t="shared" ca="1" si="617"/>
        <v>#N/A</v>
      </c>
      <c r="U252" s="430" t="e">
        <f t="shared" ca="1" si="578"/>
        <v>#DIV/0!</v>
      </c>
      <c r="V252" s="428" t="e">
        <f t="shared" ref="V252:W252" ca="1" si="618">V251</f>
        <v>#N/A</v>
      </c>
      <c r="W252" s="428" t="e">
        <f t="shared" ca="1" si="618"/>
        <v>#N/A</v>
      </c>
      <c r="X252" s="426" t="e">
        <f t="shared" ca="1" si="569"/>
        <v>#DIV/0!</v>
      </c>
      <c r="Y252" s="428">
        <f t="shared" ref="Y252:Z252" si="619">Y251</f>
        <v>9.0000000000000002E-6</v>
      </c>
      <c r="Z252" s="428" t="e">
        <f t="shared" ca="1" si="619"/>
        <v>#DIV/0!</v>
      </c>
      <c r="AA252" s="431" t="e">
        <f t="shared" ca="1" si="595"/>
        <v>#N/A</v>
      </c>
      <c r="AB252" s="432" t="e">
        <f t="shared" ca="1" si="570"/>
        <v>#DIV/0!</v>
      </c>
      <c r="AC252" s="428" t="e">
        <f t="shared" ref="AC252:AD252" si="620">AC251</f>
        <v>#DIV/0!</v>
      </c>
      <c r="AD252" s="413" t="str">
        <f t="shared" si="620"/>
        <v>기체</v>
      </c>
      <c r="AE252" s="427" t="e">
        <f t="shared" ca="1" si="571"/>
        <v>#DIV/0!</v>
      </c>
      <c r="AF252" s="428">
        <f t="shared" si="582"/>
        <v>0.03</v>
      </c>
      <c r="AG252" s="423">
        <f t="shared" si="583"/>
        <v>0</v>
      </c>
      <c r="AH252" s="423" t="e">
        <f t="shared" ca="1" si="584"/>
        <v>#DIV/0!</v>
      </c>
      <c r="AI252" s="447" t="e">
        <f t="shared" si="585"/>
        <v>#N/A</v>
      </c>
      <c r="AJ252" s="429" t="e">
        <f t="shared" ca="1" si="586"/>
        <v>#DIV/0!</v>
      </c>
      <c r="AL252" s="70">
        <f>Pressure_1_R3!A139</f>
        <v>0</v>
      </c>
      <c r="AM252" s="83">
        <f>Pressure_1_R3!B139</f>
        <v>0</v>
      </c>
      <c r="AN252" s="83">
        <f>Pressure_1_R3!C139</f>
        <v>0</v>
      </c>
      <c r="AO252" s="83">
        <f>Pressure_1_R3!D139</f>
        <v>0</v>
      </c>
      <c r="AP252" s="83">
        <f>Pressure_1_R3!E139</f>
        <v>0</v>
      </c>
      <c r="AQ252" s="83">
        <f>Pressure_1_R3!F139</f>
        <v>0</v>
      </c>
      <c r="AR252" s="83">
        <f>Pressure_1_R3!G139</f>
        <v>0</v>
      </c>
      <c r="AS252" s="83">
        <f>Pressure_1_R3!H139</f>
        <v>0</v>
      </c>
      <c r="AT252" s="83">
        <f>Pressure_1_R3!I139</f>
        <v>0</v>
      </c>
      <c r="AU252" s="83">
        <f>Pressure_1_R3!J139</f>
        <v>0</v>
      </c>
      <c r="AV252" s="83">
        <f>Pressure_1_R3!K139</f>
        <v>0</v>
      </c>
      <c r="AW252" s="83">
        <f>Pressure_1_R3!L139</f>
        <v>0</v>
      </c>
      <c r="AX252" s="83">
        <f>Pressure_1_R3!M139</f>
        <v>0</v>
      </c>
      <c r="AY252" s="83">
        <f>Pressure_1_R3!N139</f>
        <v>0</v>
      </c>
      <c r="AZ252" s="83">
        <f>Pressure_1_R3!O139</f>
        <v>0</v>
      </c>
      <c r="BA252" s="71">
        <f>Pressure_1_R3!P139</f>
        <v>0</v>
      </c>
    </row>
    <row r="253" spans="2:53" ht="15" customHeight="1">
      <c r="B253" s="409">
        <f t="shared" si="587"/>
        <v>0</v>
      </c>
      <c r="C253" s="460">
        <f>Pressure_1_R3!B14</f>
        <v>0</v>
      </c>
      <c r="D253" s="469">
        <f>Pressure_1_R3!D14</f>
        <v>0</v>
      </c>
      <c r="E253" s="422" t="str">
        <f t="shared" si="572"/>
        <v/>
      </c>
      <c r="F253" s="412" t="e">
        <f t="shared" ca="1" si="587"/>
        <v>#N/A</v>
      </c>
      <c r="G253" s="413" t="e">
        <f t="shared" ca="1" si="587"/>
        <v>#VALUE!</v>
      </c>
      <c r="H253" s="444" t="e">
        <f t="shared" ca="1" si="573"/>
        <v>#N/A</v>
      </c>
      <c r="I253" s="411" t="s">
        <v>964</v>
      </c>
      <c r="J253" s="377">
        <f t="shared" si="574"/>
        <v>1</v>
      </c>
      <c r="K253" s="420" t="e">
        <f t="shared" ca="1" si="575"/>
        <v>#N/A</v>
      </c>
      <c r="L253" s="413">
        <f t="shared" si="576"/>
        <v>0</v>
      </c>
      <c r="N253" s="377">
        <f t="shared" si="568"/>
        <v>0</v>
      </c>
      <c r="O253" s="428">
        <f t="shared" ref="O253:T253" si="621">O252</f>
        <v>9.7989820000000005</v>
      </c>
      <c r="P253" s="428" t="e">
        <f t="shared" si="621"/>
        <v>#DIV/0!</v>
      </c>
      <c r="Q253" s="428">
        <f t="shared" si="621"/>
        <v>8000</v>
      </c>
      <c r="R253" s="428">
        <f t="shared" si="621"/>
        <v>1</v>
      </c>
      <c r="S253" s="428">
        <f t="shared" si="621"/>
        <v>0</v>
      </c>
      <c r="T253" s="428" t="e">
        <f t="shared" ca="1" si="621"/>
        <v>#N/A</v>
      </c>
      <c r="U253" s="430" t="e">
        <f t="shared" ca="1" si="578"/>
        <v>#DIV/0!</v>
      </c>
      <c r="V253" s="428" t="e">
        <f t="shared" ref="V253:W253" ca="1" si="622">V252</f>
        <v>#N/A</v>
      </c>
      <c r="W253" s="428" t="e">
        <f t="shared" ca="1" si="622"/>
        <v>#N/A</v>
      </c>
      <c r="X253" s="426" t="e">
        <f t="shared" ca="1" si="569"/>
        <v>#DIV/0!</v>
      </c>
      <c r="Y253" s="428">
        <f t="shared" ref="Y253:Z253" si="623">Y252</f>
        <v>9.0000000000000002E-6</v>
      </c>
      <c r="Z253" s="428" t="e">
        <f t="shared" ca="1" si="623"/>
        <v>#DIV/0!</v>
      </c>
      <c r="AA253" s="431" t="e">
        <f t="shared" ca="1" si="595"/>
        <v>#N/A</v>
      </c>
      <c r="AB253" s="432" t="e">
        <f t="shared" ca="1" si="570"/>
        <v>#DIV/0!</v>
      </c>
      <c r="AC253" s="428" t="e">
        <f t="shared" ref="AC253:AD253" si="624">AC252</f>
        <v>#DIV/0!</v>
      </c>
      <c r="AD253" s="413" t="str">
        <f t="shared" si="624"/>
        <v>기체</v>
      </c>
      <c r="AE253" s="427" t="e">
        <f t="shared" ca="1" si="571"/>
        <v>#DIV/0!</v>
      </c>
      <c r="AF253" s="428">
        <f t="shared" si="582"/>
        <v>0.03</v>
      </c>
      <c r="AG253" s="423">
        <f t="shared" si="583"/>
        <v>0</v>
      </c>
      <c r="AH253" s="423" t="e">
        <f t="shared" ca="1" si="584"/>
        <v>#DIV/0!</v>
      </c>
      <c r="AI253" s="447" t="e">
        <f t="shared" si="585"/>
        <v>#N/A</v>
      </c>
      <c r="AJ253" s="429" t="e">
        <f t="shared" ca="1" si="586"/>
        <v>#DIV/0!</v>
      </c>
      <c r="AL253" s="68">
        <f>Pressure_1_R3!A140</f>
        <v>0</v>
      </c>
      <c r="AM253" s="84">
        <f>Pressure_1_R3!B140</f>
        <v>0</v>
      </c>
      <c r="AN253" s="84">
        <f>Pressure_1_R3!C140</f>
        <v>0</v>
      </c>
      <c r="AO253" s="84">
        <f>Pressure_1_R3!D140</f>
        <v>0</v>
      </c>
      <c r="AP253" s="84">
        <f>Pressure_1_R3!E140</f>
        <v>0</v>
      </c>
      <c r="AQ253" s="84">
        <f>Pressure_1_R3!F140</f>
        <v>0</v>
      </c>
      <c r="AR253" s="84">
        <f>Pressure_1_R3!G140</f>
        <v>0</v>
      </c>
      <c r="AS253" s="84">
        <f>Pressure_1_R3!H140</f>
        <v>0</v>
      </c>
      <c r="AT253" s="84">
        <f>Pressure_1_R3!I140</f>
        <v>0</v>
      </c>
      <c r="AU253" s="84">
        <f>Pressure_1_R3!J140</f>
        <v>0</v>
      </c>
      <c r="AV253" s="84">
        <f>Pressure_1_R3!K140</f>
        <v>0</v>
      </c>
      <c r="AW253" s="84">
        <f>Pressure_1_R3!L140</f>
        <v>0</v>
      </c>
      <c r="AX253" s="84">
        <f>Pressure_1_R3!M140</f>
        <v>0</v>
      </c>
      <c r="AY253" s="84">
        <f>Pressure_1_R3!N140</f>
        <v>0</v>
      </c>
      <c r="AZ253" s="84">
        <f>Pressure_1_R3!O140</f>
        <v>0</v>
      </c>
      <c r="BA253" s="69">
        <f>Pressure_1_R3!P140</f>
        <v>0</v>
      </c>
    </row>
    <row r="254" spans="2:53" ht="15" customHeight="1">
      <c r="B254" s="409">
        <f t="shared" si="587"/>
        <v>0</v>
      </c>
      <c r="C254" s="460">
        <f>Pressure_1_R3!B15</f>
        <v>0</v>
      </c>
      <c r="D254" s="469">
        <f>Pressure_1_R3!D15</f>
        <v>0</v>
      </c>
      <c r="E254" s="422" t="str">
        <f t="shared" si="572"/>
        <v/>
      </c>
      <c r="F254" s="412" t="e">
        <f t="shared" ca="1" si="587"/>
        <v>#N/A</v>
      </c>
      <c r="G254" s="413" t="e">
        <f t="shared" ca="1" si="587"/>
        <v>#VALUE!</v>
      </c>
      <c r="H254" s="444" t="e">
        <f t="shared" ca="1" si="573"/>
        <v>#N/A</v>
      </c>
      <c r="I254" s="411" t="s">
        <v>964</v>
      </c>
      <c r="J254" s="377">
        <f t="shared" si="574"/>
        <v>1</v>
      </c>
      <c r="K254" s="420" t="e">
        <f t="shared" ca="1" si="575"/>
        <v>#N/A</v>
      </c>
      <c r="L254" s="413">
        <f t="shared" si="576"/>
        <v>0</v>
      </c>
      <c r="N254" s="377">
        <f t="shared" si="568"/>
        <v>0</v>
      </c>
      <c r="O254" s="428">
        <f t="shared" ref="O254:T254" si="625">O253</f>
        <v>9.7989820000000005</v>
      </c>
      <c r="P254" s="428" t="e">
        <f t="shared" si="625"/>
        <v>#DIV/0!</v>
      </c>
      <c r="Q254" s="428">
        <f t="shared" si="625"/>
        <v>8000</v>
      </c>
      <c r="R254" s="428">
        <f t="shared" si="625"/>
        <v>1</v>
      </c>
      <c r="S254" s="428">
        <f t="shared" si="625"/>
        <v>0</v>
      </c>
      <c r="T254" s="428" t="e">
        <f t="shared" ca="1" si="625"/>
        <v>#N/A</v>
      </c>
      <c r="U254" s="430" t="e">
        <f t="shared" ca="1" si="578"/>
        <v>#DIV/0!</v>
      </c>
      <c r="V254" s="428" t="e">
        <f t="shared" ref="V254:W254" ca="1" si="626">V253</f>
        <v>#N/A</v>
      </c>
      <c r="W254" s="428" t="e">
        <f t="shared" ca="1" si="626"/>
        <v>#N/A</v>
      </c>
      <c r="X254" s="426" t="e">
        <f t="shared" ca="1" si="569"/>
        <v>#DIV/0!</v>
      </c>
      <c r="Y254" s="428">
        <f t="shared" ref="Y254:Z254" si="627">Y253</f>
        <v>9.0000000000000002E-6</v>
      </c>
      <c r="Z254" s="428" t="e">
        <f t="shared" ca="1" si="627"/>
        <v>#DIV/0!</v>
      </c>
      <c r="AA254" s="431" t="e">
        <f t="shared" ca="1" si="595"/>
        <v>#N/A</v>
      </c>
      <c r="AB254" s="432" t="e">
        <f t="shared" ca="1" si="570"/>
        <v>#DIV/0!</v>
      </c>
      <c r="AC254" s="428" t="e">
        <f t="shared" ref="AC254:AD254" si="628">AC253</f>
        <v>#DIV/0!</v>
      </c>
      <c r="AD254" s="413" t="str">
        <f t="shared" si="628"/>
        <v>기체</v>
      </c>
      <c r="AE254" s="427" t="e">
        <f t="shared" ca="1" si="571"/>
        <v>#DIV/0!</v>
      </c>
      <c r="AF254" s="428">
        <f t="shared" si="582"/>
        <v>0.03</v>
      </c>
      <c r="AG254" s="423">
        <f t="shared" si="583"/>
        <v>0</v>
      </c>
      <c r="AH254" s="423" t="e">
        <f t="shared" ca="1" si="584"/>
        <v>#DIV/0!</v>
      </c>
      <c r="AI254" s="447" t="e">
        <f t="shared" si="585"/>
        <v>#N/A</v>
      </c>
      <c r="AJ254" s="429" t="e">
        <f t="shared" ca="1" si="586"/>
        <v>#DIV/0!</v>
      </c>
      <c r="AL254" s="70">
        <f>Pressure_1_R3!A141</f>
        <v>0</v>
      </c>
      <c r="AM254" s="83">
        <f>Pressure_1_R3!B141</f>
        <v>0</v>
      </c>
      <c r="AN254" s="83">
        <f>Pressure_1_R3!C141</f>
        <v>0</v>
      </c>
      <c r="AO254" s="83">
        <f>Pressure_1_R3!D141</f>
        <v>0</v>
      </c>
      <c r="AP254" s="83">
        <f>Pressure_1_R3!E141</f>
        <v>0</v>
      </c>
      <c r="AQ254" s="83">
        <f>Pressure_1_R3!F141</f>
        <v>0</v>
      </c>
      <c r="AR254" s="83">
        <f>Pressure_1_R3!G141</f>
        <v>0</v>
      </c>
      <c r="AS254" s="83">
        <f>Pressure_1_R3!H141</f>
        <v>0</v>
      </c>
      <c r="AT254" s="83">
        <f>Pressure_1_R3!I141</f>
        <v>0</v>
      </c>
      <c r="AU254" s="83">
        <f>Pressure_1_R3!J141</f>
        <v>0</v>
      </c>
      <c r="AV254" s="83">
        <f>Pressure_1_R3!K141</f>
        <v>0</v>
      </c>
      <c r="AW254" s="83">
        <f>Pressure_1_R3!L141</f>
        <v>0</v>
      </c>
      <c r="AX254" s="83">
        <f>Pressure_1_R3!M141</f>
        <v>0</v>
      </c>
      <c r="AY254" s="83">
        <f>Pressure_1_R3!N141</f>
        <v>0</v>
      </c>
      <c r="AZ254" s="83">
        <f>Pressure_1_R3!O141</f>
        <v>0</v>
      </c>
      <c r="BA254" s="71">
        <f>Pressure_1_R3!P141</f>
        <v>0</v>
      </c>
    </row>
    <row r="255" spans="2:53" ht="15" customHeight="1">
      <c r="B255" s="409">
        <f t="shared" si="587"/>
        <v>0</v>
      </c>
      <c r="C255" s="460">
        <f>Pressure_1_R3!B16</f>
        <v>0</v>
      </c>
      <c r="D255" s="469">
        <f>Pressure_1_R3!D16</f>
        <v>0</v>
      </c>
      <c r="E255" s="422" t="str">
        <f t="shared" si="572"/>
        <v/>
      </c>
      <c r="F255" s="412" t="e">
        <f t="shared" ca="1" si="587"/>
        <v>#N/A</v>
      </c>
      <c r="G255" s="413" t="e">
        <f t="shared" ca="1" si="587"/>
        <v>#VALUE!</v>
      </c>
      <c r="H255" s="444" t="e">
        <f t="shared" ca="1" si="573"/>
        <v>#N/A</v>
      </c>
      <c r="I255" s="411" t="s">
        <v>964</v>
      </c>
      <c r="J255" s="377">
        <f t="shared" si="574"/>
        <v>1</v>
      </c>
      <c r="K255" s="420" t="e">
        <f t="shared" ca="1" si="575"/>
        <v>#N/A</v>
      </c>
      <c r="L255" s="413">
        <f t="shared" si="576"/>
        <v>0</v>
      </c>
      <c r="N255" s="377">
        <f t="shared" si="568"/>
        <v>0</v>
      </c>
      <c r="O255" s="428">
        <f t="shared" ref="O255:T255" si="629">O254</f>
        <v>9.7989820000000005</v>
      </c>
      <c r="P255" s="428" t="e">
        <f t="shared" si="629"/>
        <v>#DIV/0!</v>
      </c>
      <c r="Q255" s="428">
        <f t="shared" si="629"/>
        <v>8000</v>
      </c>
      <c r="R255" s="428">
        <f t="shared" si="629"/>
        <v>1</v>
      </c>
      <c r="S255" s="428">
        <f t="shared" si="629"/>
        <v>0</v>
      </c>
      <c r="T255" s="428" t="e">
        <f t="shared" ca="1" si="629"/>
        <v>#N/A</v>
      </c>
      <c r="U255" s="430" t="e">
        <f t="shared" ca="1" si="578"/>
        <v>#DIV/0!</v>
      </c>
      <c r="V255" s="428" t="e">
        <f t="shared" ref="V255:W255" ca="1" si="630">V254</f>
        <v>#N/A</v>
      </c>
      <c r="W255" s="428" t="e">
        <f t="shared" ca="1" si="630"/>
        <v>#N/A</v>
      </c>
      <c r="X255" s="426" t="e">
        <f t="shared" ca="1" si="569"/>
        <v>#DIV/0!</v>
      </c>
      <c r="Y255" s="428">
        <f t="shared" ref="Y255:Z255" si="631">Y254</f>
        <v>9.0000000000000002E-6</v>
      </c>
      <c r="Z255" s="428" t="e">
        <f t="shared" ca="1" si="631"/>
        <v>#DIV/0!</v>
      </c>
      <c r="AA255" s="431" t="e">
        <f t="shared" ca="1" si="595"/>
        <v>#N/A</v>
      </c>
      <c r="AB255" s="432" t="e">
        <f t="shared" ca="1" si="570"/>
        <v>#DIV/0!</v>
      </c>
      <c r="AC255" s="428" t="e">
        <f t="shared" ref="AC255:AD255" si="632">AC254</f>
        <v>#DIV/0!</v>
      </c>
      <c r="AD255" s="413" t="str">
        <f t="shared" si="632"/>
        <v>기체</v>
      </c>
      <c r="AE255" s="427" t="e">
        <f t="shared" ca="1" si="571"/>
        <v>#DIV/0!</v>
      </c>
      <c r="AF255" s="428">
        <f t="shared" si="582"/>
        <v>0.03</v>
      </c>
      <c r="AG255" s="423">
        <f t="shared" si="583"/>
        <v>0</v>
      </c>
      <c r="AH255" s="423" t="e">
        <f t="shared" ca="1" si="584"/>
        <v>#DIV/0!</v>
      </c>
      <c r="AI255" s="447" t="e">
        <f t="shared" si="585"/>
        <v>#N/A</v>
      </c>
      <c r="AJ255" s="429" t="e">
        <f t="shared" ca="1" si="586"/>
        <v>#DIV/0!</v>
      </c>
      <c r="AL255" s="68">
        <f>Pressure_1_R3!A142</f>
        <v>0</v>
      </c>
      <c r="AM255" s="84">
        <f>Pressure_1_R3!B142</f>
        <v>0</v>
      </c>
      <c r="AN255" s="84">
        <f>Pressure_1_R3!C142</f>
        <v>0</v>
      </c>
      <c r="AO255" s="84">
        <f>Pressure_1_R3!D142</f>
        <v>0</v>
      </c>
      <c r="AP255" s="84">
        <f>Pressure_1_R3!E142</f>
        <v>0</v>
      </c>
      <c r="AQ255" s="84">
        <f>Pressure_1_R3!F142</f>
        <v>0</v>
      </c>
      <c r="AR255" s="84">
        <f>Pressure_1_R3!G142</f>
        <v>0</v>
      </c>
      <c r="AS255" s="84">
        <f>Pressure_1_R3!H142</f>
        <v>0</v>
      </c>
      <c r="AT255" s="84">
        <f>Pressure_1_R3!I142</f>
        <v>0</v>
      </c>
      <c r="AU255" s="84">
        <f>Pressure_1_R3!J142</f>
        <v>0</v>
      </c>
      <c r="AV255" s="84">
        <f>Pressure_1_R3!K142</f>
        <v>0</v>
      </c>
      <c r="AW255" s="84">
        <f>Pressure_1_R3!L142</f>
        <v>0</v>
      </c>
      <c r="AX255" s="84">
        <f>Pressure_1_R3!M142</f>
        <v>0</v>
      </c>
      <c r="AY255" s="84">
        <f>Pressure_1_R3!N142</f>
        <v>0</v>
      </c>
      <c r="AZ255" s="84">
        <f>Pressure_1_R3!O142</f>
        <v>0</v>
      </c>
      <c r="BA255" s="69">
        <f>Pressure_1_R3!P142</f>
        <v>0</v>
      </c>
    </row>
    <row r="256" spans="2:53" ht="15" customHeight="1">
      <c r="B256" s="409">
        <f t="shared" si="587"/>
        <v>0</v>
      </c>
      <c r="C256" s="460">
        <f>Pressure_1_R3!B17</f>
        <v>0</v>
      </c>
      <c r="D256" s="469">
        <f>Pressure_1_R3!D17</f>
        <v>0</v>
      </c>
      <c r="E256" s="422" t="str">
        <f t="shared" si="572"/>
        <v/>
      </c>
      <c r="F256" s="412" t="e">
        <f t="shared" ca="1" si="587"/>
        <v>#N/A</v>
      </c>
      <c r="G256" s="413" t="e">
        <f t="shared" ca="1" si="587"/>
        <v>#VALUE!</v>
      </c>
      <c r="H256" s="444" t="e">
        <f t="shared" ca="1" si="573"/>
        <v>#N/A</v>
      </c>
      <c r="I256" s="411" t="s">
        <v>964</v>
      </c>
      <c r="J256" s="377">
        <f t="shared" si="574"/>
        <v>1</v>
      </c>
      <c r="K256" s="420" t="e">
        <f t="shared" ca="1" si="575"/>
        <v>#N/A</v>
      </c>
      <c r="L256" s="413">
        <f t="shared" si="576"/>
        <v>0</v>
      </c>
      <c r="N256" s="377">
        <f t="shared" si="568"/>
        <v>0</v>
      </c>
      <c r="O256" s="428">
        <f t="shared" ref="O256:T256" si="633">O255</f>
        <v>9.7989820000000005</v>
      </c>
      <c r="P256" s="428" t="e">
        <f t="shared" si="633"/>
        <v>#DIV/0!</v>
      </c>
      <c r="Q256" s="428">
        <f t="shared" si="633"/>
        <v>8000</v>
      </c>
      <c r="R256" s="428">
        <f t="shared" si="633"/>
        <v>1</v>
      </c>
      <c r="S256" s="428">
        <f t="shared" si="633"/>
        <v>0</v>
      </c>
      <c r="T256" s="428" t="e">
        <f t="shared" ca="1" si="633"/>
        <v>#N/A</v>
      </c>
      <c r="U256" s="430" t="e">
        <f t="shared" ca="1" si="578"/>
        <v>#DIV/0!</v>
      </c>
      <c r="V256" s="428" t="e">
        <f t="shared" ref="V256:W256" ca="1" si="634">V255</f>
        <v>#N/A</v>
      </c>
      <c r="W256" s="428" t="e">
        <f t="shared" ca="1" si="634"/>
        <v>#N/A</v>
      </c>
      <c r="X256" s="426" t="e">
        <f t="shared" ca="1" si="569"/>
        <v>#DIV/0!</v>
      </c>
      <c r="Y256" s="428">
        <f t="shared" ref="Y256:Z256" si="635">Y255</f>
        <v>9.0000000000000002E-6</v>
      </c>
      <c r="Z256" s="428" t="e">
        <f t="shared" ca="1" si="635"/>
        <v>#DIV/0!</v>
      </c>
      <c r="AA256" s="431" t="e">
        <f t="shared" ca="1" si="595"/>
        <v>#N/A</v>
      </c>
      <c r="AB256" s="432" t="e">
        <f t="shared" ca="1" si="570"/>
        <v>#DIV/0!</v>
      </c>
      <c r="AC256" s="428" t="e">
        <f t="shared" ref="AC256:AD256" si="636">AC255</f>
        <v>#DIV/0!</v>
      </c>
      <c r="AD256" s="413" t="str">
        <f t="shared" si="636"/>
        <v>기체</v>
      </c>
      <c r="AE256" s="427" t="e">
        <f t="shared" ca="1" si="571"/>
        <v>#DIV/0!</v>
      </c>
      <c r="AF256" s="428">
        <f t="shared" si="582"/>
        <v>0.03</v>
      </c>
      <c r="AG256" s="423">
        <f t="shared" si="583"/>
        <v>0</v>
      </c>
      <c r="AH256" s="423" t="e">
        <f t="shared" ca="1" si="584"/>
        <v>#DIV/0!</v>
      </c>
      <c r="AI256" s="447" t="e">
        <f t="shared" si="585"/>
        <v>#N/A</v>
      </c>
      <c r="AJ256" s="429" t="e">
        <f t="shared" ca="1" si="586"/>
        <v>#DIV/0!</v>
      </c>
      <c r="AL256" s="70">
        <f>Pressure_1_R3!A143</f>
        <v>0</v>
      </c>
      <c r="AM256" s="83">
        <f>Pressure_1_R3!B143</f>
        <v>0</v>
      </c>
      <c r="AN256" s="83">
        <f>Pressure_1_R3!C143</f>
        <v>0</v>
      </c>
      <c r="AO256" s="83">
        <f>Pressure_1_R3!D143</f>
        <v>0</v>
      </c>
      <c r="AP256" s="83">
        <f>Pressure_1_R3!E143</f>
        <v>0</v>
      </c>
      <c r="AQ256" s="83">
        <f>Pressure_1_R3!F143</f>
        <v>0</v>
      </c>
      <c r="AR256" s="83">
        <f>Pressure_1_R3!G143</f>
        <v>0</v>
      </c>
      <c r="AS256" s="83">
        <f>Pressure_1_R3!H143</f>
        <v>0</v>
      </c>
      <c r="AT256" s="83">
        <f>Pressure_1_R3!I143</f>
        <v>0</v>
      </c>
      <c r="AU256" s="83">
        <f>Pressure_1_R3!J143</f>
        <v>0</v>
      </c>
      <c r="AV256" s="83">
        <f>Pressure_1_R3!K143</f>
        <v>0</v>
      </c>
      <c r="AW256" s="83">
        <f>Pressure_1_R3!L143</f>
        <v>0</v>
      </c>
      <c r="AX256" s="83">
        <f>Pressure_1_R3!M143</f>
        <v>0</v>
      </c>
      <c r="AY256" s="83">
        <f>Pressure_1_R3!N143</f>
        <v>0</v>
      </c>
      <c r="AZ256" s="83">
        <f>Pressure_1_R3!O143</f>
        <v>0</v>
      </c>
      <c r="BA256" s="71">
        <f>Pressure_1_R3!P143</f>
        <v>0</v>
      </c>
    </row>
    <row r="257" spans="2:53" ht="15" customHeight="1">
      <c r="B257" s="409">
        <f t="shared" si="587"/>
        <v>0</v>
      </c>
      <c r="C257" s="460">
        <f>Pressure_1_R3!B18</f>
        <v>0</v>
      </c>
      <c r="D257" s="469">
        <f>Pressure_1_R3!D18</f>
        <v>0</v>
      </c>
      <c r="E257" s="422" t="str">
        <f t="shared" si="572"/>
        <v/>
      </c>
      <c r="F257" s="412" t="e">
        <f t="shared" ca="1" si="587"/>
        <v>#N/A</v>
      </c>
      <c r="G257" s="413" t="e">
        <f t="shared" ca="1" si="587"/>
        <v>#VALUE!</v>
      </c>
      <c r="H257" s="444" t="e">
        <f t="shared" ca="1" si="573"/>
        <v>#N/A</v>
      </c>
      <c r="I257" s="411" t="s">
        <v>964</v>
      </c>
      <c r="J257" s="377">
        <f t="shared" si="574"/>
        <v>1</v>
      </c>
      <c r="K257" s="420" t="e">
        <f t="shared" ca="1" si="575"/>
        <v>#N/A</v>
      </c>
      <c r="L257" s="413">
        <f t="shared" si="576"/>
        <v>0</v>
      </c>
      <c r="N257" s="377">
        <f t="shared" si="568"/>
        <v>0</v>
      </c>
      <c r="O257" s="428">
        <f t="shared" ref="O257:T257" si="637">O256</f>
        <v>9.7989820000000005</v>
      </c>
      <c r="P257" s="428" t="e">
        <f t="shared" si="637"/>
        <v>#DIV/0!</v>
      </c>
      <c r="Q257" s="428">
        <f t="shared" si="637"/>
        <v>8000</v>
      </c>
      <c r="R257" s="428">
        <f t="shared" si="637"/>
        <v>1</v>
      </c>
      <c r="S257" s="428">
        <f t="shared" si="637"/>
        <v>0</v>
      </c>
      <c r="T257" s="428" t="e">
        <f t="shared" ca="1" si="637"/>
        <v>#N/A</v>
      </c>
      <c r="U257" s="430" t="e">
        <f t="shared" ca="1" si="578"/>
        <v>#DIV/0!</v>
      </c>
      <c r="V257" s="428" t="e">
        <f t="shared" ref="V257:W257" ca="1" si="638">V256</f>
        <v>#N/A</v>
      </c>
      <c r="W257" s="428" t="e">
        <f t="shared" ca="1" si="638"/>
        <v>#N/A</v>
      </c>
      <c r="X257" s="426" t="e">
        <f t="shared" ca="1" si="569"/>
        <v>#DIV/0!</v>
      </c>
      <c r="Y257" s="428">
        <f t="shared" ref="Y257:Z257" si="639">Y256</f>
        <v>9.0000000000000002E-6</v>
      </c>
      <c r="Z257" s="428" t="e">
        <f t="shared" ca="1" si="639"/>
        <v>#DIV/0!</v>
      </c>
      <c r="AA257" s="431" t="e">
        <f t="shared" ca="1" si="595"/>
        <v>#N/A</v>
      </c>
      <c r="AB257" s="432" t="e">
        <f t="shared" ca="1" si="570"/>
        <v>#DIV/0!</v>
      </c>
      <c r="AC257" s="428" t="e">
        <f t="shared" ref="AC257:AD257" si="640">AC256</f>
        <v>#DIV/0!</v>
      </c>
      <c r="AD257" s="413" t="str">
        <f t="shared" si="640"/>
        <v>기체</v>
      </c>
      <c r="AE257" s="427" t="e">
        <f t="shared" ca="1" si="571"/>
        <v>#DIV/0!</v>
      </c>
      <c r="AF257" s="428">
        <f t="shared" si="582"/>
        <v>0.03</v>
      </c>
      <c r="AG257" s="423">
        <f t="shared" si="583"/>
        <v>0</v>
      </c>
      <c r="AH257" s="423" t="e">
        <f t="shared" ca="1" si="584"/>
        <v>#DIV/0!</v>
      </c>
      <c r="AI257" s="447" t="e">
        <f t="shared" si="585"/>
        <v>#N/A</v>
      </c>
      <c r="AJ257" s="429" t="e">
        <f t="shared" ca="1" si="586"/>
        <v>#DIV/0!</v>
      </c>
      <c r="AL257" s="68">
        <f>Pressure_1_R3!A144</f>
        <v>0</v>
      </c>
      <c r="AM257" s="84">
        <f>Pressure_1_R3!B144</f>
        <v>0</v>
      </c>
      <c r="AN257" s="84">
        <f>Pressure_1_R3!C144</f>
        <v>0</v>
      </c>
      <c r="AO257" s="84">
        <f>Pressure_1_R3!D144</f>
        <v>0</v>
      </c>
      <c r="AP257" s="84">
        <f>Pressure_1_R3!E144</f>
        <v>0</v>
      </c>
      <c r="AQ257" s="84">
        <f>Pressure_1_R3!F144</f>
        <v>0</v>
      </c>
      <c r="AR257" s="84">
        <f>Pressure_1_R3!G144</f>
        <v>0</v>
      </c>
      <c r="AS257" s="84">
        <f>Pressure_1_R3!H144</f>
        <v>0</v>
      </c>
      <c r="AT257" s="84">
        <f>Pressure_1_R3!I144</f>
        <v>0</v>
      </c>
      <c r="AU257" s="84">
        <f>Pressure_1_R3!J144</f>
        <v>0</v>
      </c>
      <c r="AV257" s="84">
        <f>Pressure_1_R3!K144</f>
        <v>0</v>
      </c>
      <c r="AW257" s="84">
        <f>Pressure_1_R3!L144</f>
        <v>0</v>
      </c>
      <c r="AX257" s="84">
        <f>Pressure_1_R3!M144</f>
        <v>0</v>
      </c>
      <c r="AY257" s="84">
        <f>Pressure_1_R3!N144</f>
        <v>0</v>
      </c>
      <c r="AZ257" s="84">
        <f>Pressure_1_R3!O144</f>
        <v>0</v>
      </c>
      <c r="BA257" s="69">
        <f>Pressure_1_R3!P144</f>
        <v>0</v>
      </c>
    </row>
    <row r="258" spans="2:53" ht="15" customHeight="1">
      <c r="B258" s="409">
        <f t="shared" si="587"/>
        <v>0</v>
      </c>
      <c r="C258" s="460">
        <f>Pressure_1_R3!B19</f>
        <v>0</v>
      </c>
      <c r="D258" s="469">
        <f>Pressure_1_R3!D19</f>
        <v>0</v>
      </c>
      <c r="E258" s="422" t="str">
        <f t="shared" si="572"/>
        <v/>
      </c>
      <c r="F258" s="412" t="e">
        <f t="shared" ca="1" si="587"/>
        <v>#N/A</v>
      </c>
      <c r="G258" s="413" t="e">
        <f t="shared" ca="1" si="587"/>
        <v>#VALUE!</v>
      </c>
      <c r="H258" s="444" t="e">
        <f t="shared" ca="1" si="573"/>
        <v>#N/A</v>
      </c>
      <c r="I258" s="411" t="s">
        <v>964</v>
      </c>
      <c r="J258" s="377">
        <f t="shared" si="574"/>
        <v>1</v>
      </c>
      <c r="K258" s="420" t="e">
        <f t="shared" ca="1" si="575"/>
        <v>#N/A</v>
      </c>
      <c r="L258" s="413">
        <f t="shared" si="576"/>
        <v>0</v>
      </c>
      <c r="N258" s="377">
        <f t="shared" si="568"/>
        <v>0</v>
      </c>
      <c r="O258" s="428">
        <f t="shared" ref="O258:T258" si="641">O257</f>
        <v>9.7989820000000005</v>
      </c>
      <c r="P258" s="428" t="e">
        <f t="shared" si="641"/>
        <v>#DIV/0!</v>
      </c>
      <c r="Q258" s="428">
        <f t="shared" si="641"/>
        <v>8000</v>
      </c>
      <c r="R258" s="428">
        <f t="shared" si="641"/>
        <v>1</v>
      </c>
      <c r="S258" s="428">
        <f t="shared" si="641"/>
        <v>0</v>
      </c>
      <c r="T258" s="428" t="e">
        <f t="shared" ca="1" si="641"/>
        <v>#N/A</v>
      </c>
      <c r="U258" s="430" t="e">
        <f t="shared" ca="1" si="578"/>
        <v>#DIV/0!</v>
      </c>
      <c r="V258" s="428" t="e">
        <f t="shared" ref="V258:W258" ca="1" si="642">V257</f>
        <v>#N/A</v>
      </c>
      <c r="W258" s="428" t="e">
        <f t="shared" ca="1" si="642"/>
        <v>#N/A</v>
      </c>
      <c r="X258" s="426" t="e">
        <f t="shared" ca="1" si="569"/>
        <v>#DIV/0!</v>
      </c>
      <c r="Y258" s="428">
        <f t="shared" ref="Y258:Z258" si="643">Y257</f>
        <v>9.0000000000000002E-6</v>
      </c>
      <c r="Z258" s="428" t="e">
        <f t="shared" ca="1" si="643"/>
        <v>#DIV/0!</v>
      </c>
      <c r="AA258" s="431" t="e">
        <f t="shared" ca="1" si="595"/>
        <v>#N/A</v>
      </c>
      <c r="AB258" s="432" t="e">
        <f t="shared" ca="1" si="570"/>
        <v>#DIV/0!</v>
      </c>
      <c r="AC258" s="428" t="e">
        <f t="shared" ref="AC258:AD258" si="644">AC257</f>
        <v>#DIV/0!</v>
      </c>
      <c r="AD258" s="413" t="str">
        <f t="shared" si="644"/>
        <v>기체</v>
      </c>
      <c r="AE258" s="427" t="e">
        <f t="shared" ca="1" si="571"/>
        <v>#DIV/0!</v>
      </c>
      <c r="AF258" s="428">
        <f t="shared" si="582"/>
        <v>0.03</v>
      </c>
      <c r="AG258" s="423">
        <f t="shared" si="583"/>
        <v>0</v>
      </c>
      <c r="AH258" s="423" t="e">
        <f t="shared" ca="1" si="584"/>
        <v>#DIV/0!</v>
      </c>
      <c r="AI258" s="447" t="e">
        <f t="shared" si="585"/>
        <v>#N/A</v>
      </c>
      <c r="AJ258" s="429" t="e">
        <f t="shared" ca="1" si="586"/>
        <v>#DIV/0!</v>
      </c>
      <c r="AL258" s="70">
        <f>Pressure_1_R3!A145</f>
        <v>0</v>
      </c>
      <c r="AM258" s="83">
        <f>Pressure_1_R3!B145</f>
        <v>0</v>
      </c>
      <c r="AN258" s="83">
        <f>Pressure_1_R3!C145</f>
        <v>0</v>
      </c>
      <c r="AO258" s="83">
        <f>Pressure_1_R3!D145</f>
        <v>0</v>
      </c>
      <c r="AP258" s="83">
        <f>Pressure_1_R3!E145</f>
        <v>0</v>
      </c>
      <c r="AQ258" s="83">
        <f>Pressure_1_R3!F145</f>
        <v>0</v>
      </c>
      <c r="AR258" s="83">
        <f>Pressure_1_R3!G145</f>
        <v>0</v>
      </c>
      <c r="AS258" s="83">
        <f>Pressure_1_R3!H145</f>
        <v>0</v>
      </c>
      <c r="AT258" s="83">
        <f>Pressure_1_R3!I145</f>
        <v>0</v>
      </c>
      <c r="AU258" s="83">
        <f>Pressure_1_R3!J145</f>
        <v>0</v>
      </c>
      <c r="AV258" s="83">
        <f>Pressure_1_R3!K145</f>
        <v>0</v>
      </c>
      <c r="AW258" s="83">
        <f>Pressure_1_R3!L145</f>
        <v>0</v>
      </c>
      <c r="AX258" s="83">
        <f>Pressure_1_R3!M145</f>
        <v>0</v>
      </c>
      <c r="AY258" s="83">
        <f>Pressure_1_R3!N145</f>
        <v>0</v>
      </c>
      <c r="AZ258" s="83">
        <f>Pressure_1_R3!O145</f>
        <v>0</v>
      </c>
      <c r="BA258" s="71">
        <f>Pressure_1_R3!P145</f>
        <v>0</v>
      </c>
    </row>
    <row r="259" spans="2:53" ht="15" customHeight="1">
      <c r="B259" s="409">
        <f t="shared" si="587"/>
        <v>0</v>
      </c>
      <c r="C259" s="460">
        <f>Pressure_1_R3!B20</f>
        <v>0</v>
      </c>
      <c r="D259" s="469">
        <f>Pressure_1_R3!D20</f>
        <v>0</v>
      </c>
      <c r="E259" s="422" t="str">
        <f t="shared" si="572"/>
        <v/>
      </c>
      <c r="F259" s="412" t="e">
        <f t="shared" ca="1" si="587"/>
        <v>#N/A</v>
      </c>
      <c r="G259" s="413" t="e">
        <f t="shared" ca="1" si="587"/>
        <v>#VALUE!</v>
      </c>
      <c r="H259" s="444" t="e">
        <f t="shared" ca="1" si="573"/>
        <v>#N/A</v>
      </c>
      <c r="I259" s="411" t="s">
        <v>964</v>
      </c>
      <c r="J259" s="377">
        <f t="shared" si="574"/>
        <v>1</v>
      </c>
      <c r="K259" s="420" t="e">
        <f t="shared" ca="1" si="575"/>
        <v>#N/A</v>
      </c>
      <c r="L259" s="413">
        <f t="shared" si="576"/>
        <v>0</v>
      </c>
      <c r="N259" s="377">
        <f t="shared" si="568"/>
        <v>0</v>
      </c>
      <c r="O259" s="428">
        <f t="shared" ref="O259:T259" si="645">O258</f>
        <v>9.7989820000000005</v>
      </c>
      <c r="P259" s="428" t="e">
        <f t="shared" si="645"/>
        <v>#DIV/0!</v>
      </c>
      <c r="Q259" s="428">
        <f t="shared" si="645"/>
        <v>8000</v>
      </c>
      <c r="R259" s="428">
        <f t="shared" si="645"/>
        <v>1</v>
      </c>
      <c r="S259" s="428">
        <f t="shared" si="645"/>
        <v>0</v>
      </c>
      <c r="T259" s="428" t="e">
        <f t="shared" ca="1" si="645"/>
        <v>#N/A</v>
      </c>
      <c r="U259" s="430" t="e">
        <f t="shared" ca="1" si="578"/>
        <v>#DIV/0!</v>
      </c>
      <c r="V259" s="428" t="e">
        <f t="shared" ref="V259:W259" ca="1" si="646">V258</f>
        <v>#N/A</v>
      </c>
      <c r="W259" s="428" t="e">
        <f t="shared" ca="1" si="646"/>
        <v>#N/A</v>
      </c>
      <c r="X259" s="426" t="e">
        <f t="shared" ca="1" si="569"/>
        <v>#DIV/0!</v>
      </c>
      <c r="Y259" s="428">
        <f t="shared" ref="Y259:Z259" si="647">Y258</f>
        <v>9.0000000000000002E-6</v>
      </c>
      <c r="Z259" s="428" t="e">
        <f t="shared" ca="1" si="647"/>
        <v>#DIV/0!</v>
      </c>
      <c r="AA259" s="431" t="e">
        <f t="shared" ca="1" si="595"/>
        <v>#N/A</v>
      </c>
      <c r="AB259" s="432" t="e">
        <f t="shared" ca="1" si="570"/>
        <v>#DIV/0!</v>
      </c>
      <c r="AC259" s="428" t="e">
        <f t="shared" ref="AC259:AD259" si="648">AC258</f>
        <v>#DIV/0!</v>
      </c>
      <c r="AD259" s="413" t="str">
        <f t="shared" si="648"/>
        <v>기체</v>
      </c>
      <c r="AE259" s="427" t="e">
        <f t="shared" ca="1" si="571"/>
        <v>#DIV/0!</v>
      </c>
      <c r="AF259" s="428">
        <f t="shared" si="582"/>
        <v>0.03</v>
      </c>
      <c r="AG259" s="423">
        <f t="shared" si="583"/>
        <v>0</v>
      </c>
      <c r="AH259" s="423" t="e">
        <f t="shared" ca="1" si="584"/>
        <v>#DIV/0!</v>
      </c>
      <c r="AI259" s="447" t="e">
        <f t="shared" si="585"/>
        <v>#N/A</v>
      </c>
      <c r="AJ259" s="429" t="e">
        <f t="shared" ca="1" si="586"/>
        <v>#DIV/0!</v>
      </c>
      <c r="AL259" s="68">
        <f>Pressure_1_R3!A146</f>
        <v>0</v>
      </c>
      <c r="AM259" s="84">
        <f>Pressure_1_R3!B146</f>
        <v>0</v>
      </c>
      <c r="AN259" s="84">
        <f>Pressure_1_R3!C146</f>
        <v>0</v>
      </c>
      <c r="AO259" s="84">
        <f>Pressure_1_R3!D146</f>
        <v>0</v>
      </c>
      <c r="AP259" s="84">
        <f>Pressure_1_R3!E146</f>
        <v>0</v>
      </c>
      <c r="AQ259" s="84">
        <f>Pressure_1_R3!F146</f>
        <v>0</v>
      </c>
      <c r="AR259" s="84">
        <f>Pressure_1_R3!G146</f>
        <v>0</v>
      </c>
      <c r="AS259" s="84">
        <f>Pressure_1_R3!H146</f>
        <v>0</v>
      </c>
      <c r="AT259" s="84">
        <f>Pressure_1_R3!I146</f>
        <v>0</v>
      </c>
      <c r="AU259" s="84">
        <f>Pressure_1_R3!J146</f>
        <v>0</v>
      </c>
      <c r="AV259" s="84">
        <f>Pressure_1_R3!K146</f>
        <v>0</v>
      </c>
      <c r="AW259" s="84">
        <f>Pressure_1_R3!L146</f>
        <v>0</v>
      </c>
      <c r="AX259" s="84">
        <f>Pressure_1_R3!M146</f>
        <v>0</v>
      </c>
      <c r="AY259" s="84">
        <f>Pressure_1_R3!N146</f>
        <v>0</v>
      </c>
      <c r="AZ259" s="84">
        <f>Pressure_1_R3!O146</f>
        <v>0</v>
      </c>
      <c r="BA259" s="69">
        <f>Pressure_1_R3!P146</f>
        <v>0</v>
      </c>
    </row>
    <row r="260" spans="2:53" ht="15" customHeight="1">
      <c r="B260" s="409">
        <f t="shared" si="587"/>
        <v>0</v>
      </c>
      <c r="C260" s="460">
        <f>Pressure_1_R3!B21</f>
        <v>0</v>
      </c>
      <c r="D260" s="469">
        <f>Pressure_1_R3!D21</f>
        <v>0</v>
      </c>
      <c r="E260" s="422" t="str">
        <f t="shared" si="572"/>
        <v/>
      </c>
      <c r="F260" s="412" t="e">
        <f t="shared" ca="1" si="587"/>
        <v>#N/A</v>
      </c>
      <c r="G260" s="413" t="e">
        <f t="shared" ca="1" si="587"/>
        <v>#VALUE!</v>
      </c>
      <c r="H260" s="444" t="e">
        <f t="shared" ca="1" si="573"/>
        <v>#N/A</v>
      </c>
      <c r="I260" s="411" t="s">
        <v>964</v>
      </c>
      <c r="J260" s="377">
        <f t="shared" si="574"/>
        <v>1</v>
      </c>
      <c r="K260" s="420" t="e">
        <f t="shared" ca="1" si="575"/>
        <v>#N/A</v>
      </c>
      <c r="L260" s="413">
        <f t="shared" si="576"/>
        <v>0</v>
      </c>
      <c r="N260" s="377">
        <f t="shared" si="568"/>
        <v>0</v>
      </c>
      <c r="O260" s="428">
        <f t="shared" ref="O260:T260" si="649">O259</f>
        <v>9.7989820000000005</v>
      </c>
      <c r="P260" s="428" t="e">
        <f t="shared" si="649"/>
        <v>#DIV/0!</v>
      </c>
      <c r="Q260" s="428">
        <f t="shared" si="649"/>
        <v>8000</v>
      </c>
      <c r="R260" s="428">
        <f t="shared" si="649"/>
        <v>1</v>
      </c>
      <c r="S260" s="428">
        <f t="shared" si="649"/>
        <v>0</v>
      </c>
      <c r="T260" s="428" t="e">
        <f t="shared" ca="1" si="649"/>
        <v>#N/A</v>
      </c>
      <c r="U260" s="430" t="e">
        <f t="shared" ca="1" si="578"/>
        <v>#DIV/0!</v>
      </c>
      <c r="V260" s="428" t="e">
        <f t="shared" ref="V260:W260" ca="1" si="650">V259</f>
        <v>#N/A</v>
      </c>
      <c r="W260" s="428" t="e">
        <f t="shared" ca="1" si="650"/>
        <v>#N/A</v>
      </c>
      <c r="X260" s="426" t="e">
        <f t="shared" ca="1" si="569"/>
        <v>#DIV/0!</v>
      </c>
      <c r="Y260" s="428">
        <f t="shared" ref="Y260:Z260" si="651">Y259</f>
        <v>9.0000000000000002E-6</v>
      </c>
      <c r="Z260" s="428" t="e">
        <f t="shared" ca="1" si="651"/>
        <v>#DIV/0!</v>
      </c>
      <c r="AA260" s="431" t="e">
        <f t="shared" ca="1" si="595"/>
        <v>#N/A</v>
      </c>
      <c r="AB260" s="432" t="e">
        <f t="shared" ca="1" si="570"/>
        <v>#DIV/0!</v>
      </c>
      <c r="AC260" s="428" t="e">
        <f t="shared" ref="AC260:AD260" si="652">AC259</f>
        <v>#DIV/0!</v>
      </c>
      <c r="AD260" s="413" t="str">
        <f t="shared" si="652"/>
        <v>기체</v>
      </c>
      <c r="AE260" s="427" t="e">
        <f t="shared" ca="1" si="571"/>
        <v>#DIV/0!</v>
      </c>
      <c r="AF260" s="428">
        <f t="shared" si="582"/>
        <v>0.03</v>
      </c>
      <c r="AG260" s="423">
        <f t="shared" si="583"/>
        <v>0</v>
      </c>
      <c r="AH260" s="423" t="e">
        <f t="shared" ca="1" si="584"/>
        <v>#DIV/0!</v>
      </c>
      <c r="AI260" s="447" t="e">
        <f t="shared" si="585"/>
        <v>#N/A</v>
      </c>
      <c r="AJ260" s="429" t="e">
        <f t="shared" ca="1" si="586"/>
        <v>#DIV/0!</v>
      </c>
      <c r="AL260" s="70">
        <f>Pressure_1_R3!A147</f>
        <v>0</v>
      </c>
      <c r="AM260" s="83">
        <f>Pressure_1_R3!B147</f>
        <v>0</v>
      </c>
      <c r="AN260" s="83">
        <f>Pressure_1_R3!C147</f>
        <v>0</v>
      </c>
      <c r="AO260" s="83">
        <f>Pressure_1_R3!D147</f>
        <v>0</v>
      </c>
      <c r="AP260" s="83">
        <f>Pressure_1_R3!E147</f>
        <v>0</v>
      </c>
      <c r="AQ260" s="83">
        <f>Pressure_1_R3!F147</f>
        <v>0</v>
      </c>
      <c r="AR260" s="83">
        <f>Pressure_1_R3!G147</f>
        <v>0</v>
      </c>
      <c r="AS260" s="83">
        <f>Pressure_1_R3!H147</f>
        <v>0</v>
      </c>
      <c r="AT260" s="83">
        <f>Pressure_1_R3!I147</f>
        <v>0</v>
      </c>
      <c r="AU260" s="83">
        <f>Pressure_1_R3!J147</f>
        <v>0</v>
      </c>
      <c r="AV260" s="83">
        <f>Pressure_1_R3!K147</f>
        <v>0</v>
      </c>
      <c r="AW260" s="83">
        <f>Pressure_1_R3!L147</f>
        <v>0</v>
      </c>
      <c r="AX260" s="83">
        <f>Pressure_1_R3!M147</f>
        <v>0</v>
      </c>
      <c r="AY260" s="83">
        <f>Pressure_1_R3!N147</f>
        <v>0</v>
      </c>
      <c r="AZ260" s="83">
        <f>Pressure_1_R3!O147</f>
        <v>0</v>
      </c>
      <c r="BA260" s="71">
        <f>Pressure_1_R3!P147</f>
        <v>0</v>
      </c>
    </row>
    <row r="261" spans="2:53" ht="15" customHeight="1">
      <c r="B261" s="409">
        <f t="shared" ref="B261:G271" si="653">B260</f>
        <v>0</v>
      </c>
      <c r="C261" s="460">
        <f>Pressure_1_R3!B22</f>
        <v>0</v>
      </c>
      <c r="D261" s="469">
        <f>Pressure_1_R3!D22</f>
        <v>0</v>
      </c>
      <c r="E261" s="422" t="str">
        <f t="shared" si="572"/>
        <v/>
      </c>
      <c r="F261" s="412" t="e">
        <f t="shared" ca="1" si="653"/>
        <v>#N/A</v>
      </c>
      <c r="G261" s="413" t="e">
        <f t="shared" ca="1" si="653"/>
        <v>#VALUE!</v>
      </c>
      <c r="H261" s="444" t="e">
        <f t="shared" ca="1" si="573"/>
        <v>#N/A</v>
      </c>
      <c r="I261" s="411" t="s">
        <v>964</v>
      </c>
      <c r="J261" s="377">
        <f t="shared" si="574"/>
        <v>1</v>
      </c>
      <c r="K261" s="420" t="e">
        <f t="shared" ca="1" si="575"/>
        <v>#N/A</v>
      </c>
      <c r="L261" s="413">
        <f t="shared" si="576"/>
        <v>0</v>
      </c>
      <c r="N261" s="377">
        <f t="shared" si="568"/>
        <v>0</v>
      </c>
      <c r="O261" s="428">
        <f t="shared" ref="O261:T261" si="654">O260</f>
        <v>9.7989820000000005</v>
      </c>
      <c r="P261" s="428" t="e">
        <f t="shared" si="654"/>
        <v>#DIV/0!</v>
      </c>
      <c r="Q261" s="428">
        <f t="shared" si="654"/>
        <v>8000</v>
      </c>
      <c r="R261" s="428">
        <f t="shared" si="654"/>
        <v>1</v>
      </c>
      <c r="S261" s="428">
        <f t="shared" si="654"/>
        <v>0</v>
      </c>
      <c r="T261" s="428" t="e">
        <f t="shared" ca="1" si="654"/>
        <v>#N/A</v>
      </c>
      <c r="U261" s="430" t="e">
        <f t="shared" ca="1" si="578"/>
        <v>#DIV/0!</v>
      </c>
      <c r="V261" s="428" t="e">
        <f t="shared" ref="V261:W261" ca="1" si="655">V260</f>
        <v>#N/A</v>
      </c>
      <c r="W261" s="428" t="e">
        <f t="shared" ca="1" si="655"/>
        <v>#N/A</v>
      </c>
      <c r="X261" s="426" t="e">
        <f t="shared" ca="1" si="569"/>
        <v>#DIV/0!</v>
      </c>
      <c r="Y261" s="428">
        <f t="shared" ref="Y261:Z261" si="656">Y260</f>
        <v>9.0000000000000002E-6</v>
      </c>
      <c r="Z261" s="428" t="e">
        <f t="shared" ca="1" si="656"/>
        <v>#DIV/0!</v>
      </c>
      <c r="AA261" s="431" t="e">
        <f t="shared" ca="1" si="595"/>
        <v>#N/A</v>
      </c>
      <c r="AB261" s="432" t="e">
        <f t="shared" ca="1" si="570"/>
        <v>#DIV/0!</v>
      </c>
      <c r="AC261" s="428" t="e">
        <f t="shared" ref="AC261:AD261" si="657">AC260</f>
        <v>#DIV/0!</v>
      </c>
      <c r="AD261" s="413" t="str">
        <f t="shared" si="657"/>
        <v>기체</v>
      </c>
      <c r="AE261" s="427" t="e">
        <f t="shared" ca="1" si="571"/>
        <v>#DIV/0!</v>
      </c>
      <c r="AF261" s="428">
        <f t="shared" si="582"/>
        <v>0.03</v>
      </c>
      <c r="AG261" s="423">
        <f t="shared" si="583"/>
        <v>0</v>
      </c>
      <c r="AH261" s="423" t="e">
        <f t="shared" ca="1" si="584"/>
        <v>#DIV/0!</v>
      </c>
      <c r="AI261" s="447" t="e">
        <f t="shared" si="585"/>
        <v>#N/A</v>
      </c>
      <c r="AJ261" s="429" t="e">
        <f t="shared" ca="1" si="586"/>
        <v>#DIV/0!</v>
      </c>
      <c r="AL261" s="68">
        <f>Pressure_1_R3!A148</f>
        <v>0</v>
      </c>
      <c r="AM261" s="84">
        <f>Pressure_1_R3!B148</f>
        <v>0</v>
      </c>
      <c r="AN261" s="84">
        <f>Pressure_1_R3!C148</f>
        <v>0</v>
      </c>
      <c r="AO261" s="84">
        <f>Pressure_1_R3!D148</f>
        <v>0</v>
      </c>
      <c r="AP261" s="84">
        <f>Pressure_1_R3!E148</f>
        <v>0</v>
      </c>
      <c r="AQ261" s="84">
        <f>Pressure_1_R3!F148</f>
        <v>0</v>
      </c>
      <c r="AR261" s="84">
        <f>Pressure_1_R3!G148</f>
        <v>0</v>
      </c>
      <c r="AS261" s="84">
        <f>Pressure_1_R3!H148</f>
        <v>0</v>
      </c>
      <c r="AT261" s="84">
        <f>Pressure_1_R3!I148</f>
        <v>0</v>
      </c>
      <c r="AU261" s="84">
        <f>Pressure_1_R3!J148</f>
        <v>0</v>
      </c>
      <c r="AV261" s="84">
        <f>Pressure_1_R3!K148</f>
        <v>0</v>
      </c>
      <c r="AW261" s="84">
        <f>Pressure_1_R3!L148</f>
        <v>0</v>
      </c>
      <c r="AX261" s="84">
        <f>Pressure_1_R3!M148</f>
        <v>0</v>
      </c>
      <c r="AY261" s="84">
        <f>Pressure_1_R3!N148</f>
        <v>0</v>
      </c>
      <c r="AZ261" s="84">
        <f>Pressure_1_R3!O148</f>
        <v>0</v>
      </c>
      <c r="BA261" s="69">
        <f>Pressure_1_R3!P148</f>
        <v>0</v>
      </c>
    </row>
    <row r="262" spans="2:53" ht="15" customHeight="1">
      <c r="B262" s="409">
        <f t="shared" si="653"/>
        <v>0</v>
      </c>
      <c r="C262" s="460">
        <f>Pressure_1_R3!B23</f>
        <v>0</v>
      </c>
      <c r="D262" s="469">
        <f>Pressure_1_R3!D23</f>
        <v>0</v>
      </c>
      <c r="E262" s="422" t="str">
        <f t="shared" si="572"/>
        <v/>
      </c>
      <c r="F262" s="412" t="e">
        <f t="shared" ca="1" si="653"/>
        <v>#N/A</v>
      </c>
      <c r="G262" s="413" t="e">
        <f t="shared" ca="1" si="653"/>
        <v>#VALUE!</v>
      </c>
      <c r="H262" s="444" t="e">
        <f t="shared" ca="1" si="573"/>
        <v>#N/A</v>
      </c>
      <c r="I262" s="411" t="s">
        <v>964</v>
      </c>
      <c r="J262" s="377">
        <f t="shared" si="574"/>
        <v>1</v>
      </c>
      <c r="K262" s="420" t="e">
        <f t="shared" ca="1" si="575"/>
        <v>#N/A</v>
      </c>
      <c r="L262" s="413">
        <f t="shared" si="576"/>
        <v>0</v>
      </c>
      <c r="N262" s="377">
        <f t="shared" si="568"/>
        <v>0</v>
      </c>
      <c r="O262" s="428">
        <f t="shared" ref="O262:T262" si="658">O261</f>
        <v>9.7989820000000005</v>
      </c>
      <c r="P262" s="428" t="e">
        <f t="shared" si="658"/>
        <v>#DIV/0!</v>
      </c>
      <c r="Q262" s="428">
        <f t="shared" si="658"/>
        <v>8000</v>
      </c>
      <c r="R262" s="428">
        <f t="shared" si="658"/>
        <v>1</v>
      </c>
      <c r="S262" s="428">
        <f t="shared" si="658"/>
        <v>0</v>
      </c>
      <c r="T262" s="428" t="e">
        <f t="shared" ca="1" si="658"/>
        <v>#N/A</v>
      </c>
      <c r="U262" s="430" t="e">
        <f t="shared" ca="1" si="578"/>
        <v>#DIV/0!</v>
      </c>
      <c r="V262" s="428" t="e">
        <f t="shared" ref="V262:W262" ca="1" si="659">V261</f>
        <v>#N/A</v>
      </c>
      <c r="W262" s="428" t="e">
        <f t="shared" ca="1" si="659"/>
        <v>#N/A</v>
      </c>
      <c r="X262" s="426" t="e">
        <f t="shared" ca="1" si="569"/>
        <v>#DIV/0!</v>
      </c>
      <c r="Y262" s="428">
        <f t="shared" ref="Y262:Z262" si="660">Y261</f>
        <v>9.0000000000000002E-6</v>
      </c>
      <c r="Z262" s="428" t="e">
        <f t="shared" ca="1" si="660"/>
        <v>#DIV/0!</v>
      </c>
      <c r="AA262" s="431" t="e">
        <f t="shared" ca="1" si="595"/>
        <v>#N/A</v>
      </c>
      <c r="AB262" s="432" t="e">
        <f t="shared" ca="1" si="570"/>
        <v>#DIV/0!</v>
      </c>
      <c r="AC262" s="428" t="e">
        <f t="shared" ref="AC262:AD262" si="661">AC261</f>
        <v>#DIV/0!</v>
      </c>
      <c r="AD262" s="413" t="str">
        <f t="shared" si="661"/>
        <v>기체</v>
      </c>
      <c r="AE262" s="427" t="e">
        <f t="shared" ca="1" si="571"/>
        <v>#DIV/0!</v>
      </c>
      <c r="AF262" s="428">
        <f t="shared" si="582"/>
        <v>0.03</v>
      </c>
      <c r="AG262" s="423">
        <f t="shared" si="583"/>
        <v>0</v>
      </c>
      <c r="AH262" s="423" t="e">
        <f t="shared" ca="1" si="584"/>
        <v>#DIV/0!</v>
      </c>
      <c r="AI262" s="447" t="e">
        <f t="shared" si="585"/>
        <v>#N/A</v>
      </c>
      <c r="AJ262" s="429" t="e">
        <f t="shared" ca="1" si="586"/>
        <v>#DIV/0!</v>
      </c>
      <c r="AL262" s="70">
        <f>Pressure_1_R3!A149</f>
        <v>0</v>
      </c>
      <c r="AM262" s="83">
        <f>Pressure_1_R3!B149</f>
        <v>0</v>
      </c>
      <c r="AN262" s="83">
        <f>Pressure_1_R3!C149</f>
        <v>0</v>
      </c>
      <c r="AO262" s="83">
        <f>Pressure_1_R3!D149</f>
        <v>0</v>
      </c>
      <c r="AP262" s="83">
        <f>Pressure_1_R3!E149</f>
        <v>0</v>
      </c>
      <c r="AQ262" s="83">
        <f>Pressure_1_R3!F149</f>
        <v>0</v>
      </c>
      <c r="AR262" s="83">
        <f>Pressure_1_R3!G149</f>
        <v>0</v>
      </c>
      <c r="AS262" s="83">
        <f>Pressure_1_R3!H149</f>
        <v>0</v>
      </c>
      <c r="AT262" s="83">
        <f>Pressure_1_R3!I149</f>
        <v>0</v>
      </c>
      <c r="AU262" s="83">
        <f>Pressure_1_R3!J149</f>
        <v>0</v>
      </c>
      <c r="AV262" s="83">
        <f>Pressure_1_R3!K149</f>
        <v>0</v>
      </c>
      <c r="AW262" s="83">
        <f>Pressure_1_R3!L149</f>
        <v>0</v>
      </c>
      <c r="AX262" s="83">
        <f>Pressure_1_R3!M149</f>
        <v>0</v>
      </c>
      <c r="AY262" s="83">
        <f>Pressure_1_R3!N149</f>
        <v>0</v>
      </c>
      <c r="AZ262" s="83">
        <f>Pressure_1_R3!O149</f>
        <v>0</v>
      </c>
      <c r="BA262" s="71">
        <f>Pressure_1_R3!P149</f>
        <v>0</v>
      </c>
    </row>
    <row r="263" spans="2:53" ht="15" customHeight="1">
      <c r="B263" s="409">
        <f t="shared" si="653"/>
        <v>0</v>
      </c>
      <c r="C263" s="460">
        <f>Pressure_1_R3!B24</f>
        <v>0</v>
      </c>
      <c r="D263" s="469">
        <f>Pressure_1_R3!D24</f>
        <v>0</v>
      </c>
      <c r="E263" s="422" t="str">
        <f t="shared" si="572"/>
        <v/>
      </c>
      <c r="F263" s="412" t="e">
        <f t="shared" ca="1" si="653"/>
        <v>#N/A</v>
      </c>
      <c r="G263" s="413" t="e">
        <f t="shared" ca="1" si="653"/>
        <v>#VALUE!</v>
      </c>
      <c r="H263" s="444" t="e">
        <f t="shared" ca="1" si="573"/>
        <v>#N/A</v>
      </c>
      <c r="I263" s="411" t="s">
        <v>964</v>
      </c>
      <c r="J263" s="377">
        <f t="shared" si="574"/>
        <v>1</v>
      </c>
      <c r="K263" s="420" t="e">
        <f t="shared" ca="1" si="575"/>
        <v>#N/A</v>
      </c>
      <c r="L263" s="413">
        <f t="shared" si="576"/>
        <v>0</v>
      </c>
      <c r="N263" s="377">
        <f t="shared" si="568"/>
        <v>0</v>
      </c>
      <c r="O263" s="428">
        <f t="shared" ref="O263:T263" si="662">O262</f>
        <v>9.7989820000000005</v>
      </c>
      <c r="P263" s="428" t="e">
        <f t="shared" si="662"/>
        <v>#DIV/0!</v>
      </c>
      <c r="Q263" s="428">
        <f t="shared" si="662"/>
        <v>8000</v>
      </c>
      <c r="R263" s="428">
        <f t="shared" si="662"/>
        <v>1</v>
      </c>
      <c r="S263" s="428">
        <f t="shared" si="662"/>
        <v>0</v>
      </c>
      <c r="T263" s="428" t="e">
        <f t="shared" ca="1" si="662"/>
        <v>#N/A</v>
      </c>
      <c r="U263" s="430" t="e">
        <f t="shared" ca="1" si="578"/>
        <v>#DIV/0!</v>
      </c>
      <c r="V263" s="428" t="e">
        <f t="shared" ref="V263:W263" ca="1" si="663">V262</f>
        <v>#N/A</v>
      </c>
      <c r="W263" s="428" t="e">
        <f t="shared" ca="1" si="663"/>
        <v>#N/A</v>
      </c>
      <c r="X263" s="426" t="e">
        <f t="shared" ca="1" si="569"/>
        <v>#DIV/0!</v>
      </c>
      <c r="Y263" s="428">
        <f t="shared" ref="Y263:Z263" si="664">Y262</f>
        <v>9.0000000000000002E-6</v>
      </c>
      <c r="Z263" s="428" t="e">
        <f t="shared" ca="1" si="664"/>
        <v>#DIV/0!</v>
      </c>
      <c r="AA263" s="431" t="e">
        <f t="shared" ca="1" si="595"/>
        <v>#N/A</v>
      </c>
      <c r="AB263" s="432" t="e">
        <f t="shared" ca="1" si="570"/>
        <v>#DIV/0!</v>
      </c>
      <c r="AC263" s="428" t="e">
        <f t="shared" ref="AC263:AD263" si="665">AC262</f>
        <v>#DIV/0!</v>
      </c>
      <c r="AD263" s="413" t="str">
        <f t="shared" si="665"/>
        <v>기체</v>
      </c>
      <c r="AE263" s="427" t="e">
        <f t="shared" ca="1" si="571"/>
        <v>#DIV/0!</v>
      </c>
      <c r="AF263" s="428">
        <f t="shared" si="582"/>
        <v>0.03</v>
      </c>
      <c r="AG263" s="423">
        <f t="shared" si="583"/>
        <v>0</v>
      </c>
      <c r="AH263" s="423" t="e">
        <f t="shared" ca="1" si="584"/>
        <v>#DIV/0!</v>
      </c>
      <c r="AI263" s="447" t="e">
        <f t="shared" si="585"/>
        <v>#N/A</v>
      </c>
      <c r="AJ263" s="429" t="e">
        <f t="shared" ca="1" si="586"/>
        <v>#DIV/0!</v>
      </c>
      <c r="AL263" s="68">
        <f>Pressure_1_R3!A150</f>
        <v>0</v>
      </c>
      <c r="AM263" s="84">
        <f>Pressure_1_R3!B150</f>
        <v>0</v>
      </c>
      <c r="AN263" s="84">
        <f>Pressure_1_R3!C150</f>
        <v>0</v>
      </c>
      <c r="AO263" s="84">
        <f>Pressure_1_R3!D150</f>
        <v>0</v>
      </c>
      <c r="AP263" s="84">
        <f>Pressure_1_R3!E150</f>
        <v>0</v>
      </c>
      <c r="AQ263" s="84">
        <f>Pressure_1_R3!F150</f>
        <v>0</v>
      </c>
      <c r="AR263" s="84">
        <f>Pressure_1_R3!G150</f>
        <v>0</v>
      </c>
      <c r="AS263" s="84">
        <f>Pressure_1_R3!H150</f>
        <v>0</v>
      </c>
      <c r="AT263" s="84">
        <f>Pressure_1_R3!I150</f>
        <v>0</v>
      </c>
      <c r="AU263" s="84">
        <f>Pressure_1_R3!J150</f>
        <v>0</v>
      </c>
      <c r="AV263" s="84">
        <f>Pressure_1_R3!K150</f>
        <v>0</v>
      </c>
      <c r="AW263" s="84">
        <f>Pressure_1_R3!L150</f>
        <v>0</v>
      </c>
      <c r="AX263" s="84">
        <f>Pressure_1_R3!M150</f>
        <v>0</v>
      </c>
      <c r="AY263" s="84">
        <f>Pressure_1_R3!N150</f>
        <v>0</v>
      </c>
      <c r="AZ263" s="84">
        <f>Pressure_1_R3!O150</f>
        <v>0</v>
      </c>
      <c r="BA263" s="69">
        <f>Pressure_1_R3!P150</f>
        <v>0</v>
      </c>
    </row>
    <row r="264" spans="2:53" ht="15" customHeight="1">
      <c r="B264" s="409">
        <f t="shared" si="653"/>
        <v>0</v>
      </c>
      <c r="C264" s="460">
        <f>Pressure_1_R3!B25</f>
        <v>0</v>
      </c>
      <c r="D264" s="469">
        <f>Pressure_1_R3!D25</f>
        <v>0</v>
      </c>
      <c r="E264" s="422" t="str">
        <f t="shared" si="572"/>
        <v/>
      </c>
      <c r="F264" s="412" t="e">
        <f t="shared" ca="1" si="653"/>
        <v>#N/A</v>
      </c>
      <c r="G264" s="413" t="e">
        <f t="shared" ca="1" si="653"/>
        <v>#VALUE!</v>
      </c>
      <c r="H264" s="444" t="e">
        <f t="shared" ca="1" si="573"/>
        <v>#N/A</v>
      </c>
      <c r="I264" s="411" t="s">
        <v>964</v>
      </c>
      <c r="J264" s="377">
        <f t="shared" si="574"/>
        <v>1</v>
      </c>
      <c r="K264" s="420" t="e">
        <f t="shared" ca="1" si="575"/>
        <v>#N/A</v>
      </c>
      <c r="L264" s="413">
        <f t="shared" si="576"/>
        <v>0</v>
      </c>
      <c r="N264" s="377">
        <f t="shared" si="568"/>
        <v>0</v>
      </c>
      <c r="O264" s="428">
        <f t="shared" ref="O264:T264" si="666">O263</f>
        <v>9.7989820000000005</v>
      </c>
      <c r="P264" s="428" t="e">
        <f t="shared" si="666"/>
        <v>#DIV/0!</v>
      </c>
      <c r="Q264" s="428">
        <f t="shared" si="666"/>
        <v>8000</v>
      </c>
      <c r="R264" s="428">
        <f t="shared" si="666"/>
        <v>1</v>
      </c>
      <c r="S264" s="428">
        <f t="shared" si="666"/>
        <v>0</v>
      </c>
      <c r="T264" s="428" t="e">
        <f t="shared" ca="1" si="666"/>
        <v>#N/A</v>
      </c>
      <c r="U264" s="430" t="e">
        <f t="shared" ca="1" si="578"/>
        <v>#DIV/0!</v>
      </c>
      <c r="V264" s="428" t="e">
        <f t="shared" ref="V264:W264" ca="1" si="667">V263</f>
        <v>#N/A</v>
      </c>
      <c r="W264" s="428" t="e">
        <f t="shared" ca="1" si="667"/>
        <v>#N/A</v>
      </c>
      <c r="X264" s="426" t="e">
        <f t="shared" ca="1" si="569"/>
        <v>#DIV/0!</v>
      </c>
      <c r="Y264" s="428">
        <f t="shared" ref="Y264:Z264" si="668">Y263</f>
        <v>9.0000000000000002E-6</v>
      </c>
      <c r="Z264" s="428" t="e">
        <f t="shared" ca="1" si="668"/>
        <v>#DIV/0!</v>
      </c>
      <c r="AA264" s="431" t="e">
        <f t="shared" ca="1" si="595"/>
        <v>#N/A</v>
      </c>
      <c r="AB264" s="432" t="e">
        <f t="shared" ca="1" si="570"/>
        <v>#DIV/0!</v>
      </c>
      <c r="AC264" s="428" t="e">
        <f t="shared" ref="AC264:AD264" si="669">AC263</f>
        <v>#DIV/0!</v>
      </c>
      <c r="AD264" s="413" t="str">
        <f t="shared" si="669"/>
        <v>기체</v>
      </c>
      <c r="AE264" s="427" t="e">
        <f t="shared" ca="1" si="571"/>
        <v>#DIV/0!</v>
      </c>
      <c r="AF264" s="428">
        <f t="shared" si="582"/>
        <v>0.03</v>
      </c>
      <c r="AG264" s="423">
        <f t="shared" si="583"/>
        <v>0</v>
      </c>
      <c r="AH264" s="423" t="e">
        <f t="shared" ca="1" si="584"/>
        <v>#DIV/0!</v>
      </c>
      <c r="AI264" s="447" t="e">
        <f t="shared" si="585"/>
        <v>#N/A</v>
      </c>
      <c r="AJ264" s="429" t="e">
        <f t="shared" ca="1" si="586"/>
        <v>#DIV/0!</v>
      </c>
      <c r="AL264" s="70">
        <f>Pressure_1_R3!A151</f>
        <v>0</v>
      </c>
      <c r="AM264" s="83">
        <f>Pressure_1_R3!B151</f>
        <v>0</v>
      </c>
      <c r="AN264" s="83">
        <f>Pressure_1_R3!C151</f>
        <v>0</v>
      </c>
      <c r="AO264" s="83">
        <f>Pressure_1_R3!D151</f>
        <v>0</v>
      </c>
      <c r="AP264" s="83">
        <f>Pressure_1_R3!E151</f>
        <v>0</v>
      </c>
      <c r="AQ264" s="83">
        <f>Pressure_1_R3!F151</f>
        <v>0</v>
      </c>
      <c r="AR264" s="83">
        <f>Pressure_1_R3!G151</f>
        <v>0</v>
      </c>
      <c r="AS264" s="83">
        <f>Pressure_1_R3!H151</f>
        <v>0</v>
      </c>
      <c r="AT264" s="83">
        <f>Pressure_1_R3!I151</f>
        <v>0</v>
      </c>
      <c r="AU264" s="83">
        <f>Pressure_1_R3!J151</f>
        <v>0</v>
      </c>
      <c r="AV264" s="83">
        <f>Pressure_1_R3!K151</f>
        <v>0</v>
      </c>
      <c r="AW264" s="83">
        <f>Pressure_1_R3!L151</f>
        <v>0</v>
      </c>
      <c r="AX264" s="83">
        <f>Pressure_1_R3!M151</f>
        <v>0</v>
      </c>
      <c r="AY264" s="83">
        <f>Pressure_1_R3!N151</f>
        <v>0</v>
      </c>
      <c r="AZ264" s="83">
        <f>Pressure_1_R3!O151</f>
        <v>0</v>
      </c>
      <c r="BA264" s="71">
        <f>Pressure_1_R3!P151</f>
        <v>0</v>
      </c>
    </row>
    <row r="265" spans="2:53" ht="15" customHeight="1">
      <c r="B265" s="409">
        <f t="shared" si="653"/>
        <v>0</v>
      </c>
      <c r="C265" s="460">
        <f>Pressure_1_R3!B26</f>
        <v>0</v>
      </c>
      <c r="D265" s="469">
        <f>Pressure_1_R3!D26</f>
        <v>0</v>
      </c>
      <c r="E265" s="422" t="str">
        <f t="shared" si="572"/>
        <v/>
      </c>
      <c r="F265" s="412" t="e">
        <f t="shared" ca="1" si="653"/>
        <v>#N/A</v>
      </c>
      <c r="G265" s="413" t="e">
        <f t="shared" ca="1" si="653"/>
        <v>#VALUE!</v>
      </c>
      <c r="H265" s="444" t="e">
        <f t="shared" ca="1" si="573"/>
        <v>#N/A</v>
      </c>
      <c r="I265" s="411" t="s">
        <v>964</v>
      </c>
      <c r="J265" s="377">
        <f t="shared" si="574"/>
        <v>1</v>
      </c>
      <c r="K265" s="420" t="e">
        <f t="shared" ca="1" si="575"/>
        <v>#N/A</v>
      </c>
      <c r="L265" s="413">
        <f t="shared" si="576"/>
        <v>0</v>
      </c>
      <c r="N265" s="377">
        <f t="shared" si="568"/>
        <v>0</v>
      </c>
      <c r="O265" s="428">
        <f t="shared" ref="O265:T265" si="670">O264</f>
        <v>9.7989820000000005</v>
      </c>
      <c r="P265" s="428" t="e">
        <f t="shared" si="670"/>
        <v>#DIV/0!</v>
      </c>
      <c r="Q265" s="428">
        <f t="shared" si="670"/>
        <v>8000</v>
      </c>
      <c r="R265" s="428">
        <f t="shared" si="670"/>
        <v>1</v>
      </c>
      <c r="S265" s="428">
        <f t="shared" si="670"/>
        <v>0</v>
      </c>
      <c r="T265" s="428" t="e">
        <f t="shared" ca="1" si="670"/>
        <v>#N/A</v>
      </c>
      <c r="U265" s="430" t="e">
        <f t="shared" ca="1" si="578"/>
        <v>#DIV/0!</v>
      </c>
      <c r="V265" s="428" t="e">
        <f t="shared" ref="V265:W265" ca="1" si="671">V264</f>
        <v>#N/A</v>
      </c>
      <c r="W265" s="428" t="e">
        <f t="shared" ca="1" si="671"/>
        <v>#N/A</v>
      </c>
      <c r="X265" s="426" t="e">
        <f t="shared" ca="1" si="569"/>
        <v>#DIV/0!</v>
      </c>
      <c r="Y265" s="428">
        <f t="shared" ref="Y265:Z265" si="672">Y264</f>
        <v>9.0000000000000002E-6</v>
      </c>
      <c r="Z265" s="428" t="e">
        <f t="shared" ca="1" si="672"/>
        <v>#DIV/0!</v>
      </c>
      <c r="AA265" s="431" t="e">
        <f t="shared" ca="1" si="595"/>
        <v>#N/A</v>
      </c>
      <c r="AB265" s="432" t="e">
        <f t="shared" ca="1" si="570"/>
        <v>#DIV/0!</v>
      </c>
      <c r="AC265" s="428" t="e">
        <f t="shared" ref="AC265:AD265" si="673">AC264</f>
        <v>#DIV/0!</v>
      </c>
      <c r="AD265" s="413" t="str">
        <f t="shared" si="673"/>
        <v>기체</v>
      </c>
      <c r="AE265" s="427" t="e">
        <f t="shared" ca="1" si="571"/>
        <v>#DIV/0!</v>
      </c>
      <c r="AF265" s="428">
        <f t="shared" si="582"/>
        <v>0.03</v>
      </c>
      <c r="AG265" s="423">
        <f t="shared" si="583"/>
        <v>0</v>
      </c>
      <c r="AH265" s="423" t="e">
        <f t="shared" ca="1" si="584"/>
        <v>#DIV/0!</v>
      </c>
      <c r="AI265" s="447" t="e">
        <f t="shared" si="585"/>
        <v>#N/A</v>
      </c>
      <c r="AJ265" s="429" t="e">
        <f t="shared" ca="1" si="586"/>
        <v>#DIV/0!</v>
      </c>
      <c r="AL265" s="68">
        <f>Pressure_1_R3!A152</f>
        <v>0</v>
      </c>
      <c r="AM265" s="84">
        <f>Pressure_1_R3!B152</f>
        <v>0</v>
      </c>
      <c r="AN265" s="84">
        <f>Pressure_1_R3!C152</f>
        <v>0</v>
      </c>
      <c r="AO265" s="84">
        <f>Pressure_1_R3!D152</f>
        <v>0</v>
      </c>
      <c r="AP265" s="84">
        <f>Pressure_1_R3!E152</f>
        <v>0</v>
      </c>
      <c r="AQ265" s="84">
        <f>Pressure_1_R3!F152</f>
        <v>0</v>
      </c>
      <c r="AR265" s="84">
        <f>Pressure_1_R3!G152</f>
        <v>0</v>
      </c>
      <c r="AS265" s="84">
        <f>Pressure_1_R3!H152</f>
        <v>0</v>
      </c>
      <c r="AT265" s="84">
        <f>Pressure_1_R3!I152</f>
        <v>0</v>
      </c>
      <c r="AU265" s="84">
        <f>Pressure_1_R3!J152</f>
        <v>0</v>
      </c>
      <c r="AV265" s="84">
        <f>Pressure_1_R3!K152</f>
        <v>0</v>
      </c>
      <c r="AW265" s="84">
        <f>Pressure_1_R3!L152</f>
        <v>0</v>
      </c>
      <c r="AX265" s="84">
        <f>Pressure_1_R3!M152</f>
        <v>0</v>
      </c>
      <c r="AY265" s="84">
        <f>Pressure_1_R3!N152</f>
        <v>0</v>
      </c>
      <c r="AZ265" s="84">
        <f>Pressure_1_R3!O152</f>
        <v>0</v>
      </c>
      <c r="BA265" s="69">
        <f>Pressure_1_R3!P152</f>
        <v>0</v>
      </c>
    </row>
    <row r="266" spans="2:53" ht="15" customHeight="1">
      <c r="B266" s="409">
        <f t="shared" si="653"/>
        <v>0</v>
      </c>
      <c r="C266" s="460">
        <f>Pressure_1_R3!B27</f>
        <v>0</v>
      </c>
      <c r="D266" s="469">
        <f>Pressure_1_R3!D27</f>
        <v>0</v>
      </c>
      <c r="E266" s="422" t="str">
        <f t="shared" si="572"/>
        <v/>
      </c>
      <c r="F266" s="412" t="e">
        <f t="shared" ca="1" si="653"/>
        <v>#N/A</v>
      </c>
      <c r="G266" s="413" t="e">
        <f t="shared" ca="1" si="653"/>
        <v>#VALUE!</v>
      </c>
      <c r="H266" s="444" t="e">
        <f t="shared" ca="1" si="573"/>
        <v>#N/A</v>
      </c>
      <c r="I266" s="411" t="s">
        <v>964</v>
      </c>
      <c r="J266" s="377">
        <f t="shared" si="574"/>
        <v>1</v>
      </c>
      <c r="K266" s="420" t="e">
        <f t="shared" ca="1" si="575"/>
        <v>#N/A</v>
      </c>
      <c r="L266" s="413">
        <f t="shared" si="576"/>
        <v>0</v>
      </c>
      <c r="N266" s="377">
        <f t="shared" si="568"/>
        <v>0</v>
      </c>
      <c r="O266" s="428">
        <f t="shared" ref="O266:T266" si="674">O265</f>
        <v>9.7989820000000005</v>
      </c>
      <c r="P266" s="428" t="e">
        <f t="shared" si="674"/>
        <v>#DIV/0!</v>
      </c>
      <c r="Q266" s="428">
        <f t="shared" si="674"/>
        <v>8000</v>
      </c>
      <c r="R266" s="428">
        <f t="shared" si="674"/>
        <v>1</v>
      </c>
      <c r="S266" s="428">
        <f t="shared" si="674"/>
        <v>0</v>
      </c>
      <c r="T266" s="428" t="e">
        <f t="shared" ca="1" si="674"/>
        <v>#N/A</v>
      </c>
      <c r="U266" s="430" t="e">
        <f t="shared" ca="1" si="578"/>
        <v>#DIV/0!</v>
      </c>
      <c r="V266" s="428" t="e">
        <f t="shared" ref="V266:W266" ca="1" si="675">V265</f>
        <v>#N/A</v>
      </c>
      <c r="W266" s="428" t="e">
        <f t="shared" ca="1" si="675"/>
        <v>#N/A</v>
      </c>
      <c r="X266" s="426" t="e">
        <f t="shared" ca="1" si="569"/>
        <v>#DIV/0!</v>
      </c>
      <c r="Y266" s="428">
        <f t="shared" ref="Y266:Z266" si="676">Y265</f>
        <v>9.0000000000000002E-6</v>
      </c>
      <c r="Z266" s="428" t="e">
        <f t="shared" ca="1" si="676"/>
        <v>#DIV/0!</v>
      </c>
      <c r="AA266" s="431" t="e">
        <f t="shared" ca="1" si="595"/>
        <v>#N/A</v>
      </c>
      <c r="AB266" s="432" t="e">
        <f t="shared" ca="1" si="570"/>
        <v>#DIV/0!</v>
      </c>
      <c r="AC266" s="428" t="e">
        <f t="shared" ref="AC266:AD266" si="677">AC265</f>
        <v>#DIV/0!</v>
      </c>
      <c r="AD266" s="413" t="str">
        <f t="shared" si="677"/>
        <v>기체</v>
      </c>
      <c r="AE266" s="427" t="e">
        <f t="shared" ca="1" si="571"/>
        <v>#DIV/0!</v>
      </c>
      <c r="AF266" s="428">
        <f t="shared" si="582"/>
        <v>0.03</v>
      </c>
      <c r="AG266" s="423">
        <f t="shared" si="583"/>
        <v>0</v>
      </c>
      <c r="AH266" s="423" t="e">
        <f t="shared" ca="1" si="584"/>
        <v>#DIV/0!</v>
      </c>
      <c r="AI266" s="447" t="e">
        <f t="shared" si="585"/>
        <v>#N/A</v>
      </c>
      <c r="AJ266" s="429" t="e">
        <f t="shared" ca="1" si="586"/>
        <v>#DIV/0!</v>
      </c>
      <c r="AL266" s="70">
        <f>Pressure_1_R3!A153</f>
        <v>0</v>
      </c>
      <c r="AM266" s="83">
        <f>Pressure_1_R3!B153</f>
        <v>0</v>
      </c>
      <c r="AN266" s="83">
        <f>Pressure_1_R3!C153</f>
        <v>0</v>
      </c>
      <c r="AO266" s="83">
        <f>Pressure_1_R3!D153</f>
        <v>0</v>
      </c>
      <c r="AP266" s="83">
        <f>Pressure_1_R3!E153</f>
        <v>0</v>
      </c>
      <c r="AQ266" s="83">
        <f>Pressure_1_R3!F153</f>
        <v>0</v>
      </c>
      <c r="AR266" s="83">
        <f>Pressure_1_R3!G153</f>
        <v>0</v>
      </c>
      <c r="AS266" s="83">
        <f>Pressure_1_R3!H153</f>
        <v>0</v>
      </c>
      <c r="AT266" s="83">
        <f>Pressure_1_R3!I153</f>
        <v>0</v>
      </c>
      <c r="AU266" s="83">
        <f>Pressure_1_R3!J153</f>
        <v>0</v>
      </c>
      <c r="AV266" s="83">
        <f>Pressure_1_R3!K153</f>
        <v>0</v>
      </c>
      <c r="AW266" s="83">
        <f>Pressure_1_R3!L153</f>
        <v>0</v>
      </c>
      <c r="AX266" s="83">
        <f>Pressure_1_R3!M153</f>
        <v>0</v>
      </c>
      <c r="AY266" s="83">
        <f>Pressure_1_R3!N153</f>
        <v>0</v>
      </c>
      <c r="AZ266" s="83">
        <f>Pressure_1_R3!O153</f>
        <v>0</v>
      </c>
      <c r="BA266" s="71">
        <f>Pressure_1_R3!P153</f>
        <v>0</v>
      </c>
    </row>
    <row r="267" spans="2:53" ht="15" customHeight="1">
      <c r="B267" s="409">
        <f t="shared" si="653"/>
        <v>0</v>
      </c>
      <c r="C267" s="460">
        <f>Pressure_1_R3!B28</f>
        <v>0</v>
      </c>
      <c r="D267" s="469">
        <f>Pressure_1_R3!D28</f>
        <v>0</v>
      </c>
      <c r="E267" s="422" t="str">
        <f t="shared" si="572"/>
        <v/>
      </c>
      <c r="F267" s="412" t="e">
        <f t="shared" ca="1" si="653"/>
        <v>#N/A</v>
      </c>
      <c r="G267" s="413" t="e">
        <f t="shared" ca="1" si="653"/>
        <v>#VALUE!</v>
      </c>
      <c r="H267" s="444" t="e">
        <f t="shared" ca="1" si="573"/>
        <v>#N/A</v>
      </c>
      <c r="I267" s="411" t="s">
        <v>964</v>
      </c>
      <c r="J267" s="377">
        <f t="shared" si="574"/>
        <v>1</v>
      </c>
      <c r="K267" s="420" t="e">
        <f t="shared" ca="1" si="575"/>
        <v>#N/A</v>
      </c>
      <c r="L267" s="413">
        <f t="shared" si="576"/>
        <v>0</v>
      </c>
      <c r="N267" s="377">
        <f t="shared" si="568"/>
        <v>0</v>
      </c>
      <c r="O267" s="428">
        <f t="shared" ref="O267:T267" si="678">O266</f>
        <v>9.7989820000000005</v>
      </c>
      <c r="P267" s="428" t="e">
        <f t="shared" si="678"/>
        <v>#DIV/0!</v>
      </c>
      <c r="Q267" s="428">
        <f t="shared" si="678"/>
        <v>8000</v>
      </c>
      <c r="R267" s="428">
        <f t="shared" si="678"/>
        <v>1</v>
      </c>
      <c r="S267" s="428">
        <f t="shared" si="678"/>
        <v>0</v>
      </c>
      <c r="T267" s="428" t="e">
        <f t="shared" ca="1" si="678"/>
        <v>#N/A</v>
      </c>
      <c r="U267" s="430" t="e">
        <f t="shared" ca="1" si="578"/>
        <v>#DIV/0!</v>
      </c>
      <c r="V267" s="428" t="e">
        <f t="shared" ref="V267:W267" ca="1" si="679">V266</f>
        <v>#N/A</v>
      </c>
      <c r="W267" s="428" t="e">
        <f t="shared" ca="1" si="679"/>
        <v>#N/A</v>
      </c>
      <c r="X267" s="426" t="e">
        <f t="shared" ca="1" si="569"/>
        <v>#DIV/0!</v>
      </c>
      <c r="Y267" s="428">
        <f t="shared" ref="Y267:Z267" si="680">Y266</f>
        <v>9.0000000000000002E-6</v>
      </c>
      <c r="Z267" s="428" t="e">
        <f t="shared" ca="1" si="680"/>
        <v>#DIV/0!</v>
      </c>
      <c r="AA267" s="431" t="e">
        <f t="shared" ca="1" si="595"/>
        <v>#N/A</v>
      </c>
      <c r="AB267" s="432" t="e">
        <f t="shared" ca="1" si="570"/>
        <v>#DIV/0!</v>
      </c>
      <c r="AC267" s="428" t="e">
        <f t="shared" ref="AC267:AD267" si="681">AC266</f>
        <v>#DIV/0!</v>
      </c>
      <c r="AD267" s="413" t="str">
        <f t="shared" si="681"/>
        <v>기체</v>
      </c>
      <c r="AE267" s="427" t="e">
        <f t="shared" ca="1" si="571"/>
        <v>#DIV/0!</v>
      </c>
      <c r="AF267" s="428">
        <f t="shared" si="582"/>
        <v>0.03</v>
      </c>
      <c r="AG267" s="423">
        <f t="shared" si="583"/>
        <v>0</v>
      </c>
      <c r="AH267" s="423" t="e">
        <f t="shared" ca="1" si="584"/>
        <v>#DIV/0!</v>
      </c>
      <c r="AI267" s="447" t="e">
        <f t="shared" si="585"/>
        <v>#N/A</v>
      </c>
      <c r="AJ267" s="429" t="e">
        <f t="shared" ca="1" si="586"/>
        <v>#DIV/0!</v>
      </c>
      <c r="AL267" s="68">
        <f>Pressure_1_R3!A154</f>
        <v>0</v>
      </c>
      <c r="AM267" s="84">
        <f>Pressure_1_R3!B154</f>
        <v>0</v>
      </c>
      <c r="AN267" s="84">
        <f>Pressure_1_R3!C154</f>
        <v>0</v>
      </c>
      <c r="AO267" s="84">
        <f>Pressure_1_R3!D154</f>
        <v>0</v>
      </c>
      <c r="AP267" s="84">
        <f>Pressure_1_R3!E154</f>
        <v>0</v>
      </c>
      <c r="AQ267" s="84">
        <f>Pressure_1_R3!F154</f>
        <v>0</v>
      </c>
      <c r="AR267" s="84">
        <f>Pressure_1_R3!G154</f>
        <v>0</v>
      </c>
      <c r="AS267" s="84">
        <f>Pressure_1_R3!H154</f>
        <v>0</v>
      </c>
      <c r="AT267" s="84">
        <f>Pressure_1_R3!I154</f>
        <v>0</v>
      </c>
      <c r="AU267" s="84">
        <f>Pressure_1_R3!J154</f>
        <v>0</v>
      </c>
      <c r="AV267" s="84">
        <f>Pressure_1_R3!K154</f>
        <v>0</v>
      </c>
      <c r="AW267" s="84">
        <f>Pressure_1_R3!L154</f>
        <v>0</v>
      </c>
      <c r="AX267" s="84">
        <f>Pressure_1_R3!M154</f>
        <v>0</v>
      </c>
      <c r="AY267" s="84">
        <f>Pressure_1_R3!N154</f>
        <v>0</v>
      </c>
      <c r="AZ267" s="84">
        <f>Pressure_1_R3!O154</f>
        <v>0</v>
      </c>
      <c r="BA267" s="69">
        <f>Pressure_1_R3!P154</f>
        <v>0</v>
      </c>
    </row>
    <row r="268" spans="2:53" ht="15" customHeight="1">
      <c r="B268" s="409">
        <f t="shared" si="653"/>
        <v>0</v>
      </c>
      <c r="C268" s="460">
        <f>Pressure_1_R3!B29</f>
        <v>0</v>
      </c>
      <c r="D268" s="469">
        <f>Pressure_1_R3!D29</f>
        <v>0</v>
      </c>
      <c r="E268" s="422" t="str">
        <f t="shared" si="572"/>
        <v/>
      </c>
      <c r="F268" s="412" t="e">
        <f t="shared" ca="1" si="653"/>
        <v>#N/A</v>
      </c>
      <c r="G268" s="413" t="e">
        <f t="shared" ca="1" si="653"/>
        <v>#VALUE!</v>
      </c>
      <c r="H268" s="444" t="e">
        <f t="shared" ca="1" si="573"/>
        <v>#N/A</v>
      </c>
      <c r="I268" s="411" t="s">
        <v>964</v>
      </c>
      <c r="J268" s="377">
        <f t="shared" si="574"/>
        <v>1</v>
      </c>
      <c r="K268" s="420" t="e">
        <f t="shared" ca="1" si="575"/>
        <v>#N/A</v>
      </c>
      <c r="L268" s="413">
        <f t="shared" si="576"/>
        <v>0</v>
      </c>
      <c r="N268" s="377">
        <f t="shared" si="568"/>
        <v>0</v>
      </c>
      <c r="O268" s="428">
        <f t="shared" ref="O268:T268" si="682">O267</f>
        <v>9.7989820000000005</v>
      </c>
      <c r="P268" s="428" t="e">
        <f t="shared" si="682"/>
        <v>#DIV/0!</v>
      </c>
      <c r="Q268" s="428">
        <f t="shared" si="682"/>
        <v>8000</v>
      </c>
      <c r="R268" s="428">
        <f t="shared" si="682"/>
        <v>1</v>
      </c>
      <c r="S268" s="428">
        <f t="shared" si="682"/>
        <v>0</v>
      </c>
      <c r="T268" s="428" t="e">
        <f t="shared" ca="1" si="682"/>
        <v>#N/A</v>
      </c>
      <c r="U268" s="430" t="e">
        <f t="shared" ca="1" si="578"/>
        <v>#DIV/0!</v>
      </c>
      <c r="V268" s="428" t="e">
        <f t="shared" ref="V268:W268" ca="1" si="683">V267</f>
        <v>#N/A</v>
      </c>
      <c r="W268" s="428" t="e">
        <f t="shared" ca="1" si="683"/>
        <v>#N/A</v>
      </c>
      <c r="X268" s="426" t="e">
        <f t="shared" ca="1" si="569"/>
        <v>#DIV/0!</v>
      </c>
      <c r="Y268" s="428">
        <f t="shared" ref="Y268:Z268" si="684">Y267</f>
        <v>9.0000000000000002E-6</v>
      </c>
      <c r="Z268" s="428" t="e">
        <f t="shared" ca="1" si="684"/>
        <v>#DIV/0!</v>
      </c>
      <c r="AA268" s="431" t="e">
        <f t="shared" ca="1" si="595"/>
        <v>#N/A</v>
      </c>
      <c r="AB268" s="432" t="e">
        <f t="shared" ca="1" si="570"/>
        <v>#DIV/0!</v>
      </c>
      <c r="AC268" s="428" t="e">
        <f t="shared" ref="AC268:AD268" si="685">AC267</f>
        <v>#DIV/0!</v>
      </c>
      <c r="AD268" s="413" t="str">
        <f t="shared" si="685"/>
        <v>기체</v>
      </c>
      <c r="AE268" s="427" t="e">
        <f t="shared" ca="1" si="571"/>
        <v>#DIV/0!</v>
      </c>
      <c r="AF268" s="428">
        <f t="shared" si="582"/>
        <v>0.03</v>
      </c>
      <c r="AG268" s="423">
        <f t="shared" si="583"/>
        <v>0</v>
      </c>
      <c r="AH268" s="423" t="e">
        <f t="shared" ca="1" si="584"/>
        <v>#DIV/0!</v>
      </c>
      <c r="AI268" s="447" t="e">
        <f t="shared" si="585"/>
        <v>#N/A</v>
      </c>
      <c r="AJ268" s="429" t="e">
        <f t="shared" ca="1" si="586"/>
        <v>#DIV/0!</v>
      </c>
      <c r="AL268" s="70">
        <f>Pressure_1_R3!A155</f>
        <v>0</v>
      </c>
      <c r="AM268" s="83">
        <f>Pressure_1_R3!B155</f>
        <v>0</v>
      </c>
      <c r="AN268" s="83">
        <f>Pressure_1_R3!C155</f>
        <v>0</v>
      </c>
      <c r="AO268" s="83">
        <f>Pressure_1_R3!D155</f>
        <v>0</v>
      </c>
      <c r="AP268" s="83">
        <f>Pressure_1_R3!E155</f>
        <v>0</v>
      </c>
      <c r="AQ268" s="83">
        <f>Pressure_1_R3!F155</f>
        <v>0</v>
      </c>
      <c r="AR268" s="83">
        <f>Pressure_1_R3!G155</f>
        <v>0</v>
      </c>
      <c r="AS268" s="83">
        <f>Pressure_1_R3!H155</f>
        <v>0</v>
      </c>
      <c r="AT268" s="83">
        <f>Pressure_1_R3!I155</f>
        <v>0</v>
      </c>
      <c r="AU268" s="83">
        <f>Pressure_1_R3!J155</f>
        <v>0</v>
      </c>
      <c r="AV268" s="83">
        <f>Pressure_1_R3!K155</f>
        <v>0</v>
      </c>
      <c r="AW268" s="83">
        <f>Pressure_1_R3!L155</f>
        <v>0</v>
      </c>
      <c r="AX268" s="83">
        <f>Pressure_1_R3!M155</f>
        <v>0</v>
      </c>
      <c r="AY268" s="83">
        <f>Pressure_1_R3!N155</f>
        <v>0</v>
      </c>
      <c r="AZ268" s="83">
        <f>Pressure_1_R3!O155</f>
        <v>0</v>
      </c>
      <c r="BA268" s="71">
        <f>Pressure_1_R3!P155</f>
        <v>0</v>
      </c>
    </row>
    <row r="269" spans="2:53" ht="15" customHeight="1">
      <c r="B269" s="409">
        <f t="shared" si="653"/>
        <v>0</v>
      </c>
      <c r="C269" s="460">
        <f>Pressure_1_R3!B30</f>
        <v>0</v>
      </c>
      <c r="D269" s="469">
        <f>Pressure_1_R3!D30</f>
        <v>0</v>
      </c>
      <c r="E269" s="422" t="str">
        <f t="shared" si="572"/>
        <v/>
      </c>
      <c r="F269" s="412" t="e">
        <f t="shared" ca="1" si="653"/>
        <v>#N/A</v>
      </c>
      <c r="G269" s="413" t="e">
        <f t="shared" ca="1" si="653"/>
        <v>#VALUE!</v>
      </c>
      <c r="H269" s="444" t="e">
        <f t="shared" ca="1" si="573"/>
        <v>#N/A</v>
      </c>
      <c r="I269" s="411" t="s">
        <v>964</v>
      </c>
      <c r="J269" s="377">
        <f t="shared" si="574"/>
        <v>1</v>
      </c>
      <c r="K269" s="420" t="e">
        <f t="shared" ca="1" si="575"/>
        <v>#N/A</v>
      </c>
      <c r="L269" s="413">
        <f t="shared" si="576"/>
        <v>0</v>
      </c>
      <c r="N269" s="377">
        <f t="shared" si="568"/>
        <v>0</v>
      </c>
      <c r="O269" s="428">
        <f t="shared" ref="O269:T269" si="686">O268</f>
        <v>9.7989820000000005</v>
      </c>
      <c r="P269" s="428" t="e">
        <f t="shared" si="686"/>
        <v>#DIV/0!</v>
      </c>
      <c r="Q269" s="428">
        <f t="shared" si="686"/>
        <v>8000</v>
      </c>
      <c r="R269" s="428">
        <f t="shared" si="686"/>
        <v>1</v>
      </c>
      <c r="S269" s="428">
        <f t="shared" si="686"/>
        <v>0</v>
      </c>
      <c r="T269" s="428" t="e">
        <f t="shared" ca="1" si="686"/>
        <v>#N/A</v>
      </c>
      <c r="U269" s="430" t="e">
        <f t="shared" ca="1" si="578"/>
        <v>#DIV/0!</v>
      </c>
      <c r="V269" s="428" t="e">
        <f t="shared" ref="V269:W269" ca="1" si="687">V268</f>
        <v>#N/A</v>
      </c>
      <c r="W269" s="428" t="e">
        <f t="shared" ca="1" si="687"/>
        <v>#N/A</v>
      </c>
      <c r="X269" s="426" t="e">
        <f t="shared" ca="1" si="569"/>
        <v>#DIV/0!</v>
      </c>
      <c r="Y269" s="428">
        <f t="shared" ref="Y269:Z269" si="688">Y268</f>
        <v>9.0000000000000002E-6</v>
      </c>
      <c r="Z269" s="428" t="e">
        <f t="shared" ca="1" si="688"/>
        <v>#DIV/0!</v>
      </c>
      <c r="AA269" s="431" t="e">
        <f t="shared" ca="1" si="595"/>
        <v>#N/A</v>
      </c>
      <c r="AB269" s="432" t="e">
        <f t="shared" ca="1" si="570"/>
        <v>#DIV/0!</v>
      </c>
      <c r="AC269" s="428" t="e">
        <f t="shared" ref="AC269:AD269" si="689">AC268</f>
        <v>#DIV/0!</v>
      </c>
      <c r="AD269" s="413" t="str">
        <f t="shared" si="689"/>
        <v>기체</v>
      </c>
      <c r="AE269" s="427" t="e">
        <f t="shared" ca="1" si="571"/>
        <v>#DIV/0!</v>
      </c>
      <c r="AF269" s="428">
        <f t="shared" si="582"/>
        <v>0.03</v>
      </c>
      <c r="AG269" s="423">
        <f t="shared" si="583"/>
        <v>0</v>
      </c>
      <c r="AH269" s="423" t="e">
        <f t="shared" ca="1" si="584"/>
        <v>#DIV/0!</v>
      </c>
      <c r="AI269" s="447" t="e">
        <f t="shared" si="585"/>
        <v>#N/A</v>
      </c>
      <c r="AJ269" s="429" t="e">
        <f t="shared" ca="1" si="586"/>
        <v>#DIV/0!</v>
      </c>
      <c r="AL269" s="68">
        <f>Pressure_1_R3!A156</f>
        <v>0</v>
      </c>
      <c r="AM269" s="84">
        <f>Pressure_1_R3!B156</f>
        <v>0</v>
      </c>
      <c r="AN269" s="84">
        <f>Pressure_1_R3!C156</f>
        <v>0</v>
      </c>
      <c r="AO269" s="84">
        <f>Pressure_1_R3!D156</f>
        <v>0</v>
      </c>
      <c r="AP269" s="84">
        <f>Pressure_1_R3!E156</f>
        <v>0</v>
      </c>
      <c r="AQ269" s="84">
        <f>Pressure_1_R3!F156</f>
        <v>0</v>
      </c>
      <c r="AR269" s="84">
        <f>Pressure_1_R3!G156</f>
        <v>0</v>
      </c>
      <c r="AS269" s="84">
        <f>Pressure_1_R3!H156</f>
        <v>0</v>
      </c>
      <c r="AT269" s="84">
        <f>Pressure_1_R3!I156</f>
        <v>0</v>
      </c>
      <c r="AU269" s="84">
        <f>Pressure_1_R3!J156</f>
        <v>0</v>
      </c>
      <c r="AV269" s="84">
        <f>Pressure_1_R3!K156</f>
        <v>0</v>
      </c>
      <c r="AW269" s="84">
        <f>Pressure_1_R3!L156</f>
        <v>0</v>
      </c>
      <c r="AX269" s="84">
        <f>Pressure_1_R3!M156</f>
        <v>0</v>
      </c>
      <c r="AY269" s="84">
        <f>Pressure_1_R3!N156</f>
        <v>0</v>
      </c>
      <c r="AZ269" s="84">
        <f>Pressure_1_R3!O156</f>
        <v>0</v>
      </c>
      <c r="BA269" s="69">
        <f>Pressure_1_R3!P156</f>
        <v>0</v>
      </c>
    </row>
    <row r="270" spans="2:53" ht="15" customHeight="1">
      <c r="B270" s="409">
        <f t="shared" si="653"/>
        <v>0</v>
      </c>
      <c r="C270" s="460">
        <f>Pressure_1_R3!B31</f>
        <v>0</v>
      </c>
      <c r="D270" s="469">
        <f>Pressure_1_R3!D31</f>
        <v>0</v>
      </c>
      <c r="E270" s="422" t="str">
        <f t="shared" si="572"/>
        <v/>
      </c>
      <c r="F270" s="412" t="e">
        <f t="shared" ca="1" si="653"/>
        <v>#N/A</v>
      </c>
      <c r="G270" s="413" t="e">
        <f t="shared" ca="1" si="653"/>
        <v>#VALUE!</v>
      </c>
      <c r="H270" s="444" t="e">
        <f t="shared" ca="1" si="573"/>
        <v>#N/A</v>
      </c>
      <c r="I270" s="411" t="s">
        <v>964</v>
      </c>
      <c r="J270" s="377">
        <f t="shared" si="574"/>
        <v>1</v>
      </c>
      <c r="K270" s="420" t="e">
        <f t="shared" ca="1" si="575"/>
        <v>#N/A</v>
      </c>
      <c r="L270" s="413">
        <f t="shared" si="576"/>
        <v>0</v>
      </c>
      <c r="N270" s="377">
        <f t="shared" si="568"/>
        <v>0</v>
      </c>
      <c r="O270" s="428">
        <f t="shared" ref="O270:T270" si="690">O269</f>
        <v>9.7989820000000005</v>
      </c>
      <c r="P270" s="428" t="e">
        <f t="shared" si="690"/>
        <v>#DIV/0!</v>
      </c>
      <c r="Q270" s="428">
        <f t="shared" si="690"/>
        <v>8000</v>
      </c>
      <c r="R270" s="428">
        <f t="shared" si="690"/>
        <v>1</v>
      </c>
      <c r="S270" s="428">
        <f t="shared" si="690"/>
        <v>0</v>
      </c>
      <c r="T270" s="428" t="e">
        <f t="shared" ca="1" si="690"/>
        <v>#N/A</v>
      </c>
      <c r="U270" s="430" t="e">
        <f t="shared" ca="1" si="578"/>
        <v>#DIV/0!</v>
      </c>
      <c r="V270" s="428" t="e">
        <f t="shared" ref="V270:W270" ca="1" si="691">V269</f>
        <v>#N/A</v>
      </c>
      <c r="W270" s="428" t="e">
        <f t="shared" ca="1" si="691"/>
        <v>#N/A</v>
      </c>
      <c r="X270" s="426" t="e">
        <f t="shared" ca="1" si="569"/>
        <v>#DIV/0!</v>
      </c>
      <c r="Y270" s="428">
        <f t="shared" ref="Y270:Z270" si="692">Y269</f>
        <v>9.0000000000000002E-6</v>
      </c>
      <c r="Z270" s="428" t="e">
        <f t="shared" ca="1" si="692"/>
        <v>#DIV/0!</v>
      </c>
      <c r="AA270" s="431" t="e">
        <f t="shared" ca="1" si="595"/>
        <v>#N/A</v>
      </c>
      <c r="AB270" s="432" t="e">
        <f t="shared" ca="1" si="570"/>
        <v>#DIV/0!</v>
      </c>
      <c r="AC270" s="428" t="e">
        <f t="shared" ref="AC270:AD270" si="693">AC269</f>
        <v>#DIV/0!</v>
      </c>
      <c r="AD270" s="413" t="str">
        <f t="shared" si="693"/>
        <v>기체</v>
      </c>
      <c r="AE270" s="427" t="e">
        <f t="shared" ca="1" si="571"/>
        <v>#DIV/0!</v>
      </c>
      <c r="AF270" s="428">
        <f t="shared" si="582"/>
        <v>0.03</v>
      </c>
      <c r="AG270" s="423">
        <f t="shared" si="583"/>
        <v>0</v>
      </c>
      <c r="AH270" s="423" t="e">
        <f t="shared" ca="1" si="584"/>
        <v>#DIV/0!</v>
      </c>
      <c r="AI270" s="447" t="e">
        <f t="shared" si="585"/>
        <v>#N/A</v>
      </c>
      <c r="AJ270" s="429" t="e">
        <f t="shared" ca="1" si="586"/>
        <v>#DIV/0!</v>
      </c>
      <c r="AL270" s="70">
        <f>Pressure_1_R3!A157</f>
        <v>0</v>
      </c>
      <c r="AM270" s="83">
        <f>Pressure_1_R3!B157</f>
        <v>0</v>
      </c>
      <c r="AN270" s="83">
        <f>Pressure_1_R3!C157</f>
        <v>0</v>
      </c>
      <c r="AO270" s="83">
        <f>Pressure_1_R3!D157</f>
        <v>0</v>
      </c>
      <c r="AP270" s="83">
        <f>Pressure_1_R3!E157</f>
        <v>0</v>
      </c>
      <c r="AQ270" s="83">
        <f>Pressure_1_R3!F157</f>
        <v>0</v>
      </c>
      <c r="AR270" s="83">
        <f>Pressure_1_R3!G157</f>
        <v>0</v>
      </c>
      <c r="AS270" s="83">
        <f>Pressure_1_R3!H157</f>
        <v>0</v>
      </c>
      <c r="AT270" s="83">
        <f>Pressure_1_R3!I157</f>
        <v>0</v>
      </c>
      <c r="AU270" s="83">
        <f>Pressure_1_R3!J157</f>
        <v>0</v>
      </c>
      <c r="AV270" s="83">
        <f>Pressure_1_R3!K157</f>
        <v>0</v>
      </c>
      <c r="AW270" s="83">
        <f>Pressure_1_R3!L157</f>
        <v>0</v>
      </c>
      <c r="AX270" s="83">
        <f>Pressure_1_R3!M157</f>
        <v>0</v>
      </c>
      <c r="AY270" s="83">
        <f>Pressure_1_R3!N157</f>
        <v>0</v>
      </c>
      <c r="AZ270" s="83">
        <f>Pressure_1_R3!O157</f>
        <v>0</v>
      </c>
      <c r="BA270" s="71">
        <f>Pressure_1_R3!P157</f>
        <v>0</v>
      </c>
    </row>
    <row r="271" spans="2:53" ht="15" customHeight="1">
      <c r="B271" s="409">
        <f t="shared" si="653"/>
        <v>0</v>
      </c>
      <c r="C271" s="460">
        <f>Pressure_1_R3!B32</f>
        <v>0</v>
      </c>
      <c r="D271" s="469">
        <f>Pressure_1_R3!D32</f>
        <v>0</v>
      </c>
      <c r="E271" s="422" t="str">
        <f t="shared" si="572"/>
        <v/>
      </c>
      <c r="F271" s="412" t="e">
        <f t="shared" ca="1" si="653"/>
        <v>#N/A</v>
      </c>
      <c r="G271" s="413" t="e">
        <f t="shared" ca="1" si="653"/>
        <v>#VALUE!</v>
      </c>
      <c r="H271" s="444" t="e">
        <f t="shared" ca="1" si="573"/>
        <v>#N/A</v>
      </c>
      <c r="I271" s="411" t="s">
        <v>964</v>
      </c>
      <c r="J271" s="377">
        <f t="shared" si="574"/>
        <v>1</v>
      </c>
      <c r="K271" s="420" t="e">
        <f t="shared" ca="1" si="575"/>
        <v>#N/A</v>
      </c>
      <c r="L271" s="413">
        <f t="shared" si="576"/>
        <v>0</v>
      </c>
      <c r="N271" s="377">
        <f t="shared" si="568"/>
        <v>0</v>
      </c>
      <c r="O271" s="428">
        <f t="shared" ref="O271:T271" si="694">O270</f>
        <v>9.7989820000000005</v>
      </c>
      <c r="P271" s="428" t="e">
        <f t="shared" si="694"/>
        <v>#DIV/0!</v>
      </c>
      <c r="Q271" s="428">
        <f t="shared" si="694"/>
        <v>8000</v>
      </c>
      <c r="R271" s="428">
        <f t="shared" si="694"/>
        <v>1</v>
      </c>
      <c r="S271" s="428">
        <f t="shared" si="694"/>
        <v>0</v>
      </c>
      <c r="T271" s="428" t="e">
        <f t="shared" ca="1" si="694"/>
        <v>#N/A</v>
      </c>
      <c r="U271" s="430" t="e">
        <f t="shared" ca="1" si="578"/>
        <v>#DIV/0!</v>
      </c>
      <c r="V271" s="428" t="e">
        <f t="shared" ref="V271:W271" ca="1" si="695">V270</f>
        <v>#N/A</v>
      </c>
      <c r="W271" s="428" t="e">
        <f t="shared" ca="1" si="695"/>
        <v>#N/A</v>
      </c>
      <c r="X271" s="426" t="e">
        <f t="shared" ca="1" si="569"/>
        <v>#DIV/0!</v>
      </c>
      <c r="Y271" s="428">
        <f t="shared" ref="Y271:Z271" si="696">Y270</f>
        <v>9.0000000000000002E-6</v>
      </c>
      <c r="Z271" s="428" t="e">
        <f t="shared" ca="1" si="696"/>
        <v>#DIV/0!</v>
      </c>
      <c r="AA271" s="431" t="e">
        <f t="shared" ca="1" si="595"/>
        <v>#N/A</v>
      </c>
      <c r="AB271" s="432" t="e">
        <f t="shared" ca="1" si="570"/>
        <v>#DIV/0!</v>
      </c>
      <c r="AC271" s="428" t="e">
        <f t="shared" ref="AC271:AD271" si="697">AC270</f>
        <v>#DIV/0!</v>
      </c>
      <c r="AD271" s="413" t="str">
        <f t="shared" si="697"/>
        <v>기체</v>
      </c>
      <c r="AE271" s="427" t="e">
        <f t="shared" ca="1" si="571"/>
        <v>#DIV/0!</v>
      </c>
      <c r="AF271" s="428">
        <f t="shared" si="582"/>
        <v>0.03</v>
      </c>
      <c r="AG271" s="423">
        <f t="shared" si="583"/>
        <v>0</v>
      </c>
      <c r="AH271" s="423" t="e">
        <f t="shared" ca="1" si="584"/>
        <v>#DIV/0!</v>
      </c>
      <c r="AI271" s="447" t="e">
        <f t="shared" si="585"/>
        <v>#N/A</v>
      </c>
      <c r="AJ271" s="429" t="e">
        <f t="shared" ca="1" si="586"/>
        <v>#DIV/0!</v>
      </c>
      <c r="AL271" s="68">
        <f>Pressure_1_R3!A158</f>
        <v>0</v>
      </c>
      <c r="AM271" s="84">
        <f>Pressure_1_R3!B158</f>
        <v>0</v>
      </c>
      <c r="AN271" s="84">
        <f>Pressure_1_R3!C158</f>
        <v>0</v>
      </c>
      <c r="AO271" s="84">
        <f>Pressure_1_R3!D158</f>
        <v>0</v>
      </c>
      <c r="AP271" s="84">
        <f>Pressure_1_R3!E158</f>
        <v>0</v>
      </c>
      <c r="AQ271" s="84">
        <f>Pressure_1_R3!F158</f>
        <v>0</v>
      </c>
      <c r="AR271" s="84">
        <f>Pressure_1_R3!G158</f>
        <v>0</v>
      </c>
      <c r="AS271" s="84">
        <f>Pressure_1_R3!H158</f>
        <v>0</v>
      </c>
      <c r="AT271" s="84">
        <f>Pressure_1_R3!I158</f>
        <v>0</v>
      </c>
      <c r="AU271" s="84">
        <f>Pressure_1_R3!J158</f>
        <v>0</v>
      </c>
      <c r="AV271" s="84">
        <f>Pressure_1_R3!K158</f>
        <v>0</v>
      </c>
      <c r="AW271" s="84">
        <f>Pressure_1_R3!L158</f>
        <v>0</v>
      </c>
      <c r="AX271" s="84">
        <f>Pressure_1_R3!M158</f>
        <v>0</v>
      </c>
      <c r="AY271" s="84">
        <f>Pressure_1_R3!N158</f>
        <v>0</v>
      </c>
      <c r="AZ271" s="84">
        <f>Pressure_1_R3!O158</f>
        <v>0</v>
      </c>
      <c r="BA271" s="69">
        <f>Pressure_1_R3!P158</f>
        <v>0</v>
      </c>
    </row>
    <row r="272" spans="2:53" ht="15" customHeight="1">
      <c r="B272" s="409">
        <f t="shared" ref="B272" si="698">B271</f>
        <v>0</v>
      </c>
      <c r="C272" s="460">
        <f>Pressure_1_R3!B33</f>
        <v>0</v>
      </c>
      <c r="D272" s="469">
        <f>Pressure_1_R3!D33</f>
        <v>0</v>
      </c>
      <c r="E272" s="422" t="str">
        <f t="shared" ref="E272:E302" si="699">IFERROR(C272*INDEX(C$3:J$10,MATCH(D272,B$3:B$10,0),4),"")</f>
        <v/>
      </c>
      <c r="F272" s="412" t="e">
        <f t="shared" ref="F272:G272" ca="1" si="700">F271</f>
        <v>#N/A</v>
      </c>
      <c r="G272" s="413" t="e">
        <f t="shared" ca="1" si="700"/>
        <v>#VALUE!</v>
      </c>
      <c r="H272" s="444" t="e">
        <f t="shared" ref="H272:H302" ca="1" si="701">ROUND(F272,G272)</f>
        <v>#N/A</v>
      </c>
      <c r="I272" s="411" t="s">
        <v>964</v>
      </c>
      <c r="J272" s="377">
        <f t="shared" si="574"/>
        <v>1</v>
      </c>
      <c r="K272" s="420" t="e">
        <f t="shared" ca="1" si="575"/>
        <v>#N/A</v>
      </c>
      <c r="L272" s="413">
        <f t="shared" si="576"/>
        <v>0</v>
      </c>
      <c r="N272" s="377">
        <f t="shared" ref="N272:N302" si="702">SUM(AL272:BA272)</f>
        <v>0</v>
      </c>
      <c r="O272" s="428">
        <f t="shared" ref="O272:T272" si="703">O271</f>
        <v>9.7989820000000005</v>
      </c>
      <c r="P272" s="428" t="e">
        <f t="shared" si="703"/>
        <v>#DIV/0!</v>
      </c>
      <c r="Q272" s="428">
        <f t="shared" si="703"/>
        <v>8000</v>
      </c>
      <c r="R272" s="428">
        <f t="shared" si="703"/>
        <v>1</v>
      </c>
      <c r="S272" s="428">
        <f t="shared" si="703"/>
        <v>0</v>
      </c>
      <c r="T272" s="428" t="e">
        <f t="shared" ca="1" si="703"/>
        <v>#N/A</v>
      </c>
      <c r="U272" s="430" t="e">
        <f t="shared" ref="U272:U302" ca="1" si="704">IF(C272&gt;=0,N272*O272*(1-P272/Q272)*R272+S272*T272,#N/A)</f>
        <v>#DIV/0!</v>
      </c>
      <c r="V272" s="428" t="e">
        <f t="shared" ref="V272:W272" ca="1" si="705">V271</f>
        <v>#N/A</v>
      </c>
      <c r="W272" s="428" t="e">
        <f t="shared" ca="1" si="705"/>
        <v>#N/A</v>
      </c>
      <c r="X272" s="426" t="e">
        <f t="shared" ref="X272:X302" ca="1" si="706">U272/V272/10^6</f>
        <v>#DIV/0!</v>
      </c>
      <c r="Y272" s="428">
        <f t="shared" ref="Y272:Z272" si="707">Y271</f>
        <v>9.0000000000000002E-6</v>
      </c>
      <c r="Z272" s="428" t="e">
        <f t="shared" ca="1" si="707"/>
        <v>#DIV/0!</v>
      </c>
      <c r="AA272" s="431" t="e">
        <f t="shared" ref="AA272:AA302" ca="1" si="708">V272*(1+W272*X272)*(1+(Y272*Z272))</f>
        <v>#N/A</v>
      </c>
      <c r="AB272" s="432" t="e">
        <f t="shared" ref="AB272:AB302" ca="1" si="709">U272/AA272/10^6</f>
        <v>#DIV/0!</v>
      </c>
      <c r="AC272" s="428" t="e">
        <f t="shared" ref="AC272:AD272" si="710">AC271</f>
        <v>#DIV/0!</v>
      </c>
      <c r="AD272" s="413" t="str">
        <f t="shared" si="710"/>
        <v>기체</v>
      </c>
      <c r="AE272" s="427" t="e">
        <f t="shared" ref="AE272:AE302" ca="1" si="711">IF(AD272="기체",(3.3694*10^-3*AB272)/(273.15+AC272),912.7+0.752*AB272-1.645*10^-3*AB272^2+1.456*10^-6*AB272^3)</f>
        <v>#DIV/0!</v>
      </c>
      <c r="AF272" s="428">
        <f t="shared" si="582"/>
        <v>0.03</v>
      </c>
      <c r="AG272" s="423">
        <f t="shared" ref="AG272:AG302" si="712">IF(C272=0,0,(AE272-P272)*O272*AF272)</f>
        <v>0</v>
      </c>
      <c r="AH272" s="423" t="e">
        <f t="shared" ref="AH272:AH302" ca="1" si="713">IF(C272&gt;=0,AB272+AG272/10^6,#N/A)</f>
        <v>#DIV/0!</v>
      </c>
      <c r="AI272" s="447" t="e">
        <f t="shared" ref="AI272:AI302" si="714">INDEX($C$3:$J$10,MATCH("MPa",$C$2:$J$2,0),MATCH(D272,$B$3:$B$10,0))</f>
        <v>#N/A</v>
      </c>
      <c r="AJ272" s="429" t="e">
        <f t="shared" ref="AJ272:AJ302" ca="1" si="715">AH272*AI272</f>
        <v>#DIV/0!</v>
      </c>
      <c r="AL272" s="68">
        <f>Pressure_1_R3!A159</f>
        <v>0</v>
      </c>
      <c r="AM272" s="84">
        <f>Pressure_1_R3!B159</f>
        <v>0</v>
      </c>
      <c r="AN272" s="84">
        <f>Pressure_1_R3!C159</f>
        <v>0</v>
      </c>
      <c r="AO272" s="84">
        <f>Pressure_1_R3!D159</f>
        <v>0</v>
      </c>
      <c r="AP272" s="84">
        <f>Pressure_1_R3!E159</f>
        <v>0</v>
      </c>
      <c r="AQ272" s="84">
        <f>Pressure_1_R3!F159</f>
        <v>0</v>
      </c>
      <c r="AR272" s="84">
        <f>Pressure_1_R3!G159</f>
        <v>0</v>
      </c>
      <c r="AS272" s="84">
        <f>Pressure_1_R3!H159</f>
        <v>0</v>
      </c>
      <c r="AT272" s="84">
        <f>Pressure_1_R3!I159</f>
        <v>0</v>
      </c>
      <c r="AU272" s="84">
        <f>Pressure_1_R3!J159</f>
        <v>0</v>
      </c>
      <c r="AV272" s="84">
        <f>Pressure_1_R3!K159</f>
        <v>0</v>
      </c>
      <c r="AW272" s="84">
        <f>Pressure_1_R3!L159</f>
        <v>0</v>
      </c>
      <c r="AX272" s="84">
        <f>Pressure_1_R3!M159</f>
        <v>0</v>
      </c>
      <c r="AY272" s="84">
        <f>Pressure_1_R3!N159</f>
        <v>0</v>
      </c>
      <c r="AZ272" s="84">
        <f>Pressure_1_R3!O159</f>
        <v>0</v>
      </c>
      <c r="BA272" s="69">
        <f>Pressure_1_R3!P159</f>
        <v>0</v>
      </c>
    </row>
    <row r="273" spans="2:53" ht="15" customHeight="1">
      <c r="B273" s="409">
        <f t="shared" ref="B273" si="716">B272</f>
        <v>0</v>
      </c>
      <c r="C273" s="460">
        <f>Pressure_1_R3!B34</f>
        <v>0</v>
      </c>
      <c r="D273" s="469">
        <f>Pressure_1_R3!D34</f>
        <v>0</v>
      </c>
      <c r="E273" s="422" t="str">
        <f t="shared" si="699"/>
        <v/>
      </c>
      <c r="F273" s="412" t="e">
        <f t="shared" ref="F273:G273" ca="1" si="717">F272</f>
        <v>#N/A</v>
      </c>
      <c r="G273" s="413" t="e">
        <f t="shared" ca="1" si="717"/>
        <v>#VALUE!</v>
      </c>
      <c r="H273" s="444" t="e">
        <f t="shared" ca="1" si="701"/>
        <v>#N/A</v>
      </c>
      <c r="I273" s="411" t="s">
        <v>964</v>
      </c>
      <c r="J273" s="377">
        <f t="shared" si="574"/>
        <v>1</v>
      </c>
      <c r="K273" s="420" t="e">
        <f t="shared" ca="1" si="575"/>
        <v>#N/A</v>
      </c>
      <c r="L273" s="413">
        <f t="shared" si="576"/>
        <v>0</v>
      </c>
      <c r="N273" s="377">
        <f t="shared" si="702"/>
        <v>0</v>
      </c>
      <c r="O273" s="428">
        <f t="shared" ref="O273:T273" si="718">O272</f>
        <v>9.7989820000000005</v>
      </c>
      <c r="P273" s="428" t="e">
        <f t="shared" si="718"/>
        <v>#DIV/0!</v>
      </c>
      <c r="Q273" s="428">
        <f t="shared" si="718"/>
        <v>8000</v>
      </c>
      <c r="R273" s="428">
        <f t="shared" si="718"/>
        <v>1</v>
      </c>
      <c r="S273" s="428">
        <f t="shared" si="718"/>
        <v>0</v>
      </c>
      <c r="T273" s="428" t="e">
        <f t="shared" ca="1" si="718"/>
        <v>#N/A</v>
      </c>
      <c r="U273" s="430" t="e">
        <f t="shared" ca="1" si="704"/>
        <v>#DIV/0!</v>
      </c>
      <c r="V273" s="428" t="e">
        <f t="shared" ref="V273:W273" ca="1" si="719">V272</f>
        <v>#N/A</v>
      </c>
      <c r="W273" s="428" t="e">
        <f t="shared" ca="1" si="719"/>
        <v>#N/A</v>
      </c>
      <c r="X273" s="426" t="e">
        <f t="shared" ca="1" si="706"/>
        <v>#DIV/0!</v>
      </c>
      <c r="Y273" s="428">
        <f t="shared" ref="Y273:Z273" si="720">Y272</f>
        <v>9.0000000000000002E-6</v>
      </c>
      <c r="Z273" s="428" t="e">
        <f t="shared" ca="1" si="720"/>
        <v>#DIV/0!</v>
      </c>
      <c r="AA273" s="431" t="e">
        <f t="shared" ca="1" si="708"/>
        <v>#N/A</v>
      </c>
      <c r="AB273" s="432" t="e">
        <f t="shared" ca="1" si="709"/>
        <v>#DIV/0!</v>
      </c>
      <c r="AC273" s="428" t="e">
        <f t="shared" ref="AC273:AD273" si="721">AC272</f>
        <v>#DIV/0!</v>
      </c>
      <c r="AD273" s="413" t="str">
        <f t="shared" si="721"/>
        <v>기체</v>
      </c>
      <c r="AE273" s="427" t="e">
        <f t="shared" ca="1" si="711"/>
        <v>#DIV/0!</v>
      </c>
      <c r="AF273" s="428">
        <f t="shared" si="582"/>
        <v>0.03</v>
      </c>
      <c r="AG273" s="423">
        <f t="shared" si="712"/>
        <v>0</v>
      </c>
      <c r="AH273" s="423" t="e">
        <f t="shared" ca="1" si="713"/>
        <v>#DIV/0!</v>
      </c>
      <c r="AI273" s="447" t="e">
        <f t="shared" si="714"/>
        <v>#N/A</v>
      </c>
      <c r="AJ273" s="429" t="e">
        <f t="shared" ca="1" si="715"/>
        <v>#DIV/0!</v>
      </c>
      <c r="AL273" s="68">
        <f>Pressure_1_R3!A160</f>
        <v>0</v>
      </c>
      <c r="AM273" s="84">
        <f>Pressure_1_R3!B160</f>
        <v>0</v>
      </c>
      <c r="AN273" s="84">
        <f>Pressure_1_R3!C160</f>
        <v>0</v>
      </c>
      <c r="AO273" s="84">
        <f>Pressure_1_R3!D160</f>
        <v>0</v>
      </c>
      <c r="AP273" s="84">
        <f>Pressure_1_R3!E160</f>
        <v>0</v>
      </c>
      <c r="AQ273" s="84">
        <f>Pressure_1_R3!F160</f>
        <v>0</v>
      </c>
      <c r="AR273" s="84">
        <f>Pressure_1_R3!G160</f>
        <v>0</v>
      </c>
      <c r="AS273" s="84">
        <f>Pressure_1_R3!H160</f>
        <v>0</v>
      </c>
      <c r="AT273" s="84">
        <f>Pressure_1_R3!I160</f>
        <v>0</v>
      </c>
      <c r="AU273" s="84">
        <f>Pressure_1_R3!J160</f>
        <v>0</v>
      </c>
      <c r="AV273" s="84">
        <f>Pressure_1_R3!K160</f>
        <v>0</v>
      </c>
      <c r="AW273" s="84">
        <f>Pressure_1_R3!L160</f>
        <v>0</v>
      </c>
      <c r="AX273" s="84">
        <f>Pressure_1_R3!M160</f>
        <v>0</v>
      </c>
      <c r="AY273" s="84">
        <f>Pressure_1_R3!N160</f>
        <v>0</v>
      </c>
      <c r="AZ273" s="84">
        <f>Pressure_1_R3!O160</f>
        <v>0</v>
      </c>
      <c r="BA273" s="69">
        <f>Pressure_1_R3!P160</f>
        <v>0</v>
      </c>
    </row>
    <row r="274" spans="2:53" ht="15" customHeight="1">
      <c r="B274" s="409">
        <f t="shared" ref="B274" si="722">B273</f>
        <v>0</v>
      </c>
      <c r="C274" s="460">
        <f>Pressure_1_R3!B35</f>
        <v>0</v>
      </c>
      <c r="D274" s="469">
        <f>Pressure_1_R3!D35</f>
        <v>0</v>
      </c>
      <c r="E274" s="422" t="str">
        <f t="shared" si="699"/>
        <v/>
      </c>
      <c r="F274" s="412" t="e">
        <f t="shared" ref="F274:G274" ca="1" si="723">F273</f>
        <v>#N/A</v>
      </c>
      <c r="G274" s="413" t="e">
        <f t="shared" ca="1" si="723"/>
        <v>#VALUE!</v>
      </c>
      <c r="H274" s="444" t="e">
        <f t="shared" ca="1" si="701"/>
        <v>#N/A</v>
      </c>
      <c r="I274" s="411" t="s">
        <v>964</v>
      </c>
      <c r="J274" s="377">
        <f t="shared" si="574"/>
        <v>1</v>
      </c>
      <c r="K274" s="420" t="e">
        <f t="shared" ca="1" si="575"/>
        <v>#N/A</v>
      </c>
      <c r="L274" s="413">
        <f t="shared" si="576"/>
        <v>0</v>
      </c>
      <c r="N274" s="377">
        <f t="shared" si="702"/>
        <v>0</v>
      </c>
      <c r="O274" s="428">
        <f t="shared" ref="O274:T274" si="724">O273</f>
        <v>9.7989820000000005</v>
      </c>
      <c r="P274" s="428" t="e">
        <f t="shared" si="724"/>
        <v>#DIV/0!</v>
      </c>
      <c r="Q274" s="428">
        <f t="shared" si="724"/>
        <v>8000</v>
      </c>
      <c r="R274" s="428">
        <f t="shared" si="724"/>
        <v>1</v>
      </c>
      <c r="S274" s="428">
        <f t="shared" si="724"/>
        <v>0</v>
      </c>
      <c r="T274" s="428" t="e">
        <f t="shared" ca="1" si="724"/>
        <v>#N/A</v>
      </c>
      <c r="U274" s="430" t="e">
        <f t="shared" ca="1" si="704"/>
        <v>#DIV/0!</v>
      </c>
      <c r="V274" s="428" t="e">
        <f t="shared" ref="V274:W274" ca="1" si="725">V273</f>
        <v>#N/A</v>
      </c>
      <c r="W274" s="428" t="e">
        <f t="shared" ca="1" si="725"/>
        <v>#N/A</v>
      </c>
      <c r="X274" s="426" t="e">
        <f t="shared" ca="1" si="706"/>
        <v>#DIV/0!</v>
      </c>
      <c r="Y274" s="428">
        <f t="shared" ref="Y274:Z274" si="726">Y273</f>
        <v>9.0000000000000002E-6</v>
      </c>
      <c r="Z274" s="428" t="e">
        <f t="shared" ca="1" si="726"/>
        <v>#DIV/0!</v>
      </c>
      <c r="AA274" s="431" t="e">
        <f t="shared" ca="1" si="708"/>
        <v>#N/A</v>
      </c>
      <c r="AB274" s="432" t="e">
        <f t="shared" ca="1" si="709"/>
        <v>#DIV/0!</v>
      </c>
      <c r="AC274" s="428" t="e">
        <f t="shared" ref="AC274:AD274" si="727">AC273</f>
        <v>#DIV/0!</v>
      </c>
      <c r="AD274" s="413" t="str">
        <f t="shared" si="727"/>
        <v>기체</v>
      </c>
      <c r="AE274" s="427" t="e">
        <f t="shared" ca="1" si="711"/>
        <v>#DIV/0!</v>
      </c>
      <c r="AF274" s="428">
        <f t="shared" si="582"/>
        <v>0.03</v>
      </c>
      <c r="AG274" s="423">
        <f t="shared" si="712"/>
        <v>0</v>
      </c>
      <c r="AH274" s="423" t="e">
        <f t="shared" ca="1" si="713"/>
        <v>#DIV/0!</v>
      </c>
      <c r="AI274" s="447" t="e">
        <f t="shared" si="714"/>
        <v>#N/A</v>
      </c>
      <c r="AJ274" s="429" t="e">
        <f t="shared" ca="1" si="715"/>
        <v>#DIV/0!</v>
      </c>
      <c r="AL274" s="68">
        <f>Pressure_1_R3!A161</f>
        <v>0</v>
      </c>
      <c r="AM274" s="84">
        <f>Pressure_1_R3!B161</f>
        <v>0</v>
      </c>
      <c r="AN274" s="84">
        <f>Pressure_1_R3!C161</f>
        <v>0</v>
      </c>
      <c r="AO274" s="84">
        <f>Pressure_1_R3!D161</f>
        <v>0</v>
      </c>
      <c r="AP274" s="84">
        <f>Pressure_1_R3!E161</f>
        <v>0</v>
      </c>
      <c r="AQ274" s="84">
        <f>Pressure_1_R3!F161</f>
        <v>0</v>
      </c>
      <c r="AR274" s="84">
        <f>Pressure_1_R3!G161</f>
        <v>0</v>
      </c>
      <c r="AS274" s="84">
        <f>Pressure_1_R3!H161</f>
        <v>0</v>
      </c>
      <c r="AT274" s="84">
        <f>Pressure_1_R3!I161</f>
        <v>0</v>
      </c>
      <c r="AU274" s="84">
        <f>Pressure_1_R3!J161</f>
        <v>0</v>
      </c>
      <c r="AV274" s="84">
        <f>Pressure_1_R3!K161</f>
        <v>0</v>
      </c>
      <c r="AW274" s="84">
        <f>Pressure_1_R3!L161</f>
        <v>0</v>
      </c>
      <c r="AX274" s="84">
        <f>Pressure_1_R3!M161</f>
        <v>0</v>
      </c>
      <c r="AY274" s="84">
        <f>Pressure_1_R3!N161</f>
        <v>0</v>
      </c>
      <c r="AZ274" s="84">
        <f>Pressure_1_R3!O161</f>
        <v>0</v>
      </c>
      <c r="BA274" s="69">
        <f>Pressure_1_R3!P161</f>
        <v>0</v>
      </c>
    </row>
    <row r="275" spans="2:53" ht="15" customHeight="1">
      <c r="B275" s="409">
        <f t="shared" ref="B275" si="728">B274</f>
        <v>0</v>
      </c>
      <c r="C275" s="460">
        <f>Pressure_1_R3!B36</f>
        <v>0</v>
      </c>
      <c r="D275" s="469">
        <f>Pressure_1_R3!D36</f>
        <v>0</v>
      </c>
      <c r="E275" s="422" t="str">
        <f t="shared" si="699"/>
        <v/>
      </c>
      <c r="F275" s="412" t="e">
        <f t="shared" ref="F275:G275" ca="1" si="729">F274</f>
        <v>#N/A</v>
      </c>
      <c r="G275" s="413" t="e">
        <f t="shared" ca="1" si="729"/>
        <v>#VALUE!</v>
      </c>
      <c r="H275" s="444" t="e">
        <f t="shared" ca="1" si="701"/>
        <v>#N/A</v>
      </c>
      <c r="I275" s="411" t="s">
        <v>964</v>
      </c>
      <c r="J275" s="377">
        <f t="shared" si="574"/>
        <v>1</v>
      </c>
      <c r="K275" s="420" t="e">
        <f t="shared" ca="1" si="575"/>
        <v>#N/A</v>
      </c>
      <c r="L275" s="413">
        <f t="shared" si="576"/>
        <v>0</v>
      </c>
      <c r="N275" s="377">
        <f t="shared" si="702"/>
        <v>0</v>
      </c>
      <c r="O275" s="428">
        <f t="shared" ref="O275:T275" si="730">O274</f>
        <v>9.7989820000000005</v>
      </c>
      <c r="P275" s="428" t="e">
        <f t="shared" si="730"/>
        <v>#DIV/0!</v>
      </c>
      <c r="Q275" s="428">
        <f t="shared" si="730"/>
        <v>8000</v>
      </c>
      <c r="R275" s="428">
        <f t="shared" si="730"/>
        <v>1</v>
      </c>
      <c r="S275" s="428">
        <f t="shared" si="730"/>
        <v>0</v>
      </c>
      <c r="T275" s="428" t="e">
        <f t="shared" ca="1" si="730"/>
        <v>#N/A</v>
      </c>
      <c r="U275" s="430" t="e">
        <f t="shared" ca="1" si="704"/>
        <v>#DIV/0!</v>
      </c>
      <c r="V275" s="428" t="e">
        <f t="shared" ref="V275:W275" ca="1" si="731">V274</f>
        <v>#N/A</v>
      </c>
      <c r="W275" s="428" t="e">
        <f t="shared" ca="1" si="731"/>
        <v>#N/A</v>
      </c>
      <c r="X275" s="426" t="e">
        <f t="shared" ca="1" si="706"/>
        <v>#DIV/0!</v>
      </c>
      <c r="Y275" s="428">
        <f t="shared" ref="Y275:Z275" si="732">Y274</f>
        <v>9.0000000000000002E-6</v>
      </c>
      <c r="Z275" s="428" t="e">
        <f t="shared" ca="1" si="732"/>
        <v>#DIV/0!</v>
      </c>
      <c r="AA275" s="431" t="e">
        <f t="shared" ca="1" si="708"/>
        <v>#N/A</v>
      </c>
      <c r="AB275" s="432" t="e">
        <f t="shared" ca="1" si="709"/>
        <v>#DIV/0!</v>
      </c>
      <c r="AC275" s="428" t="e">
        <f t="shared" ref="AC275:AD275" si="733">AC274</f>
        <v>#DIV/0!</v>
      </c>
      <c r="AD275" s="413" t="str">
        <f t="shared" si="733"/>
        <v>기체</v>
      </c>
      <c r="AE275" s="427" t="e">
        <f t="shared" ca="1" si="711"/>
        <v>#DIV/0!</v>
      </c>
      <c r="AF275" s="428">
        <f t="shared" si="582"/>
        <v>0.03</v>
      </c>
      <c r="AG275" s="423">
        <f t="shared" si="712"/>
        <v>0</v>
      </c>
      <c r="AH275" s="423" t="e">
        <f t="shared" ca="1" si="713"/>
        <v>#DIV/0!</v>
      </c>
      <c r="AI275" s="447" t="e">
        <f t="shared" si="714"/>
        <v>#N/A</v>
      </c>
      <c r="AJ275" s="429" t="e">
        <f t="shared" ca="1" si="715"/>
        <v>#DIV/0!</v>
      </c>
      <c r="AL275" s="68">
        <f>Pressure_1_R3!A162</f>
        <v>0</v>
      </c>
      <c r="AM275" s="84">
        <f>Pressure_1_R3!B162</f>
        <v>0</v>
      </c>
      <c r="AN275" s="84">
        <f>Pressure_1_R3!C162</f>
        <v>0</v>
      </c>
      <c r="AO275" s="84">
        <f>Pressure_1_R3!D162</f>
        <v>0</v>
      </c>
      <c r="AP275" s="84">
        <f>Pressure_1_R3!E162</f>
        <v>0</v>
      </c>
      <c r="AQ275" s="84">
        <f>Pressure_1_R3!F162</f>
        <v>0</v>
      </c>
      <c r="AR275" s="84">
        <f>Pressure_1_R3!G162</f>
        <v>0</v>
      </c>
      <c r="AS275" s="84">
        <f>Pressure_1_R3!H162</f>
        <v>0</v>
      </c>
      <c r="AT275" s="84">
        <f>Pressure_1_R3!I162</f>
        <v>0</v>
      </c>
      <c r="AU275" s="84">
        <f>Pressure_1_R3!J162</f>
        <v>0</v>
      </c>
      <c r="AV275" s="84">
        <f>Pressure_1_R3!K162</f>
        <v>0</v>
      </c>
      <c r="AW275" s="84">
        <f>Pressure_1_R3!L162</f>
        <v>0</v>
      </c>
      <c r="AX275" s="84">
        <f>Pressure_1_R3!M162</f>
        <v>0</v>
      </c>
      <c r="AY275" s="84">
        <f>Pressure_1_R3!N162</f>
        <v>0</v>
      </c>
      <c r="AZ275" s="84">
        <f>Pressure_1_R3!O162</f>
        <v>0</v>
      </c>
      <c r="BA275" s="69">
        <f>Pressure_1_R3!P162</f>
        <v>0</v>
      </c>
    </row>
    <row r="276" spans="2:53" ht="15" customHeight="1">
      <c r="B276" s="409">
        <f t="shared" ref="B276" si="734">B275</f>
        <v>0</v>
      </c>
      <c r="C276" s="460">
        <f>Pressure_1_R3!B37</f>
        <v>0</v>
      </c>
      <c r="D276" s="469">
        <f>Pressure_1_R3!D37</f>
        <v>0</v>
      </c>
      <c r="E276" s="422" t="str">
        <f t="shared" si="699"/>
        <v/>
      </c>
      <c r="F276" s="412" t="e">
        <f t="shared" ref="F276:G276" ca="1" si="735">F275</f>
        <v>#N/A</v>
      </c>
      <c r="G276" s="413" t="e">
        <f t="shared" ca="1" si="735"/>
        <v>#VALUE!</v>
      </c>
      <c r="H276" s="444" t="e">
        <f t="shared" ca="1" si="701"/>
        <v>#N/A</v>
      </c>
      <c r="I276" s="411" t="s">
        <v>964</v>
      </c>
      <c r="J276" s="377">
        <f t="shared" si="574"/>
        <v>1</v>
      </c>
      <c r="K276" s="420" t="e">
        <f t="shared" ca="1" si="575"/>
        <v>#N/A</v>
      </c>
      <c r="L276" s="413">
        <f t="shared" si="576"/>
        <v>0</v>
      </c>
      <c r="N276" s="377">
        <f t="shared" si="702"/>
        <v>0</v>
      </c>
      <c r="O276" s="428">
        <f t="shared" ref="O276:T276" si="736">O275</f>
        <v>9.7989820000000005</v>
      </c>
      <c r="P276" s="428" t="e">
        <f t="shared" si="736"/>
        <v>#DIV/0!</v>
      </c>
      <c r="Q276" s="428">
        <f t="shared" si="736"/>
        <v>8000</v>
      </c>
      <c r="R276" s="428">
        <f t="shared" si="736"/>
        <v>1</v>
      </c>
      <c r="S276" s="428">
        <f t="shared" si="736"/>
        <v>0</v>
      </c>
      <c r="T276" s="428" t="e">
        <f t="shared" ca="1" si="736"/>
        <v>#N/A</v>
      </c>
      <c r="U276" s="430" t="e">
        <f t="shared" ca="1" si="704"/>
        <v>#DIV/0!</v>
      </c>
      <c r="V276" s="428" t="e">
        <f t="shared" ref="V276:W276" ca="1" si="737">V275</f>
        <v>#N/A</v>
      </c>
      <c r="W276" s="428" t="e">
        <f t="shared" ca="1" si="737"/>
        <v>#N/A</v>
      </c>
      <c r="X276" s="426" t="e">
        <f t="shared" ca="1" si="706"/>
        <v>#DIV/0!</v>
      </c>
      <c r="Y276" s="428">
        <f t="shared" ref="Y276:Z276" si="738">Y275</f>
        <v>9.0000000000000002E-6</v>
      </c>
      <c r="Z276" s="428" t="e">
        <f t="shared" ca="1" si="738"/>
        <v>#DIV/0!</v>
      </c>
      <c r="AA276" s="431" t="e">
        <f t="shared" ca="1" si="708"/>
        <v>#N/A</v>
      </c>
      <c r="AB276" s="432" t="e">
        <f t="shared" ca="1" si="709"/>
        <v>#DIV/0!</v>
      </c>
      <c r="AC276" s="428" t="e">
        <f t="shared" ref="AC276:AD276" si="739">AC275</f>
        <v>#DIV/0!</v>
      </c>
      <c r="AD276" s="413" t="str">
        <f t="shared" si="739"/>
        <v>기체</v>
      </c>
      <c r="AE276" s="427" t="e">
        <f t="shared" ca="1" si="711"/>
        <v>#DIV/0!</v>
      </c>
      <c r="AF276" s="428">
        <f t="shared" si="582"/>
        <v>0.03</v>
      </c>
      <c r="AG276" s="423">
        <f t="shared" si="712"/>
        <v>0</v>
      </c>
      <c r="AH276" s="423" t="e">
        <f t="shared" ca="1" si="713"/>
        <v>#DIV/0!</v>
      </c>
      <c r="AI276" s="447" t="e">
        <f t="shared" si="714"/>
        <v>#N/A</v>
      </c>
      <c r="AJ276" s="429" t="e">
        <f t="shared" ca="1" si="715"/>
        <v>#DIV/0!</v>
      </c>
      <c r="AL276" s="68">
        <f>Pressure_1_R3!A163</f>
        <v>0</v>
      </c>
      <c r="AM276" s="84">
        <f>Pressure_1_R3!B163</f>
        <v>0</v>
      </c>
      <c r="AN276" s="84">
        <f>Pressure_1_R3!C163</f>
        <v>0</v>
      </c>
      <c r="AO276" s="84">
        <f>Pressure_1_R3!D163</f>
        <v>0</v>
      </c>
      <c r="AP276" s="84">
        <f>Pressure_1_R3!E163</f>
        <v>0</v>
      </c>
      <c r="AQ276" s="84">
        <f>Pressure_1_R3!F163</f>
        <v>0</v>
      </c>
      <c r="AR276" s="84">
        <f>Pressure_1_R3!G163</f>
        <v>0</v>
      </c>
      <c r="AS276" s="84">
        <f>Pressure_1_R3!H163</f>
        <v>0</v>
      </c>
      <c r="AT276" s="84">
        <f>Pressure_1_R3!I163</f>
        <v>0</v>
      </c>
      <c r="AU276" s="84">
        <f>Pressure_1_R3!J163</f>
        <v>0</v>
      </c>
      <c r="AV276" s="84">
        <f>Pressure_1_R3!K163</f>
        <v>0</v>
      </c>
      <c r="AW276" s="84">
        <f>Pressure_1_R3!L163</f>
        <v>0</v>
      </c>
      <c r="AX276" s="84">
        <f>Pressure_1_R3!M163</f>
        <v>0</v>
      </c>
      <c r="AY276" s="84">
        <f>Pressure_1_R3!N163</f>
        <v>0</v>
      </c>
      <c r="AZ276" s="84">
        <f>Pressure_1_R3!O163</f>
        <v>0</v>
      </c>
      <c r="BA276" s="69">
        <f>Pressure_1_R3!P163</f>
        <v>0</v>
      </c>
    </row>
    <row r="277" spans="2:53" ht="15" customHeight="1">
      <c r="B277" s="409">
        <f t="shared" ref="B277" si="740">B276</f>
        <v>0</v>
      </c>
      <c r="C277" s="460">
        <f>Pressure_1_R3!B38</f>
        <v>0</v>
      </c>
      <c r="D277" s="469">
        <f>Pressure_1_R3!D38</f>
        <v>0</v>
      </c>
      <c r="E277" s="422" t="str">
        <f t="shared" si="699"/>
        <v/>
      </c>
      <c r="F277" s="412" t="e">
        <f t="shared" ref="F277:G277" ca="1" si="741">F276</f>
        <v>#N/A</v>
      </c>
      <c r="G277" s="413" t="e">
        <f t="shared" ca="1" si="741"/>
        <v>#VALUE!</v>
      </c>
      <c r="H277" s="444" t="e">
        <f t="shared" ca="1" si="701"/>
        <v>#N/A</v>
      </c>
      <c r="I277" s="411" t="s">
        <v>964</v>
      </c>
      <c r="J277" s="377">
        <f t="shared" si="574"/>
        <v>1</v>
      </c>
      <c r="K277" s="420" t="e">
        <f t="shared" ca="1" si="575"/>
        <v>#N/A</v>
      </c>
      <c r="L277" s="413">
        <f t="shared" si="576"/>
        <v>0</v>
      </c>
      <c r="N277" s="377">
        <f t="shared" si="702"/>
        <v>0</v>
      </c>
      <c r="O277" s="428">
        <f t="shared" ref="O277:T277" si="742">O276</f>
        <v>9.7989820000000005</v>
      </c>
      <c r="P277" s="428" t="e">
        <f t="shared" si="742"/>
        <v>#DIV/0!</v>
      </c>
      <c r="Q277" s="428">
        <f t="shared" si="742"/>
        <v>8000</v>
      </c>
      <c r="R277" s="428">
        <f t="shared" si="742"/>
        <v>1</v>
      </c>
      <c r="S277" s="428">
        <f t="shared" si="742"/>
        <v>0</v>
      </c>
      <c r="T277" s="428" t="e">
        <f t="shared" ca="1" si="742"/>
        <v>#N/A</v>
      </c>
      <c r="U277" s="430" t="e">
        <f t="shared" ca="1" si="704"/>
        <v>#DIV/0!</v>
      </c>
      <c r="V277" s="428" t="e">
        <f t="shared" ref="V277:W277" ca="1" si="743">V276</f>
        <v>#N/A</v>
      </c>
      <c r="W277" s="428" t="e">
        <f t="shared" ca="1" si="743"/>
        <v>#N/A</v>
      </c>
      <c r="X277" s="426" t="e">
        <f t="shared" ca="1" si="706"/>
        <v>#DIV/0!</v>
      </c>
      <c r="Y277" s="428">
        <f t="shared" ref="Y277:Z277" si="744">Y276</f>
        <v>9.0000000000000002E-6</v>
      </c>
      <c r="Z277" s="428" t="e">
        <f t="shared" ca="1" si="744"/>
        <v>#DIV/0!</v>
      </c>
      <c r="AA277" s="431" t="e">
        <f t="shared" ca="1" si="708"/>
        <v>#N/A</v>
      </c>
      <c r="AB277" s="432" t="e">
        <f t="shared" ca="1" si="709"/>
        <v>#DIV/0!</v>
      </c>
      <c r="AC277" s="428" t="e">
        <f t="shared" ref="AC277:AD277" si="745">AC276</f>
        <v>#DIV/0!</v>
      </c>
      <c r="AD277" s="413" t="str">
        <f t="shared" si="745"/>
        <v>기체</v>
      </c>
      <c r="AE277" s="427" t="e">
        <f t="shared" ca="1" si="711"/>
        <v>#DIV/0!</v>
      </c>
      <c r="AF277" s="428">
        <f t="shared" si="582"/>
        <v>0.03</v>
      </c>
      <c r="AG277" s="423">
        <f t="shared" si="712"/>
        <v>0</v>
      </c>
      <c r="AH277" s="423" t="e">
        <f t="shared" ca="1" si="713"/>
        <v>#DIV/0!</v>
      </c>
      <c r="AI277" s="447" t="e">
        <f t="shared" si="714"/>
        <v>#N/A</v>
      </c>
      <c r="AJ277" s="429" t="e">
        <f t="shared" ca="1" si="715"/>
        <v>#DIV/0!</v>
      </c>
      <c r="AL277" s="68">
        <f>Pressure_1_R3!A164</f>
        <v>0</v>
      </c>
      <c r="AM277" s="84">
        <f>Pressure_1_R3!B164</f>
        <v>0</v>
      </c>
      <c r="AN277" s="84">
        <f>Pressure_1_R3!C164</f>
        <v>0</v>
      </c>
      <c r="AO277" s="84">
        <f>Pressure_1_R3!D164</f>
        <v>0</v>
      </c>
      <c r="AP277" s="84">
        <f>Pressure_1_R3!E164</f>
        <v>0</v>
      </c>
      <c r="AQ277" s="84">
        <f>Pressure_1_R3!F164</f>
        <v>0</v>
      </c>
      <c r="AR277" s="84">
        <f>Pressure_1_R3!G164</f>
        <v>0</v>
      </c>
      <c r="AS277" s="84">
        <f>Pressure_1_R3!H164</f>
        <v>0</v>
      </c>
      <c r="AT277" s="84">
        <f>Pressure_1_R3!I164</f>
        <v>0</v>
      </c>
      <c r="AU277" s="84">
        <f>Pressure_1_R3!J164</f>
        <v>0</v>
      </c>
      <c r="AV277" s="84">
        <f>Pressure_1_R3!K164</f>
        <v>0</v>
      </c>
      <c r="AW277" s="84">
        <f>Pressure_1_R3!L164</f>
        <v>0</v>
      </c>
      <c r="AX277" s="84">
        <f>Pressure_1_R3!M164</f>
        <v>0</v>
      </c>
      <c r="AY277" s="84">
        <f>Pressure_1_R3!N164</f>
        <v>0</v>
      </c>
      <c r="AZ277" s="84">
        <f>Pressure_1_R3!O164</f>
        <v>0</v>
      </c>
      <c r="BA277" s="69">
        <f>Pressure_1_R3!P164</f>
        <v>0</v>
      </c>
    </row>
    <row r="278" spans="2:53" ht="15" customHeight="1">
      <c r="B278" s="409">
        <f t="shared" ref="B278" si="746">B277</f>
        <v>0</v>
      </c>
      <c r="C278" s="460">
        <f>Pressure_1_R3!B39</f>
        <v>0</v>
      </c>
      <c r="D278" s="469">
        <f>Pressure_1_R3!D39</f>
        <v>0</v>
      </c>
      <c r="E278" s="422" t="str">
        <f t="shared" si="699"/>
        <v/>
      </c>
      <c r="F278" s="412" t="e">
        <f t="shared" ref="F278:G278" ca="1" si="747">F277</f>
        <v>#N/A</v>
      </c>
      <c r="G278" s="413" t="e">
        <f t="shared" ca="1" si="747"/>
        <v>#VALUE!</v>
      </c>
      <c r="H278" s="444" t="e">
        <f t="shared" ca="1" si="701"/>
        <v>#N/A</v>
      </c>
      <c r="I278" s="411" t="s">
        <v>964</v>
      </c>
      <c r="J278" s="377">
        <f t="shared" si="574"/>
        <v>1</v>
      </c>
      <c r="K278" s="420" t="e">
        <f t="shared" ca="1" si="575"/>
        <v>#N/A</v>
      </c>
      <c r="L278" s="413">
        <f t="shared" si="576"/>
        <v>0</v>
      </c>
      <c r="N278" s="377">
        <f t="shared" si="702"/>
        <v>0</v>
      </c>
      <c r="O278" s="428">
        <f t="shared" ref="O278:T278" si="748">O277</f>
        <v>9.7989820000000005</v>
      </c>
      <c r="P278" s="428" t="e">
        <f t="shared" si="748"/>
        <v>#DIV/0!</v>
      </c>
      <c r="Q278" s="428">
        <f t="shared" si="748"/>
        <v>8000</v>
      </c>
      <c r="R278" s="428">
        <f t="shared" si="748"/>
        <v>1</v>
      </c>
      <c r="S278" s="428">
        <f t="shared" si="748"/>
        <v>0</v>
      </c>
      <c r="T278" s="428" t="e">
        <f t="shared" ca="1" si="748"/>
        <v>#N/A</v>
      </c>
      <c r="U278" s="430" t="e">
        <f t="shared" ca="1" si="704"/>
        <v>#DIV/0!</v>
      </c>
      <c r="V278" s="428" t="e">
        <f t="shared" ref="V278:W278" ca="1" si="749">V277</f>
        <v>#N/A</v>
      </c>
      <c r="W278" s="428" t="e">
        <f t="shared" ca="1" si="749"/>
        <v>#N/A</v>
      </c>
      <c r="X278" s="426" t="e">
        <f t="shared" ca="1" si="706"/>
        <v>#DIV/0!</v>
      </c>
      <c r="Y278" s="428">
        <f t="shared" ref="Y278:Z278" si="750">Y277</f>
        <v>9.0000000000000002E-6</v>
      </c>
      <c r="Z278" s="428" t="e">
        <f t="shared" ca="1" si="750"/>
        <v>#DIV/0!</v>
      </c>
      <c r="AA278" s="431" t="e">
        <f t="shared" ca="1" si="708"/>
        <v>#N/A</v>
      </c>
      <c r="AB278" s="432" t="e">
        <f t="shared" ca="1" si="709"/>
        <v>#DIV/0!</v>
      </c>
      <c r="AC278" s="428" t="e">
        <f t="shared" ref="AC278:AD278" si="751">AC277</f>
        <v>#DIV/0!</v>
      </c>
      <c r="AD278" s="413" t="str">
        <f t="shared" si="751"/>
        <v>기체</v>
      </c>
      <c r="AE278" s="427" t="e">
        <f t="shared" ca="1" si="711"/>
        <v>#DIV/0!</v>
      </c>
      <c r="AF278" s="428">
        <f t="shared" si="582"/>
        <v>0.03</v>
      </c>
      <c r="AG278" s="423">
        <f t="shared" si="712"/>
        <v>0</v>
      </c>
      <c r="AH278" s="423" t="e">
        <f t="shared" ca="1" si="713"/>
        <v>#DIV/0!</v>
      </c>
      <c r="AI278" s="447" t="e">
        <f t="shared" si="714"/>
        <v>#N/A</v>
      </c>
      <c r="AJ278" s="429" t="e">
        <f t="shared" ca="1" si="715"/>
        <v>#DIV/0!</v>
      </c>
      <c r="AL278" s="68">
        <f>Pressure_1_R3!A165</f>
        <v>0</v>
      </c>
      <c r="AM278" s="84">
        <f>Pressure_1_R3!B165</f>
        <v>0</v>
      </c>
      <c r="AN278" s="84">
        <f>Pressure_1_R3!C165</f>
        <v>0</v>
      </c>
      <c r="AO278" s="84">
        <f>Pressure_1_R3!D165</f>
        <v>0</v>
      </c>
      <c r="AP278" s="84">
        <f>Pressure_1_R3!E165</f>
        <v>0</v>
      </c>
      <c r="AQ278" s="84">
        <f>Pressure_1_R3!F165</f>
        <v>0</v>
      </c>
      <c r="AR278" s="84">
        <f>Pressure_1_R3!G165</f>
        <v>0</v>
      </c>
      <c r="AS278" s="84">
        <f>Pressure_1_R3!H165</f>
        <v>0</v>
      </c>
      <c r="AT278" s="84">
        <f>Pressure_1_R3!I165</f>
        <v>0</v>
      </c>
      <c r="AU278" s="84">
        <f>Pressure_1_R3!J165</f>
        <v>0</v>
      </c>
      <c r="AV278" s="84">
        <f>Pressure_1_R3!K165</f>
        <v>0</v>
      </c>
      <c r="AW278" s="84">
        <f>Pressure_1_R3!L165</f>
        <v>0</v>
      </c>
      <c r="AX278" s="84">
        <f>Pressure_1_R3!M165</f>
        <v>0</v>
      </c>
      <c r="AY278" s="84">
        <f>Pressure_1_R3!N165</f>
        <v>0</v>
      </c>
      <c r="AZ278" s="84">
        <f>Pressure_1_R3!O165</f>
        <v>0</v>
      </c>
      <c r="BA278" s="69">
        <f>Pressure_1_R3!P165</f>
        <v>0</v>
      </c>
    </row>
    <row r="279" spans="2:53" ht="15" customHeight="1">
      <c r="B279" s="409">
        <f t="shared" ref="B279" si="752">B278</f>
        <v>0</v>
      </c>
      <c r="C279" s="460">
        <f>Pressure_1_R3!B40</f>
        <v>0</v>
      </c>
      <c r="D279" s="469">
        <f>Pressure_1_R3!D40</f>
        <v>0</v>
      </c>
      <c r="E279" s="422" t="str">
        <f t="shared" si="699"/>
        <v/>
      </c>
      <c r="F279" s="412" t="e">
        <f t="shared" ref="F279:G279" ca="1" si="753">F278</f>
        <v>#N/A</v>
      </c>
      <c r="G279" s="413" t="e">
        <f t="shared" ca="1" si="753"/>
        <v>#VALUE!</v>
      </c>
      <c r="H279" s="444" t="e">
        <f t="shared" ca="1" si="701"/>
        <v>#N/A</v>
      </c>
      <c r="I279" s="411" t="s">
        <v>964</v>
      </c>
      <c r="J279" s="377">
        <f t="shared" si="574"/>
        <v>1</v>
      </c>
      <c r="K279" s="420" t="e">
        <f t="shared" ca="1" si="575"/>
        <v>#N/A</v>
      </c>
      <c r="L279" s="413">
        <f t="shared" si="576"/>
        <v>0</v>
      </c>
      <c r="N279" s="377">
        <f t="shared" si="702"/>
        <v>0</v>
      </c>
      <c r="O279" s="428">
        <f t="shared" ref="O279:T279" si="754">O278</f>
        <v>9.7989820000000005</v>
      </c>
      <c r="P279" s="428" t="e">
        <f t="shared" si="754"/>
        <v>#DIV/0!</v>
      </c>
      <c r="Q279" s="428">
        <f t="shared" si="754"/>
        <v>8000</v>
      </c>
      <c r="R279" s="428">
        <f t="shared" si="754"/>
        <v>1</v>
      </c>
      <c r="S279" s="428">
        <f t="shared" si="754"/>
        <v>0</v>
      </c>
      <c r="T279" s="428" t="e">
        <f t="shared" ca="1" si="754"/>
        <v>#N/A</v>
      </c>
      <c r="U279" s="430" t="e">
        <f t="shared" ca="1" si="704"/>
        <v>#DIV/0!</v>
      </c>
      <c r="V279" s="428" t="e">
        <f t="shared" ref="V279:W279" ca="1" si="755">V278</f>
        <v>#N/A</v>
      </c>
      <c r="W279" s="428" t="e">
        <f t="shared" ca="1" si="755"/>
        <v>#N/A</v>
      </c>
      <c r="X279" s="426" t="e">
        <f t="shared" ca="1" si="706"/>
        <v>#DIV/0!</v>
      </c>
      <c r="Y279" s="428">
        <f t="shared" ref="Y279:Z279" si="756">Y278</f>
        <v>9.0000000000000002E-6</v>
      </c>
      <c r="Z279" s="428" t="e">
        <f t="shared" ca="1" si="756"/>
        <v>#DIV/0!</v>
      </c>
      <c r="AA279" s="431" t="e">
        <f t="shared" ca="1" si="708"/>
        <v>#N/A</v>
      </c>
      <c r="AB279" s="432" t="e">
        <f t="shared" ca="1" si="709"/>
        <v>#DIV/0!</v>
      </c>
      <c r="AC279" s="428" t="e">
        <f t="shared" ref="AC279:AD279" si="757">AC278</f>
        <v>#DIV/0!</v>
      </c>
      <c r="AD279" s="413" t="str">
        <f t="shared" si="757"/>
        <v>기체</v>
      </c>
      <c r="AE279" s="427" t="e">
        <f t="shared" ca="1" si="711"/>
        <v>#DIV/0!</v>
      </c>
      <c r="AF279" s="428">
        <f t="shared" si="582"/>
        <v>0.03</v>
      </c>
      <c r="AG279" s="423">
        <f t="shared" si="712"/>
        <v>0</v>
      </c>
      <c r="AH279" s="423" t="e">
        <f t="shared" ca="1" si="713"/>
        <v>#DIV/0!</v>
      </c>
      <c r="AI279" s="447" t="e">
        <f t="shared" si="714"/>
        <v>#N/A</v>
      </c>
      <c r="AJ279" s="429" t="e">
        <f t="shared" ca="1" si="715"/>
        <v>#DIV/0!</v>
      </c>
      <c r="AL279" s="68">
        <f>Pressure_1_R3!A166</f>
        <v>0</v>
      </c>
      <c r="AM279" s="84">
        <f>Pressure_1_R3!B166</f>
        <v>0</v>
      </c>
      <c r="AN279" s="84">
        <f>Pressure_1_R3!C166</f>
        <v>0</v>
      </c>
      <c r="AO279" s="84">
        <f>Pressure_1_R3!D166</f>
        <v>0</v>
      </c>
      <c r="AP279" s="84">
        <f>Pressure_1_R3!E166</f>
        <v>0</v>
      </c>
      <c r="AQ279" s="84">
        <f>Pressure_1_R3!F166</f>
        <v>0</v>
      </c>
      <c r="AR279" s="84">
        <f>Pressure_1_R3!G166</f>
        <v>0</v>
      </c>
      <c r="AS279" s="84">
        <f>Pressure_1_R3!H166</f>
        <v>0</v>
      </c>
      <c r="AT279" s="84">
        <f>Pressure_1_R3!I166</f>
        <v>0</v>
      </c>
      <c r="AU279" s="84">
        <f>Pressure_1_R3!J166</f>
        <v>0</v>
      </c>
      <c r="AV279" s="84">
        <f>Pressure_1_R3!K166</f>
        <v>0</v>
      </c>
      <c r="AW279" s="84">
        <f>Pressure_1_R3!L166</f>
        <v>0</v>
      </c>
      <c r="AX279" s="84">
        <f>Pressure_1_R3!M166</f>
        <v>0</v>
      </c>
      <c r="AY279" s="84">
        <f>Pressure_1_R3!N166</f>
        <v>0</v>
      </c>
      <c r="AZ279" s="84">
        <f>Pressure_1_R3!O166</f>
        <v>0</v>
      </c>
      <c r="BA279" s="69">
        <f>Pressure_1_R3!P166</f>
        <v>0</v>
      </c>
    </row>
    <row r="280" spans="2:53" ht="15" customHeight="1">
      <c r="B280" s="409">
        <f t="shared" ref="B280" si="758">B279</f>
        <v>0</v>
      </c>
      <c r="C280" s="460">
        <f>Pressure_1_R3!B41</f>
        <v>0</v>
      </c>
      <c r="D280" s="469">
        <f>Pressure_1_R3!D41</f>
        <v>0</v>
      </c>
      <c r="E280" s="422" t="str">
        <f t="shared" si="699"/>
        <v/>
      </c>
      <c r="F280" s="412" t="e">
        <f t="shared" ref="F280:G280" ca="1" si="759">F279</f>
        <v>#N/A</v>
      </c>
      <c r="G280" s="413" t="e">
        <f t="shared" ca="1" si="759"/>
        <v>#VALUE!</v>
      </c>
      <c r="H280" s="444" t="e">
        <f t="shared" ca="1" si="701"/>
        <v>#N/A</v>
      </c>
      <c r="I280" s="411" t="s">
        <v>964</v>
      </c>
      <c r="J280" s="377">
        <f t="shared" si="574"/>
        <v>1</v>
      </c>
      <c r="K280" s="420" t="e">
        <f t="shared" ca="1" si="575"/>
        <v>#N/A</v>
      </c>
      <c r="L280" s="413">
        <f t="shared" si="576"/>
        <v>0</v>
      </c>
      <c r="N280" s="377">
        <f t="shared" si="702"/>
        <v>0</v>
      </c>
      <c r="O280" s="428">
        <f t="shared" ref="O280:T280" si="760">O279</f>
        <v>9.7989820000000005</v>
      </c>
      <c r="P280" s="428" t="e">
        <f t="shared" si="760"/>
        <v>#DIV/0!</v>
      </c>
      <c r="Q280" s="428">
        <f t="shared" si="760"/>
        <v>8000</v>
      </c>
      <c r="R280" s="428">
        <f t="shared" si="760"/>
        <v>1</v>
      </c>
      <c r="S280" s="428">
        <f t="shared" si="760"/>
        <v>0</v>
      </c>
      <c r="T280" s="428" t="e">
        <f t="shared" ca="1" si="760"/>
        <v>#N/A</v>
      </c>
      <c r="U280" s="430" t="e">
        <f t="shared" ca="1" si="704"/>
        <v>#DIV/0!</v>
      </c>
      <c r="V280" s="428" t="e">
        <f t="shared" ref="V280:W280" ca="1" si="761">V279</f>
        <v>#N/A</v>
      </c>
      <c r="W280" s="428" t="e">
        <f t="shared" ca="1" si="761"/>
        <v>#N/A</v>
      </c>
      <c r="X280" s="426" t="e">
        <f t="shared" ca="1" si="706"/>
        <v>#DIV/0!</v>
      </c>
      <c r="Y280" s="428">
        <f t="shared" ref="Y280:Z280" si="762">Y279</f>
        <v>9.0000000000000002E-6</v>
      </c>
      <c r="Z280" s="428" t="e">
        <f t="shared" ca="1" si="762"/>
        <v>#DIV/0!</v>
      </c>
      <c r="AA280" s="431" t="e">
        <f t="shared" ca="1" si="708"/>
        <v>#N/A</v>
      </c>
      <c r="AB280" s="432" t="e">
        <f t="shared" ca="1" si="709"/>
        <v>#DIV/0!</v>
      </c>
      <c r="AC280" s="428" t="e">
        <f t="shared" ref="AC280:AD280" si="763">AC279</f>
        <v>#DIV/0!</v>
      </c>
      <c r="AD280" s="413" t="str">
        <f t="shared" si="763"/>
        <v>기체</v>
      </c>
      <c r="AE280" s="427" t="e">
        <f t="shared" ca="1" si="711"/>
        <v>#DIV/0!</v>
      </c>
      <c r="AF280" s="428">
        <f t="shared" si="582"/>
        <v>0.03</v>
      </c>
      <c r="AG280" s="423">
        <f t="shared" si="712"/>
        <v>0</v>
      </c>
      <c r="AH280" s="423" t="e">
        <f t="shared" ca="1" si="713"/>
        <v>#DIV/0!</v>
      </c>
      <c r="AI280" s="447" t="e">
        <f t="shared" si="714"/>
        <v>#N/A</v>
      </c>
      <c r="AJ280" s="429" t="e">
        <f t="shared" ca="1" si="715"/>
        <v>#DIV/0!</v>
      </c>
      <c r="AL280" s="68">
        <f>Pressure_1_R3!A167</f>
        <v>0</v>
      </c>
      <c r="AM280" s="84">
        <f>Pressure_1_R3!B167</f>
        <v>0</v>
      </c>
      <c r="AN280" s="84">
        <f>Pressure_1_R3!C167</f>
        <v>0</v>
      </c>
      <c r="AO280" s="84">
        <f>Pressure_1_R3!D167</f>
        <v>0</v>
      </c>
      <c r="AP280" s="84">
        <f>Pressure_1_R3!E167</f>
        <v>0</v>
      </c>
      <c r="AQ280" s="84">
        <f>Pressure_1_R3!F167</f>
        <v>0</v>
      </c>
      <c r="AR280" s="84">
        <f>Pressure_1_R3!G167</f>
        <v>0</v>
      </c>
      <c r="AS280" s="84">
        <f>Pressure_1_R3!H167</f>
        <v>0</v>
      </c>
      <c r="AT280" s="84">
        <f>Pressure_1_R3!I167</f>
        <v>0</v>
      </c>
      <c r="AU280" s="84">
        <f>Pressure_1_R3!J167</f>
        <v>0</v>
      </c>
      <c r="AV280" s="84">
        <f>Pressure_1_R3!K167</f>
        <v>0</v>
      </c>
      <c r="AW280" s="84">
        <f>Pressure_1_R3!L167</f>
        <v>0</v>
      </c>
      <c r="AX280" s="84">
        <f>Pressure_1_R3!M167</f>
        <v>0</v>
      </c>
      <c r="AY280" s="84">
        <f>Pressure_1_R3!N167</f>
        <v>0</v>
      </c>
      <c r="AZ280" s="84">
        <f>Pressure_1_R3!O167</f>
        <v>0</v>
      </c>
      <c r="BA280" s="69">
        <f>Pressure_1_R3!P167</f>
        <v>0</v>
      </c>
    </row>
    <row r="281" spans="2:53" ht="15" customHeight="1">
      <c r="B281" s="409">
        <f t="shared" ref="B281" si="764">B280</f>
        <v>0</v>
      </c>
      <c r="C281" s="460">
        <f>Pressure_1_R3!B42</f>
        <v>0</v>
      </c>
      <c r="D281" s="469">
        <f>Pressure_1_R3!D42</f>
        <v>0</v>
      </c>
      <c r="E281" s="422" t="str">
        <f t="shared" si="699"/>
        <v/>
      </c>
      <c r="F281" s="412" t="e">
        <f t="shared" ref="F281:G281" ca="1" si="765">F280</f>
        <v>#N/A</v>
      </c>
      <c r="G281" s="413" t="e">
        <f t="shared" ca="1" si="765"/>
        <v>#VALUE!</v>
      </c>
      <c r="H281" s="444" t="e">
        <f t="shared" ca="1" si="701"/>
        <v>#N/A</v>
      </c>
      <c r="I281" s="411" t="s">
        <v>964</v>
      </c>
      <c r="J281" s="377">
        <f t="shared" si="574"/>
        <v>1</v>
      </c>
      <c r="K281" s="420" t="e">
        <f t="shared" ca="1" si="575"/>
        <v>#N/A</v>
      </c>
      <c r="L281" s="413">
        <f t="shared" si="576"/>
        <v>0</v>
      </c>
      <c r="N281" s="377">
        <f t="shared" si="702"/>
        <v>0</v>
      </c>
      <c r="O281" s="428">
        <f t="shared" ref="O281:T281" si="766">O280</f>
        <v>9.7989820000000005</v>
      </c>
      <c r="P281" s="428" t="e">
        <f t="shared" si="766"/>
        <v>#DIV/0!</v>
      </c>
      <c r="Q281" s="428">
        <f t="shared" si="766"/>
        <v>8000</v>
      </c>
      <c r="R281" s="428">
        <f t="shared" si="766"/>
        <v>1</v>
      </c>
      <c r="S281" s="428">
        <f t="shared" si="766"/>
        <v>0</v>
      </c>
      <c r="T281" s="428" t="e">
        <f t="shared" ca="1" si="766"/>
        <v>#N/A</v>
      </c>
      <c r="U281" s="430" t="e">
        <f t="shared" ca="1" si="704"/>
        <v>#DIV/0!</v>
      </c>
      <c r="V281" s="428" t="e">
        <f t="shared" ref="V281:W281" ca="1" si="767">V280</f>
        <v>#N/A</v>
      </c>
      <c r="W281" s="428" t="e">
        <f t="shared" ca="1" si="767"/>
        <v>#N/A</v>
      </c>
      <c r="X281" s="426" t="e">
        <f t="shared" ca="1" si="706"/>
        <v>#DIV/0!</v>
      </c>
      <c r="Y281" s="428">
        <f t="shared" ref="Y281:Z281" si="768">Y280</f>
        <v>9.0000000000000002E-6</v>
      </c>
      <c r="Z281" s="428" t="e">
        <f t="shared" ca="1" si="768"/>
        <v>#DIV/0!</v>
      </c>
      <c r="AA281" s="431" t="e">
        <f t="shared" ca="1" si="708"/>
        <v>#N/A</v>
      </c>
      <c r="AB281" s="432" t="e">
        <f t="shared" ca="1" si="709"/>
        <v>#DIV/0!</v>
      </c>
      <c r="AC281" s="428" t="e">
        <f t="shared" ref="AC281:AD281" si="769">AC280</f>
        <v>#DIV/0!</v>
      </c>
      <c r="AD281" s="413" t="str">
        <f t="shared" si="769"/>
        <v>기체</v>
      </c>
      <c r="AE281" s="427" t="e">
        <f t="shared" ca="1" si="711"/>
        <v>#DIV/0!</v>
      </c>
      <c r="AF281" s="428">
        <f t="shared" si="582"/>
        <v>0.03</v>
      </c>
      <c r="AG281" s="423">
        <f t="shared" si="712"/>
        <v>0</v>
      </c>
      <c r="AH281" s="423" t="e">
        <f t="shared" ca="1" si="713"/>
        <v>#DIV/0!</v>
      </c>
      <c r="AI281" s="447" t="e">
        <f t="shared" si="714"/>
        <v>#N/A</v>
      </c>
      <c r="AJ281" s="429" t="e">
        <f t="shared" ca="1" si="715"/>
        <v>#DIV/0!</v>
      </c>
      <c r="AL281" s="68">
        <f>Pressure_1_R3!A168</f>
        <v>0</v>
      </c>
      <c r="AM281" s="84">
        <f>Pressure_1_R3!B168</f>
        <v>0</v>
      </c>
      <c r="AN281" s="84">
        <f>Pressure_1_R3!C168</f>
        <v>0</v>
      </c>
      <c r="AO281" s="84">
        <f>Pressure_1_R3!D168</f>
        <v>0</v>
      </c>
      <c r="AP281" s="84">
        <f>Pressure_1_R3!E168</f>
        <v>0</v>
      </c>
      <c r="AQ281" s="84">
        <f>Pressure_1_R3!F168</f>
        <v>0</v>
      </c>
      <c r="AR281" s="84">
        <f>Pressure_1_R3!G168</f>
        <v>0</v>
      </c>
      <c r="AS281" s="84">
        <f>Pressure_1_R3!H168</f>
        <v>0</v>
      </c>
      <c r="AT281" s="84">
        <f>Pressure_1_R3!I168</f>
        <v>0</v>
      </c>
      <c r="AU281" s="84">
        <f>Pressure_1_R3!J168</f>
        <v>0</v>
      </c>
      <c r="AV281" s="84">
        <f>Pressure_1_R3!K168</f>
        <v>0</v>
      </c>
      <c r="AW281" s="84">
        <f>Pressure_1_R3!L168</f>
        <v>0</v>
      </c>
      <c r="AX281" s="84">
        <f>Pressure_1_R3!M168</f>
        <v>0</v>
      </c>
      <c r="AY281" s="84">
        <f>Pressure_1_R3!N168</f>
        <v>0</v>
      </c>
      <c r="AZ281" s="84">
        <f>Pressure_1_R3!O168</f>
        <v>0</v>
      </c>
      <c r="BA281" s="69">
        <f>Pressure_1_R3!P168</f>
        <v>0</v>
      </c>
    </row>
    <row r="282" spans="2:53" ht="15" customHeight="1">
      <c r="B282" s="409">
        <f t="shared" ref="B282" si="770">B281</f>
        <v>0</v>
      </c>
      <c r="C282" s="460">
        <f>Pressure_1_R3!B43</f>
        <v>0</v>
      </c>
      <c r="D282" s="469">
        <f>Pressure_1_R3!D43</f>
        <v>0</v>
      </c>
      <c r="E282" s="422" t="str">
        <f t="shared" si="699"/>
        <v/>
      </c>
      <c r="F282" s="412" t="e">
        <f t="shared" ref="F282:G282" ca="1" si="771">F281</f>
        <v>#N/A</v>
      </c>
      <c r="G282" s="413" t="e">
        <f t="shared" ca="1" si="771"/>
        <v>#VALUE!</v>
      </c>
      <c r="H282" s="444" t="e">
        <f t="shared" ca="1" si="701"/>
        <v>#N/A</v>
      </c>
      <c r="I282" s="411" t="s">
        <v>964</v>
      </c>
      <c r="J282" s="377">
        <f t="shared" si="574"/>
        <v>1</v>
      </c>
      <c r="K282" s="420" t="e">
        <f t="shared" ca="1" si="575"/>
        <v>#N/A</v>
      </c>
      <c r="L282" s="413">
        <f t="shared" si="576"/>
        <v>0</v>
      </c>
      <c r="N282" s="377">
        <f t="shared" si="702"/>
        <v>0</v>
      </c>
      <c r="O282" s="428">
        <f t="shared" ref="O282:T282" si="772">O281</f>
        <v>9.7989820000000005</v>
      </c>
      <c r="P282" s="428" t="e">
        <f t="shared" si="772"/>
        <v>#DIV/0!</v>
      </c>
      <c r="Q282" s="428">
        <f t="shared" si="772"/>
        <v>8000</v>
      </c>
      <c r="R282" s="428">
        <f t="shared" si="772"/>
        <v>1</v>
      </c>
      <c r="S282" s="428">
        <f t="shared" si="772"/>
        <v>0</v>
      </c>
      <c r="T282" s="428" t="e">
        <f t="shared" ca="1" si="772"/>
        <v>#N/A</v>
      </c>
      <c r="U282" s="430" t="e">
        <f t="shared" ca="1" si="704"/>
        <v>#DIV/0!</v>
      </c>
      <c r="V282" s="428" t="e">
        <f t="shared" ref="V282:W282" ca="1" si="773">V281</f>
        <v>#N/A</v>
      </c>
      <c r="W282" s="428" t="e">
        <f t="shared" ca="1" si="773"/>
        <v>#N/A</v>
      </c>
      <c r="X282" s="426" t="e">
        <f t="shared" ca="1" si="706"/>
        <v>#DIV/0!</v>
      </c>
      <c r="Y282" s="428">
        <f t="shared" ref="Y282:Z282" si="774">Y281</f>
        <v>9.0000000000000002E-6</v>
      </c>
      <c r="Z282" s="428" t="e">
        <f t="shared" ca="1" si="774"/>
        <v>#DIV/0!</v>
      </c>
      <c r="AA282" s="431" t="e">
        <f t="shared" ca="1" si="708"/>
        <v>#N/A</v>
      </c>
      <c r="AB282" s="432" t="e">
        <f t="shared" ca="1" si="709"/>
        <v>#DIV/0!</v>
      </c>
      <c r="AC282" s="428" t="e">
        <f t="shared" ref="AC282:AD282" si="775">AC281</f>
        <v>#DIV/0!</v>
      </c>
      <c r="AD282" s="413" t="str">
        <f t="shared" si="775"/>
        <v>기체</v>
      </c>
      <c r="AE282" s="427" t="e">
        <f t="shared" ca="1" si="711"/>
        <v>#DIV/0!</v>
      </c>
      <c r="AF282" s="428">
        <f t="shared" si="582"/>
        <v>0.03</v>
      </c>
      <c r="AG282" s="423">
        <f t="shared" si="712"/>
        <v>0</v>
      </c>
      <c r="AH282" s="423" t="e">
        <f t="shared" ca="1" si="713"/>
        <v>#DIV/0!</v>
      </c>
      <c r="AI282" s="447" t="e">
        <f t="shared" si="714"/>
        <v>#N/A</v>
      </c>
      <c r="AJ282" s="429" t="e">
        <f t="shared" ca="1" si="715"/>
        <v>#DIV/0!</v>
      </c>
      <c r="AL282" s="68">
        <f>Pressure_1_R3!A169</f>
        <v>0</v>
      </c>
      <c r="AM282" s="84">
        <f>Pressure_1_R3!B169</f>
        <v>0</v>
      </c>
      <c r="AN282" s="84">
        <f>Pressure_1_R3!C169</f>
        <v>0</v>
      </c>
      <c r="AO282" s="84">
        <f>Pressure_1_R3!D169</f>
        <v>0</v>
      </c>
      <c r="AP282" s="84">
        <f>Pressure_1_R3!E169</f>
        <v>0</v>
      </c>
      <c r="AQ282" s="84">
        <f>Pressure_1_R3!F169</f>
        <v>0</v>
      </c>
      <c r="AR282" s="84">
        <f>Pressure_1_R3!G169</f>
        <v>0</v>
      </c>
      <c r="AS282" s="84">
        <f>Pressure_1_R3!H169</f>
        <v>0</v>
      </c>
      <c r="AT282" s="84">
        <f>Pressure_1_R3!I169</f>
        <v>0</v>
      </c>
      <c r="AU282" s="84">
        <f>Pressure_1_R3!J169</f>
        <v>0</v>
      </c>
      <c r="AV282" s="84">
        <f>Pressure_1_R3!K169</f>
        <v>0</v>
      </c>
      <c r="AW282" s="84">
        <f>Pressure_1_R3!L169</f>
        <v>0</v>
      </c>
      <c r="AX282" s="84">
        <f>Pressure_1_R3!M169</f>
        <v>0</v>
      </c>
      <c r="AY282" s="84">
        <f>Pressure_1_R3!N169</f>
        <v>0</v>
      </c>
      <c r="AZ282" s="84">
        <f>Pressure_1_R3!O169</f>
        <v>0</v>
      </c>
      <c r="BA282" s="69">
        <f>Pressure_1_R3!P169</f>
        <v>0</v>
      </c>
    </row>
    <row r="283" spans="2:53" ht="15" customHeight="1">
      <c r="B283" s="409">
        <f t="shared" ref="B283" si="776">B282</f>
        <v>0</v>
      </c>
      <c r="C283" s="460">
        <f>Pressure_1_R3!B44</f>
        <v>0</v>
      </c>
      <c r="D283" s="469">
        <f>Pressure_1_R3!D44</f>
        <v>0</v>
      </c>
      <c r="E283" s="422" t="str">
        <f t="shared" si="699"/>
        <v/>
      </c>
      <c r="F283" s="412" t="e">
        <f t="shared" ref="F283:G283" ca="1" si="777">F282</f>
        <v>#N/A</v>
      </c>
      <c r="G283" s="413" t="e">
        <f t="shared" ca="1" si="777"/>
        <v>#VALUE!</v>
      </c>
      <c r="H283" s="444" t="e">
        <f t="shared" ca="1" si="701"/>
        <v>#N/A</v>
      </c>
      <c r="I283" s="411" t="s">
        <v>964</v>
      </c>
      <c r="J283" s="377">
        <f t="shared" si="574"/>
        <v>1</v>
      </c>
      <c r="K283" s="420" t="e">
        <f t="shared" ca="1" si="575"/>
        <v>#N/A</v>
      </c>
      <c r="L283" s="413">
        <f t="shared" si="576"/>
        <v>0</v>
      </c>
      <c r="N283" s="377">
        <f t="shared" si="702"/>
        <v>0</v>
      </c>
      <c r="O283" s="428">
        <f t="shared" ref="O283:T283" si="778">O282</f>
        <v>9.7989820000000005</v>
      </c>
      <c r="P283" s="428" t="e">
        <f t="shared" si="778"/>
        <v>#DIV/0!</v>
      </c>
      <c r="Q283" s="428">
        <f t="shared" si="778"/>
        <v>8000</v>
      </c>
      <c r="R283" s="428">
        <f t="shared" si="778"/>
        <v>1</v>
      </c>
      <c r="S283" s="428">
        <f t="shared" si="778"/>
        <v>0</v>
      </c>
      <c r="T283" s="428" t="e">
        <f t="shared" ca="1" si="778"/>
        <v>#N/A</v>
      </c>
      <c r="U283" s="430" t="e">
        <f t="shared" ca="1" si="704"/>
        <v>#DIV/0!</v>
      </c>
      <c r="V283" s="428" t="e">
        <f t="shared" ref="V283:W283" ca="1" si="779">V282</f>
        <v>#N/A</v>
      </c>
      <c r="W283" s="428" t="e">
        <f t="shared" ca="1" si="779"/>
        <v>#N/A</v>
      </c>
      <c r="X283" s="426" t="e">
        <f t="shared" ca="1" si="706"/>
        <v>#DIV/0!</v>
      </c>
      <c r="Y283" s="428">
        <f t="shared" ref="Y283:Z283" si="780">Y282</f>
        <v>9.0000000000000002E-6</v>
      </c>
      <c r="Z283" s="428" t="e">
        <f t="shared" ca="1" si="780"/>
        <v>#DIV/0!</v>
      </c>
      <c r="AA283" s="431" t="e">
        <f t="shared" ca="1" si="708"/>
        <v>#N/A</v>
      </c>
      <c r="AB283" s="432" t="e">
        <f t="shared" ca="1" si="709"/>
        <v>#DIV/0!</v>
      </c>
      <c r="AC283" s="428" t="e">
        <f t="shared" ref="AC283:AD283" si="781">AC282</f>
        <v>#DIV/0!</v>
      </c>
      <c r="AD283" s="413" t="str">
        <f t="shared" si="781"/>
        <v>기체</v>
      </c>
      <c r="AE283" s="427" t="e">
        <f t="shared" ca="1" si="711"/>
        <v>#DIV/0!</v>
      </c>
      <c r="AF283" s="428">
        <f t="shared" si="582"/>
        <v>0.03</v>
      </c>
      <c r="AG283" s="423">
        <f t="shared" si="712"/>
        <v>0</v>
      </c>
      <c r="AH283" s="423" t="e">
        <f t="shared" ca="1" si="713"/>
        <v>#DIV/0!</v>
      </c>
      <c r="AI283" s="447" t="e">
        <f t="shared" si="714"/>
        <v>#N/A</v>
      </c>
      <c r="AJ283" s="429" t="e">
        <f t="shared" ca="1" si="715"/>
        <v>#DIV/0!</v>
      </c>
      <c r="AL283" s="68">
        <f>Pressure_1_R3!A170</f>
        <v>0</v>
      </c>
      <c r="AM283" s="84">
        <f>Pressure_1_R3!B170</f>
        <v>0</v>
      </c>
      <c r="AN283" s="84">
        <f>Pressure_1_R3!C170</f>
        <v>0</v>
      </c>
      <c r="AO283" s="84">
        <f>Pressure_1_R3!D170</f>
        <v>0</v>
      </c>
      <c r="AP283" s="84">
        <f>Pressure_1_R3!E170</f>
        <v>0</v>
      </c>
      <c r="AQ283" s="84">
        <f>Pressure_1_R3!F170</f>
        <v>0</v>
      </c>
      <c r="AR283" s="84">
        <f>Pressure_1_R3!G170</f>
        <v>0</v>
      </c>
      <c r="AS283" s="84">
        <f>Pressure_1_R3!H170</f>
        <v>0</v>
      </c>
      <c r="AT283" s="84">
        <f>Pressure_1_R3!I170</f>
        <v>0</v>
      </c>
      <c r="AU283" s="84">
        <f>Pressure_1_R3!J170</f>
        <v>0</v>
      </c>
      <c r="AV283" s="84">
        <f>Pressure_1_R3!K170</f>
        <v>0</v>
      </c>
      <c r="AW283" s="84">
        <f>Pressure_1_R3!L170</f>
        <v>0</v>
      </c>
      <c r="AX283" s="84">
        <f>Pressure_1_R3!M170</f>
        <v>0</v>
      </c>
      <c r="AY283" s="84">
        <f>Pressure_1_R3!N170</f>
        <v>0</v>
      </c>
      <c r="AZ283" s="84">
        <f>Pressure_1_R3!O170</f>
        <v>0</v>
      </c>
      <c r="BA283" s="69">
        <f>Pressure_1_R3!P170</f>
        <v>0</v>
      </c>
    </row>
    <row r="284" spans="2:53" ht="15" customHeight="1">
      <c r="B284" s="409">
        <f t="shared" ref="B284" si="782">B283</f>
        <v>0</v>
      </c>
      <c r="C284" s="460">
        <f>Pressure_1_R3!B45</f>
        <v>0</v>
      </c>
      <c r="D284" s="469">
        <f>Pressure_1_R3!D45</f>
        <v>0</v>
      </c>
      <c r="E284" s="422" t="str">
        <f t="shared" si="699"/>
        <v/>
      </c>
      <c r="F284" s="412" t="e">
        <f t="shared" ref="F284:G284" ca="1" si="783">F283</f>
        <v>#N/A</v>
      </c>
      <c r="G284" s="413" t="e">
        <f t="shared" ca="1" si="783"/>
        <v>#VALUE!</v>
      </c>
      <c r="H284" s="444" t="e">
        <f t="shared" ca="1" si="701"/>
        <v>#N/A</v>
      </c>
      <c r="I284" s="411" t="s">
        <v>964</v>
      </c>
      <c r="J284" s="377">
        <f t="shared" si="574"/>
        <v>1</v>
      </c>
      <c r="K284" s="420" t="e">
        <f t="shared" ca="1" si="575"/>
        <v>#N/A</v>
      </c>
      <c r="L284" s="413">
        <f t="shared" si="576"/>
        <v>0</v>
      </c>
      <c r="N284" s="377">
        <f t="shared" si="702"/>
        <v>0</v>
      </c>
      <c r="O284" s="428">
        <f t="shared" ref="O284:T284" si="784">O283</f>
        <v>9.7989820000000005</v>
      </c>
      <c r="P284" s="428" t="e">
        <f t="shared" si="784"/>
        <v>#DIV/0!</v>
      </c>
      <c r="Q284" s="428">
        <f t="shared" si="784"/>
        <v>8000</v>
      </c>
      <c r="R284" s="428">
        <f t="shared" si="784"/>
        <v>1</v>
      </c>
      <c r="S284" s="428">
        <f t="shared" si="784"/>
        <v>0</v>
      </c>
      <c r="T284" s="428" t="e">
        <f t="shared" ca="1" si="784"/>
        <v>#N/A</v>
      </c>
      <c r="U284" s="430" t="e">
        <f t="shared" ca="1" si="704"/>
        <v>#DIV/0!</v>
      </c>
      <c r="V284" s="428" t="e">
        <f t="shared" ref="V284:W284" ca="1" si="785">V283</f>
        <v>#N/A</v>
      </c>
      <c r="W284" s="428" t="e">
        <f t="shared" ca="1" si="785"/>
        <v>#N/A</v>
      </c>
      <c r="X284" s="426" t="e">
        <f t="shared" ca="1" si="706"/>
        <v>#DIV/0!</v>
      </c>
      <c r="Y284" s="428">
        <f t="shared" ref="Y284:Z284" si="786">Y283</f>
        <v>9.0000000000000002E-6</v>
      </c>
      <c r="Z284" s="428" t="e">
        <f t="shared" ca="1" si="786"/>
        <v>#DIV/0!</v>
      </c>
      <c r="AA284" s="431" t="e">
        <f t="shared" ca="1" si="708"/>
        <v>#N/A</v>
      </c>
      <c r="AB284" s="432" t="e">
        <f t="shared" ca="1" si="709"/>
        <v>#DIV/0!</v>
      </c>
      <c r="AC284" s="428" t="e">
        <f t="shared" ref="AC284:AD284" si="787">AC283</f>
        <v>#DIV/0!</v>
      </c>
      <c r="AD284" s="413" t="str">
        <f t="shared" si="787"/>
        <v>기체</v>
      </c>
      <c r="AE284" s="427" t="e">
        <f t="shared" ca="1" si="711"/>
        <v>#DIV/0!</v>
      </c>
      <c r="AF284" s="428">
        <f t="shared" si="582"/>
        <v>0.03</v>
      </c>
      <c r="AG284" s="423">
        <f t="shared" si="712"/>
        <v>0</v>
      </c>
      <c r="AH284" s="423" t="e">
        <f t="shared" ca="1" si="713"/>
        <v>#DIV/0!</v>
      </c>
      <c r="AI284" s="447" t="e">
        <f t="shared" si="714"/>
        <v>#N/A</v>
      </c>
      <c r="AJ284" s="429" t="e">
        <f t="shared" ca="1" si="715"/>
        <v>#DIV/0!</v>
      </c>
      <c r="AL284" s="68">
        <f>Pressure_1_R3!A171</f>
        <v>0</v>
      </c>
      <c r="AM284" s="84">
        <f>Pressure_1_R3!B171</f>
        <v>0</v>
      </c>
      <c r="AN284" s="84">
        <f>Pressure_1_R3!C171</f>
        <v>0</v>
      </c>
      <c r="AO284" s="84">
        <f>Pressure_1_R3!D171</f>
        <v>0</v>
      </c>
      <c r="AP284" s="84">
        <f>Pressure_1_R3!E171</f>
        <v>0</v>
      </c>
      <c r="AQ284" s="84">
        <f>Pressure_1_R3!F171</f>
        <v>0</v>
      </c>
      <c r="AR284" s="84">
        <f>Pressure_1_R3!G171</f>
        <v>0</v>
      </c>
      <c r="AS284" s="84">
        <f>Pressure_1_R3!H171</f>
        <v>0</v>
      </c>
      <c r="AT284" s="84">
        <f>Pressure_1_R3!I171</f>
        <v>0</v>
      </c>
      <c r="AU284" s="84">
        <f>Pressure_1_R3!J171</f>
        <v>0</v>
      </c>
      <c r="AV284" s="84">
        <f>Pressure_1_R3!K171</f>
        <v>0</v>
      </c>
      <c r="AW284" s="84">
        <f>Pressure_1_R3!L171</f>
        <v>0</v>
      </c>
      <c r="AX284" s="84">
        <f>Pressure_1_R3!M171</f>
        <v>0</v>
      </c>
      <c r="AY284" s="84">
        <f>Pressure_1_R3!N171</f>
        <v>0</v>
      </c>
      <c r="AZ284" s="84">
        <f>Pressure_1_R3!O171</f>
        <v>0</v>
      </c>
      <c r="BA284" s="69">
        <f>Pressure_1_R3!P171</f>
        <v>0</v>
      </c>
    </row>
    <row r="285" spans="2:53" ht="15" customHeight="1">
      <c r="B285" s="409">
        <f t="shared" ref="B285" si="788">B284</f>
        <v>0</v>
      </c>
      <c r="C285" s="460">
        <f>Pressure_1_R3!B46</f>
        <v>0</v>
      </c>
      <c r="D285" s="469">
        <f>Pressure_1_R3!D46</f>
        <v>0</v>
      </c>
      <c r="E285" s="422" t="str">
        <f t="shared" si="699"/>
        <v/>
      </c>
      <c r="F285" s="412" t="e">
        <f t="shared" ref="F285:G285" ca="1" si="789">F284</f>
        <v>#N/A</v>
      </c>
      <c r="G285" s="413" t="e">
        <f t="shared" ca="1" si="789"/>
        <v>#VALUE!</v>
      </c>
      <c r="H285" s="444" t="e">
        <f t="shared" ca="1" si="701"/>
        <v>#N/A</v>
      </c>
      <c r="I285" s="411" t="s">
        <v>964</v>
      </c>
      <c r="J285" s="377">
        <f t="shared" si="574"/>
        <v>1</v>
      </c>
      <c r="K285" s="420" t="e">
        <f t="shared" ca="1" si="575"/>
        <v>#N/A</v>
      </c>
      <c r="L285" s="413">
        <f t="shared" si="576"/>
        <v>0</v>
      </c>
      <c r="N285" s="377">
        <f t="shared" si="702"/>
        <v>0</v>
      </c>
      <c r="O285" s="428">
        <f t="shared" ref="O285:T285" si="790">O284</f>
        <v>9.7989820000000005</v>
      </c>
      <c r="P285" s="428" t="e">
        <f t="shared" si="790"/>
        <v>#DIV/0!</v>
      </c>
      <c r="Q285" s="428">
        <f t="shared" si="790"/>
        <v>8000</v>
      </c>
      <c r="R285" s="428">
        <f t="shared" si="790"/>
        <v>1</v>
      </c>
      <c r="S285" s="428">
        <f t="shared" si="790"/>
        <v>0</v>
      </c>
      <c r="T285" s="428" t="e">
        <f t="shared" ca="1" si="790"/>
        <v>#N/A</v>
      </c>
      <c r="U285" s="430" t="e">
        <f t="shared" ca="1" si="704"/>
        <v>#DIV/0!</v>
      </c>
      <c r="V285" s="428" t="e">
        <f t="shared" ref="V285:W285" ca="1" si="791">V284</f>
        <v>#N/A</v>
      </c>
      <c r="W285" s="428" t="e">
        <f t="shared" ca="1" si="791"/>
        <v>#N/A</v>
      </c>
      <c r="X285" s="426" t="e">
        <f t="shared" ca="1" si="706"/>
        <v>#DIV/0!</v>
      </c>
      <c r="Y285" s="428">
        <f t="shared" ref="Y285:Z285" si="792">Y284</f>
        <v>9.0000000000000002E-6</v>
      </c>
      <c r="Z285" s="428" t="e">
        <f t="shared" ca="1" si="792"/>
        <v>#DIV/0!</v>
      </c>
      <c r="AA285" s="431" t="e">
        <f t="shared" ca="1" si="708"/>
        <v>#N/A</v>
      </c>
      <c r="AB285" s="432" t="e">
        <f t="shared" ca="1" si="709"/>
        <v>#DIV/0!</v>
      </c>
      <c r="AC285" s="428" t="e">
        <f t="shared" ref="AC285:AD285" si="793">AC284</f>
        <v>#DIV/0!</v>
      </c>
      <c r="AD285" s="413" t="str">
        <f t="shared" si="793"/>
        <v>기체</v>
      </c>
      <c r="AE285" s="427" t="e">
        <f t="shared" ca="1" si="711"/>
        <v>#DIV/0!</v>
      </c>
      <c r="AF285" s="428">
        <f t="shared" si="582"/>
        <v>0.03</v>
      </c>
      <c r="AG285" s="423">
        <f t="shared" si="712"/>
        <v>0</v>
      </c>
      <c r="AH285" s="423" t="e">
        <f t="shared" ca="1" si="713"/>
        <v>#DIV/0!</v>
      </c>
      <c r="AI285" s="447" t="e">
        <f t="shared" si="714"/>
        <v>#N/A</v>
      </c>
      <c r="AJ285" s="429" t="e">
        <f t="shared" ca="1" si="715"/>
        <v>#DIV/0!</v>
      </c>
      <c r="AL285" s="68">
        <f>Pressure_1_R3!A172</f>
        <v>0</v>
      </c>
      <c r="AM285" s="84">
        <f>Pressure_1_R3!B172</f>
        <v>0</v>
      </c>
      <c r="AN285" s="84">
        <f>Pressure_1_R3!C172</f>
        <v>0</v>
      </c>
      <c r="AO285" s="84">
        <f>Pressure_1_R3!D172</f>
        <v>0</v>
      </c>
      <c r="AP285" s="84">
        <f>Pressure_1_R3!E172</f>
        <v>0</v>
      </c>
      <c r="AQ285" s="84">
        <f>Pressure_1_R3!F172</f>
        <v>0</v>
      </c>
      <c r="AR285" s="84">
        <f>Pressure_1_R3!G172</f>
        <v>0</v>
      </c>
      <c r="AS285" s="84">
        <f>Pressure_1_R3!H172</f>
        <v>0</v>
      </c>
      <c r="AT285" s="84">
        <f>Pressure_1_R3!I172</f>
        <v>0</v>
      </c>
      <c r="AU285" s="84">
        <f>Pressure_1_R3!J172</f>
        <v>0</v>
      </c>
      <c r="AV285" s="84">
        <f>Pressure_1_R3!K172</f>
        <v>0</v>
      </c>
      <c r="AW285" s="84">
        <f>Pressure_1_R3!L172</f>
        <v>0</v>
      </c>
      <c r="AX285" s="84">
        <f>Pressure_1_R3!M172</f>
        <v>0</v>
      </c>
      <c r="AY285" s="84">
        <f>Pressure_1_R3!N172</f>
        <v>0</v>
      </c>
      <c r="AZ285" s="84">
        <f>Pressure_1_R3!O172</f>
        <v>0</v>
      </c>
      <c r="BA285" s="69">
        <f>Pressure_1_R3!P172</f>
        <v>0</v>
      </c>
    </row>
    <row r="286" spans="2:53" ht="15" customHeight="1">
      <c r="B286" s="409">
        <f t="shared" ref="B286" si="794">B285</f>
        <v>0</v>
      </c>
      <c r="C286" s="460">
        <f>Pressure_1_R3!B47</f>
        <v>0</v>
      </c>
      <c r="D286" s="469">
        <f>Pressure_1_R3!D47</f>
        <v>0</v>
      </c>
      <c r="E286" s="422" t="str">
        <f t="shared" si="699"/>
        <v/>
      </c>
      <c r="F286" s="412" t="e">
        <f t="shared" ref="F286:G286" ca="1" si="795">F285</f>
        <v>#N/A</v>
      </c>
      <c r="G286" s="413" t="e">
        <f t="shared" ca="1" si="795"/>
        <v>#VALUE!</v>
      </c>
      <c r="H286" s="444" t="e">
        <f t="shared" ca="1" si="701"/>
        <v>#N/A</v>
      </c>
      <c r="I286" s="411" t="s">
        <v>964</v>
      </c>
      <c r="J286" s="377">
        <f t="shared" si="574"/>
        <v>1</v>
      </c>
      <c r="K286" s="420" t="e">
        <f t="shared" ca="1" si="575"/>
        <v>#N/A</v>
      </c>
      <c r="L286" s="413">
        <f t="shared" si="576"/>
        <v>0</v>
      </c>
      <c r="N286" s="377">
        <f t="shared" si="702"/>
        <v>0</v>
      </c>
      <c r="O286" s="428">
        <f t="shared" ref="O286:T286" si="796">O285</f>
        <v>9.7989820000000005</v>
      </c>
      <c r="P286" s="428" t="e">
        <f t="shared" si="796"/>
        <v>#DIV/0!</v>
      </c>
      <c r="Q286" s="428">
        <f t="shared" si="796"/>
        <v>8000</v>
      </c>
      <c r="R286" s="428">
        <f t="shared" si="796"/>
        <v>1</v>
      </c>
      <c r="S286" s="428">
        <f t="shared" si="796"/>
        <v>0</v>
      </c>
      <c r="T286" s="428" t="e">
        <f t="shared" ca="1" si="796"/>
        <v>#N/A</v>
      </c>
      <c r="U286" s="430" t="e">
        <f t="shared" ca="1" si="704"/>
        <v>#DIV/0!</v>
      </c>
      <c r="V286" s="428" t="e">
        <f t="shared" ref="V286:W286" ca="1" si="797">V285</f>
        <v>#N/A</v>
      </c>
      <c r="W286" s="428" t="e">
        <f t="shared" ca="1" si="797"/>
        <v>#N/A</v>
      </c>
      <c r="X286" s="426" t="e">
        <f t="shared" ca="1" si="706"/>
        <v>#DIV/0!</v>
      </c>
      <c r="Y286" s="428">
        <f t="shared" ref="Y286:Z286" si="798">Y285</f>
        <v>9.0000000000000002E-6</v>
      </c>
      <c r="Z286" s="428" t="e">
        <f t="shared" ca="1" si="798"/>
        <v>#DIV/0!</v>
      </c>
      <c r="AA286" s="431" t="e">
        <f t="shared" ca="1" si="708"/>
        <v>#N/A</v>
      </c>
      <c r="AB286" s="432" t="e">
        <f t="shared" ca="1" si="709"/>
        <v>#DIV/0!</v>
      </c>
      <c r="AC286" s="428" t="e">
        <f t="shared" ref="AC286:AD286" si="799">AC285</f>
        <v>#DIV/0!</v>
      </c>
      <c r="AD286" s="413" t="str">
        <f t="shared" si="799"/>
        <v>기체</v>
      </c>
      <c r="AE286" s="427" t="e">
        <f t="shared" ca="1" si="711"/>
        <v>#DIV/0!</v>
      </c>
      <c r="AF286" s="428">
        <f t="shared" si="582"/>
        <v>0.03</v>
      </c>
      <c r="AG286" s="423">
        <f t="shared" si="712"/>
        <v>0</v>
      </c>
      <c r="AH286" s="423" t="e">
        <f t="shared" ca="1" si="713"/>
        <v>#DIV/0!</v>
      </c>
      <c r="AI286" s="447" t="e">
        <f t="shared" si="714"/>
        <v>#N/A</v>
      </c>
      <c r="AJ286" s="429" t="e">
        <f t="shared" ca="1" si="715"/>
        <v>#DIV/0!</v>
      </c>
      <c r="AL286" s="68">
        <f>Pressure_1_R3!A173</f>
        <v>0</v>
      </c>
      <c r="AM286" s="84">
        <f>Pressure_1_R3!B173</f>
        <v>0</v>
      </c>
      <c r="AN286" s="84">
        <f>Pressure_1_R3!C173</f>
        <v>0</v>
      </c>
      <c r="AO286" s="84">
        <f>Pressure_1_R3!D173</f>
        <v>0</v>
      </c>
      <c r="AP286" s="84">
        <f>Pressure_1_R3!E173</f>
        <v>0</v>
      </c>
      <c r="AQ286" s="84">
        <f>Pressure_1_R3!F173</f>
        <v>0</v>
      </c>
      <c r="AR286" s="84">
        <f>Pressure_1_R3!G173</f>
        <v>0</v>
      </c>
      <c r="AS286" s="84">
        <f>Pressure_1_R3!H173</f>
        <v>0</v>
      </c>
      <c r="AT286" s="84">
        <f>Pressure_1_R3!I173</f>
        <v>0</v>
      </c>
      <c r="AU286" s="84">
        <f>Pressure_1_R3!J173</f>
        <v>0</v>
      </c>
      <c r="AV286" s="84">
        <f>Pressure_1_R3!K173</f>
        <v>0</v>
      </c>
      <c r="AW286" s="84">
        <f>Pressure_1_R3!L173</f>
        <v>0</v>
      </c>
      <c r="AX286" s="84">
        <f>Pressure_1_R3!M173</f>
        <v>0</v>
      </c>
      <c r="AY286" s="84">
        <f>Pressure_1_R3!N173</f>
        <v>0</v>
      </c>
      <c r="AZ286" s="84">
        <f>Pressure_1_R3!O173</f>
        <v>0</v>
      </c>
      <c r="BA286" s="69">
        <f>Pressure_1_R3!P173</f>
        <v>0</v>
      </c>
    </row>
    <row r="287" spans="2:53" ht="15" customHeight="1">
      <c r="B287" s="409">
        <f t="shared" ref="B287" si="800">B286</f>
        <v>0</v>
      </c>
      <c r="C287" s="460">
        <f>Pressure_1_R3!B48</f>
        <v>0</v>
      </c>
      <c r="D287" s="469">
        <f>Pressure_1_R3!D48</f>
        <v>0</v>
      </c>
      <c r="E287" s="422" t="str">
        <f t="shared" si="699"/>
        <v/>
      </c>
      <c r="F287" s="412" t="e">
        <f t="shared" ref="F287:G287" ca="1" si="801">F286</f>
        <v>#N/A</v>
      </c>
      <c r="G287" s="413" t="e">
        <f t="shared" ca="1" si="801"/>
        <v>#VALUE!</v>
      </c>
      <c r="H287" s="444" t="e">
        <f t="shared" ca="1" si="701"/>
        <v>#N/A</v>
      </c>
      <c r="I287" s="411" t="s">
        <v>964</v>
      </c>
      <c r="J287" s="377">
        <f t="shared" si="574"/>
        <v>1</v>
      </c>
      <c r="K287" s="420" t="e">
        <f t="shared" ca="1" si="575"/>
        <v>#N/A</v>
      </c>
      <c r="L287" s="413">
        <f t="shared" si="576"/>
        <v>0</v>
      </c>
      <c r="N287" s="377">
        <f t="shared" si="702"/>
        <v>0</v>
      </c>
      <c r="O287" s="428">
        <f t="shared" ref="O287:T287" si="802">O286</f>
        <v>9.7989820000000005</v>
      </c>
      <c r="P287" s="428" t="e">
        <f t="shared" si="802"/>
        <v>#DIV/0!</v>
      </c>
      <c r="Q287" s="428">
        <f t="shared" si="802"/>
        <v>8000</v>
      </c>
      <c r="R287" s="428">
        <f t="shared" si="802"/>
        <v>1</v>
      </c>
      <c r="S287" s="428">
        <f t="shared" si="802"/>
        <v>0</v>
      </c>
      <c r="T287" s="428" t="e">
        <f t="shared" ca="1" si="802"/>
        <v>#N/A</v>
      </c>
      <c r="U287" s="430" t="e">
        <f t="shared" ca="1" si="704"/>
        <v>#DIV/0!</v>
      </c>
      <c r="V287" s="428" t="e">
        <f t="shared" ref="V287:W287" ca="1" si="803">V286</f>
        <v>#N/A</v>
      </c>
      <c r="W287" s="428" t="e">
        <f t="shared" ca="1" si="803"/>
        <v>#N/A</v>
      </c>
      <c r="X287" s="426" t="e">
        <f t="shared" ca="1" si="706"/>
        <v>#DIV/0!</v>
      </c>
      <c r="Y287" s="428">
        <f t="shared" ref="Y287:Z287" si="804">Y286</f>
        <v>9.0000000000000002E-6</v>
      </c>
      <c r="Z287" s="428" t="e">
        <f t="shared" ca="1" si="804"/>
        <v>#DIV/0!</v>
      </c>
      <c r="AA287" s="431" t="e">
        <f t="shared" ca="1" si="708"/>
        <v>#N/A</v>
      </c>
      <c r="AB287" s="432" t="e">
        <f t="shared" ca="1" si="709"/>
        <v>#DIV/0!</v>
      </c>
      <c r="AC287" s="428" t="e">
        <f t="shared" ref="AC287:AD287" si="805">AC286</f>
        <v>#DIV/0!</v>
      </c>
      <c r="AD287" s="413" t="str">
        <f t="shared" si="805"/>
        <v>기체</v>
      </c>
      <c r="AE287" s="427" t="e">
        <f t="shared" ca="1" si="711"/>
        <v>#DIV/0!</v>
      </c>
      <c r="AF287" s="428">
        <f t="shared" si="582"/>
        <v>0.03</v>
      </c>
      <c r="AG287" s="423">
        <f t="shared" si="712"/>
        <v>0</v>
      </c>
      <c r="AH287" s="423" t="e">
        <f t="shared" ca="1" si="713"/>
        <v>#DIV/0!</v>
      </c>
      <c r="AI287" s="447" t="e">
        <f t="shared" si="714"/>
        <v>#N/A</v>
      </c>
      <c r="AJ287" s="429" t="e">
        <f t="shared" ca="1" si="715"/>
        <v>#DIV/0!</v>
      </c>
      <c r="AL287" s="68">
        <f>Pressure_1_R3!A174</f>
        <v>0</v>
      </c>
      <c r="AM287" s="84">
        <f>Pressure_1_R3!B174</f>
        <v>0</v>
      </c>
      <c r="AN287" s="84">
        <f>Pressure_1_R3!C174</f>
        <v>0</v>
      </c>
      <c r="AO287" s="84">
        <f>Pressure_1_R3!D174</f>
        <v>0</v>
      </c>
      <c r="AP287" s="84">
        <f>Pressure_1_R3!E174</f>
        <v>0</v>
      </c>
      <c r="AQ287" s="84">
        <f>Pressure_1_R3!F174</f>
        <v>0</v>
      </c>
      <c r="AR287" s="84">
        <f>Pressure_1_R3!G174</f>
        <v>0</v>
      </c>
      <c r="AS287" s="84">
        <f>Pressure_1_R3!H174</f>
        <v>0</v>
      </c>
      <c r="AT287" s="84">
        <f>Pressure_1_R3!I174</f>
        <v>0</v>
      </c>
      <c r="AU287" s="84">
        <f>Pressure_1_R3!J174</f>
        <v>0</v>
      </c>
      <c r="AV287" s="84">
        <f>Pressure_1_R3!K174</f>
        <v>0</v>
      </c>
      <c r="AW287" s="84">
        <f>Pressure_1_R3!L174</f>
        <v>0</v>
      </c>
      <c r="AX287" s="84">
        <f>Pressure_1_R3!M174</f>
        <v>0</v>
      </c>
      <c r="AY287" s="84">
        <f>Pressure_1_R3!N174</f>
        <v>0</v>
      </c>
      <c r="AZ287" s="84">
        <f>Pressure_1_R3!O174</f>
        <v>0</v>
      </c>
      <c r="BA287" s="69">
        <f>Pressure_1_R3!P174</f>
        <v>0</v>
      </c>
    </row>
    <row r="288" spans="2:53" ht="15" customHeight="1">
      <c r="B288" s="409">
        <f t="shared" ref="B288" si="806">B287</f>
        <v>0</v>
      </c>
      <c r="C288" s="460">
        <f>Pressure_1_R3!B49</f>
        <v>0</v>
      </c>
      <c r="D288" s="469">
        <f>Pressure_1_R3!D49</f>
        <v>0</v>
      </c>
      <c r="E288" s="422" t="str">
        <f t="shared" si="699"/>
        <v/>
      </c>
      <c r="F288" s="412" t="e">
        <f t="shared" ref="F288:G288" ca="1" si="807">F287</f>
        <v>#N/A</v>
      </c>
      <c r="G288" s="413" t="e">
        <f t="shared" ca="1" si="807"/>
        <v>#VALUE!</v>
      </c>
      <c r="H288" s="444" t="e">
        <f t="shared" ca="1" si="701"/>
        <v>#N/A</v>
      </c>
      <c r="I288" s="411" t="s">
        <v>964</v>
      </c>
      <c r="J288" s="377">
        <f t="shared" si="574"/>
        <v>1</v>
      </c>
      <c r="K288" s="420" t="e">
        <f t="shared" ca="1" si="575"/>
        <v>#N/A</v>
      </c>
      <c r="L288" s="413">
        <f t="shared" si="576"/>
        <v>0</v>
      </c>
      <c r="N288" s="377">
        <f t="shared" si="702"/>
        <v>0</v>
      </c>
      <c r="O288" s="428">
        <f t="shared" ref="O288:T288" si="808">O287</f>
        <v>9.7989820000000005</v>
      </c>
      <c r="P288" s="428" t="e">
        <f t="shared" si="808"/>
        <v>#DIV/0!</v>
      </c>
      <c r="Q288" s="428">
        <f t="shared" si="808"/>
        <v>8000</v>
      </c>
      <c r="R288" s="428">
        <f t="shared" si="808"/>
        <v>1</v>
      </c>
      <c r="S288" s="428">
        <f t="shared" si="808"/>
        <v>0</v>
      </c>
      <c r="T288" s="428" t="e">
        <f t="shared" ca="1" si="808"/>
        <v>#N/A</v>
      </c>
      <c r="U288" s="430" t="e">
        <f t="shared" ca="1" si="704"/>
        <v>#DIV/0!</v>
      </c>
      <c r="V288" s="428" t="e">
        <f t="shared" ref="V288:W288" ca="1" si="809">V287</f>
        <v>#N/A</v>
      </c>
      <c r="W288" s="428" t="e">
        <f t="shared" ca="1" si="809"/>
        <v>#N/A</v>
      </c>
      <c r="X288" s="426" t="e">
        <f t="shared" ca="1" si="706"/>
        <v>#DIV/0!</v>
      </c>
      <c r="Y288" s="428">
        <f t="shared" ref="Y288:Z288" si="810">Y287</f>
        <v>9.0000000000000002E-6</v>
      </c>
      <c r="Z288" s="428" t="e">
        <f t="shared" ca="1" si="810"/>
        <v>#DIV/0!</v>
      </c>
      <c r="AA288" s="431" t="e">
        <f t="shared" ca="1" si="708"/>
        <v>#N/A</v>
      </c>
      <c r="AB288" s="432" t="e">
        <f t="shared" ca="1" si="709"/>
        <v>#DIV/0!</v>
      </c>
      <c r="AC288" s="428" t="e">
        <f t="shared" ref="AC288:AD288" si="811">AC287</f>
        <v>#DIV/0!</v>
      </c>
      <c r="AD288" s="413" t="str">
        <f t="shared" si="811"/>
        <v>기체</v>
      </c>
      <c r="AE288" s="427" t="e">
        <f t="shared" ca="1" si="711"/>
        <v>#DIV/0!</v>
      </c>
      <c r="AF288" s="428">
        <f t="shared" si="582"/>
        <v>0.03</v>
      </c>
      <c r="AG288" s="423">
        <f t="shared" si="712"/>
        <v>0</v>
      </c>
      <c r="AH288" s="423" t="e">
        <f t="shared" ca="1" si="713"/>
        <v>#DIV/0!</v>
      </c>
      <c r="AI288" s="447" t="e">
        <f t="shared" si="714"/>
        <v>#N/A</v>
      </c>
      <c r="AJ288" s="429" t="e">
        <f t="shared" ca="1" si="715"/>
        <v>#DIV/0!</v>
      </c>
      <c r="AL288" s="68">
        <f>Pressure_1_R3!A175</f>
        <v>0</v>
      </c>
      <c r="AM288" s="84">
        <f>Pressure_1_R3!B175</f>
        <v>0</v>
      </c>
      <c r="AN288" s="84">
        <f>Pressure_1_R3!C175</f>
        <v>0</v>
      </c>
      <c r="AO288" s="84">
        <f>Pressure_1_R3!D175</f>
        <v>0</v>
      </c>
      <c r="AP288" s="84">
        <f>Pressure_1_R3!E175</f>
        <v>0</v>
      </c>
      <c r="AQ288" s="84">
        <f>Pressure_1_R3!F175</f>
        <v>0</v>
      </c>
      <c r="AR288" s="84">
        <f>Pressure_1_R3!G175</f>
        <v>0</v>
      </c>
      <c r="AS288" s="84">
        <f>Pressure_1_R3!H175</f>
        <v>0</v>
      </c>
      <c r="AT288" s="84">
        <f>Pressure_1_R3!I175</f>
        <v>0</v>
      </c>
      <c r="AU288" s="84">
        <f>Pressure_1_R3!J175</f>
        <v>0</v>
      </c>
      <c r="AV288" s="84">
        <f>Pressure_1_R3!K175</f>
        <v>0</v>
      </c>
      <c r="AW288" s="84">
        <f>Pressure_1_R3!L175</f>
        <v>0</v>
      </c>
      <c r="AX288" s="84">
        <f>Pressure_1_R3!M175</f>
        <v>0</v>
      </c>
      <c r="AY288" s="84">
        <f>Pressure_1_R3!N175</f>
        <v>0</v>
      </c>
      <c r="AZ288" s="84">
        <f>Pressure_1_R3!O175</f>
        <v>0</v>
      </c>
      <c r="BA288" s="69">
        <f>Pressure_1_R3!P175</f>
        <v>0</v>
      </c>
    </row>
    <row r="289" spans="2:53" ht="15" customHeight="1">
      <c r="B289" s="409">
        <f t="shared" ref="B289" si="812">B288</f>
        <v>0</v>
      </c>
      <c r="C289" s="460">
        <f>Pressure_1_R3!B50</f>
        <v>0</v>
      </c>
      <c r="D289" s="469">
        <f>Pressure_1_R3!D50</f>
        <v>0</v>
      </c>
      <c r="E289" s="422" t="str">
        <f t="shared" si="699"/>
        <v/>
      </c>
      <c r="F289" s="412" t="e">
        <f t="shared" ref="F289:G289" ca="1" si="813">F288</f>
        <v>#N/A</v>
      </c>
      <c r="G289" s="413" t="e">
        <f t="shared" ca="1" si="813"/>
        <v>#VALUE!</v>
      </c>
      <c r="H289" s="444" t="e">
        <f t="shared" ca="1" si="701"/>
        <v>#N/A</v>
      </c>
      <c r="I289" s="411" t="s">
        <v>964</v>
      </c>
      <c r="J289" s="377">
        <f t="shared" si="574"/>
        <v>1</v>
      </c>
      <c r="K289" s="420" t="e">
        <f t="shared" ca="1" si="575"/>
        <v>#N/A</v>
      </c>
      <c r="L289" s="413">
        <f t="shared" si="576"/>
        <v>0</v>
      </c>
      <c r="N289" s="377">
        <f t="shared" si="702"/>
        <v>0</v>
      </c>
      <c r="O289" s="428">
        <f t="shared" ref="O289:T289" si="814">O288</f>
        <v>9.7989820000000005</v>
      </c>
      <c r="P289" s="428" t="e">
        <f t="shared" si="814"/>
        <v>#DIV/0!</v>
      </c>
      <c r="Q289" s="428">
        <f t="shared" si="814"/>
        <v>8000</v>
      </c>
      <c r="R289" s="428">
        <f t="shared" si="814"/>
        <v>1</v>
      </c>
      <c r="S289" s="428">
        <f t="shared" si="814"/>
        <v>0</v>
      </c>
      <c r="T289" s="428" t="e">
        <f t="shared" ca="1" si="814"/>
        <v>#N/A</v>
      </c>
      <c r="U289" s="430" t="e">
        <f t="shared" ca="1" si="704"/>
        <v>#DIV/0!</v>
      </c>
      <c r="V289" s="428" t="e">
        <f t="shared" ref="V289:W289" ca="1" si="815">V288</f>
        <v>#N/A</v>
      </c>
      <c r="W289" s="428" t="e">
        <f t="shared" ca="1" si="815"/>
        <v>#N/A</v>
      </c>
      <c r="X289" s="426" t="e">
        <f t="shared" ca="1" si="706"/>
        <v>#DIV/0!</v>
      </c>
      <c r="Y289" s="428">
        <f t="shared" ref="Y289:Z289" si="816">Y288</f>
        <v>9.0000000000000002E-6</v>
      </c>
      <c r="Z289" s="428" t="e">
        <f t="shared" ca="1" si="816"/>
        <v>#DIV/0!</v>
      </c>
      <c r="AA289" s="431" t="e">
        <f t="shared" ca="1" si="708"/>
        <v>#N/A</v>
      </c>
      <c r="AB289" s="432" t="e">
        <f t="shared" ca="1" si="709"/>
        <v>#DIV/0!</v>
      </c>
      <c r="AC289" s="428" t="e">
        <f t="shared" ref="AC289:AD289" si="817">AC288</f>
        <v>#DIV/0!</v>
      </c>
      <c r="AD289" s="413" t="str">
        <f t="shared" si="817"/>
        <v>기체</v>
      </c>
      <c r="AE289" s="427" t="e">
        <f t="shared" ca="1" si="711"/>
        <v>#DIV/0!</v>
      </c>
      <c r="AF289" s="428">
        <f t="shared" si="582"/>
        <v>0.03</v>
      </c>
      <c r="AG289" s="423">
        <f t="shared" si="712"/>
        <v>0</v>
      </c>
      <c r="AH289" s="423" t="e">
        <f t="shared" ca="1" si="713"/>
        <v>#DIV/0!</v>
      </c>
      <c r="AI289" s="447" t="e">
        <f t="shared" si="714"/>
        <v>#N/A</v>
      </c>
      <c r="AJ289" s="429" t="e">
        <f t="shared" ca="1" si="715"/>
        <v>#DIV/0!</v>
      </c>
      <c r="AL289" s="68">
        <f>Pressure_1_R3!A176</f>
        <v>0</v>
      </c>
      <c r="AM289" s="84">
        <f>Pressure_1_R3!B176</f>
        <v>0</v>
      </c>
      <c r="AN289" s="84">
        <f>Pressure_1_R3!C176</f>
        <v>0</v>
      </c>
      <c r="AO289" s="84">
        <f>Pressure_1_R3!D176</f>
        <v>0</v>
      </c>
      <c r="AP289" s="84">
        <f>Pressure_1_R3!E176</f>
        <v>0</v>
      </c>
      <c r="AQ289" s="84">
        <f>Pressure_1_R3!F176</f>
        <v>0</v>
      </c>
      <c r="AR289" s="84">
        <f>Pressure_1_R3!G176</f>
        <v>0</v>
      </c>
      <c r="AS289" s="84">
        <f>Pressure_1_R3!H176</f>
        <v>0</v>
      </c>
      <c r="AT289" s="84">
        <f>Pressure_1_R3!I176</f>
        <v>0</v>
      </c>
      <c r="AU289" s="84">
        <f>Pressure_1_R3!J176</f>
        <v>0</v>
      </c>
      <c r="AV289" s="84">
        <f>Pressure_1_R3!K176</f>
        <v>0</v>
      </c>
      <c r="AW289" s="84">
        <f>Pressure_1_R3!L176</f>
        <v>0</v>
      </c>
      <c r="AX289" s="84">
        <f>Pressure_1_R3!M176</f>
        <v>0</v>
      </c>
      <c r="AY289" s="84">
        <f>Pressure_1_R3!N176</f>
        <v>0</v>
      </c>
      <c r="AZ289" s="84">
        <f>Pressure_1_R3!O176</f>
        <v>0</v>
      </c>
      <c r="BA289" s="69">
        <f>Pressure_1_R3!P176</f>
        <v>0</v>
      </c>
    </row>
    <row r="290" spans="2:53" ht="15" customHeight="1">
      <c r="B290" s="409">
        <f t="shared" ref="B290" si="818">B289</f>
        <v>0</v>
      </c>
      <c r="C290" s="460">
        <f>Pressure_1_R3!B51</f>
        <v>0</v>
      </c>
      <c r="D290" s="469">
        <f>Pressure_1_R3!D51</f>
        <v>0</v>
      </c>
      <c r="E290" s="422" t="str">
        <f t="shared" si="699"/>
        <v/>
      </c>
      <c r="F290" s="412" t="e">
        <f t="shared" ref="F290:G290" ca="1" si="819">F289</f>
        <v>#N/A</v>
      </c>
      <c r="G290" s="413" t="e">
        <f t="shared" ca="1" si="819"/>
        <v>#VALUE!</v>
      </c>
      <c r="H290" s="444" t="e">
        <f t="shared" ca="1" si="701"/>
        <v>#N/A</v>
      </c>
      <c r="I290" s="411" t="s">
        <v>964</v>
      </c>
      <c r="J290" s="377">
        <f t="shared" si="574"/>
        <v>1</v>
      </c>
      <c r="K290" s="420" t="e">
        <f t="shared" ca="1" si="575"/>
        <v>#N/A</v>
      </c>
      <c r="L290" s="413">
        <f t="shared" si="576"/>
        <v>0</v>
      </c>
      <c r="N290" s="377">
        <f t="shared" si="702"/>
        <v>0</v>
      </c>
      <c r="O290" s="428">
        <f t="shared" ref="O290:T290" si="820">O289</f>
        <v>9.7989820000000005</v>
      </c>
      <c r="P290" s="428" t="e">
        <f t="shared" si="820"/>
        <v>#DIV/0!</v>
      </c>
      <c r="Q290" s="428">
        <f t="shared" si="820"/>
        <v>8000</v>
      </c>
      <c r="R290" s="428">
        <f t="shared" si="820"/>
        <v>1</v>
      </c>
      <c r="S290" s="428">
        <f t="shared" si="820"/>
        <v>0</v>
      </c>
      <c r="T290" s="428" t="e">
        <f t="shared" ca="1" si="820"/>
        <v>#N/A</v>
      </c>
      <c r="U290" s="430" t="e">
        <f t="shared" ca="1" si="704"/>
        <v>#DIV/0!</v>
      </c>
      <c r="V290" s="428" t="e">
        <f t="shared" ref="V290:W290" ca="1" si="821">V289</f>
        <v>#N/A</v>
      </c>
      <c r="W290" s="428" t="e">
        <f t="shared" ca="1" si="821"/>
        <v>#N/A</v>
      </c>
      <c r="X290" s="426" t="e">
        <f t="shared" ca="1" si="706"/>
        <v>#DIV/0!</v>
      </c>
      <c r="Y290" s="428">
        <f t="shared" ref="Y290:Z290" si="822">Y289</f>
        <v>9.0000000000000002E-6</v>
      </c>
      <c r="Z290" s="428" t="e">
        <f t="shared" ca="1" si="822"/>
        <v>#DIV/0!</v>
      </c>
      <c r="AA290" s="431" t="e">
        <f t="shared" ca="1" si="708"/>
        <v>#N/A</v>
      </c>
      <c r="AB290" s="432" t="e">
        <f t="shared" ca="1" si="709"/>
        <v>#DIV/0!</v>
      </c>
      <c r="AC290" s="428" t="e">
        <f t="shared" ref="AC290:AD290" si="823">AC289</f>
        <v>#DIV/0!</v>
      </c>
      <c r="AD290" s="413" t="str">
        <f t="shared" si="823"/>
        <v>기체</v>
      </c>
      <c r="AE290" s="427" t="e">
        <f t="shared" ca="1" si="711"/>
        <v>#DIV/0!</v>
      </c>
      <c r="AF290" s="428">
        <f t="shared" si="582"/>
        <v>0.03</v>
      </c>
      <c r="AG290" s="423">
        <f t="shared" si="712"/>
        <v>0</v>
      </c>
      <c r="AH290" s="423" t="e">
        <f t="shared" ca="1" si="713"/>
        <v>#DIV/0!</v>
      </c>
      <c r="AI290" s="447" t="e">
        <f t="shared" si="714"/>
        <v>#N/A</v>
      </c>
      <c r="AJ290" s="429" t="e">
        <f t="shared" ca="1" si="715"/>
        <v>#DIV/0!</v>
      </c>
      <c r="AL290" s="68">
        <f>Pressure_1_R3!A177</f>
        <v>0</v>
      </c>
      <c r="AM290" s="84">
        <f>Pressure_1_R3!B177</f>
        <v>0</v>
      </c>
      <c r="AN290" s="84">
        <f>Pressure_1_R3!C177</f>
        <v>0</v>
      </c>
      <c r="AO290" s="84">
        <f>Pressure_1_R3!D177</f>
        <v>0</v>
      </c>
      <c r="AP290" s="84">
        <f>Pressure_1_R3!E177</f>
        <v>0</v>
      </c>
      <c r="AQ290" s="84">
        <f>Pressure_1_R3!F177</f>
        <v>0</v>
      </c>
      <c r="AR290" s="84">
        <f>Pressure_1_R3!G177</f>
        <v>0</v>
      </c>
      <c r="AS290" s="84">
        <f>Pressure_1_R3!H177</f>
        <v>0</v>
      </c>
      <c r="AT290" s="84">
        <f>Pressure_1_R3!I177</f>
        <v>0</v>
      </c>
      <c r="AU290" s="84">
        <f>Pressure_1_R3!J177</f>
        <v>0</v>
      </c>
      <c r="AV290" s="84">
        <f>Pressure_1_R3!K177</f>
        <v>0</v>
      </c>
      <c r="AW290" s="84">
        <f>Pressure_1_R3!L177</f>
        <v>0</v>
      </c>
      <c r="AX290" s="84">
        <f>Pressure_1_R3!M177</f>
        <v>0</v>
      </c>
      <c r="AY290" s="84">
        <f>Pressure_1_R3!N177</f>
        <v>0</v>
      </c>
      <c r="AZ290" s="84">
        <f>Pressure_1_R3!O177</f>
        <v>0</v>
      </c>
      <c r="BA290" s="69">
        <f>Pressure_1_R3!P177</f>
        <v>0</v>
      </c>
    </row>
    <row r="291" spans="2:53" ht="15" customHeight="1">
      <c r="B291" s="409">
        <f t="shared" ref="B291" si="824">B290</f>
        <v>0</v>
      </c>
      <c r="C291" s="460">
        <f>Pressure_1_R3!B52</f>
        <v>0</v>
      </c>
      <c r="D291" s="469">
        <f>Pressure_1_R3!D52</f>
        <v>0</v>
      </c>
      <c r="E291" s="422" t="str">
        <f t="shared" si="699"/>
        <v/>
      </c>
      <c r="F291" s="412" t="e">
        <f t="shared" ref="F291:G291" ca="1" si="825">F290</f>
        <v>#N/A</v>
      </c>
      <c r="G291" s="413" t="e">
        <f t="shared" ca="1" si="825"/>
        <v>#VALUE!</v>
      </c>
      <c r="H291" s="444" t="e">
        <f t="shared" ca="1" si="701"/>
        <v>#N/A</v>
      </c>
      <c r="I291" s="411" t="s">
        <v>964</v>
      </c>
      <c r="J291" s="377">
        <f t="shared" si="574"/>
        <v>1</v>
      </c>
      <c r="K291" s="420" t="e">
        <f t="shared" ca="1" si="575"/>
        <v>#N/A</v>
      </c>
      <c r="L291" s="413">
        <f t="shared" si="576"/>
        <v>0</v>
      </c>
      <c r="N291" s="377">
        <f t="shared" si="702"/>
        <v>0</v>
      </c>
      <c r="O291" s="428">
        <f t="shared" ref="O291:T291" si="826">O290</f>
        <v>9.7989820000000005</v>
      </c>
      <c r="P291" s="428" t="e">
        <f t="shared" si="826"/>
        <v>#DIV/0!</v>
      </c>
      <c r="Q291" s="428">
        <f t="shared" si="826"/>
        <v>8000</v>
      </c>
      <c r="R291" s="428">
        <f t="shared" si="826"/>
        <v>1</v>
      </c>
      <c r="S291" s="428">
        <f t="shared" si="826"/>
        <v>0</v>
      </c>
      <c r="T291" s="428" t="e">
        <f t="shared" ca="1" si="826"/>
        <v>#N/A</v>
      </c>
      <c r="U291" s="430" t="e">
        <f t="shared" ca="1" si="704"/>
        <v>#DIV/0!</v>
      </c>
      <c r="V291" s="428" t="e">
        <f t="shared" ref="V291:W291" ca="1" si="827">V290</f>
        <v>#N/A</v>
      </c>
      <c r="W291" s="428" t="e">
        <f t="shared" ca="1" si="827"/>
        <v>#N/A</v>
      </c>
      <c r="X291" s="426" t="e">
        <f t="shared" ca="1" si="706"/>
        <v>#DIV/0!</v>
      </c>
      <c r="Y291" s="428">
        <f t="shared" ref="Y291:Z291" si="828">Y290</f>
        <v>9.0000000000000002E-6</v>
      </c>
      <c r="Z291" s="428" t="e">
        <f t="shared" ca="1" si="828"/>
        <v>#DIV/0!</v>
      </c>
      <c r="AA291" s="431" t="e">
        <f t="shared" ca="1" si="708"/>
        <v>#N/A</v>
      </c>
      <c r="AB291" s="432" t="e">
        <f t="shared" ca="1" si="709"/>
        <v>#DIV/0!</v>
      </c>
      <c r="AC291" s="428" t="e">
        <f t="shared" ref="AC291:AD291" si="829">AC290</f>
        <v>#DIV/0!</v>
      </c>
      <c r="AD291" s="413" t="str">
        <f t="shared" si="829"/>
        <v>기체</v>
      </c>
      <c r="AE291" s="427" t="e">
        <f t="shared" ca="1" si="711"/>
        <v>#DIV/0!</v>
      </c>
      <c r="AF291" s="428">
        <f t="shared" si="582"/>
        <v>0.03</v>
      </c>
      <c r="AG291" s="423">
        <f t="shared" si="712"/>
        <v>0</v>
      </c>
      <c r="AH291" s="423" t="e">
        <f t="shared" ca="1" si="713"/>
        <v>#DIV/0!</v>
      </c>
      <c r="AI291" s="447" t="e">
        <f t="shared" si="714"/>
        <v>#N/A</v>
      </c>
      <c r="AJ291" s="429" t="e">
        <f t="shared" ca="1" si="715"/>
        <v>#DIV/0!</v>
      </c>
      <c r="AL291" s="68">
        <f>Pressure_1_R3!A178</f>
        <v>0</v>
      </c>
      <c r="AM291" s="84">
        <f>Pressure_1_R3!B178</f>
        <v>0</v>
      </c>
      <c r="AN291" s="84">
        <f>Pressure_1_R3!C178</f>
        <v>0</v>
      </c>
      <c r="AO291" s="84">
        <f>Pressure_1_R3!D178</f>
        <v>0</v>
      </c>
      <c r="AP291" s="84">
        <f>Pressure_1_R3!E178</f>
        <v>0</v>
      </c>
      <c r="AQ291" s="84">
        <f>Pressure_1_R3!F178</f>
        <v>0</v>
      </c>
      <c r="AR291" s="84">
        <f>Pressure_1_R3!G178</f>
        <v>0</v>
      </c>
      <c r="AS291" s="84">
        <f>Pressure_1_R3!H178</f>
        <v>0</v>
      </c>
      <c r="AT291" s="84">
        <f>Pressure_1_R3!I178</f>
        <v>0</v>
      </c>
      <c r="AU291" s="84">
        <f>Pressure_1_R3!J178</f>
        <v>0</v>
      </c>
      <c r="AV291" s="84">
        <f>Pressure_1_R3!K178</f>
        <v>0</v>
      </c>
      <c r="AW291" s="84">
        <f>Pressure_1_R3!L178</f>
        <v>0</v>
      </c>
      <c r="AX291" s="84">
        <f>Pressure_1_R3!M178</f>
        <v>0</v>
      </c>
      <c r="AY291" s="84">
        <f>Pressure_1_R3!N178</f>
        <v>0</v>
      </c>
      <c r="AZ291" s="84">
        <f>Pressure_1_R3!O178</f>
        <v>0</v>
      </c>
      <c r="BA291" s="69">
        <f>Pressure_1_R3!P178</f>
        <v>0</v>
      </c>
    </row>
    <row r="292" spans="2:53" ht="15" customHeight="1">
      <c r="B292" s="409">
        <f t="shared" ref="B292" si="830">B291</f>
        <v>0</v>
      </c>
      <c r="C292" s="460">
        <f>Pressure_1_R3!B53</f>
        <v>0</v>
      </c>
      <c r="D292" s="469">
        <f>Pressure_1_R3!D53</f>
        <v>0</v>
      </c>
      <c r="E292" s="422" t="str">
        <f t="shared" si="699"/>
        <v/>
      </c>
      <c r="F292" s="412" t="e">
        <f t="shared" ref="F292:G292" ca="1" si="831">F291</f>
        <v>#N/A</v>
      </c>
      <c r="G292" s="413" t="e">
        <f t="shared" ca="1" si="831"/>
        <v>#VALUE!</v>
      </c>
      <c r="H292" s="444" t="e">
        <f t="shared" ca="1" si="701"/>
        <v>#N/A</v>
      </c>
      <c r="I292" s="411" t="s">
        <v>964</v>
      </c>
      <c r="J292" s="377">
        <f t="shared" si="574"/>
        <v>1</v>
      </c>
      <c r="K292" s="420" t="e">
        <f t="shared" ca="1" si="575"/>
        <v>#N/A</v>
      </c>
      <c r="L292" s="413">
        <f t="shared" si="576"/>
        <v>0</v>
      </c>
      <c r="N292" s="377">
        <f t="shared" si="702"/>
        <v>0</v>
      </c>
      <c r="O292" s="428">
        <f t="shared" ref="O292:T292" si="832">O291</f>
        <v>9.7989820000000005</v>
      </c>
      <c r="P292" s="428" t="e">
        <f t="shared" si="832"/>
        <v>#DIV/0!</v>
      </c>
      <c r="Q292" s="428">
        <f t="shared" si="832"/>
        <v>8000</v>
      </c>
      <c r="R292" s="428">
        <f t="shared" si="832"/>
        <v>1</v>
      </c>
      <c r="S292" s="428">
        <f t="shared" si="832"/>
        <v>0</v>
      </c>
      <c r="T292" s="428" t="e">
        <f t="shared" ca="1" si="832"/>
        <v>#N/A</v>
      </c>
      <c r="U292" s="430" t="e">
        <f t="shared" ca="1" si="704"/>
        <v>#DIV/0!</v>
      </c>
      <c r="V292" s="428" t="e">
        <f t="shared" ref="V292:W292" ca="1" si="833">V291</f>
        <v>#N/A</v>
      </c>
      <c r="W292" s="428" t="e">
        <f t="shared" ca="1" si="833"/>
        <v>#N/A</v>
      </c>
      <c r="X292" s="426" t="e">
        <f t="shared" ca="1" si="706"/>
        <v>#DIV/0!</v>
      </c>
      <c r="Y292" s="428">
        <f t="shared" ref="Y292:Z292" si="834">Y291</f>
        <v>9.0000000000000002E-6</v>
      </c>
      <c r="Z292" s="428" t="e">
        <f t="shared" ca="1" si="834"/>
        <v>#DIV/0!</v>
      </c>
      <c r="AA292" s="431" t="e">
        <f t="shared" ca="1" si="708"/>
        <v>#N/A</v>
      </c>
      <c r="AB292" s="432" t="e">
        <f t="shared" ca="1" si="709"/>
        <v>#DIV/0!</v>
      </c>
      <c r="AC292" s="428" t="e">
        <f t="shared" ref="AC292:AD292" si="835">AC291</f>
        <v>#DIV/0!</v>
      </c>
      <c r="AD292" s="413" t="str">
        <f t="shared" si="835"/>
        <v>기체</v>
      </c>
      <c r="AE292" s="427" t="e">
        <f t="shared" ca="1" si="711"/>
        <v>#DIV/0!</v>
      </c>
      <c r="AF292" s="428">
        <f t="shared" si="582"/>
        <v>0.03</v>
      </c>
      <c r="AG292" s="423">
        <f t="shared" si="712"/>
        <v>0</v>
      </c>
      <c r="AH292" s="423" t="e">
        <f t="shared" ca="1" si="713"/>
        <v>#DIV/0!</v>
      </c>
      <c r="AI292" s="447" t="e">
        <f t="shared" si="714"/>
        <v>#N/A</v>
      </c>
      <c r="AJ292" s="429" t="e">
        <f t="shared" ca="1" si="715"/>
        <v>#DIV/0!</v>
      </c>
      <c r="AL292" s="68">
        <f>Pressure_1_R3!A179</f>
        <v>0</v>
      </c>
      <c r="AM292" s="84">
        <f>Pressure_1_R3!B179</f>
        <v>0</v>
      </c>
      <c r="AN292" s="84">
        <f>Pressure_1_R3!C179</f>
        <v>0</v>
      </c>
      <c r="AO292" s="84">
        <f>Pressure_1_R3!D179</f>
        <v>0</v>
      </c>
      <c r="AP292" s="84">
        <f>Pressure_1_R3!E179</f>
        <v>0</v>
      </c>
      <c r="AQ292" s="84">
        <f>Pressure_1_R3!F179</f>
        <v>0</v>
      </c>
      <c r="AR292" s="84">
        <f>Pressure_1_R3!G179</f>
        <v>0</v>
      </c>
      <c r="AS292" s="84">
        <f>Pressure_1_R3!H179</f>
        <v>0</v>
      </c>
      <c r="AT292" s="84">
        <f>Pressure_1_R3!I179</f>
        <v>0</v>
      </c>
      <c r="AU292" s="84">
        <f>Pressure_1_R3!J179</f>
        <v>0</v>
      </c>
      <c r="AV292" s="84">
        <f>Pressure_1_R3!K179</f>
        <v>0</v>
      </c>
      <c r="AW292" s="84">
        <f>Pressure_1_R3!L179</f>
        <v>0</v>
      </c>
      <c r="AX292" s="84">
        <f>Pressure_1_R3!M179</f>
        <v>0</v>
      </c>
      <c r="AY292" s="84">
        <f>Pressure_1_R3!N179</f>
        <v>0</v>
      </c>
      <c r="AZ292" s="84">
        <f>Pressure_1_R3!O179</f>
        <v>0</v>
      </c>
      <c r="BA292" s="69">
        <f>Pressure_1_R3!P179</f>
        <v>0</v>
      </c>
    </row>
    <row r="293" spans="2:53" ht="15" customHeight="1">
      <c r="B293" s="409">
        <f t="shared" ref="B293" si="836">B292</f>
        <v>0</v>
      </c>
      <c r="C293" s="460">
        <f>Pressure_1_R3!B54</f>
        <v>0</v>
      </c>
      <c r="D293" s="469">
        <f>Pressure_1_R3!D54</f>
        <v>0</v>
      </c>
      <c r="E293" s="422" t="str">
        <f t="shared" si="699"/>
        <v/>
      </c>
      <c r="F293" s="412" t="e">
        <f t="shared" ref="F293:G293" ca="1" si="837">F292</f>
        <v>#N/A</v>
      </c>
      <c r="G293" s="413" t="e">
        <f t="shared" ca="1" si="837"/>
        <v>#VALUE!</v>
      </c>
      <c r="H293" s="444" t="e">
        <f t="shared" ca="1" si="701"/>
        <v>#N/A</v>
      </c>
      <c r="I293" s="411" t="s">
        <v>964</v>
      </c>
      <c r="J293" s="377">
        <f t="shared" si="574"/>
        <v>1</v>
      </c>
      <c r="K293" s="420" t="e">
        <f t="shared" ca="1" si="575"/>
        <v>#N/A</v>
      </c>
      <c r="L293" s="413">
        <f t="shared" si="576"/>
        <v>0</v>
      </c>
      <c r="N293" s="377">
        <f t="shared" si="702"/>
        <v>0</v>
      </c>
      <c r="O293" s="428">
        <f t="shared" ref="O293:T293" si="838">O292</f>
        <v>9.7989820000000005</v>
      </c>
      <c r="P293" s="428" t="e">
        <f t="shared" si="838"/>
        <v>#DIV/0!</v>
      </c>
      <c r="Q293" s="428">
        <f t="shared" si="838"/>
        <v>8000</v>
      </c>
      <c r="R293" s="428">
        <f t="shared" si="838"/>
        <v>1</v>
      </c>
      <c r="S293" s="428">
        <f t="shared" si="838"/>
        <v>0</v>
      </c>
      <c r="T293" s="428" t="e">
        <f t="shared" ca="1" si="838"/>
        <v>#N/A</v>
      </c>
      <c r="U293" s="430" t="e">
        <f t="shared" ca="1" si="704"/>
        <v>#DIV/0!</v>
      </c>
      <c r="V293" s="428" t="e">
        <f t="shared" ref="V293:W293" ca="1" si="839">V292</f>
        <v>#N/A</v>
      </c>
      <c r="W293" s="428" t="e">
        <f t="shared" ca="1" si="839"/>
        <v>#N/A</v>
      </c>
      <c r="X293" s="426" t="e">
        <f t="shared" ca="1" si="706"/>
        <v>#DIV/0!</v>
      </c>
      <c r="Y293" s="428">
        <f t="shared" ref="Y293:Z293" si="840">Y292</f>
        <v>9.0000000000000002E-6</v>
      </c>
      <c r="Z293" s="428" t="e">
        <f t="shared" ca="1" si="840"/>
        <v>#DIV/0!</v>
      </c>
      <c r="AA293" s="431" t="e">
        <f t="shared" ca="1" si="708"/>
        <v>#N/A</v>
      </c>
      <c r="AB293" s="432" t="e">
        <f t="shared" ca="1" si="709"/>
        <v>#DIV/0!</v>
      </c>
      <c r="AC293" s="428" t="e">
        <f t="shared" ref="AC293:AD293" si="841">AC292</f>
        <v>#DIV/0!</v>
      </c>
      <c r="AD293" s="413" t="str">
        <f t="shared" si="841"/>
        <v>기체</v>
      </c>
      <c r="AE293" s="427" t="e">
        <f t="shared" ca="1" si="711"/>
        <v>#DIV/0!</v>
      </c>
      <c r="AF293" s="428">
        <f t="shared" si="582"/>
        <v>0.03</v>
      </c>
      <c r="AG293" s="423">
        <f t="shared" si="712"/>
        <v>0</v>
      </c>
      <c r="AH293" s="423" t="e">
        <f t="shared" ca="1" si="713"/>
        <v>#DIV/0!</v>
      </c>
      <c r="AI293" s="447" t="e">
        <f t="shared" si="714"/>
        <v>#N/A</v>
      </c>
      <c r="AJ293" s="429" t="e">
        <f t="shared" ca="1" si="715"/>
        <v>#DIV/0!</v>
      </c>
      <c r="AL293" s="68">
        <f>Pressure_1_R3!A180</f>
        <v>0</v>
      </c>
      <c r="AM293" s="84">
        <f>Pressure_1_R3!B180</f>
        <v>0</v>
      </c>
      <c r="AN293" s="84">
        <f>Pressure_1_R3!C180</f>
        <v>0</v>
      </c>
      <c r="AO293" s="84">
        <f>Pressure_1_R3!D180</f>
        <v>0</v>
      </c>
      <c r="AP293" s="84">
        <f>Pressure_1_R3!E180</f>
        <v>0</v>
      </c>
      <c r="AQ293" s="84">
        <f>Pressure_1_R3!F180</f>
        <v>0</v>
      </c>
      <c r="AR293" s="84">
        <f>Pressure_1_R3!G180</f>
        <v>0</v>
      </c>
      <c r="AS293" s="84">
        <f>Pressure_1_R3!H180</f>
        <v>0</v>
      </c>
      <c r="AT293" s="84">
        <f>Pressure_1_R3!I180</f>
        <v>0</v>
      </c>
      <c r="AU293" s="84">
        <f>Pressure_1_R3!J180</f>
        <v>0</v>
      </c>
      <c r="AV293" s="84">
        <f>Pressure_1_R3!K180</f>
        <v>0</v>
      </c>
      <c r="AW293" s="84">
        <f>Pressure_1_R3!L180</f>
        <v>0</v>
      </c>
      <c r="AX293" s="84">
        <f>Pressure_1_R3!M180</f>
        <v>0</v>
      </c>
      <c r="AY293" s="84">
        <f>Pressure_1_R3!N180</f>
        <v>0</v>
      </c>
      <c r="AZ293" s="84">
        <f>Pressure_1_R3!O180</f>
        <v>0</v>
      </c>
      <c r="BA293" s="69">
        <f>Pressure_1_R3!P180</f>
        <v>0</v>
      </c>
    </row>
    <row r="294" spans="2:53" ht="15" customHeight="1">
      <c r="B294" s="409">
        <f t="shared" ref="B294" si="842">B293</f>
        <v>0</v>
      </c>
      <c r="C294" s="460">
        <f>Pressure_1_R3!B55</f>
        <v>0</v>
      </c>
      <c r="D294" s="469">
        <f>Pressure_1_R3!D55</f>
        <v>0</v>
      </c>
      <c r="E294" s="422" t="str">
        <f t="shared" si="699"/>
        <v/>
      </c>
      <c r="F294" s="412" t="e">
        <f t="shared" ref="F294:G294" ca="1" si="843">F293</f>
        <v>#N/A</v>
      </c>
      <c r="G294" s="413" t="e">
        <f t="shared" ca="1" si="843"/>
        <v>#VALUE!</v>
      </c>
      <c r="H294" s="444" t="e">
        <f t="shared" ca="1" si="701"/>
        <v>#N/A</v>
      </c>
      <c r="I294" s="411" t="s">
        <v>964</v>
      </c>
      <c r="J294" s="377">
        <f t="shared" si="574"/>
        <v>1</v>
      </c>
      <c r="K294" s="420" t="e">
        <f t="shared" ca="1" si="575"/>
        <v>#N/A</v>
      </c>
      <c r="L294" s="413">
        <f t="shared" si="576"/>
        <v>0</v>
      </c>
      <c r="N294" s="377">
        <f t="shared" si="702"/>
        <v>0</v>
      </c>
      <c r="O294" s="428">
        <f t="shared" ref="O294:T294" si="844">O293</f>
        <v>9.7989820000000005</v>
      </c>
      <c r="P294" s="428" t="e">
        <f t="shared" si="844"/>
        <v>#DIV/0!</v>
      </c>
      <c r="Q294" s="428">
        <f t="shared" si="844"/>
        <v>8000</v>
      </c>
      <c r="R294" s="428">
        <f t="shared" si="844"/>
        <v>1</v>
      </c>
      <c r="S294" s="428">
        <f t="shared" si="844"/>
        <v>0</v>
      </c>
      <c r="T294" s="428" t="e">
        <f t="shared" ca="1" si="844"/>
        <v>#N/A</v>
      </c>
      <c r="U294" s="430" t="e">
        <f t="shared" ca="1" si="704"/>
        <v>#DIV/0!</v>
      </c>
      <c r="V294" s="428" t="e">
        <f t="shared" ref="V294:W294" ca="1" si="845">V293</f>
        <v>#N/A</v>
      </c>
      <c r="W294" s="428" t="e">
        <f t="shared" ca="1" si="845"/>
        <v>#N/A</v>
      </c>
      <c r="X294" s="426" t="e">
        <f t="shared" ca="1" si="706"/>
        <v>#DIV/0!</v>
      </c>
      <c r="Y294" s="428">
        <f t="shared" ref="Y294:Z294" si="846">Y293</f>
        <v>9.0000000000000002E-6</v>
      </c>
      <c r="Z294" s="428" t="e">
        <f t="shared" ca="1" si="846"/>
        <v>#DIV/0!</v>
      </c>
      <c r="AA294" s="431" t="e">
        <f t="shared" ca="1" si="708"/>
        <v>#N/A</v>
      </c>
      <c r="AB294" s="432" t="e">
        <f t="shared" ca="1" si="709"/>
        <v>#DIV/0!</v>
      </c>
      <c r="AC294" s="428" t="e">
        <f t="shared" ref="AC294:AD294" si="847">AC293</f>
        <v>#DIV/0!</v>
      </c>
      <c r="AD294" s="413" t="str">
        <f t="shared" si="847"/>
        <v>기체</v>
      </c>
      <c r="AE294" s="427" t="e">
        <f t="shared" ca="1" si="711"/>
        <v>#DIV/0!</v>
      </c>
      <c r="AF294" s="428">
        <f t="shared" si="582"/>
        <v>0.03</v>
      </c>
      <c r="AG294" s="423">
        <f t="shared" si="712"/>
        <v>0</v>
      </c>
      <c r="AH294" s="423" t="e">
        <f t="shared" ca="1" si="713"/>
        <v>#DIV/0!</v>
      </c>
      <c r="AI294" s="447" t="e">
        <f t="shared" si="714"/>
        <v>#N/A</v>
      </c>
      <c r="AJ294" s="429" t="e">
        <f t="shared" ca="1" si="715"/>
        <v>#DIV/0!</v>
      </c>
      <c r="AL294" s="68">
        <f>Pressure_1_R3!A181</f>
        <v>0</v>
      </c>
      <c r="AM294" s="84">
        <f>Pressure_1_R3!B181</f>
        <v>0</v>
      </c>
      <c r="AN294" s="84">
        <f>Pressure_1_R3!C181</f>
        <v>0</v>
      </c>
      <c r="AO294" s="84">
        <f>Pressure_1_R3!D181</f>
        <v>0</v>
      </c>
      <c r="AP294" s="84">
        <f>Pressure_1_R3!E181</f>
        <v>0</v>
      </c>
      <c r="AQ294" s="84">
        <f>Pressure_1_R3!F181</f>
        <v>0</v>
      </c>
      <c r="AR294" s="84">
        <f>Pressure_1_R3!G181</f>
        <v>0</v>
      </c>
      <c r="AS294" s="84">
        <f>Pressure_1_R3!H181</f>
        <v>0</v>
      </c>
      <c r="AT294" s="84">
        <f>Pressure_1_R3!I181</f>
        <v>0</v>
      </c>
      <c r="AU294" s="84">
        <f>Pressure_1_R3!J181</f>
        <v>0</v>
      </c>
      <c r="AV294" s="84">
        <f>Pressure_1_R3!K181</f>
        <v>0</v>
      </c>
      <c r="AW294" s="84">
        <f>Pressure_1_R3!L181</f>
        <v>0</v>
      </c>
      <c r="AX294" s="84">
        <f>Pressure_1_R3!M181</f>
        <v>0</v>
      </c>
      <c r="AY294" s="84">
        <f>Pressure_1_R3!N181</f>
        <v>0</v>
      </c>
      <c r="AZ294" s="84">
        <f>Pressure_1_R3!O181</f>
        <v>0</v>
      </c>
      <c r="BA294" s="69">
        <f>Pressure_1_R3!P181</f>
        <v>0</v>
      </c>
    </row>
    <row r="295" spans="2:53" ht="15" customHeight="1">
      <c r="B295" s="409">
        <f t="shared" ref="B295" si="848">B294</f>
        <v>0</v>
      </c>
      <c r="C295" s="460">
        <f>Pressure_1_R3!B56</f>
        <v>0</v>
      </c>
      <c r="D295" s="469">
        <f>Pressure_1_R3!D56</f>
        <v>0</v>
      </c>
      <c r="E295" s="422" t="str">
        <f t="shared" si="699"/>
        <v/>
      </c>
      <c r="F295" s="412" t="e">
        <f t="shared" ref="F295:G295" ca="1" si="849">F294</f>
        <v>#N/A</v>
      </c>
      <c r="G295" s="413" t="e">
        <f t="shared" ca="1" si="849"/>
        <v>#VALUE!</v>
      </c>
      <c r="H295" s="444" t="e">
        <f t="shared" ca="1" si="701"/>
        <v>#N/A</v>
      </c>
      <c r="I295" s="411" t="s">
        <v>964</v>
      </c>
      <c r="J295" s="377">
        <f t="shared" si="574"/>
        <v>1</v>
      </c>
      <c r="K295" s="420" t="e">
        <f t="shared" ca="1" si="575"/>
        <v>#N/A</v>
      </c>
      <c r="L295" s="413">
        <f t="shared" si="576"/>
        <v>0</v>
      </c>
      <c r="N295" s="377">
        <f t="shared" si="702"/>
        <v>0</v>
      </c>
      <c r="O295" s="428">
        <f t="shared" ref="O295:T295" si="850">O294</f>
        <v>9.7989820000000005</v>
      </c>
      <c r="P295" s="428" t="e">
        <f t="shared" si="850"/>
        <v>#DIV/0!</v>
      </c>
      <c r="Q295" s="428">
        <f t="shared" si="850"/>
        <v>8000</v>
      </c>
      <c r="R295" s="428">
        <f t="shared" si="850"/>
        <v>1</v>
      </c>
      <c r="S295" s="428">
        <f t="shared" si="850"/>
        <v>0</v>
      </c>
      <c r="T295" s="428" t="e">
        <f t="shared" ca="1" si="850"/>
        <v>#N/A</v>
      </c>
      <c r="U295" s="430" t="e">
        <f t="shared" ca="1" si="704"/>
        <v>#DIV/0!</v>
      </c>
      <c r="V295" s="428" t="e">
        <f t="shared" ref="V295:W295" ca="1" si="851">V294</f>
        <v>#N/A</v>
      </c>
      <c r="W295" s="428" t="e">
        <f t="shared" ca="1" si="851"/>
        <v>#N/A</v>
      </c>
      <c r="X295" s="426" t="e">
        <f t="shared" ca="1" si="706"/>
        <v>#DIV/0!</v>
      </c>
      <c r="Y295" s="428">
        <f t="shared" ref="Y295:Z295" si="852">Y294</f>
        <v>9.0000000000000002E-6</v>
      </c>
      <c r="Z295" s="428" t="e">
        <f t="shared" ca="1" si="852"/>
        <v>#DIV/0!</v>
      </c>
      <c r="AA295" s="431" t="e">
        <f t="shared" ca="1" si="708"/>
        <v>#N/A</v>
      </c>
      <c r="AB295" s="432" t="e">
        <f t="shared" ca="1" si="709"/>
        <v>#DIV/0!</v>
      </c>
      <c r="AC295" s="428" t="e">
        <f t="shared" ref="AC295:AD295" si="853">AC294</f>
        <v>#DIV/0!</v>
      </c>
      <c r="AD295" s="413" t="str">
        <f t="shared" si="853"/>
        <v>기체</v>
      </c>
      <c r="AE295" s="427" t="e">
        <f t="shared" ca="1" si="711"/>
        <v>#DIV/0!</v>
      </c>
      <c r="AF295" s="428">
        <f t="shared" si="582"/>
        <v>0.03</v>
      </c>
      <c r="AG295" s="423">
        <f t="shared" si="712"/>
        <v>0</v>
      </c>
      <c r="AH295" s="423" t="e">
        <f t="shared" ca="1" si="713"/>
        <v>#DIV/0!</v>
      </c>
      <c r="AI295" s="447" t="e">
        <f t="shared" si="714"/>
        <v>#N/A</v>
      </c>
      <c r="AJ295" s="429" t="e">
        <f t="shared" ca="1" si="715"/>
        <v>#DIV/0!</v>
      </c>
      <c r="AL295" s="68">
        <f>Pressure_1_R3!A182</f>
        <v>0</v>
      </c>
      <c r="AM295" s="84">
        <f>Pressure_1_R3!B182</f>
        <v>0</v>
      </c>
      <c r="AN295" s="84">
        <f>Pressure_1_R3!C182</f>
        <v>0</v>
      </c>
      <c r="AO295" s="84">
        <f>Pressure_1_R3!D182</f>
        <v>0</v>
      </c>
      <c r="AP295" s="84">
        <f>Pressure_1_R3!E182</f>
        <v>0</v>
      </c>
      <c r="AQ295" s="84">
        <f>Pressure_1_R3!F182</f>
        <v>0</v>
      </c>
      <c r="AR295" s="84">
        <f>Pressure_1_R3!G182</f>
        <v>0</v>
      </c>
      <c r="AS295" s="84">
        <f>Pressure_1_R3!H182</f>
        <v>0</v>
      </c>
      <c r="AT295" s="84">
        <f>Pressure_1_R3!I182</f>
        <v>0</v>
      </c>
      <c r="AU295" s="84">
        <f>Pressure_1_R3!J182</f>
        <v>0</v>
      </c>
      <c r="AV295" s="84">
        <f>Pressure_1_R3!K182</f>
        <v>0</v>
      </c>
      <c r="AW295" s="84">
        <f>Pressure_1_R3!L182</f>
        <v>0</v>
      </c>
      <c r="AX295" s="84">
        <f>Pressure_1_R3!M182</f>
        <v>0</v>
      </c>
      <c r="AY295" s="84">
        <f>Pressure_1_R3!N182</f>
        <v>0</v>
      </c>
      <c r="AZ295" s="84">
        <f>Pressure_1_R3!O182</f>
        <v>0</v>
      </c>
      <c r="BA295" s="69">
        <f>Pressure_1_R3!P182</f>
        <v>0</v>
      </c>
    </row>
    <row r="296" spans="2:53" ht="15" customHeight="1">
      <c r="B296" s="409">
        <f t="shared" ref="B296" si="854">B295</f>
        <v>0</v>
      </c>
      <c r="C296" s="460">
        <f>Pressure_1_R3!B57</f>
        <v>0</v>
      </c>
      <c r="D296" s="469">
        <f>Pressure_1_R3!D57</f>
        <v>0</v>
      </c>
      <c r="E296" s="422" t="str">
        <f t="shared" si="699"/>
        <v/>
      </c>
      <c r="F296" s="412" t="e">
        <f t="shared" ref="F296:G296" ca="1" si="855">F295</f>
        <v>#N/A</v>
      </c>
      <c r="G296" s="413" t="e">
        <f t="shared" ca="1" si="855"/>
        <v>#VALUE!</v>
      </c>
      <c r="H296" s="444" t="e">
        <f t="shared" ca="1" si="701"/>
        <v>#N/A</v>
      </c>
      <c r="I296" s="411" t="s">
        <v>964</v>
      </c>
      <c r="J296" s="377">
        <f t="shared" si="574"/>
        <v>1</v>
      </c>
      <c r="K296" s="420" t="e">
        <f t="shared" ca="1" si="575"/>
        <v>#N/A</v>
      </c>
      <c r="L296" s="413">
        <f t="shared" si="576"/>
        <v>0</v>
      </c>
      <c r="N296" s="377">
        <f t="shared" si="702"/>
        <v>0</v>
      </c>
      <c r="O296" s="428">
        <f t="shared" ref="O296:T296" si="856">O295</f>
        <v>9.7989820000000005</v>
      </c>
      <c r="P296" s="428" t="e">
        <f t="shared" si="856"/>
        <v>#DIV/0!</v>
      </c>
      <c r="Q296" s="428">
        <f t="shared" si="856"/>
        <v>8000</v>
      </c>
      <c r="R296" s="428">
        <f t="shared" si="856"/>
        <v>1</v>
      </c>
      <c r="S296" s="428">
        <f t="shared" si="856"/>
        <v>0</v>
      </c>
      <c r="T296" s="428" t="e">
        <f t="shared" ca="1" si="856"/>
        <v>#N/A</v>
      </c>
      <c r="U296" s="430" t="e">
        <f t="shared" ca="1" si="704"/>
        <v>#DIV/0!</v>
      </c>
      <c r="V296" s="428" t="e">
        <f t="shared" ref="V296:W296" ca="1" si="857">V295</f>
        <v>#N/A</v>
      </c>
      <c r="W296" s="428" t="e">
        <f t="shared" ca="1" si="857"/>
        <v>#N/A</v>
      </c>
      <c r="X296" s="426" t="e">
        <f t="shared" ca="1" si="706"/>
        <v>#DIV/0!</v>
      </c>
      <c r="Y296" s="428">
        <f t="shared" ref="Y296:Z296" si="858">Y295</f>
        <v>9.0000000000000002E-6</v>
      </c>
      <c r="Z296" s="428" t="e">
        <f t="shared" ca="1" si="858"/>
        <v>#DIV/0!</v>
      </c>
      <c r="AA296" s="431" t="e">
        <f t="shared" ca="1" si="708"/>
        <v>#N/A</v>
      </c>
      <c r="AB296" s="432" t="e">
        <f t="shared" ca="1" si="709"/>
        <v>#DIV/0!</v>
      </c>
      <c r="AC296" s="428" t="e">
        <f t="shared" ref="AC296:AD296" si="859">AC295</f>
        <v>#DIV/0!</v>
      </c>
      <c r="AD296" s="413" t="str">
        <f t="shared" si="859"/>
        <v>기체</v>
      </c>
      <c r="AE296" s="427" t="e">
        <f t="shared" ca="1" si="711"/>
        <v>#DIV/0!</v>
      </c>
      <c r="AF296" s="428">
        <f t="shared" si="582"/>
        <v>0.03</v>
      </c>
      <c r="AG296" s="423">
        <f t="shared" si="712"/>
        <v>0</v>
      </c>
      <c r="AH296" s="423" t="e">
        <f t="shared" ca="1" si="713"/>
        <v>#DIV/0!</v>
      </c>
      <c r="AI296" s="447" t="e">
        <f t="shared" si="714"/>
        <v>#N/A</v>
      </c>
      <c r="AJ296" s="429" t="e">
        <f t="shared" ca="1" si="715"/>
        <v>#DIV/0!</v>
      </c>
      <c r="AL296" s="68">
        <f>Pressure_1_R3!A183</f>
        <v>0</v>
      </c>
      <c r="AM296" s="84">
        <f>Pressure_1_R3!B183</f>
        <v>0</v>
      </c>
      <c r="AN296" s="84">
        <f>Pressure_1_R3!C183</f>
        <v>0</v>
      </c>
      <c r="AO296" s="84">
        <f>Pressure_1_R3!D183</f>
        <v>0</v>
      </c>
      <c r="AP296" s="84">
        <f>Pressure_1_R3!E183</f>
        <v>0</v>
      </c>
      <c r="AQ296" s="84">
        <f>Pressure_1_R3!F183</f>
        <v>0</v>
      </c>
      <c r="AR296" s="84">
        <f>Pressure_1_R3!G183</f>
        <v>0</v>
      </c>
      <c r="AS296" s="84">
        <f>Pressure_1_R3!H183</f>
        <v>0</v>
      </c>
      <c r="AT296" s="84">
        <f>Pressure_1_R3!I183</f>
        <v>0</v>
      </c>
      <c r="AU296" s="84">
        <f>Pressure_1_R3!J183</f>
        <v>0</v>
      </c>
      <c r="AV296" s="84">
        <f>Pressure_1_R3!K183</f>
        <v>0</v>
      </c>
      <c r="AW296" s="84">
        <f>Pressure_1_R3!L183</f>
        <v>0</v>
      </c>
      <c r="AX296" s="84">
        <f>Pressure_1_R3!M183</f>
        <v>0</v>
      </c>
      <c r="AY296" s="84">
        <f>Pressure_1_R3!N183</f>
        <v>0</v>
      </c>
      <c r="AZ296" s="84">
        <f>Pressure_1_R3!O183</f>
        <v>0</v>
      </c>
      <c r="BA296" s="69">
        <f>Pressure_1_R3!P183</f>
        <v>0</v>
      </c>
    </row>
    <row r="297" spans="2:53" ht="15" customHeight="1">
      <c r="B297" s="409">
        <f t="shared" ref="B297" si="860">B296</f>
        <v>0</v>
      </c>
      <c r="C297" s="460">
        <f>Pressure_1_R3!B58</f>
        <v>0</v>
      </c>
      <c r="D297" s="469">
        <f>Pressure_1_R3!D58</f>
        <v>0</v>
      </c>
      <c r="E297" s="422" t="str">
        <f t="shared" si="699"/>
        <v/>
      </c>
      <c r="F297" s="412" t="e">
        <f t="shared" ref="F297:G297" ca="1" si="861">F296</f>
        <v>#N/A</v>
      </c>
      <c r="G297" s="413" t="e">
        <f t="shared" ca="1" si="861"/>
        <v>#VALUE!</v>
      </c>
      <c r="H297" s="444" t="e">
        <f t="shared" ca="1" si="701"/>
        <v>#N/A</v>
      </c>
      <c r="I297" s="411" t="s">
        <v>964</v>
      </c>
      <c r="J297" s="377">
        <f t="shared" si="574"/>
        <v>1</v>
      </c>
      <c r="K297" s="420" t="e">
        <f t="shared" ca="1" si="575"/>
        <v>#N/A</v>
      </c>
      <c r="L297" s="413">
        <f t="shared" si="576"/>
        <v>0</v>
      </c>
      <c r="N297" s="377">
        <f t="shared" si="702"/>
        <v>0</v>
      </c>
      <c r="O297" s="428">
        <f t="shared" ref="O297:T297" si="862">O296</f>
        <v>9.7989820000000005</v>
      </c>
      <c r="P297" s="428" t="e">
        <f t="shared" si="862"/>
        <v>#DIV/0!</v>
      </c>
      <c r="Q297" s="428">
        <f t="shared" si="862"/>
        <v>8000</v>
      </c>
      <c r="R297" s="428">
        <f t="shared" si="862"/>
        <v>1</v>
      </c>
      <c r="S297" s="428">
        <f t="shared" si="862"/>
        <v>0</v>
      </c>
      <c r="T297" s="428" t="e">
        <f t="shared" ca="1" si="862"/>
        <v>#N/A</v>
      </c>
      <c r="U297" s="430" t="e">
        <f t="shared" ca="1" si="704"/>
        <v>#DIV/0!</v>
      </c>
      <c r="V297" s="428" t="e">
        <f t="shared" ref="V297:W297" ca="1" si="863">V296</f>
        <v>#N/A</v>
      </c>
      <c r="W297" s="428" t="e">
        <f t="shared" ca="1" si="863"/>
        <v>#N/A</v>
      </c>
      <c r="X297" s="426" t="e">
        <f t="shared" ca="1" si="706"/>
        <v>#DIV/0!</v>
      </c>
      <c r="Y297" s="428">
        <f t="shared" ref="Y297:Z297" si="864">Y296</f>
        <v>9.0000000000000002E-6</v>
      </c>
      <c r="Z297" s="428" t="e">
        <f t="shared" ca="1" si="864"/>
        <v>#DIV/0!</v>
      </c>
      <c r="AA297" s="431" t="e">
        <f t="shared" ca="1" si="708"/>
        <v>#N/A</v>
      </c>
      <c r="AB297" s="432" t="e">
        <f t="shared" ca="1" si="709"/>
        <v>#DIV/0!</v>
      </c>
      <c r="AC297" s="428" t="e">
        <f t="shared" ref="AC297:AD297" si="865">AC296</f>
        <v>#DIV/0!</v>
      </c>
      <c r="AD297" s="413" t="str">
        <f t="shared" si="865"/>
        <v>기체</v>
      </c>
      <c r="AE297" s="427" t="e">
        <f t="shared" ca="1" si="711"/>
        <v>#DIV/0!</v>
      </c>
      <c r="AF297" s="428">
        <f t="shared" si="582"/>
        <v>0.03</v>
      </c>
      <c r="AG297" s="423">
        <f t="shared" si="712"/>
        <v>0</v>
      </c>
      <c r="AH297" s="423" t="e">
        <f t="shared" ca="1" si="713"/>
        <v>#DIV/0!</v>
      </c>
      <c r="AI297" s="447" t="e">
        <f t="shared" si="714"/>
        <v>#N/A</v>
      </c>
      <c r="AJ297" s="429" t="e">
        <f t="shared" ca="1" si="715"/>
        <v>#DIV/0!</v>
      </c>
      <c r="AL297" s="68">
        <f>Pressure_1_R3!A184</f>
        <v>0</v>
      </c>
      <c r="AM297" s="84">
        <f>Pressure_1_R3!B184</f>
        <v>0</v>
      </c>
      <c r="AN297" s="84">
        <f>Pressure_1_R3!C184</f>
        <v>0</v>
      </c>
      <c r="AO297" s="84">
        <f>Pressure_1_R3!D184</f>
        <v>0</v>
      </c>
      <c r="AP297" s="84">
        <f>Pressure_1_R3!E184</f>
        <v>0</v>
      </c>
      <c r="AQ297" s="84">
        <f>Pressure_1_R3!F184</f>
        <v>0</v>
      </c>
      <c r="AR297" s="84">
        <f>Pressure_1_R3!G184</f>
        <v>0</v>
      </c>
      <c r="AS297" s="84">
        <f>Pressure_1_R3!H184</f>
        <v>0</v>
      </c>
      <c r="AT297" s="84">
        <f>Pressure_1_R3!I184</f>
        <v>0</v>
      </c>
      <c r="AU297" s="84">
        <f>Pressure_1_R3!J184</f>
        <v>0</v>
      </c>
      <c r="AV297" s="84">
        <f>Pressure_1_R3!K184</f>
        <v>0</v>
      </c>
      <c r="AW297" s="84">
        <f>Pressure_1_R3!L184</f>
        <v>0</v>
      </c>
      <c r="AX297" s="84">
        <f>Pressure_1_R3!M184</f>
        <v>0</v>
      </c>
      <c r="AY297" s="84">
        <f>Pressure_1_R3!N184</f>
        <v>0</v>
      </c>
      <c r="AZ297" s="84">
        <f>Pressure_1_R3!O184</f>
        <v>0</v>
      </c>
      <c r="BA297" s="69">
        <f>Pressure_1_R3!P184</f>
        <v>0</v>
      </c>
    </row>
    <row r="298" spans="2:53" ht="15" customHeight="1">
      <c r="B298" s="409">
        <f t="shared" ref="B298" si="866">B297</f>
        <v>0</v>
      </c>
      <c r="C298" s="460">
        <f>Pressure_1_R3!B59</f>
        <v>0</v>
      </c>
      <c r="D298" s="469">
        <f>Pressure_1_R3!D59</f>
        <v>0</v>
      </c>
      <c r="E298" s="422" t="str">
        <f t="shared" si="699"/>
        <v/>
      </c>
      <c r="F298" s="412" t="e">
        <f t="shared" ref="F298:G298" ca="1" si="867">F297</f>
        <v>#N/A</v>
      </c>
      <c r="G298" s="413" t="e">
        <f t="shared" ca="1" si="867"/>
        <v>#VALUE!</v>
      </c>
      <c r="H298" s="444" t="e">
        <f t="shared" ca="1" si="701"/>
        <v>#N/A</v>
      </c>
      <c r="I298" s="411" t="s">
        <v>964</v>
      </c>
      <c r="J298" s="377">
        <f t="shared" si="574"/>
        <v>1</v>
      </c>
      <c r="K298" s="420" t="e">
        <f t="shared" ca="1" si="575"/>
        <v>#N/A</v>
      </c>
      <c r="L298" s="413">
        <f t="shared" si="576"/>
        <v>0</v>
      </c>
      <c r="N298" s="377">
        <f t="shared" si="702"/>
        <v>0</v>
      </c>
      <c r="O298" s="428">
        <f t="shared" ref="O298:T298" si="868">O297</f>
        <v>9.7989820000000005</v>
      </c>
      <c r="P298" s="428" t="e">
        <f t="shared" si="868"/>
        <v>#DIV/0!</v>
      </c>
      <c r="Q298" s="428">
        <f t="shared" si="868"/>
        <v>8000</v>
      </c>
      <c r="R298" s="428">
        <f t="shared" si="868"/>
        <v>1</v>
      </c>
      <c r="S298" s="428">
        <f t="shared" si="868"/>
        <v>0</v>
      </c>
      <c r="T298" s="428" t="e">
        <f t="shared" ca="1" si="868"/>
        <v>#N/A</v>
      </c>
      <c r="U298" s="430" t="e">
        <f t="shared" ca="1" si="704"/>
        <v>#DIV/0!</v>
      </c>
      <c r="V298" s="428" t="e">
        <f t="shared" ref="V298:W298" ca="1" si="869">V297</f>
        <v>#N/A</v>
      </c>
      <c r="W298" s="428" t="e">
        <f t="shared" ca="1" si="869"/>
        <v>#N/A</v>
      </c>
      <c r="X298" s="426" t="e">
        <f t="shared" ca="1" si="706"/>
        <v>#DIV/0!</v>
      </c>
      <c r="Y298" s="428">
        <f t="shared" ref="Y298:Z298" si="870">Y297</f>
        <v>9.0000000000000002E-6</v>
      </c>
      <c r="Z298" s="428" t="e">
        <f t="shared" ca="1" si="870"/>
        <v>#DIV/0!</v>
      </c>
      <c r="AA298" s="431" t="e">
        <f t="shared" ca="1" si="708"/>
        <v>#N/A</v>
      </c>
      <c r="AB298" s="432" t="e">
        <f t="shared" ca="1" si="709"/>
        <v>#DIV/0!</v>
      </c>
      <c r="AC298" s="428" t="e">
        <f t="shared" ref="AC298:AD298" si="871">AC297</f>
        <v>#DIV/0!</v>
      </c>
      <c r="AD298" s="413" t="str">
        <f t="shared" si="871"/>
        <v>기체</v>
      </c>
      <c r="AE298" s="427" t="e">
        <f t="shared" ca="1" si="711"/>
        <v>#DIV/0!</v>
      </c>
      <c r="AF298" s="428">
        <f t="shared" si="582"/>
        <v>0.03</v>
      </c>
      <c r="AG298" s="423">
        <f t="shared" si="712"/>
        <v>0</v>
      </c>
      <c r="AH298" s="423" t="e">
        <f t="shared" ca="1" si="713"/>
        <v>#DIV/0!</v>
      </c>
      <c r="AI298" s="447" t="e">
        <f t="shared" si="714"/>
        <v>#N/A</v>
      </c>
      <c r="AJ298" s="429" t="e">
        <f t="shared" ca="1" si="715"/>
        <v>#DIV/0!</v>
      </c>
      <c r="AL298" s="68">
        <f>Pressure_1_R3!A185</f>
        <v>0</v>
      </c>
      <c r="AM298" s="84">
        <f>Pressure_1_R3!B185</f>
        <v>0</v>
      </c>
      <c r="AN298" s="84">
        <f>Pressure_1_R3!C185</f>
        <v>0</v>
      </c>
      <c r="AO298" s="84">
        <f>Pressure_1_R3!D185</f>
        <v>0</v>
      </c>
      <c r="AP298" s="84">
        <f>Pressure_1_R3!E185</f>
        <v>0</v>
      </c>
      <c r="AQ298" s="84">
        <f>Pressure_1_R3!F185</f>
        <v>0</v>
      </c>
      <c r="AR298" s="84">
        <f>Pressure_1_R3!G185</f>
        <v>0</v>
      </c>
      <c r="AS298" s="84">
        <f>Pressure_1_R3!H185</f>
        <v>0</v>
      </c>
      <c r="AT298" s="84">
        <f>Pressure_1_R3!I185</f>
        <v>0</v>
      </c>
      <c r="AU298" s="84">
        <f>Pressure_1_R3!J185</f>
        <v>0</v>
      </c>
      <c r="AV298" s="84">
        <f>Pressure_1_R3!K185</f>
        <v>0</v>
      </c>
      <c r="AW298" s="84">
        <f>Pressure_1_R3!L185</f>
        <v>0</v>
      </c>
      <c r="AX298" s="84">
        <f>Pressure_1_R3!M185</f>
        <v>0</v>
      </c>
      <c r="AY298" s="84">
        <f>Pressure_1_R3!N185</f>
        <v>0</v>
      </c>
      <c r="AZ298" s="84">
        <f>Pressure_1_R3!O185</f>
        <v>0</v>
      </c>
      <c r="BA298" s="69">
        <f>Pressure_1_R3!P185</f>
        <v>0</v>
      </c>
    </row>
    <row r="299" spans="2:53" ht="15" customHeight="1">
      <c r="B299" s="409">
        <f t="shared" ref="B299" si="872">B298</f>
        <v>0</v>
      </c>
      <c r="C299" s="460">
        <f>Pressure_1_R3!B60</f>
        <v>0</v>
      </c>
      <c r="D299" s="469">
        <f>Pressure_1_R3!D60</f>
        <v>0</v>
      </c>
      <c r="E299" s="422" t="str">
        <f t="shared" si="699"/>
        <v/>
      </c>
      <c r="F299" s="412" t="e">
        <f t="shared" ref="F299:G299" ca="1" si="873">F298</f>
        <v>#N/A</v>
      </c>
      <c r="G299" s="413" t="e">
        <f t="shared" ca="1" si="873"/>
        <v>#VALUE!</v>
      </c>
      <c r="H299" s="444" t="e">
        <f t="shared" ca="1" si="701"/>
        <v>#N/A</v>
      </c>
      <c r="I299" s="411" t="s">
        <v>964</v>
      </c>
      <c r="J299" s="377">
        <f t="shared" si="574"/>
        <v>1</v>
      </c>
      <c r="K299" s="420" t="e">
        <f t="shared" ca="1" si="575"/>
        <v>#N/A</v>
      </c>
      <c r="L299" s="413">
        <f t="shared" si="576"/>
        <v>0</v>
      </c>
      <c r="N299" s="377">
        <f t="shared" si="702"/>
        <v>0</v>
      </c>
      <c r="O299" s="428">
        <f t="shared" ref="O299:T299" si="874">O298</f>
        <v>9.7989820000000005</v>
      </c>
      <c r="P299" s="428" t="e">
        <f t="shared" si="874"/>
        <v>#DIV/0!</v>
      </c>
      <c r="Q299" s="428">
        <f t="shared" si="874"/>
        <v>8000</v>
      </c>
      <c r="R299" s="428">
        <f t="shared" si="874"/>
        <v>1</v>
      </c>
      <c r="S299" s="428">
        <f t="shared" si="874"/>
        <v>0</v>
      </c>
      <c r="T299" s="428" t="e">
        <f t="shared" ca="1" si="874"/>
        <v>#N/A</v>
      </c>
      <c r="U299" s="430" t="e">
        <f t="shared" ca="1" si="704"/>
        <v>#DIV/0!</v>
      </c>
      <c r="V299" s="428" t="e">
        <f t="shared" ref="V299:W299" ca="1" si="875">V298</f>
        <v>#N/A</v>
      </c>
      <c r="W299" s="428" t="e">
        <f t="shared" ca="1" si="875"/>
        <v>#N/A</v>
      </c>
      <c r="X299" s="426" t="e">
        <f t="shared" ca="1" si="706"/>
        <v>#DIV/0!</v>
      </c>
      <c r="Y299" s="428">
        <f t="shared" ref="Y299:Z299" si="876">Y298</f>
        <v>9.0000000000000002E-6</v>
      </c>
      <c r="Z299" s="428" t="e">
        <f t="shared" ca="1" si="876"/>
        <v>#DIV/0!</v>
      </c>
      <c r="AA299" s="431" t="e">
        <f t="shared" ca="1" si="708"/>
        <v>#N/A</v>
      </c>
      <c r="AB299" s="432" t="e">
        <f t="shared" ca="1" si="709"/>
        <v>#DIV/0!</v>
      </c>
      <c r="AC299" s="428" t="e">
        <f t="shared" ref="AC299:AD299" si="877">AC298</f>
        <v>#DIV/0!</v>
      </c>
      <c r="AD299" s="413" t="str">
        <f t="shared" si="877"/>
        <v>기체</v>
      </c>
      <c r="AE299" s="427" t="e">
        <f t="shared" ca="1" si="711"/>
        <v>#DIV/0!</v>
      </c>
      <c r="AF299" s="428">
        <f t="shared" si="582"/>
        <v>0.03</v>
      </c>
      <c r="AG299" s="423">
        <f t="shared" si="712"/>
        <v>0</v>
      </c>
      <c r="AH299" s="423" t="e">
        <f t="shared" ca="1" si="713"/>
        <v>#DIV/0!</v>
      </c>
      <c r="AI299" s="447" t="e">
        <f t="shared" si="714"/>
        <v>#N/A</v>
      </c>
      <c r="AJ299" s="429" t="e">
        <f t="shared" ca="1" si="715"/>
        <v>#DIV/0!</v>
      </c>
      <c r="AL299" s="68">
        <f>Pressure_1_R3!A186</f>
        <v>0</v>
      </c>
      <c r="AM299" s="84">
        <f>Pressure_1_R3!B186</f>
        <v>0</v>
      </c>
      <c r="AN299" s="84">
        <f>Pressure_1_R3!C186</f>
        <v>0</v>
      </c>
      <c r="AO299" s="84">
        <f>Pressure_1_R3!D186</f>
        <v>0</v>
      </c>
      <c r="AP299" s="84">
        <f>Pressure_1_R3!E186</f>
        <v>0</v>
      </c>
      <c r="AQ299" s="84">
        <f>Pressure_1_R3!F186</f>
        <v>0</v>
      </c>
      <c r="AR299" s="84">
        <f>Pressure_1_R3!G186</f>
        <v>0</v>
      </c>
      <c r="AS299" s="84">
        <f>Pressure_1_R3!H186</f>
        <v>0</v>
      </c>
      <c r="AT299" s="84">
        <f>Pressure_1_R3!I186</f>
        <v>0</v>
      </c>
      <c r="AU299" s="84">
        <f>Pressure_1_R3!J186</f>
        <v>0</v>
      </c>
      <c r="AV299" s="84">
        <f>Pressure_1_R3!K186</f>
        <v>0</v>
      </c>
      <c r="AW299" s="84">
        <f>Pressure_1_R3!L186</f>
        <v>0</v>
      </c>
      <c r="AX299" s="84">
        <f>Pressure_1_R3!M186</f>
        <v>0</v>
      </c>
      <c r="AY299" s="84">
        <f>Pressure_1_R3!N186</f>
        <v>0</v>
      </c>
      <c r="AZ299" s="84">
        <f>Pressure_1_R3!O186</f>
        <v>0</v>
      </c>
      <c r="BA299" s="69">
        <f>Pressure_1_R3!P186</f>
        <v>0</v>
      </c>
    </row>
    <row r="300" spans="2:53" ht="15" customHeight="1">
      <c r="B300" s="409">
        <f t="shared" ref="B300" si="878">B299</f>
        <v>0</v>
      </c>
      <c r="C300" s="460">
        <f>Pressure_1_R3!B61</f>
        <v>0</v>
      </c>
      <c r="D300" s="469">
        <f>Pressure_1_R3!D61</f>
        <v>0</v>
      </c>
      <c r="E300" s="422" t="str">
        <f t="shared" si="699"/>
        <v/>
      </c>
      <c r="F300" s="412" t="e">
        <f t="shared" ref="F300:G300" ca="1" si="879">F299</f>
        <v>#N/A</v>
      </c>
      <c r="G300" s="413" t="e">
        <f t="shared" ca="1" si="879"/>
        <v>#VALUE!</v>
      </c>
      <c r="H300" s="444" t="e">
        <f t="shared" ca="1" si="701"/>
        <v>#N/A</v>
      </c>
      <c r="I300" s="411" t="s">
        <v>964</v>
      </c>
      <c r="J300" s="377">
        <f t="shared" si="574"/>
        <v>1</v>
      </c>
      <c r="K300" s="420" t="e">
        <f t="shared" ca="1" si="575"/>
        <v>#N/A</v>
      </c>
      <c r="L300" s="413">
        <f t="shared" si="576"/>
        <v>0</v>
      </c>
      <c r="N300" s="377">
        <f t="shared" si="702"/>
        <v>0</v>
      </c>
      <c r="O300" s="428">
        <f t="shared" ref="O300:T300" si="880">O299</f>
        <v>9.7989820000000005</v>
      </c>
      <c r="P300" s="428" t="e">
        <f t="shared" si="880"/>
        <v>#DIV/0!</v>
      </c>
      <c r="Q300" s="428">
        <f t="shared" si="880"/>
        <v>8000</v>
      </c>
      <c r="R300" s="428">
        <f t="shared" si="880"/>
        <v>1</v>
      </c>
      <c r="S300" s="428">
        <f t="shared" si="880"/>
        <v>0</v>
      </c>
      <c r="T300" s="428" t="e">
        <f t="shared" ca="1" si="880"/>
        <v>#N/A</v>
      </c>
      <c r="U300" s="430" t="e">
        <f t="shared" ca="1" si="704"/>
        <v>#DIV/0!</v>
      </c>
      <c r="V300" s="428" t="e">
        <f t="shared" ref="V300:W300" ca="1" si="881">V299</f>
        <v>#N/A</v>
      </c>
      <c r="W300" s="428" t="e">
        <f t="shared" ca="1" si="881"/>
        <v>#N/A</v>
      </c>
      <c r="X300" s="426" t="e">
        <f t="shared" ca="1" si="706"/>
        <v>#DIV/0!</v>
      </c>
      <c r="Y300" s="428">
        <f t="shared" ref="Y300:Z300" si="882">Y299</f>
        <v>9.0000000000000002E-6</v>
      </c>
      <c r="Z300" s="428" t="e">
        <f t="shared" ca="1" si="882"/>
        <v>#DIV/0!</v>
      </c>
      <c r="AA300" s="431" t="e">
        <f t="shared" ca="1" si="708"/>
        <v>#N/A</v>
      </c>
      <c r="AB300" s="432" t="e">
        <f t="shared" ca="1" si="709"/>
        <v>#DIV/0!</v>
      </c>
      <c r="AC300" s="428" t="e">
        <f t="shared" ref="AC300:AD300" si="883">AC299</f>
        <v>#DIV/0!</v>
      </c>
      <c r="AD300" s="413" t="str">
        <f t="shared" si="883"/>
        <v>기체</v>
      </c>
      <c r="AE300" s="427" t="e">
        <f t="shared" ca="1" si="711"/>
        <v>#DIV/0!</v>
      </c>
      <c r="AF300" s="428">
        <f t="shared" si="582"/>
        <v>0.03</v>
      </c>
      <c r="AG300" s="423">
        <f t="shared" si="712"/>
        <v>0</v>
      </c>
      <c r="AH300" s="423" t="e">
        <f t="shared" ca="1" si="713"/>
        <v>#DIV/0!</v>
      </c>
      <c r="AI300" s="447" t="e">
        <f t="shared" si="714"/>
        <v>#N/A</v>
      </c>
      <c r="AJ300" s="429" t="e">
        <f t="shared" ca="1" si="715"/>
        <v>#DIV/0!</v>
      </c>
      <c r="AL300" s="68">
        <f>Pressure_1_R3!A187</f>
        <v>0</v>
      </c>
      <c r="AM300" s="84">
        <f>Pressure_1_R3!B187</f>
        <v>0</v>
      </c>
      <c r="AN300" s="84">
        <f>Pressure_1_R3!C187</f>
        <v>0</v>
      </c>
      <c r="AO300" s="84">
        <f>Pressure_1_R3!D187</f>
        <v>0</v>
      </c>
      <c r="AP300" s="84">
        <f>Pressure_1_R3!E187</f>
        <v>0</v>
      </c>
      <c r="AQ300" s="84">
        <f>Pressure_1_R3!F187</f>
        <v>0</v>
      </c>
      <c r="AR300" s="84">
        <f>Pressure_1_R3!G187</f>
        <v>0</v>
      </c>
      <c r="AS300" s="84">
        <f>Pressure_1_R3!H187</f>
        <v>0</v>
      </c>
      <c r="AT300" s="84">
        <f>Pressure_1_R3!I187</f>
        <v>0</v>
      </c>
      <c r="AU300" s="84">
        <f>Pressure_1_R3!J187</f>
        <v>0</v>
      </c>
      <c r="AV300" s="84">
        <f>Pressure_1_R3!K187</f>
        <v>0</v>
      </c>
      <c r="AW300" s="84">
        <f>Pressure_1_R3!L187</f>
        <v>0</v>
      </c>
      <c r="AX300" s="84">
        <f>Pressure_1_R3!M187</f>
        <v>0</v>
      </c>
      <c r="AY300" s="84">
        <f>Pressure_1_R3!N187</f>
        <v>0</v>
      </c>
      <c r="AZ300" s="84">
        <f>Pressure_1_R3!O187</f>
        <v>0</v>
      </c>
      <c r="BA300" s="69">
        <f>Pressure_1_R3!P187</f>
        <v>0</v>
      </c>
    </row>
    <row r="301" spans="2:53" ht="15" customHeight="1">
      <c r="B301" s="409">
        <f t="shared" ref="B301" si="884">B300</f>
        <v>0</v>
      </c>
      <c r="C301" s="460">
        <f>Pressure_1_R3!B62</f>
        <v>0</v>
      </c>
      <c r="D301" s="469">
        <f>Pressure_1_R3!D62</f>
        <v>0</v>
      </c>
      <c r="E301" s="422" t="str">
        <f t="shared" si="699"/>
        <v/>
      </c>
      <c r="F301" s="412" t="e">
        <f t="shared" ref="F301:G301" ca="1" si="885">F300</f>
        <v>#N/A</v>
      </c>
      <c r="G301" s="413" t="e">
        <f t="shared" ca="1" si="885"/>
        <v>#VALUE!</v>
      </c>
      <c r="H301" s="444" t="e">
        <f t="shared" ca="1" si="701"/>
        <v>#N/A</v>
      </c>
      <c r="I301" s="411" t="s">
        <v>964</v>
      </c>
      <c r="J301" s="377">
        <f t="shared" si="574"/>
        <v>1</v>
      </c>
      <c r="K301" s="420" t="e">
        <f t="shared" ca="1" si="575"/>
        <v>#N/A</v>
      </c>
      <c r="L301" s="413">
        <f t="shared" si="576"/>
        <v>0</v>
      </c>
      <c r="N301" s="377">
        <f t="shared" si="702"/>
        <v>0</v>
      </c>
      <c r="O301" s="428">
        <f t="shared" ref="O301:T301" si="886">O300</f>
        <v>9.7989820000000005</v>
      </c>
      <c r="P301" s="428" t="e">
        <f t="shared" si="886"/>
        <v>#DIV/0!</v>
      </c>
      <c r="Q301" s="428">
        <f t="shared" si="886"/>
        <v>8000</v>
      </c>
      <c r="R301" s="428">
        <f t="shared" si="886"/>
        <v>1</v>
      </c>
      <c r="S301" s="428">
        <f t="shared" si="886"/>
        <v>0</v>
      </c>
      <c r="T301" s="428" t="e">
        <f t="shared" ca="1" si="886"/>
        <v>#N/A</v>
      </c>
      <c r="U301" s="430" t="e">
        <f t="shared" ca="1" si="704"/>
        <v>#DIV/0!</v>
      </c>
      <c r="V301" s="428" t="e">
        <f t="shared" ref="V301:W301" ca="1" si="887">V300</f>
        <v>#N/A</v>
      </c>
      <c r="W301" s="428" t="e">
        <f t="shared" ca="1" si="887"/>
        <v>#N/A</v>
      </c>
      <c r="X301" s="426" t="e">
        <f t="shared" ca="1" si="706"/>
        <v>#DIV/0!</v>
      </c>
      <c r="Y301" s="428">
        <f t="shared" ref="Y301:Z301" si="888">Y300</f>
        <v>9.0000000000000002E-6</v>
      </c>
      <c r="Z301" s="428" t="e">
        <f t="shared" ca="1" si="888"/>
        <v>#DIV/0!</v>
      </c>
      <c r="AA301" s="431" t="e">
        <f t="shared" ca="1" si="708"/>
        <v>#N/A</v>
      </c>
      <c r="AB301" s="432" t="e">
        <f t="shared" ca="1" si="709"/>
        <v>#DIV/0!</v>
      </c>
      <c r="AC301" s="428" t="e">
        <f t="shared" ref="AC301:AD301" si="889">AC300</f>
        <v>#DIV/0!</v>
      </c>
      <c r="AD301" s="413" t="str">
        <f t="shared" si="889"/>
        <v>기체</v>
      </c>
      <c r="AE301" s="427" t="e">
        <f t="shared" ca="1" si="711"/>
        <v>#DIV/0!</v>
      </c>
      <c r="AF301" s="428">
        <f t="shared" si="582"/>
        <v>0.03</v>
      </c>
      <c r="AG301" s="423">
        <f t="shared" si="712"/>
        <v>0</v>
      </c>
      <c r="AH301" s="423" t="e">
        <f t="shared" ca="1" si="713"/>
        <v>#DIV/0!</v>
      </c>
      <c r="AI301" s="447" t="e">
        <f t="shared" si="714"/>
        <v>#N/A</v>
      </c>
      <c r="AJ301" s="429" t="e">
        <f t="shared" ca="1" si="715"/>
        <v>#DIV/0!</v>
      </c>
      <c r="AL301" s="68">
        <f>Pressure_1_R3!A188</f>
        <v>0</v>
      </c>
      <c r="AM301" s="84">
        <f>Pressure_1_R3!B188</f>
        <v>0</v>
      </c>
      <c r="AN301" s="84">
        <f>Pressure_1_R3!C188</f>
        <v>0</v>
      </c>
      <c r="AO301" s="84">
        <f>Pressure_1_R3!D188</f>
        <v>0</v>
      </c>
      <c r="AP301" s="84">
        <f>Pressure_1_R3!E188</f>
        <v>0</v>
      </c>
      <c r="AQ301" s="84">
        <f>Pressure_1_R3!F188</f>
        <v>0</v>
      </c>
      <c r="AR301" s="84">
        <f>Pressure_1_R3!G188</f>
        <v>0</v>
      </c>
      <c r="AS301" s="84">
        <f>Pressure_1_R3!H188</f>
        <v>0</v>
      </c>
      <c r="AT301" s="84">
        <f>Pressure_1_R3!I188</f>
        <v>0</v>
      </c>
      <c r="AU301" s="84">
        <f>Pressure_1_R3!J188</f>
        <v>0</v>
      </c>
      <c r="AV301" s="84">
        <f>Pressure_1_R3!K188</f>
        <v>0</v>
      </c>
      <c r="AW301" s="84">
        <f>Pressure_1_R3!L188</f>
        <v>0</v>
      </c>
      <c r="AX301" s="84">
        <f>Pressure_1_R3!M188</f>
        <v>0</v>
      </c>
      <c r="AY301" s="84">
        <f>Pressure_1_R3!N188</f>
        <v>0</v>
      </c>
      <c r="AZ301" s="84">
        <f>Pressure_1_R3!O188</f>
        <v>0</v>
      </c>
      <c r="BA301" s="69">
        <f>Pressure_1_R3!P188</f>
        <v>0</v>
      </c>
    </row>
    <row r="302" spans="2:53" ht="15" customHeight="1">
      <c r="B302" s="409">
        <f t="shared" ref="B302" si="890">B301</f>
        <v>0</v>
      </c>
      <c r="C302" s="460">
        <f>Pressure_1_R3!B63</f>
        <v>0</v>
      </c>
      <c r="D302" s="469">
        <f>Pressure_1_R3!D63</f>
        <v>0</v>
      </c>
      <c r="E302" s="422" t="str">
        <f t="shared" si="699"/>
        <v/>
      </c>
      <c r="F302" s="412" t="e">
        <f t="shared" ref="F302:G302" ca="1" si="891">F301</f>
        <v>#N/A</v>
      </c>
      <c r="G302" s="413" t="e">
        <f t="shared" ca="1" si="891"/>
        <v>#VALUE!</v>
      </c>
      <c r="H302" s="444" t="e">
        <f t="shared" ca="1" si="701"/>
        <v>#N/A</v>
      </c>
      <c r="I302" s="411" t="s">
        <v>964</v>
      </c>
      <c r="J302" s="377">
        <f t="shared" si="574"/>
        <v>1</v>
      </c>
      <c r="K302" s="420" t="e">
        <f t="shared" ca="1" si="575"/>
        <v>#N/A</v>
      </c>
      <c r="L302" s="413">
        <f t="shared" si="576"/>
        <v>0</v>
      </c>
      <c r="N302" s="377">
        <f t="shared" si="702"/>
        <v>0</v>
      </c>
      <c r="O302" s="428">
        <f t="shared" ref="O302:T302" si="892">O301</f>
        <v>9.7989820000000005</v>
      </c>
      <c r="P302" s="428" t="e">
        <f t="shared" si="892"/>
        <v>#DIV/0!</v>
      </c>
      <c r="Q302" s="428">
        <f t="shared" si="892"/>
        <v>8000</v>
      </c>
      <c r="R302" s="428">
        <f t="shared" si="892"/>
        <v>1</v>
      </c>
      <c r="S302" s="428">
        <f t="shared" si="892"/>
        <v>0</v>
      </c>
      <c r="T302" s="428" t="e">
        <f t="shared" ca="1" si="892"/>
        <v>#N/A</v>
      </c>
      <c r="U302" s="430" t="e">
        <f t="shared" ca="1" si="704"/>
        <v>#DIV/0!</v>
      </c>
      <c r="V302" s="428" t="e">
        <f t="shared" ref="V302:W302" ca="1" si="893">V301</f>
        <v>#N/A</v>
      </c>
      <c r="W302" s="428" t="e">
        <f t="shared" ca="1" si="893"/>
        <v>#N/A</v>
      </c>
      <c r="X302" s="426" t="e">
        <f t="shared" ca="1" si="706"/>
        <v>#DIV/0!</v>
      </c>
      <c r="Y302" s="428">
        <f t="shared" ref="Y302:Z302" si="894">Y301</f>
        <v>9.0000000000000002E-6</v>
      </c>
      <c r="Z302" s="428" t="e">
        <f t="shared" ca="1" si="894"/>
        <v>#DIV/0!</v>
      </c>
      <c r="AA302" s="431" t="e">
        <f t="shared" ca="1" si="708"/>
        <v>#N/A</v>
      </c>
      <c r="AB302" s="432" t="e">
        <f t="shared" ca="1" si="709"/>
        <v>#DIV/0!</v>
      </c>
      <c r="AC302" s="428" t="e">
        <f t="shared" ref="AC302:AD302" si="895">AC301</f>
        <v>#DIV/0!</v>
      </c>
      <c r="AD302" s="413" t="str">
        <f t="shared" si="895"/>
        <v>기체</v>
      </c>
      <c r="AE302" s="427" t="e">
        <f t="shared" ca="1" si="711"/>
        <v>#DIV/0!</v>
      </c>
      <c r="AF302" s="428">
        <f t="shared" si="582"/>
        <v>0.03</v>
      </c>
      <c r="AG302" s="423">
        <f t="shared" si="712"/>
        <v>0</v>
      </c>
      <c r="AH302" s="423" t="e">
        <f t="shared" ca="1" si="713"/>
        <v>#DIV/0!</v>
      </c>
      <c r="AI302" s="447" t="e">
        <f t="shared" si="714"/>
        <v>#N/A</v>
      </c>
      <c r="AJ302" s="429" t="e">
        <f t="shared" ca="1" si="715"/>
        <v>#DIV/0!</v>
      </c>
      <c r="AL302" s="68">
        <f>Pressure_1_R3!A189</f>
        <v>0</v>
      </c>
      <c r="AM302" s="84">
        <f>Pressure_1_R3!B189</f>
        <v>0</v>
      </c>
      <c r="AN302" s="84">
        <f>Pressure_1_R3!C189</f>
        <v>0</v>
      </c>
      <c r="AO302" s="84">
        <f>Pressure_1_R3!D189</f>
        <v>0</v>
      </c>
      <c r="AP302" s="84">
        <f>Pressure_1_R3!E189</f>
        <v>0</v>
      </c>
      <c r="AQ302" s="84">
        <f>Pressure_1_R3!F189</f>
        <v>0</v>
      </c>
      <c r="AR302" s="84">
        <f>Pressure_1_R3!G189</f>
        <v>0</v>
      </c>
      <c r="AS302" s="84">
        <f>Pressure_1_R3!H189</f>
        <v>0</v>
      </c>
      <c r="AT302" s="84">
        <f>Pressure_1_R3!I189</f>
        <v>0</v>
      </c>
      <c r="AU302" s="84">
        <f>Pressure_1_R3!J189</f>
        <v>0</v>
      </c>
      <c r="AV302" s="84">
        <f>Pressure_1_R3!K189</f>
        <v>0</v>
      </c>
      <c r="AW302" s="84">
        <f>Pressure_1_R3!L189</f>
        <v>0</v>
      </c>
      <c r="AX302" s="84">
        <f>Pressure_1_R3!M189</f>
        <v>0</v>
      </c>
      <c r="AY302" s="84">
        <f>Pressure_1_R3!N189</f>
        <v>0</v>
      </c>
      <c r="AZ302" s="84">
        <f>Pressure_1_R3!O189</f>
        <v>0</v>
      </c>
      <c r="BA302" s="69">
        <f>Pressure_1_R3!P189</f>
        <v>0</v>
      </c>
    </row>
    <row r="303" spans="2:53" s="67" customFormat="1" ht="15" customHeight="1"/>
    <row r="304" spans="2:53" s="67" customFormat="1" ht="15" customHeight="1">
      <c r="B304" s="301" t="s">
        <v>403</v>
      </c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</row>
    <row r="305" spans="2:23" s="67" customFormat="1" ht="15" customHeight="1">
      <c r="B305" s="440" t="s">
        <v>404</v>
      </c>
      <c r="C305" s="99" t="s">
        <v>405</v>
      </c>
      <c r="D305" s="99" t="s">
        <v>406</v>
      </c>
      <c r="E305" s="99" t="s">
        <v>407</v>
      </c>
      <c r="F305" s="99" t="s">
        <v>408</v>
      </c>
      <c r="G305" s="99" t="s">
        <v>406</v>
      </c>
      <c r="H305" s="99" t="s">
        <v>407</v>
      </c>
      <c r="I305" s="793" t="s">
        <v>409</v>
      </c>
      <c r="J305" s="794"/>
      <c r="K305" s="99" t="s">
        <v>410</v>
      </c>
      <c r="L305" s="99" t="s">
        <v>407</v>
      </c>
      <c r="M305" s="793" t="s">
        <v>411</v>
      </c>
      <c r="N305" s="794"/>
      <c r="O305" s="99" t="s">
        <v>407</v>
      </c>
      <c r="P305" s="99" t="s">
        <v>412</v>
      </c>
      <c r="Q305" s="99" t="s">
        <v>413</v>
      </c>
      <c r="R305" s="99" t="s">
        <v>414</v>
      </c>
      <c r="S305" s="100" t="s">
        <v>415</v>
      </c>
      <c r="T305" s="44"/>
      <c r="U305" s="131" t="s">
        <v>479</v>
      </c>
      <c r="V305" s="113" t="e">
        <f ca="1">SUM(S306:S320)</f>
        <v>#N/A</v>
      </c>
    </row>
    <row r="306" spans="2:23" s="67" customFormat="1" ht="15" customHeight="1">
      <c r="B306" s="101" t="s">
        <v>416</v>
      </c>
      <c r="C306" s="102" t="s">
        <v>417</v>
      </c>
      <c r="D306" s="103" t="e">
        <f ca="1">G239</f>
        <v>#N/A</v>
      </c>
      <c r="E306" s="104" t="s">
        <v>418</v>
      </c>
      <c r="F306" s="102" t="s">
        <v>419</v>
      </c>
      <c r="G306" s="105" t="e">
        <f ca="1">D306*J239%</f>
        <v>#N/A</v>
      </c>
      <c r="H306" s="104"/>
      <c r="I306" s="106" t="s">
        <v>420</v>
      </c>
      <c r="J306" s="107">
        <v>2</v>
      </c>
      <c r="K306" s="108" t="e">
        <f t="shared" ref="K306:K320" ca="1" si="896">G306/J306</f>
        <v>#N/A</v>
      </c>
      <c r="L306" s="104" t="s">
        <v>418</v>
      </c>
      <c r="M306" s="102" t="s">
        <v>421</v>
      </c>
      <c r="N306" s="108" t="e">
        <f ca="1">1/D306</f>
        <v>#N/A</v>
      </c>
      <c r="O306" s="104" t="s">
        <v>422</v>
      </c>
      <c r="P306" s="108" t="e">
        <f t="shared" ref="P306:P320" ca="1" si="897">K306*N306</f>
        <v>#N/A</v>
      </c>
      <c r="Q306" s="104">
        <v>13</v>
      </c>
      <c r="R306" s="109">
        <f t="shared" ref="R306:R320" si="898">1/2*(100/Q306)^2</f>
        <v>29.585798816568047</v>
      </c>
      <c r="S306" s="110" t="e">
        <f t="shared" ref="S306:S320" ca="1" si="899">P306^4/R306</f>
        <v>#N/A</v>
      </c>
      <c r="T306" s="44"/>
      <c r="U306" s="129" t="s">
        <v>478</v>
      </c>
      <c r="V306" s="130" t="e">
        <f ca="1">SQRT(SUMSQ(P306:P320))</f>
        <v>#N/A</v>
      </c>
      <c r="W306" s="82"/>
    </row>
    <row r="307" spans="2:23" s="67" customFormat="1" ht="15" customHeight="1">
      <c r="B307" s="101" t="s">
        <v>423</v>
      </c>
      <c r="C307" s="111" t="s">
        <v>424</v>
      </c>
      <c r="D307" s="112" t="e">
        <f ca="1">O$3-I239</f>
        <v>#DIV/0!</v>
      </c>
      <c r="E307" s="113" t="s">
        <v>139</v>
      </c>
      <c r="F307" s="104" t="s">
        <v>425</v>
      </c>
      <c r="G307" s="114">
        <v>0.5</v>
      </c>
      <c r="H307" s="113" t="s">
        <v>139</v>
      </c>
      <c r="I307" s="110" t="s">
        <v>426</v>
      </c>
      <c r="J307" s="107">
        <f>SQRT(3)</f>
        <v>1.7320508075688772</v>
      </c>
      <c r="K307" s="108">
        <f t="shared" si="896"/>
        <v>0.28867513459481292</v>
      </c>
      <c r="L307" s="113" t="s">
        <v>139</v>
      </c>
      <c r="M307" s="111" t="s">
        <v>427</v>
      </c>
      <c r="N307" s="108">
        <f>D308</f>
        <v>9.0000000000000002E-6</v>
      </c>
      <c r="O307" s="113" t="s">
        <v>428</v>
      </c>
      <c r="P307" s="108">
        <f t="shared" si="897"/>
        <v>2.5980762113533164E-6</v>
      </c>
      <c r="Q307" s="113">
        <v>10</v>
      </c>
      <c r="R307" s="109">
        <f t="shared" si="898"/>
        <v>50</v>
      </c>
      <c r="S307" s="110">
        <f t="shared" si="899"/>
        <v>9.1125000000000059E-25</v>
      </c>
      <c r="T307" s="44"/>
      <c r="U307" s="129" t="s">
        <v>480</v>
      </c>
      <c r="V307" s="132" t="e">
        <f ca="1">V306^4/V305</f>
        <v>#N/A</v>
      </c>
      <c r="W307" s="82"/>
    </row>
    <row r="308" spans="2:23" s="67" customFormat="1" ht="15" customHeight="1">
      <c r="B308" s="101" t="s">
        <v>429</v>
      </c>
      <c r="C308" s="111" t="s">
        <v>427</v>
      </c>
      <c r="D308" s="115">
        <v>9.0000000000000002E-6</v>
      </c>
      <c r="E308" s="113" t="s">
        <v>428</v>
      </c>
      <c r="F308" s="116">
        <v>0.1</v>
      </c>
      <c r="G308" s="108">
        <f>D308*F308</f>
        <v>9.0000000000000007E-7</v>
      </c>
      <c r="H308" s="113" t="s">
        <v>428</v>
      </c>
      <c r="I308" s="110" t="s">
        <v>426</v>
      </c>
      <c r="J308" s="107">
        <f>SQRT(3)</f>
        <v>1.7320508075688772</v>
      </c>
      <c r="K308" s="108">
        <f t="shared" si="896"/>
        <v>5.1961524227066323E-7</v>
      </c>
      <c r="L308" s="113" t="s">
        <v>428</v>
      </c>
      <c r="M308" s="111" t="s">
        <v>424</v>
      </c>
      <c r="N308" s="117" t="e">
        <f ca="1">D307</f>
        <v>#DIV/0!</v>
      </c>
      <c r="O308" s="113" t="s">
        <v>139</v>
      </c>
      <c r="P308" s="108" t="e">
        <f t="shared" ca="1" si="897"/>
        <v>#DIV/0!</v>
      </c>
      <c r="Q308" s="113">
        <v>20</v>
      </c>
      <c r="R308" s="118">
        <f t="shared" si="898"/>
        <v>12.5</v>
      </c>
      <c r="S308" s="110" t="e">
        <f t="shared" ca="1" si="899"/>
        <v>#DIV/0!</v>
      </c>
      <c r="T308" s="44"/>
      <c r="U308" s="129" t="s">
        <v>420</v>
      </c>
      <c r="V308" s="133" t="e">
        <f ca="1">1.95996+2.37356/V307+2.818745/V307^2+2.546662/V307^3+1.761829/V307^4+0.245458/V307^5+1.000764/V307^6</f>
        <v>#N/A</v>
      </c>
      <c r="W308" s="81"/>
    </row>
    <row r="309" spans="2:23" s="67" customFormat="1" ht="15" customHeight="1">
      <c r="B309" s="101" t="s">
        <v>430</v>
      </c>
      <c r="C309" s="102" t="s">
        <v>431</v>
      </c>
      <c r="D309" s="119">
        <v>9.7989820000000005</v>
      </c>
      <c r="E309" s="120" t="s">
        <v>432</v>
      </c>
      <c r="F309" s="121" t="s">
        <v>419</v>
      </c>
      <c r="G309" s="108">
        <f>0.0002/100</f>
        <v>1.9999999999999999E-6</v>
      </c>
      <c r="H309" s="120" t="s">
        <v>432</v>
      </c>
      <c r="I309" s="106" t="s">
        <v>420</v>
      </c>
      <c r="J309" s="107">
        <v>2</v>
      </c>
      <c r="K309" s="108">
        <f t="shared" si="896"/>
        <v>9.9999999999999995E-7</v>
      </c>
      <c r="L309" s="120" t="s">
        <v>432</v>
      </c>
      <c r="M309" s="111" t="s">
        <v>433</v>
      </c>
      <c r="N309" s="117">
        <f>1/D309</f>
        <v>0.1020514171778252</v>
      </c>
      <c r="O309" s="120" t="s">
        <v>434</v>
      </c>
      <c r="P309" s="108">
        <f t="shared" si="897"/>
        <v>1.0205141717782521E-7</v>
      </c>
      <c r="Q309" s="113">
        <v>10</v>
      </c>
      <c r="R309" s="109">
        <f t="shared" si="898"/>
        <v>50</v>
      </c>
      <c r="S309" s="110">
        <f t="shared" si="899"/>
        <v>2.1692327673842511E-30</v>
      </c>
      <c r="T309" s="44"/>
      <c r="U309" s="129" t="s">
        <v>481</v>
      </c>
      <c r="V309" s="134" t="e">
        <f ca="1">V306*V308*100</f>
        <v>#N/A</v>
      </c>
      <c r="W309" s="433" t="s">
        <v>482</v>
      </c>
    </row>
    <row r="310" spans="2:23" s="67" customFormat="1" ht="15" customHeight="1">
      <c r="B310" s="101" t="s">
        <v>435</v>
      </c>
      <c r="C310" s="102" t="s">
        <v>436</v>
      </c>
      <c r="D310" s="122">
        <v>5</v>
      </c>
      <c r="E310" s="120" t="s">
        <v>437</v>
      </c>
      <c r="F310" s="116" t="s">
        <v>438</v>
      </c>
      <c r="G310" s="108">
        <f>RADIANS(D310/60)</f>
        <v>1.454441043328608E-3</v>
      </c>
      <c r="H310" s="120"/>
      <c r="I310" s="110" t="s">
        <v>426</v>
      </c>
      <c r="J310" s="107">
        <f>SQRT(3)</f>
        <v>1.7320508075688772</v>
      </c>
      <c r="K310" s="108">
        <f t="shared" si="896"/>
        <v>8.3972192788621196E-4</v>
      </c>
      <c r="L310" s="120"/>
      <c r="M310" s="102" t="s">
        <v>439</v>
      </c>
      <c r="N310" s="108">
        <f>TAN(G310)</f>
        <v>1.45444206890373E-3</v>
      </c>
      <c r="O310" s="120"/>
      <c r="P310" s="108">
        <f t="shared" si="897"/>
        <v>1.2213268980986508E-6</v>
      </c>
      <c r="Q310" s="113">
        <v>30</v>
      </c>
      <c r="R310" s="109">
        <f t="shared" si="898"/>
        <v>5.5555555555555562</v>
      </c>
      <c r="S310" s="110">
        <f t="shared" si="899"/>
        <v>4.0049785364825227E-25</v>
      </c>
      <c r="T310" s="44"/>
      <c r="U310" s="434" t="s">
        <v>951</v>
      </c>
      <c r="V310" s="113" t="e">
        <f ca="1">OFFSET(R$3,COUNTIF(Q$4:Q$10,"&lt;="&amp;V309),0)+1</f>
        <v>#VALUE!</v>
      </c>
    </row>
    <row r="311" spans="2:23" s="67" customFormat="1" ht="15" customHeight="1">
      <c r="B311" s="101" t="s">
        <v>440</v>
      </c>
      <c r="C311" s="102" t="s">
        <v>441</v>
      </c>
      <c r="D311" s="122">
        <f>IF(MAX(E243:E302)&lt;=L$8,50,10)</f>
        <v>50</v>
      </c>
      <c r="E311" s="120" t="s">
        <v>442</v>
      </c>
      <c r="F311" s="116"/>
      <c r="G311" s="108">
        <f>D311*10^-6</f>
        <v>4.9999999999999996E-5</v>
      </c>
      <c r="H311" s="120"/>
      <c r="I311" s="110" t="s">
        <v>426</v>
      </c>
      <c r="J311" s="107">
        <f>SQRT(3)</f>
        <v>1.7320508075688772</v>
      </c>
      <c r="K311" s="108">
        <f t="shared" si="896"/>
        <v>2.8867513459481286E-5</v>
      </c>
      <c r="L311" s="120"/>
      <c r="M311" s="102"/>
      <c r="N311" s="117">
        <v>1</v>
      </c>
      <c r="O311" s="120"/>
      <c r="P311" s="108">
        <f t="shared" si="897"/>
        <v>2.8867513459481286E-5</v>
      </c>
      <c r="Q311" s="113">
        <v>10</v>
      </c>
      <c r="R311" s="109">
        <f t="shared" si="898"/>
        <v>50</v>
      </c>
      <c r="S311" s="110">
        <f t="shared" si="899"/>
        <v>1.3888888888888882E-20</v>
      </c>
      <c r="T311" s="44"/>
      <c r="U311" s="44"/>
      <c r="V311" s="44"/>
    </row>
    <row r="312" spans="2:23" s="67" customFormat="1" ht="15" customHeight="1">
      <c r="B312" s="101" t="s">
        <v>443</v>
      </c>
      <c r="C312" s="102" t="s">
        <v>444</v>
      </c>
      <c r="D312" s="103" t="e">
        <f ca="1">D315*D309/D306</f>
        <v>#N/A</v>
      </c>
      <c r="E312" s="120" t="s">
        <v>445</v>
      </c>
      <c r="F312" s="116" t="s">
        <v>446</v>
      </c>
      <c r="G312" s="105" t="e">
        <f ca="1">D312*(50*10^-6)</f>
        <v>#N/A</v>
      </c>
      <c r="H312" s="120" t="s">
        <v>445</v>
      </c>
      <c r="I312" s="110" t="s">
        <v>426</v>
      </c>
      <c r="J312" s="107">
        <f>SQRT(3)</f>
        <v>1.7320508075688772</v>
      </c>
      <c r="K312" s="108" t="e">
        <f t="shared" ca="1" si="896"/>
        <v>#N/A</v>
      </c>
      <c r="L312" s="120" t="s">
        <v>445</v>
      </c>
      <c r="M312" s="102" t="s">
        <v>447</v>
      </c>
      <c r="N312" s="105" t="e">
        <f ca="1">D313</f>
        <v>#N/A</v>
      </c>
      <c r="O312" s="120" t="s">
        <v>448</v>
      </c>
      <c r="P312" s="108" t="e">
        <f t="shared" ca="1" si="897"/>
        <v>#N/A</v>
      </c>
      <c r="Q312" s="113">
        <v>10</v>
      </c>
      <c r="R312" s="109">
        <f t="shared" si="898"/>
        <v>50</v>
      </c>
      <c r="S312" s="110" t="e">
        <f t="shared" ca="1" si="899"/>
        <v>#N/A</v>
      </c>
      <c r="T312" s="44"/>
      <c r="U312" s="44"/>
      <c r="V312" s="44"/>
    </row>
    <row r="313" spans="2:23" s="67" customFormat="1" ht="15" customHeight="1">
      <c r="B313" s="101" t="s">
        <v>449</v>
      </c>
      <c r="C313" s="102" t="s">
        <v>447</v>
      </c>
      <c r="D313" s="103" t="e">
        <f ca="1">H239*10^-6</f>
        <v>#N/A</v>
      </c>
      <c r="E313" s="113" t="s">
        <v>448</v>
      </c>
      <c r="F313" s="116">
        <v>0.2</v>
      </c>
      <c r="G313" s="105" t="e">
        <f ca="1">D313*F313</f>
        <v>#N/A</v>
      </c>
      <c r="H313" s="113" t="s">
        <v>448</v>
      </c>
      <c r="I313" s="110" t="s">
        <v>426</v>
      </c>
      <c r="J313" s="107">
        <f>SQRT(3)</f>
        <v>1.7320508075688772</v>
      </c>
      <c r="K313" s="108" t="e">
        <f t="shared" ca="1" si="896"/>
        <v>#N/A</v>
      </c>
      <c r="L313" s="113" t="s">
        <v>448</v>
      </c>
      <c r="M313" s="102" t="s">
        <v>444</v>
      </c>
      <c r="N313" s="105" t="e">
        <f ca="1">D312</f>
        <v>#N/A</v>
      </c>
      <c r="O313" s="120" t="s">
        <v>445</v>
      </c>
      <c r="P313" s="108" t="e">
        <f t="shared" ca="1" si="897"/>
        <v>#N/A</v>
      </c>
      <c r="Q313" s="113">
        <v>10</v>
      </c>
      <c r="R313" s="109">
        <f t="shared" si="898"/>
        <v>50</v>
      </c>
      <c r="S313" s="110" t="e">
        <f t="shared" ca="1" si="899"/>
        <v>#N/A</v>
      </c>
      <c r="T313" s="44"/>
      <c r="U313" s="44"/>
      <c r="V313" s="44"/>
    </row>
    <row r="314" spans="2:23" s="67" customFormat="1" ht="15" customHeight="1">
      <c r="B314" s="101" t="s">
        <v>140</v>
      </c>
      <c r="C314" s="102" t="s">
        <v>450</v>
      </c>
      <c r="D314" s="119" t="e">
        <f>O$5</f>
        <v>#DIV/0!</v>
      </c>
      <c r="E314" s="120" t="s">
        <v>141</v>
      </c>
      <c r="F314" s="120" t="s">
        <v>451</v>
      </c>
      <c r="G314" s="114">
        <v>0.05</v>
      </c>
      <c r="H314" s="120" t="s">
        <v>141</v>
      </c>
      <c r="I314" s="110" t="s">
        <v>426</v>
      </c>
      <c r="J314" s="107">
        <f>SQRT(3)</f>
        <v>1.7320508075688772</v>
      </c>
      <c r="K314" s="108">
        <f t="shared" si="896"/>
        <v>2.8867513459481291E-2</v>
      </c>
      <c r="L314" s="120" t="s">
        <v>141</v>
      </c>
      <c r="M314" s="102" t="s">
        <v>452</v>
      </c>
      <c r="N314" s="105">
        <f>1/D316</f>
        <v>1.25E-4</v>
      </c>
      <c r="O314" s="120" t="s">
        <v>453</v>
      </c>
      <c r="P314" s="108">
        <f t="shared" si="897"/>
        <v>3.6084391824351616E-6</v>
      </c>
      <c r="Q314" s="113">
        <v>10</v>
      </c>
      <c r="R314" s="109">
        <f t="shared" si="898"/>
        <v>50</v>
      </c>
      <c r="S314" s="110">
        <f t="shared" si="899"/>
        <v>3.3908420138888909E-24</v>
      </c>
      <c r="T314" s="44"/>
      <c r="U314" s="44"/>
      <c r="V314" s="44"/>
    </row>
    <row r="315" spans="2:23" s="67" customFormat="1" ht="15" customHeight="1">
      <c r="B315" s="101" t="s">
        <v>454</v>
      </c>
      <c r="C315" s="102" t="s">
        <v>455</v>
      </c>
      <c r="D315" s="123">
        <f>MAX(N243:N302)</f>
        <v>0</v>
      </c>
      <c r="E315" s="120" t="s">
        <v>456</v>
      </c>
      <c r="F315" s="102" t="s">
        <v>419</v>
      </c>
      <c r="G315" s="124">
        <f>SUM(Pressure_1_R3!T68:T143)/10^6</f>
        <v>0</v>
      </c>
      <c r="H315" s="104" t="s">
        <v>456</v>
      </c>
      <c r="I315" s="106" t="s">
        <v>420</v>
      </c>
      <c r="J315" s="107">
        <v>2</v>
      </c>
      <c r="K315" s="108">
        <f t="shared" si="896"/>
        <v>0</v>
      </c>
      <c r="L315" s="120" t="s">
        <v>456</v>
      </c>
      <c r="M315" s="102" t="s">
        <v>457</v>
      </c>
      <c r="N315" s="105" t="e">
        <f>1/D315</f>
        <v>#DIV/0!</v>
      </c>
      <c r="O315" s="120" t="s">
        <v>458</v>
      </c>
      <c r="P315" s="108" t="e">
        <f t="shared" si="897"/>
        <v>#DIV/0!</v>
      </c>
      <c r="Q315" s="113">
        <v>13</v>
      </c>
      <c r="R315" s="109">
        <f t="shared" si="898"/>
        <v>29.585798816568047</v>
      </c>
      <c r="S315" s="110" t="e">
        <f t="shared" si="899"/>
        <v>#DIV/0!</v>
      </c>
      <c r="T315" s="44"/>
    </row>
    <row r="316" spans="2:23" s="67" customFormat="1" ht="15" customHeight="1">
      <c r="B316" s="101" t="s">
        <v>459</v>
      </c>
      <c r="C316" s="102" t="s">
        <v>460</v>
      </c>
      <c r="D316" s="123">
        <f>Q243</f>
        <v>8000</v>
      </c>
      <c r="E316" s="120" t="s">
        <v>141</v>
      </c>
      <c r="F316" s="125">
        <v>0.05</v>
      </c>
      <c r="G316" s="105">
        <f>D316*F316</f>
        <v>400</v>
      </c>
      <c r="H316" s="120" t="s">
        <v>141</v>
      </c>
      <c r="I316" s="110" t="s">
        <v>426</v>
      </c>
      <c r="J316" s="107">
        <f>SQRT(3)</f>
        <v>1.7320508075688772</v>
      </c>
      <c r="K316" s="108">
        <f t="shared" si="896"/>
        <v>230.94010767585033</v>
      </c>
      <c r="L316" s="120" t="s">
        <v>141</v>
      </c>
      <c r="M316" s="102" t="s">
        <v>461</v>
      </c>
      <c r="N316" s="105" t="e">
        <f>D314/(D316^2)</f>
        <v>#DIV/0!</v>
      </c>
      <c r="O316" s="120" t="s">
        <v>453</v>
      </c>
      <c r="P316" s="108" t="e">
        <f t="shared" si="897"/>
        <v>#DIV/0!</v>
      </c>
      <c r="Q316" s="113">
        <v>10</v>
      </c>
      <c r="R316" s="109">
        <f t="shared" si="898"/>
        <v>50</v>
      </c>
      <c r="S316" s="110" t="e">
        <f t="shared" si="899"/>
        <v>#DIV/0!</v>
      </c>
      <c r="T316" s="44"/>
      <c r="U316" s="44"/>
      <c r="V316" s="44"/>
    </row>
    <row r="317" spans="2:23" s="67" customFormat="1" ht="15" customHeight="1">
      <c r="B317" s="101" t="s">
        <v>462</v>
      </c>
      <c r="C317" s="111" t="s">
        <v>463</v>
      </c>
      <c r="D317" s="123" t="e">
        <f>MAX(AC243:AC302)</f>
        <v>#DIV/0!</v>
      </c>
      <c r="E317" s="120" t="s">
        <v>141</v>
      </c>
      <c r="F317" s="125">
        <v>0.01</v>
      </c>
      <c r="G317" s="117" t="e">
        <f>D317*F317</f>
        <v>#DIV/0!</v>
      </c>
      <c r="H317" s="120" t="s">
        <v>141</v>
      </c>
      <c r="I317" s="110" t="s">
        <v>426</v>
      </c>
      <c r="J317" s="107">
        <f>SQRT(3)</f>
        <v>1.7320508075688772</v>
      </c>
      <c r="K317" s="108" t="e">
        <f t="shared" si="896"/>
        <v>#DIV/0!</v>
      </c>
      <c r="L317" s="120" t="s">
        <v>141</v>
      </c>
      <c r="M317" s="102" t="s">
        <v>464</v>
      </c>
      <c r="N317" s="126" t="e">
        <f ca="1">D309*D318/D312</f>
        <v>#N/A</v>
      </c>
      <c r="O317" s="120" t="s">
        <v>453</v>
      </c>
      <c r="P317" s="108" t="e">
        <f t="shared" ca="1" si="897"/>
        <v>#DIV/0!</v>
      </c>
      <c r="Q317" s="113">
        <v>20</v>
      </c>
      <c r="R317" s="118">
        <f t="shared" si="898"/>
        <v>12.5</v>
      </c>
      <c r="S317" s="110" t="e">
        <f t="shared" ca="1" si="899"/>
        <v>#DIV/0!</v>
      </c>
      <c r="T317" s="44"/>
      <c r="U317" s="44"/>
      <c r="V317" s="44"/>
    </row>
    <row r="318" spans="2:23" s="67" customFormat="1" ht="15" customHeight="1">
      <c r="B318" s="101" t="s">
        <v>465</v>
      </c>
      <c r="C318" s="111" t="s">
        <v>466</v>
      </c>
      <c r="D318" s="127">
        <f>AF243</f>
        <v>0.03</v>
      </c>
      <c r="E318" s="120" t="s">
        <v>467</v>
      </c>
      <c r="F318" s="125"/>
      <c r="G318" s="117">
        <f>D318</f>
        <v>0.03</v>
      </c>
      <c r="H318" s="120" t="s">
        <v>467</v>
      </c>
      <c r="I318" s="110" t="s">
        <v>426</v>
      </c>
      <c r="J318" s="107">
        <f>SQRT(3)</f>
        <v>1.7320508075688772</v>
      </c>
      <c r="K318" s="108">
        <f t="shared" si="896"/>
        <v>1.7320508075688773E-2</v>
      </c>
      <c r="L318" s="120" t="s">
        <v>467</v>
      </c>
      <c r="M318" s="102" t="s">
        <v>468</v>
      </c>
      <c r="N318" s="105" t="e">
        <f ca="1">D309*D317/D312</f>
        <v>#DIV/0!</v>
      </c>
      <c r="O318" s="120" t="s">
        <v>469</v>
      </c>
      <c r="P318" s="108" t="e">
        <f t="shared" ca="1" si="897"/>
        <v>#DIV/0!</v>
      </c>
      <c r="Q318" s="113">
        <v>30</v>
      </c>
      <c r="R318" s="109">
        <f t="shared" si="898"/>
        <v>5.5555555555555562</v>
      </c>
      <c r="S318" s="110" t="e">
        <f t="shared" ca="1" si="899"/>
        <v>#DIV/0!</v>
      </c>
      <c r="T318" s="44"/>
      <c r="U318" s="44"/>
      <c r="V318" s="44"/>
    </row>
    <row r="319" spans="2:23" s="67" customFormat="1" ht="15" customHeight="1">
      <c r="B319" s="101" t="s">
        <v>470</v>
      </c>
      <c r="C319" s="102" t="s">
        <v>471</v>
      </c>
      <c r="D319" s="128" t="e">
        <f ca="1">T243</f>
        <v>#N/A</v>
      </c>
      <c r="E319" s="120" t="s">
        <v>467</v>
      </c>
      <c r="F319" s="125">
        <v>0.1</v>
      </c>
      <c r="G319" s="117" t="e">
        <f ca="1">D319*F319</f>
        <v>#N/A</v>
      </c>
      <c r="H319" s="120" t="s">
        <v>467</v>
      </c>
      <c r="I319" s="110" t="s">
        <v>426</v>
      </c>
      <c r="J319" s="107">
        <f>SQRT(3)</f>
        <v>1.7320508075688772</v>
      </c>
      <c r="K319" s="108" t="e">
        <f t="shared" ca="1" si="896"/>
        <v>#N/A</v>
      </c>
      <c r="L319" s="120" t="s">
        <v>467</v>
      </c>
      <c r="M319" s="102" t="s">
        <v>472</v>
      </c>
      <c r="N319" s="105" t="e">
        <f>D320/D309/D315</f>
        <v>#DIV/0!</v>
      </c>
      <c r="O319" s="120" t="s">
        <v>469</v>
      </c>
      <c r="P319" s="108" t="e">
        <f t="shared" ca="1" si="897"/>
        <v>#N/A</v>
      </c>
      <c r="Q319" s="113">
        <v>10</v>
      </c>
      <c r="R319" s="109">
        <f t="shared" si="898"/>
        <v>50</v>
      </c>
      <c r="S319" s="110" t="e">
        <f t="shared" ca="1" si="899"/>
        <v>#N/A</v>
      </c>
      <c r="T319" s="44"/>
      <c r="U319" s="44"/>
      <c r="V319" s="44"/>
    </row>
    <row r="320" spans="2:23" s="67" customFormat="1" ht="15" customHeight="1">
      <c r="B320" s="101" t="s">
        <v>473</v>
      </c>
      <c r="C320" s="102" t="s">
        <v>474</v>
      </c>
      <c r="D320" s="123">
        <f>S243</f>
        <v>0</v>
      </c>
      <c r="E320" s="120" t="s">
        <v>475</v>
      </c>
      <c r="F320" s="125">
        <v>0.1</v>
      </c>
      <c r="G320" s="117">
        <f>D320*F320</f>
        <v>0</v>
      </c>
      <c r="H320" s="120" t="s">
        <v>475</v>
      </c>
      <c r="I320" s="110" t="s">
        <v>426</v>
      </c>
      <c r="J320" s="107">
        <f>SQRT(3)</f>
        <v>1.7320508075688772</v>
      </c>
      <c r="K320" s="108">
        <f t="shared" si="896"/>
        <v>0</v>
      </c>
      <c r="L320" s="120" t="s">
        <v>475</v>
      </c>
      <c r="M320" s="102" t="s">
        <v>476</v>
      </c>
      <c r="N320" s="105" t="e">
        <f ca="1">D319/D309/D315</f>
        <v>#N/A</v>
      </c>
      <c r="O320" s="120" t="s">
        <v>477</v>
      </c>
      <c r="P320" s="108" t="e">
        <f t="shared" ca="1" si="897"/>
        <v>#N/A</v>
      </c>
      <c r="Q320" s="113">
        <v>10</v>
      </c>
      <c r="R320" s="109">
        <f t="shared" si="898"/>
        <v>50</v>
      </c>
      <c r="S320" s="110" t="e">
        <f t="shared" ca="1" si="899"/>
        <v>#N/A</v>
      </c>
      <c r="T320" s="44"/>
      <c r="U320" s="44"/>
      <c r="V320" s="44"/>
    </row>
    <row r="321" spans="2:22" s="67" customFormat="1" ht="15" customHeight="1"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T321" s="44"/>
      <c r="U321" s="44"/>
      <c r="V321" s="44"/>
    </row>
    <row r="322" spans="2:22" s="67" customFormat="1" ht="15" customHeight="1"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T322" s="44"/>
      <c r="U322" s="44"/>
      <c r="V322" s="44"/>
    </row>
    <row r="323" spans="2:22" s="67" customFormat="1" ht="15" customHeight="1"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T323" s="44"/>
      <c r="U323" s="44"/>
      <c r="V323" s="44"/>
    </row>
    <row r="324" spans="2:22" s="67" customFormat="1" ht="15" customHeight="1"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T324" s="44"/>
      <c r="U324" s="44"/>
      <c r="V324" s="44"/>
    </row>
    <row r="325" spans="2:22" s="67" customFormat="1" ht="15" customHeight="1"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T325" s="44"/>
      <c r="U325" s="44"/>
      <c r="V325" s="44"/>
    </row>
    <row r="326" spans="2:22" s="67" customFormat="1" ht="15" customHeight="1"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T326" s="44"/>
      <c r="U326" s="44"/>
      <c r="V326" s="44"/>
    </row>
    <row r="327" spans="2:22" s="67" customFormat="1" ht="15" customHeight="1"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T327" s="44"/>
      <c r="U327" s="44"/>
      <c r="V327" s="44"/>
    </row>
    <row r="328" spans="2:22" s="67" customFormat="1" ht="15" customHeight="1"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T328" s="44"/>
      <c r="U328" s="44"/>
      <c r="V328" s="44"/>
    </row>
    <row r="329" spans="2:22" s="67" customFormat="1" ht="15" customHeight="1"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T329" s="44"/>
      <c r="U329" s="44"/>
      <c r="V329" s="44"/>
    </row>
    <row r="330" spans="2:22" s="67" customFormat="1" ht="15" customHeight="1"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T330" s="44"/>
      <c r="U330" s="44"/>
      <c r="V330" s="44"/>
    </row>
    <row r="331" spans="2:22" s="67" customFormat="1" ht="15" customHeight="1"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T331" s="44"/>
      <c r="U331" s="44"/>
      <c r="V331" s="44"/>
    </row>
    <row r="332" spans="2:22" s="67" customFormat="1" ht="15" customHeight="1"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T332" s="44"/>
      <c r="U332" s="44"/>
      <c r="V332" s="44"/>
    </row>
    <row r="333" spans="2:22" s="67" customFormat="1" ht="15" customHeight="1"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T333" s="44"/>
      <c r="U333" s="44"/>
      <c r="V333" s="44"/>
    </row>
    <row r="334" spans="2:22" s="67" customFormat="1" ht="15" customHeight="1"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T334" s="44"/>
      <c r="U334" s="44"/>
      <c r="V334" s="44"/>
    </row>
    <row r="335" spans="2:22" s="67" customFormat="1" ht="15" customHeight="1"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T335" s="44"/>
      <c r="U335" s="44"/>
      <c r="V335" s="44"/>
    </row>
    <row r="336" spans="2:22" s="67" customFormat="1" ht="15" customHeight="1"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T336" s="44"/>
      <c r="U336" s="44"/>
      <c r="V336" s="44"/>
    </row>
    <row r="337" spans="1:22" s="67" customFormat="1" ht="15" customHeight="1"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T337" s="44"/>
      <c r="U337" s="44"/>
      <c r="V337" s="44"/>
    </row>
    <row r="338" spans="1:22" s="67" customFormat="1" ht="15" customHeight="1"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T338" s="44"/>
      <c r="U338" s="44"/>
      <c r="V338" s="44"/>
    </row>
    <row r="339" spans="1:22" s="67" customFormat="1" ht="15" customHeight="1"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T339" s="44"/>
      <c r="U339" s="44"/>
      <c r="V339" s="44"/>
    </row>
    <row r="340" spans="1:22" s="67" customFormat="1" ht="15" customHeight="1"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T340" s="44"/>
      <c r="U340" s="44"/>
      <c r="V340" s="44"/>
    </row>
    <row r="341" spans="1:22" s="67" customFormat="1" ht="15" customHeight="1"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T341" s="44"/>
      <c r="U341" s="44"/>
      <c r="V341" s="44"/>
    </row>
    <row r="342" spans="1:22" s="67" customFormat="1" ht="15" customHeight="1"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T342" s="44"/>
      <c r="U342" s="44"/>
      <c r="V342" s="44"/>
    </row>
    <row r="343" spans="1:22" s="67" customFormat="1" ht="15" customHeight="1"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T343" s="44"/>
      <c r="U343" s="44"/>
      <c r="V343" s="44"/>
    </row>
    <row r="344" spans="1:22" s="67" customFormat="1" ht="15" customHeight="1"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T344" s="44"/>
      <c r="U344" s="44"/>
      <c r="V344" s="44"/>
    </row>
    <row r="345" spans="1:22" s="67" customFormat="1" ht="15" customHeight="1"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T345" s="44"/>
      <c r="U345" s="44"/>
      <c r="V345" s="44"/>
    </row>
    <row r="346" spans="1:22" s="67" customFormat="1" ht="15" customHeight="1"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T346" s="44"/>
      <c r="U346" s="44"/>
      <c r="V346" s="44"/>
    </row>
    <row r="347" spans="1:22" s="67" customFormat="1" ht="15" customHeight="1"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T347" s="44"/>
      <c r="U347" s="44"/>
      <c r="V347" s="44"/>
    </row>
    <row r="348" spans="1:22" ht="16.5" customHeight="1">
      <c r="A348" s="298" t="s">
        <v>334</v>
      </c>
    </row>
    <row r="349" spans="1:22" ht="15" customHeight="1">
      <c r="B349" s="301" t="s">
        <v>500</v>
      </c>
    </row>
    <row r="350" spans="1:22" ht="15" customHeight="1">
      <c r="B350" s="786" t="s">
        <v>501</v>
      </c>
      <c r="C350" s="787"/>
      <c r="D350" s="439" t="s">
        <v>3</v>
      </c>
      <c r="E350" s="439" t="s">
        <v>502</v>
      </c>
      <c r="F350" s="439" t="s">
        <v>91</v>
      </c>
      <c r="G350" s="439" t="s">
        <v>395</v>
      </c>
      <c r="H350" s="439" t="s">
        <v>142</v>
      </c>
      <c r="I350" s="439" t="s">
        <v>381</v>
      </c>
      <c r="J350" s="788" t="s">
        <v>135</v>
      </c>
      <c r="K350" s="788"/>
    </row>
    <row r="351" spans="1:22" ht="15" customHeight="1">
      <c r="B351" s="784" t="e">
        <f>Calcu!L$568</f>
        <v>#N/A</v>
      </c>
      <c r="C351" s="785"/>
      <c r="D351" s="240" t="e">
        <f ca="1">OFFSET(Pressure_1_R4!B$66,MATCH($B351,Pressure_1_R4!$C$67:$C$126,0),0)</f>
        <v>#N/A</v>
      </c>
      <c r="E351" s="240" t="e">
        <f ca="1">OFFSET(Pressure_1_R4!D$66,MATCH($B351,Pressure_1_R4!$C$67:$C$126,0),0)</f>
        <v>#N/A</v>
      </c>
      <c r="F351" s="240" t="e">
        <f ca="1">OFFSET(Pressure_1_R4!L$66,MATCH($B351,Pressure_1_R4!$C$67:$C$126,0),0)</f>
        <v>#N/A</v>
      </c>
      <c r="G351" s="240" t="e">
        <f ca="1">OFFSET(Pressure_1_R4!Y$66,MATCH($B351,Pressure_1_R4!$C$67:$C$126,0),0)</f>
        <v>#N/A</v>
      </c>
      <c r="H351" s="240" t="e">
        <f ca="1">OFFSET(Pressure_1_R4!Z$66,MATCH($B351,Pressure_1_R4!$C$67:$C$126,0),0)</f>
        <v>#N/A</v>
      </c>
      <c r="I351" s="240" t="e">
        <f ca="1">OFFSET(Pressure_1_R4!AA$66,MATCH($B351,Pressure_1_R4!$C$67:$C$126,0),0)</f>
        <v>#N/A</v>
      </c>
      <c r="J351" s="240">
        <f ca="1">IF(TYPE(D351)=16,0,OFFSET(Pressure_1_R4!T$66,MATCH($B351,Pressure_1_R4!$C$67:$C$126,0),0))</f>
        <v>0</v>
      </c>
      <c r="K351" s="240" t="e">
        <f ca="1">OFFSET(Pressure_1_R4!V$66,MATCH($B351,Pressure_1_R4!$C$67:$C$126,0),0)</f>
        <v>#N/A</v>
      </c>
    </row>
    <row r="352" spans="1:22" ht="15" customHeight="1">
      <c r="H352" s="237"/>
      <c r="I352" s="73"/>
      <c r="J352" s="72"/>
      <c r="K352" s="72"/>
      <c r="L352" s="67"/>
      <c r="N352" s="301" t="s">
        <v>486</v>
      </c>
    </row>
    <row r="353" spans="2:53" ht="15" customHeight="1" thickBot="1">
      <c r="B353" s="301" t="s">
        <v>981</v>
      </c>
      <c r="E353" s="66"/>
      <c r="F353" s="301" t="s">
        <v>945</v>
      </c>
      <c r="G353" s="66"/>
      <c r="K353" s="72"/>
      <c r="L353" s="66"/>
      <c r="M353" s="66"/>
      <c r="N353" s="790" t="s">
        <v>503</v>
      </c>
      <c r="O353" s="791"/>
      <c r="P353" s="791"/>
      <c r="Q353" s="791"/>
      <c r="R353" s="791"/>
      <c r="S353" s="791"/>
      <c r="T353" s="791"/>
      <c r="U353" s="792"/>
      <c r="V353" s="790" t="s">
        <v>384</v>
      </c>
      <c r="W353" s="791"/>
      <c r="X353" s="791"/>
      <c r="Y353" s="791"/>
      <c r="Z353" s="791"/>
      <c r="AA353" s="792"/>
      <c r="AB353" s="481" t="s">
        <v>385</v>
      </c>
      <c r="AC353" s="791" t="s">
        <v>386</v>
      </c>
      <c r="AD353" s="791"/>
      <c r="AE353" s="791"/>
      <c r="AF353" s="791"/>
      <c r="AG353" s="792"/>
      <c r="AH353" s="790" t="s">
        <v>66</v>
      </c>
      <c r="AI353" s="791"/>
      <c r="AJ353" s="792"/>
      <c r="AK353" s="136"/>
      <c r="AL353" s="301" t="s">
        <v>383</v>
      </c>
      <c r="AM353" s="137"/>
      <c r="AN353" s="137"/>
      <c r="AO353" s="137"/>
      <c r="AP353" s="137"/>
      <c r="AQ353" s="137"/>
      <c r="AR353" s="137"/>
      <c r="AS353" s="137"/>
      <c r="AT353" s="137"/>
      <c r="AU353" s="137"/>
      <c r="AV353" s="137"/>
      <c r="AW353" s="137"/>
      <c r="AX353" s="137"/>
      <c r="AY353" s="137"/>
      <c r="AZ353" s="137"/>
      <c r="BA353" s="137"/>
    </row>
    <row r="354" spans="2:53" ht="15" customHeight="1">
      <c r="B354" s="441" t="s">
        <v>750</v>
      </c>
      <c r="C354" s="778" t="s">
        <v>938</v>
      </c>
      <c r="D354" s="779" t="s">
        <v>92</v>
      </c>
      <c r="E354" s="485" t="s">
        <v>946</v>
      </c>
      <c r="F354" s="778" t="s">
        <v>941</v>
      </c>
      <c r="G354" s="779"/>
      <c r="H354" s="783" t="s">
        <v>135</v>
      </c>
      <c r="I354" s="783"/>
      <c r="J354" s="441" t="s">
        <v>368</v>
      </c>
      <c r="K354" s="442" t="s">
        <v>524</v>
      </c>
      <c r="L354" s="443" t="s">
        <v>92</v>
      </c>
      <c r="N354" s="485" t="s">
        <v>387</v>
      </c>
      <c r="O354" s="485" t="s">
        <v>388</v>
      </c>
      <c r="P354" s="485" t="s">
        <v>389</v>
      </c>
      <c r="Q354" s="485" t="s">
        <v>390</v>
      </c>
      <c r="R354" s="485" t="s">
        <v>391</v>
      </c>
      <c r="S354" s="485" t="s">
        <v>392</v>
      </c>
      <c r="T354" s="485" t="s">
        <v>393</v>
      </c>
      <c r="U354" s="485" t="s">
        <v>394</v>
      </c>
      <c r="V354" s="485" t="s">
        <v>395</v>
      </c>
      <c r="W354" s="485" t="s">
        <v>142</v>
      </c>
      <c r="X354" s="485" t="s">
        <v>177</v>
      </c>
      <c r="Y354" s="425" t="s">
        <v>396</v>
      </c>
      <c r="Z354" s="485" t="s">
        <v>397</v>
      </c>
      <c r="AA354" s="485" t="s">
        <v>398</v>
      </c>
      <c r="AB354" s="485" t="s">
        <v>385</v>
      </c>
      <c r="AC354" s="485" t="s">
        <v>948</v>
      </c>
      <c r="AD354" s="485" t="s">
        <v>947</v>
      </c>
      <c r="AE354" s="485" t="s">
        <v>399</v>
      </c>
      <c r="AF354" s="485" t="s">
        <v>400</v>
      </c>
      <c r="AG354" s="485" t="s">
        <v>401</v>
      </c>
      <c r="AH354" s="488" t="s">
        <v>991</v>
      </c>
      <c r="AI354" s="487" t="s">
        <v>973</v>
      </c>
      <c r="AJ354" s="488" t="s">
        <v>402</v>
      </c>
      <c r="AL354" s="74" t="s">
        <v>497</v>
      </c>
      <c r="AM354" s="75" t="s">
        <v>497</v>
      </c>
      <c r="AN354" s="75" t="s">
        <v>497</v>
      </c>
      <c r="AO354" s="75" t="s">
        <v>497</v>
      </c>
      <c r="AP354" s="75" t="s">
        <v>497</v>
      </c>
      <c r="AQ354" s="75" t="s">
        <v>497</v>
      </c>
      <c r="AR354" s="75" t="s">
        <v>497</v>
      </c>
      <c r="AS354" s="75" t="s">
        <v>497</v>
      </c>
      <c r="AT354" s="75" t="s">
        <v>497</v>
      </c>
      <c r="AU354" s="75" t="s">
        <v>497</v>
      </c>
      <c r="AV354" s="75" t="s">
        <v>497</v>
      </c>
      <c r="AW354" s="75" t="s">
        <v>497</v>
      </c>
      <c r="AX354" s="75" t="s">
        <v>497</v>
      </c>
      <c r="AY354" s="75" t="s">
        <v>497</v>
      </c>
      <c r="AZ354" s="75" t="s">
        <v>497</v>
      </c>
      <c r="BA354" s="76" t="s">
        <v>497</v>
      </c>
    </row>
    <row r="355" spans="2:53" ht="15" customHeight="1">
      <c r="B355" s="452">
        <f>Calcu!I$568</f>
        <v>0</v>
      </c>
      <c r="C355" s="460">
        <f>Pressure_1_R4!B4</f>
        <v>0</v>
      </c>
      <c r="D355" s="469">
        <f>Pressure_1_R4!D4</f>
        <v>0</v>
      </c>
      <c r="E355" s="422" t="str">
        <f>IFERROR(C355*INDEX(C$3:J$10,MATCH(D355,B$3:B$10,0),4),"")</f>
        <v/>
      </c>
      <c r="F355" s="416" t="e">
        <f ca="1">V421</f>
        <v>#N/A</v>
      </c>
      <c r="G355" s="417" t="e">
        <f ca="1">V422</f>
        <v>#VALUE!</v>
      </c>
      <c r="H355" s="444" t="e">
        <f ca="1">ROUND(F355,G355)</f>
        <v>#N/A</v>
      </c>
      <c r="I355" s="411" t="s">
        <v>964</v>
      </c>
      <c r="J355" s="377">
        <f>IF(OR(I355="% of Reading",I355="% of F.S"),1,INDEX(C$3:J$10,MATCH(D355,B$3:B$10,0),MATCH(L355,C$2:J$2,0)))</f>
        <v>1</v>
      </c>
      <c r="K355" s="420" t="e">
        <f ca="1">H355*C355*J355</f>
        <v>#N/A</v>
      </c>
      <c r="L355" s="417">
        <f>D355</f>
        <v>0</v>
      </c>
      <c r="N355" s="377">
        <f t="shared" ref="N355:N383" si="900">SUM(AL355:BA355)</f>
        <v>0</v>
      </c>
      <c r="O355" s="406">
        <v>9.7989820000000005</v>
      </c>
      <c r="P355" s="421" t="e">
        <f>O$5</f>
        <v>#DIV/0!</v>
      </c>
      <c r="Q355" s="406">
        <v>8000</v>
      </c>
      <c r="R355" s="406">
        <v>1</v>
      </c>
      <c r="S355" s="406">
        <f>IF(MAX(E355:E414)&lt;=L$8,0,0.031)</f>
        <v>0</v>
      </c>
      <c r="T355" s="377" t="e">
        <f ca="1">SQRT(4*PI()*V355)</f>
        <v>#N/A</v>
      </c>
      <c r="U355" s="430" t="e">
        <f ca="1">IF(C355&gt;=0,N355*O355*(1-P355/Q355)*R355+S355*T355,#N/A)</f>
        <v>#DIV/0!</v>
      </c>
      <c r="V355" s="408" t="e">
        <f ca="1">G351</f>
        <v>#N/A</v>
      </c>
      <c r="W355" s="421" t="e">
        <f ca="1">H351</f>
        <v>#N/A</v>
      </c>
      <c r="X355" s="426" t="e">
        <f t="shared" ref="X355:X383" ca="1" si="901">U355/V355/10^6</f>
        <v>#DIV/0!</v>
      </c>
      <c r="Y355" s="406">
        <v>9.0000000000000002E-6</v>
      </c>
      <c r="Z355" s="427" t="e">
        <f ca="1">O$3-I351</f>
        <v>#DIV/0!</v>
      </c>
      <c r="AA355" s="431" t="e">
        <f ca="1">V355*(1+W355*X355)*(1+(Y355*Z355))</f>
        <v>#N/A</v>
      </c>
      <c r="AB355" s="432" t="e">
        <f t="shared" ref="AB355:AB383" ca="1" si="902">U355/AA355/10^6</f>
        <v>#DIV/0!</v>
      </c>
      <c r="AC355" s="421" t="e">
        <f>O$3</f>
        <v>#DIV/0!</v>
      </c>
      <c r="AD355" s="424" t="str">
        <f>IF(MAX(E355:E414)&lt;=L$8,"기체","액체")</f>
        <v>기체</v>
      </c>
      <c r="AE355" s="427" t="e">
        <f t="shared" ref="AE355:AE383" ca="1" si="903">IF(AD355="기체",(3.3694*10^-3*AB355)/(273.15+AC355),912.7+0.752*AB355-1.645*10^-3*AB355^2+1.456*10^-6*AB355^3)</f>
        <v>#DIV/0!</v>
      </c>
      <c r="AF355" s="406">
        <v>0.03</v>
      </c>
      <c r="AG355" s="423">
        <f>IF(C355=0,0,(AE355-P355)*O355*AF355)</f>
        <v>0</v>
      </c>
      <c r="AH355" s="423" t="e">
        <f ca="1">IF(C355&gt;=0,AB355+AG355/10^6,#N/A)</f>
        <v>#DIV/0!</v>
      </c>
      <c r="AI355" s="447" t="e">
        <f>INDEX($C$3:$J$10,MATCH("MPa",$C$2:$J$2,0),MATCH(D355,$B$3:$B$10,0))</f>
        <v>#N/A</v>
      </c>
      <c r="AJ355" s="429" t="e">
        <f ca="1">AH355*AI355</f>
        <v>#DIV/0!</v>
      </c>
      <c r="AL355" s="68">
        <f>Pressure_1_R4!A130</f>
        <v>0</v>
      </c>
      <c r="AM355" s="84">
        <f>Pressure_1_R4!B130</f>
        <v>0</v>
      </c>
      <c r="AN355" s="84">
        <f>Pressure_1_R4!C130</f>
        <v>0</v>
      </c>
      <c r="AO355" s="84">
        <f>Pressure_1_R4!D130</f>
        <v>0</v>
      </c>
      <c r="AP355" s="84">
        <f>Pressure_1_R4!E130</f>
        <v>0</v>
      </c>
      <c r="AQ355" s="84">
        <f>Pressure_1_R4!F130</f>
        <v>0</v>
      </c>
      <c r="AR355" s="84">
        <f>Pressure_1_R4!G130</f>
        <v>0</v>
      </c>
      <c r="AS355" s="84">
        <f>Pressure_1_R4!H130</f>
        <v>0</v>
      </c>
      <c r="AT355" s="84">
        <f>Pressure_1_R4!I130</f>
        <v>0</v>
      </c>
      <c r="AU355" s="84">
        <f>Pressure_1_R4!J130</f>
        <v>0</v>
      </c>
      <c r="AV355" s="84">
        <f>Pressure_1_R4!K130</f>
        <v>0</v>
      </c>
      <c r="AW355" s="84">
        <f>Pressure_1_R4!L130</f>
        <v>0</v>
      </c>
      <c r="AX355" s="84">
        <f>Pressure_1_R4!M130</f>
        <v>0</v>
      </c>
      <c r="AY355" s="84">
        <f>Pressure_1_R4!N130</f>
        <v>0</v>
      </c>
      <c r="AZ355" s="84">
        <f>Pressure_1_R4!O130</f>
        <v>0</v>
      </c>
      <c r="BA355" s="69">
        <f>Pressure_1_R4!P130</f>
        <v>0</v>
      </c>
    </row>
    <row r="356" spans="2:53" ht="15" customHeight="1">
      <c r="B356" s="409">
        <f>B355</f>
        <v>0</v>
      </c>
      <c r="C356" s="460">
        <f>Pressure_1_R4!B5</f>
        <v>0</v>
      </c>
      <c r="D356" s="469">
        <f>Pressure_1_R4!D5</f>
        <v>0</v>
      </c>
      <c r="E356" s="422" t="str">
        <f t="shared" ref="E356:E383" si="904">IFERROR(C356*INDEX(C$3:J$10,MATCH(D356,B$3:B$10,0),4),"")</f>
        <v/>
      </c>
      <c r="F356" s="412" t="e">
        <f ca="1">F355</f>
        <v>#N/A</v>
      </c>
      <c r="G356" s="413" t="e">
        <f ca="1">G355</f>
        <v>#VALUE!</v>
      </c>
      <c r="H356" s="444" t="e">
        <f t="shared" ref="H356:H383" ca="1" si="905">ROUND(F356,G356)</f>
        <v>#N/A</v>
      </c>
      <c r="I356" s="411" t="s">
        <v>964</v>
      </c>
      <c r="J356" s="377">
        <f t="shared" ref="J356:J414" si="906">IF(OR(I356="% of Reading",I356="% of F.S"),1,INDEX(C$3:J$10,MATCH(D356,B$3:B$10,0),MATCH(L356,C$2:J$2,0)))</f>
        <v>1</v>
      </c>
      <c r="K356" s="420" t="e">
        <f t="shared" ref="K356:K414" ca="1" si="907">H356*C356*J356</f>
        <v>#N/A</v>
      </c>
      <c r="L356" s="413">
        <f t="shared" ref="L356:L414" si="908">L355</f>
        <v>0</v>
      </c>
      <c r="N356" s="377">
        <f t="shared" si="900"/>
        <v>0</v>
      </c>
      <c r="O356" s="428">
        <f t="shared" ref="O356:T356" si="909">O355</f>
        <v>9.7989820000000005</v>
      </c>
      <c r="P356" s="428" t="e">
        <f t="shared" si="909"/>
        <v>#DIV/0!</v>
      </c>
      <c r="Q356" s="428">
        <f t="shared" si="909"/>
        <v>8000</v>
      </c>
      <c r="R356" s="428">
        <f t="shared" si="909"/>
        <v>1</v>
      </c>
      <c r="S356" s="428">
        <f t="shared" si="909"/>
        <v>0</v>
      </c>
      <c r="T356" s="428" t="e">
        <f t="shared" ca="1" si="909"/>
        <v>#N/A</v>
      </c>
      <c r="U356" s="430" t="e">
        <f t="shared" ref="U356:U383" ca="1" si="910">IF(C356&gt;=0,N356*O356*(1-P356/Q356)*R356+S356*T356,#N/A)</f>
        <v>#DIV/0!</v>
      </c>
      <c r="V356" s="428" t="e">
        <f t="shared" ref="V356" ca="1" si="911">V355</f>
        <v>#N/A</v>
      </c>
      <c r="W356" s="428" t="e">
        <f ca="1">W355</f>
        <v>#N/A</v>
      </c>
      <c r="X356" s="426" t="e">
        <f t="shared" ca="1" si="901"/>
        <v>#DIV/0!</v>
      </c>
      <c r="Y356" s="428">
        <f t="shared" ref="Y356:Z356" si="912">Y355</f>
        <v>9.0000000000000002E-6</v>
      </c>
      <c r="Z356" s="428" t="e">
        <f t="shared" ca="1" si="912"/>
        <v>#DIV/0!</v>
      </c>
      <c r="AA356" s="431" t="e">
        <f ca="1">V356*(1+W356*X356)*(1+(Y356*Z356))</f>
        <v>#N/A</v>
      </c>
      <c r="AB356" s="432" t="e">
        <f t="shared" ca="1" si="902"/>
        <v>#DIV/0!</v>
      </c>
      <c r="AC356" s="428" t="e">
        <f t="shared" ref="AC356" si="913">AC355</f>
        <v>#DIV/0!</v>
      </c>
      <c r="AD356" s="413" t="str">
        <f>AD355</f>
        <v>기체</v>
      </c>
      <c r="AE356" s="427" t="e">
        <f t="shared" ca="1" si="903"/>
        <v>#DIV/0!</v>
      </c>
      <c r="AF356" s="428">
        <f t="shared" ref="AF356:AF414" si="914">AF355</f>
        <v>0.03</v>
      </c>
      <c r="AG356" s="423">
        <f t="shared" ref="AG356:AG383" si="915">IF(C356=0,0,(AE356-P356)*O356*AF356)</f>
        <v>0</v>
      </c>
      <c r="AH356" s="423" t="e">
        <f t="shared" ref="AH356:AH383" ca="1" si="916">IF(C356&gt;=0,AB356+AG356/10^6,#N/A)</f>
        <v>#DIV/0!</v>
      </c>
      <c r="AI356" s="447" t="e">
        <f t="shared" ref="AI356:AI383" si="917">INDEX($C$3:$J$10,MATCH("MPa",$C$2:$J$2,0),MATCH(D356,$B$3:$B$10,0))</f>
        <v>#N/A</v>
      </c>
      <c r="AJ356" s="429" t="e">
        <f t="shared" ref="AJ356:AJ383" ca="1" si="918">AH356*AI356</f>
        <v>#DIV/0!</v>
      </c>
      <c r="AL356" s="70">
        <f>Pressure_1_R4!A131</f>
        <v>0</v>
      </c>
      <c r="AM356" s="83">
        <f>Pressure_1_R4!B131</f>
        <v>0</v>
      </c>
      <c r="AN356" s="83">
        <f>Pressure_1_R4!C131</f>
        <v>0</v>
      </c>
      <c r="AO356" s="83">
        <f>Pressure_1_R4!D131</f>
        <v>0</v>
      </c>
      <c r="AP356" s="83">
        <f>Pressure_1_R4!E131</f>
        <v>0</v>
      </c>
      <c r="AQ356" s="83">
        <f>Pressure_1_R4!F131</f>
        <v>0</v>
      </c>
      <c r="AR356" s="83">
        <f>Pressure_1_R4!G131</f>
        <v>0</v>
      </c>
      <c r="AS356" s="83">
        <f>Pressure_1_R4!H131</f>
        <v>0</v>
      </c>
      <c r="AT356" s="83">
        <f>Pressure_1_R4!I131</f>
        <v>0</v>
      </c>
      <c r="AU356" s="83">
        <f>Pressure_1_R4!J131</f>
        <v>0</v>
      </c>
      <c r="AV356" s="83">
        <f>Pressure_1_R4!K131</f>
        <v>0</v>
      </c>
      <c r="AW356" s="83">
        <f>Pressure_1_R4!L131</f>
        <v>0</v>
      </c>
      <c r="AX356" s="83">
        <f>Pressure_1_R4!M131</f>
        <v>0</v>
      </c>
      <c r="AY356" s="83">
        <f>Pressure_1_R4!N131</f>
        <v>0</v>
      </c>
      <c r="AZ356" s="83">
        <f>Pressure_1_R4!O131</f>
        <v>0</v>
      </c>
      <c r="BA356" s="71">
        <f>Pressure_1_R4!P131</f>
        <v>0</v>
      </c>
    </row>
    <row r="357" spans="2:53" ht="15" customHeight="1">
      <c r="B357" s="409">
        <f t="shared" ref="B357:G372" si="919">B356</f>
        <v>0</v>
      </c>
      <c r="C357" s="460">
        <f>Pressure_1_R4!B6</f>
        <v>0</v>
      </c>
      <c r="D357" s="469">
        <f>Pressure_1_R4!D6</f>
        <v>0</v>
      </c>
      <c r="E357" s="422" t="str">
        <f t="shared" si="904"/>
        <v/>
      </c>
      <c r="F357" s="412" t="e">
        <f t="shared" ca="1" si="919"/>
        <v>#N/A</v>
      </c>
      <c r="G357" s="413" t="e">
        <f t="shared" ca="1" si="919"/>
        <v>#VALUE!</v>
      </c>
      <c r="H357" s="444" t="e">
        <f t="shared" ca="1" si="905"/>
        <v>#N/A</v>
      </c>
      <c r="I357" s="411" t="s">
        <v>964</v>
      </c>
      <c r="J357" s="377">
        <f t="shared" si="906"/>
        <v>1</v>
      </c>
      <c r="K357" s="420" t="e">
        <f t="shared" ca="1" si="907"/>
        <v>#N/A</v>
      </c>
      <c r="L357" s="413">
        <f t="shared" si="908"/>
        <v>0</v>
      </c>
      <c r="N357" s="377">
        <f t="shared" si="900"/>
        <v>0</v>
      </c>
      <c r="O357" s="428">
        <f t="shared" ref="O357:T357" si="920">O356</f>
        <v>9.7989820000000005</v>
      </c>
      <c r="P357" s="428" t="e">
        <f t="shared" si="920"/>
        <v>#DIV/0!</v>
      </c>
      <c r="Q357" s="428">
        <f t="shared" si="920"/>
        <v>8000</v>
      </c>
      <c r="R357" s="428">
        <f t="shared" si="920"/>
        <v>1</v>
      </c>
      <c r="S357" s="428">
        <f t="shared" si="920"/>
        <v>0</v>
      </c>
      <c r="T357" s="428" t="e">
        <f t="shared" ca="1" si="920"/>
        <v>#N/A</v>
      </c>
      <c r="U357" s="430" t="e">
        <f t="shared" ca="1" si="910"/>
        <v>#DIV/0!</v>
      </c>
      <c r="V357" s="428" t="e">
        <f t="shared" ref="V357" ca="1" si="921">V356</f>
        <v>#N/A</v>
      </c>
      <c r="W357" s="428" t="e">
        <f ca="1">W356</f>
        <v>#N/A</v>
      </c>
      <c r="X357" s="426" t="e">
        <f t="shared" ca="1" si="901"/>
        <v>#DIV/0!</v>
      </c>
      <c r="Y357" s="428">
        <f t="shared" ref="Y357:Z357" si="922">Y356</f>
        <v>9.0000000000000002E-6</v>
      </c>
      <c r="Z357" s="428" t="e">
        <f t="shared" ca="1" si="922"/>
        <v>#DIV/0!</v>
      </c>
      <c r="AA357" s="431" t="e">
        <f ca="1">V357*(1+W357*X357)*(1+(Y357*Z357))</f>
        <v>#N/A</v>
      </c>
      <c r="AB357" s="432" t="e">
        <f t="shared" ca="1" si="902"/>
        <v>#DIV/0!</v>
      </c>
      <c r="AC357" s="428" t="e">
        <f t="shared" ref="AC357:AD357" si="923">AC356</f>
        <v>#DIV/0!</v>
      </c>
      <c r="AD357" s="413" t="str">
        <f t="shared" si="923"/>
        <v>기체</v>
      </c>
      <c r="AE357" s="427" t="e">
        <f t="shared" ca="1" si="903"/>
        <v>#DIV/0!</v>
      </c>
      <c r="AF357" s="428">
        <f t="shared" si="914"/>
        <v>0.03</v>
      </c>
      <c r="AG357" s="423">
        <f t="shared" si="915"/>
        <v>0</v>
      </c>
      <c r="AH357" s="423" t="e">
        <f t="shared" ca="1" si="916"/>
        <v>#DIV/0!</v>
      </c>
      <c r="AI357" s="447" t="e">
        <f t="shared" si="917"/>
        <v>#N/A</v>
      </c>
      <c r="AJ357" s="429" t="e">
        <f t="shared" ca="1" si="918"/>
        <v>#DIV/0!</v>
      </c>
      <c r="AL357" s="68">
        <f>Pressure_1_R4!A132</f>
        <v>0</v>
      </c>
      <c r="AM357" s="84">
        <f>Pressure_1_R4!B132</f>
        <v>0</v>
      </c>
      <c r="AN357" s="84">
        <f>Pressure_1_R4!C132</f>
        <v>0</v>
      </c>
      <c r="AO357" s="84">
        <f>Pressure_1_R4!D132</f>
        <v>0</v>
      </c>
      <c r="AP357" s="84">
        <f>Pressure_1_R4!E132</f>
        <v>0</v>
      </c>
      <c r="AQ357" s="84">
        <f>Pressure_1_R4!F132</f>
        <v>0</v>
      </c>
      <c r="AR357" s="84">
        <f>Pressure_1_R4!G132</f>
        <v>0</v>
      </c>
      <c r="AS357" s="84">
        <f>Pressure_1_R4!H132</f>
        <v>0</v>
      </c>
      <c r="AT357" s="84">
        <f>Pressure_1_R4!I132</f>
        <v>0</v>
      </c>
      <c r="AU357" s="84">
        <f>Pressure_1_R4!J132</f>
        <v>0</v>
      </c>
      <c r="AV357" s="84">
        <f>Pressure_1_R4!K132</f>
        <v>0</v>
      </c>
      <c r="AW357" s="84">
        <f>Pressure_1_R4!L132</f>
        <v>0</v>
      </c>
      <c r="AX357" s="84">
        <f>Pressure_1_R4!M132</f>
        <v>0</v>
      </c>
      <c r="AY357" s="84">
        <f>Pressure_1_R4!N132</f>
        <v>0</v>
      </c>
      <c r="AZ357" s="84">
        <f>Pressure_1_R4!O132</f>
        <v>0</v>
      </c>
      <c r="BA357" s="69">
        <f>Pressure_1_R4!P132</f>
        <v>0</v>
      </c>
    </row>
    <row r="358" spans="2:53" ht="15" customHeight="1">
      <c r="B358" s="409">
        <f t="shared" si="919"/>
        <v>0</v>
      </c>
      <c r="C358" s="460">
        <f>Pressure_1_R4!B7</f>
        <v>0</v>
      </c>
      <c r="D358" s="469">
        <f>Pressure_1_R4!D7</f>
        <v>0</v>
      </c>
      <c r="E358" s="422" t="str">
        <f t="shared" si="904"/>
        <v/>
      </c>
      <c r="F358" s="412" t="e">
        <f t="shared" ca="1" si="919"/>
        <v>#N/A</v>
      </c>
      <c r="G358" s="413" t="e">
        <f t="shared" ca="1" si="919"/>
        <v>#VALUE!</v>
      </c>
      <c r="H358" s="444" t="e">
        <f t="shared" ca="1" si="905"/>
        <v>#N/A</v>
      </c>
      <c r="I358" s="411" t="s">
        <v>964</v>
      </c>
      <c r="J358" s="377">
        <f t="shared" si="906"/>
        <v>1</v>
      </c>
      <c r="K358" s="420" t="e">
        <f t="shared" ca="1" si="907"/>
        <v>#N/A</v>
      </c>
      <c r="L358" s="413">
        <f t="shared" si="908"/>
        <v>0</v>
      </c>
      <c r="N358" s="377">
        <f t="shared" si="900"/>
        <v>0</v>
      </c>
      <c r="O358" s="428">
        <f t="shared" ref="O358:T358" si="924">O357</f>
        <v>9.7989820000000005</v>
      </c>
      <c r="P358" s="428" t="e">
        <f t="shared" si="924"/>
        <v>#DIV/0!</v>
      </c>
      <c r="Q358" s="428">
        <f t="shared" si="924"/>
        <v>8000</v>
      </c>
      <c r="R358" s="428">
        <f t="shared" si="924"/>
        <v>1</v>
      </c>
      <c r="S358" s="428">
        <f t="shared" si="924"/>
        <v>0</v>
      </c>
      <c r="T358" s="428" t="e">
        <f t="shared" ca="1" si="924"/>
        <v>#N/A</v>
      </c>
      <c r="U358" s="430" t="e">
        <f t="shared" ca="1" si="910"/>
        <v>#DIV/0!</v>
      </c>
      <c r="V358" s="428" t="e">
        <f t="shared" ref="V358" ca="1" si="925">V357</f>
        <v>#N/A</v>
      </c>
      <c r="W358" s="428" t="e">
        <f ca="1">W357</f>
        <v>#N/A</v>
      </c>
      <c r="X358" s="426" t="e">
        <f t="shared" ca="1" si="901"/>
        <v>#DIV/0!</v>
      </c>
      <c r="Y358" s="428">
        <f t="shared" ref="Y358:Z358" si="926">Y357</f>
        <v>9.0000000000000002E-6</v>
      </c>
      <c r="Z358" s="428" t="e">
        <f t="shared" ca="1" si="926"/>
        <v>#DIV/0!</v>
      </c>
      <c r="AA358" s="431" t="e">
        <f t="shared" ref="AA358:AA383" ca="1" si="927">V358*(1+W358*X358)*(1+(Y358*Z358))</f>
        <v>#N/A</v>
      </c>
      <c r="AB358" s="432" t="e">
        <f t="shared" ca="1" si="902"/>
        <v>#DIV/0!</v>
      </c>
      <c r="AC358" s="428" t="e">
        <f t="shared" ref="AC358:AD358" si="928">AC357</f>
        <v>#DIV/0!</v>
      </c>
      <c r="AD358" s="413" t="str">
        <f t="shared" si="928"/>
        <v>기체</v>
      </c>
      <c r="AE358" s="427" t="e">
        <f t="shared" ca="1" si="903"/>
        <v>#DIV/0!</v>
      </c>
      <c r="AF358" s="428">
        <f t="shared" si="914"/>
        <v>0.03</v>
      </c>
      <c r="AG358" s="423">
        <f t="shared" si="915"/>
        <v>0</v>
      </c>
      <c r="AH358" s="423" t="e">
        <f t="shared" ca="1" si="916"/>
        <v>#DIV/0!</v>
      </c>
      <c r="AI358" s="447" t="e">
        <f t="shared" si="917"/>
        <v>#N/A</v>
      </c>
      <c r="AJ358" s="429" t="e">
        <f t="shared" ca="1" si="918"/>
        <v>#DIV/0!</v>
      </c>
      <c r="AL358" s="70">
        <f>Pressure_1_R4!A133</f>
        <v>0</v>
      </c>
      <c r="AM358" s="83">
        <f>Pressure_1_R4!B133</f>
        <v>0</v>
      </c>
      <c r="AN358" s="83">
        <f>Pressure_1_R4!C133</f>
        <v>0</v>
      </c>
      <c r="AO358" s="83">
        <f>Pressure_1_R4!D133</f>
        <v>0</v>
      </c>
      <c r="AP358" s="83">
        <f>Pressure_1_R4!E133</f>
        <v>0</v>
      </c>
      <c r="AQ358" s="83">
        <f>Pressure_1_R4!F133</f>
        <v>0</v>
      </c>
      <c r="AR358" s="83">
        <f>Pressure_1_R4!G133</f>
        <v>0</v>
      </c>
      <c r="AS358" s="83">
        <f>Pressure_1_R4!H133</f>
        <v>0</v>
      </c>
      <c r="AT358" s="83">
        <f>Pressure_1_R4!I133</f>
        <v>0</v>
      </c>
      <c r="AU358" s="83">
        <f>Pressure_1_R4!J133</f>
        <v>0</v>
      </c>
      <c r="AV358" s="83">
        <f>Pressure_1_R4!K133</f>
        <v>0</v>
      </c>
      <c r="AW358" s="83">
        <f>Pressure_1_R4!L133</f>
        <v>0</v>
      </c>
      <c r="AX358" s="83">
        <f>Pressure_1_R4!M133</f>
        <v>0</v>
      </c>
      <c r="AY358" s="83">
        <f>Pressure_1_R4!N133</f>
        <v>0</v>
      </c>
      <c r="AZ358" s="83">
        <f>Pressure_1_R4!O133</f>
        <v>0</v>
      </c>
      <c r="BA358" s="71">
        <f>Pressure_1_R4!P133</f>
        <v>0</v>
      </c>
    </row>
    <row r="359" spans="2:53" ht="15" customHeight="1">
      <c r="B359" s="409">
        <f t="shared" si="919"/>
        <v>0</v>
      </c>
      <c r="C359" s="460">
        <f>Pressure_1_R4!B8</f>
        <v>0</v>
      </c>
      <c r="D359" s="469">
        <f>Pressure_1_R4!D8</f>
        <v>0</v>
      </c>
      <c r="E359" s="422" t="str">
        <f t="shared" si="904"/>
        <v/>
      </c>
      <c r="F359" s="412" t="e">
        <f t="shared" ca="1" si="919"/>
        <v>#N/A</v>
      </c>
      <c r="G359" s="413" t="e">
        <f t="shared" ca="1" si="919"/>
        <v>#VALUE!</v>
      </c>
      <c r="H359" s="444" t="e">
        <f t="shared" ca="1" si="905"/>
        <v>#N/A</v>
      </c>
      <c r="I359" s="411" t="s">
        <v>964</v>
      </c>
      <c r="J359" s="377">
        <f t="shared" si="906"/>
        <v>1</v>
      </c>
      <c r="K359" s="420" t="e">
        <f t="shared" ca="1" si="907"/>
        <v>#N/A</v>
      </c>
      <c r="L359" s="413">
        <f t="shared" si="908"/>
        <v>0</v>
      </c>
      <c r="N359" s="377">
        <f t="shared" si="900"/>
        <v>0</v>
      </c>
      <c r="O359" s="428">
        <f t="shared" ref="O359:T359" si="929">O358</f>
        <v>9.7989820000000005</v>
      </c>
      <c r="P359" s="428" t="e">
        <f t="shared" si="929"/>
        <v>#DIV/0!</v>
      </c>
      <c r="Q359" s="428">
        <f t="shared" si="929"/>
        <v>8000</v>
      </c>
      <c r="R359" s="428">
        <f t="shared" si="929"/>
        <v>1</v>
      </c>
      <c r="S359" s="428">
        <f t="shared" si="929"/>
        <v>0</v>
      </c>
      <c r="T359" s="428" t="e">
        <f t="shared" ca="1" si="929"/>
        <v>#N/A</v>
      </c>
      <c r="U359" s="430" t="e">
        <f t="shared" ca="1" si="910"/>
        <v>#DIV/0!</v>
      </c>
      <c r="V359" s="428" t="e">
        <f t="shared" ref="V359:W359" ca="1" si="930">V358</f>
        <v>#N/A</v>
      </c>
      <c r="W359" s="428" t="e">
        <f t="shared" ca="1" si="930"/>
        <v>#N/A</v>
      </c>
      <c r="X359" s="426" t="e">
        <f t="shared" ca="1" si="901"/>
        <v>#DIV/0!</v>
      </c>
      <c r="Y359" s="428">
        <f t="shared" ref="Y359:Z359" si="931">Y358</f>
        <v>9.0000000000000002E-6</v>
      </c>
      <c r="Z359" s="428" t="e">
        <f t="shared" ca="1" si="931"/>
        <v>#DIV/0!</v>
      </c>
      <c r="AA359" s="431" t="e">
        <f t="shared" ca="1" si="927"/>
        <v>#N/A</v>
      </c>
      <c r="AB359" s="432" t="e">
        <f t="shared" ca="1" si="902"/>
        <v>#DIV/0!</v>
      </c>
      <c r="AC359" s="428" t="e">
        <f t="shared" ref="AC359:AD359" si="932">AC358</f>
        <v>#DIV/0!</v>
      </c>
      <c r="AD359" s="413" t="str">
        <f t="shared" si="932"/>
        <v>기체</v>
      </c>
      <c r="AE359" s="427" t="e">
        <f t="shared" ca="1" si="903"/>
        <v>#DIV/0!</v>
      </c>
      <c r="AF359" s="428">
        <f t="shared" si="914"/>
        <v>0.03</v>
      </c>
      <c r="AG359" s="423">
        <f t="shared" si="915"/>
        <v>0</v>
      </c>
      <c r="AH359" s="423" t="e">
        <f t="shared" ca="1" si="916"/>
        <v>#DIV/0!</v>
      </c>
      <c r="AI359" s="447" t="e">
        <f t="shared" si="917"/>
        <v>#N/A</v>
      </c>
      <c r="AJ359" s="429" t="e">
        <f t="shared" ca="1" si="918"/>
        <v>#DIV/0!</v>
      </c>
      <c r="AL359" s="68">
        <f>Pressure_1_R4!A134</f>
        <v>0</v>
      </c>
      <c r="AM359" s="84">
        <f>Pressure_1_R4!B134</f>
        <v>0</v>
      </c>
      <c r="AN359" s="84">
        <f>Pressure_1_R4!C134</f>
        <v>0</v>
      </c>
      <c r="AO359" s="84">
        <f>Pressure_1_R4!D134</f>
        <v>0</v>
      </c>
      <c r="AP359" s="84">
        <f>Pressure_1_R4!E134</f>
        <v>0</v>
      </c>
      <c r="AQ359" s="84">
        <f>Pressure_1_R4!F134</f>
        <v>0</v>
      </c>
      <c r="AR359" s="84">
        <f>Pressure_1_R4!G134</f>
        <v>0</v>
      </c>
      <c r="AS359" s="84">
        <f>Pressure_1_R4!H134</f>
        <v>0</v>
      </c>
      <c r="AT359" s="84">
        <f>Pressure_1_R4!I134</f>
        <v>0</v>
      </c>
      <c r="AU359" s="84">
        <f>Pressure_1_R4!J134</f>
        <v>0</v>
      </c>
      <c r="AV359" s="84">
        <f>Pressure_1_R4!K134</f>
        <v>0</v>
      </c>
      <c r="AW359" s="84">
        <f>Pressure_1_R4!L134</f>
        <v>0</v>
      </c>
      <c r="AX359" s="84">
        <f>Pressure_1_R4!M134</f>
        <v>0</v>
      </c>
      <c r="AY359" s="84">
        <f>Pressure_1_R4!N134</f>
        <v>0</v>
      </c>
      <c r="AZ359" s="84">
        <f>Pressure_1_R4!O134</f>
        <v>0</v>
      </c>
      <c r="BA359" s="69">
        <f>Pressure_1_R4!P134</f>
        <v>0</v>
      </c>
    </row>
    <row r="360" spans="2:53" ht="15" customHeight="1">
      <c r="B360" s="409">
        <f t="shared" si="919"/>
        <v>0</v>
      </c>
      <c r="C360" s="460">
        <f>Pressure_1_R4!B9</f>
        <v>0</v>
      </c>
      <c r="D360" s="469">
        <f>Pressure_1_R4!D9</f>
        <v>0</v>
      </c>
      <c r="E360" s="422" t="str">
        <f t="shared" si="904"/>
        <v/>
      </c>
      <c r="F360" s="412" t="e">
        <f t="shared" ca="1" si="919"/>
        <v>#N/A</v>
      </c>
      <c r="G360" s="413" t="e">
        <f t="shared" ca="1" si="919"/>
        <v>#VALUE!</v>
      </c>
      <c r="H360" s="444" t="e">
        <f t="shared" ca="1" si="905"/>
        <v>#N/A</v>
      </c>
      <c r="I360" s="411" t="s">
        <v>964</v>
      </c>
      <c r="J360" s="377">
        <f t="shared" si="906"/>
        <v>1</v>
      </c>
      <c r="K360" s="420" t="e">
        <f t="shared" ca="1" si="907"/>
        <v>#N/A</v>
      </c>
      <c r="L360" s="413">
        <f t="shared" si="908"/>
        <v>0</v>
      </c>
      <c r="N360" s="377">
        <f t="shared" si="900"/>
        <v>0</v>
      </c>
      <c r="O360" s="428">
        <f t="shared" ref="O360:T360" si="933">O359</f>
        <v>9.7989820000000005</v>
      </c>
      <c r="P360" s="428" t="e">
        <f t="shared" si="933"/>
        <v>#DIV/0!</v>
      </c>
      <c r="Q360" s="428">
        <f t="shared" si="933"/>
        <v>8000</v>
      </c>
      <c r="R360" s="428">
        <f t="shared" si="933"/>
        <v>1</v>
      </c>
      <c r="S360" s="428">
        <f t="shared" si="933"/>
        <v>0</v>
      </c>
      <c r="T360" s="428" t="e">
        <f t="shared" ca="1" si="933"/>
        <v>#N/A</v>
      </c>
      <c r="U360" s="430" t="e">
        <f t="shared" ca="1" si="910"/>
        <v>#DIV/0!</v>
      </c>
      <c r="V360" s="428" t="e">
        <f t="shared" ref="V360:W360" ca="1" si="934">V359</f>
        <v>#N/A</v>
      </c>
      <c r="W360" s="428" t="e">
        <f t="shared" ca="1" si="934"/>
        <v>#N/A</v>
      </c>
      <c r="X360" s="426" t="e">
        <f t="shared" ca="1" si="901"/>
        <v>#DIV/0!</v>
      </c>
      <c r="Y360" s="428">
        <f t="shared" ref="Y360:Z360" si="935">Y359</f>
        <v>9.0000000000000002E-6</v>
      </c>
      <c r="Z360" s="428" t="e">
        <f t="shared" ca="1" si="935"/>
        <v>#DIV/0!</v>
      </c>
      <c r="AA360" s="431" t="e">
        <f t="shared" ca="1" si="927"/>
        <v>#N/A</v>
      </c>
      <c r="AB360" s="432" t="e">
        <f t="shared" ca="1" si="902"/>
        <v>#DIV/0!</v>
      </c>
      <c r="AC360" s="428" t="e">
        <f t="shared" ref="AC360:AD360" si="936">AC359</f>
        <v>#DIV/0!</v>
      </c>
      <c r="AD360" s="413" t="str">
        <f t="shared" si="936"/>
        <v>기체</v>
      </c>
      <c r="AE360" s="427" t="e">
        <f t="shared" ca="1" si="903"/>
        <v>#DIV/0!</v>
      </c>
      <c r="AF360" s="428">
        <f t="shared" si="914"/>
        <v>0.03</v>
      </c>
      <c r="AG360" s="423">
        <f t="shared" si="915"/>
        <v>0</v>
      </c>
      <c r="AH360" s="423" t="e">
        <f t="shared" ca="1" si="916"/>
        <v>#DIV/0!</v>
      </c>
      <c r="AI360" s="447" t="e">
        <f t="shared" si="917"/>
        <v>#N/A</v>
      </c>
      <c r="AJ360" s="429" t="e">
        <f t="shared" ca="1" si="918"/>
        <v>#DIV/0!</v>
      </c>
      <c r="AL360" s="70">
        <f>Pressure_1_R4!A135</f>
        <v>0</v>
      </c>
      <c r="AM360" s="83">
        <f>Pressure_1_R4!B135</f>
        <v>0</v>
      </c>
      <c r="AN360" s="83">
        <f>Pressure_1_R4!C135</f>
        <v>0</v>
      </c>
      <c r="AO360" s="83">
        <f>Pressure_1_R4!D135</f>
        <v>0</v>
      </c>
      <c r="AP360" s="83">
        <f>Pressure_1_R4!E135</f>
        <v>0</v>
      </c>
      <c r="AQ360" s="83">
        <f>Pressure_1_R4!F135</f>
        <v>0</v>
      </c>
      <c r="AR360" s="83">
        <f>Pressure_1_R4!G135</f>
        <v>0</v>
      </c>
      <c r="AS360" s="83">
        <f>Pressure_1_R4!H135</f>
        <v>0</v>
      </c>
      <c r="AT360" s="83">
        <f>Pressure_1_R4!I135</f>
        <v>0</v>
      </c>
      <c r="AU360" s="83">
        <f>Pressure_1_R4!J135</f>
        <v>0</v>
      </c>
      <c r="AV360" s="83">
        <f>Pressure_1_R4!K135</f>
        <v>0</v>
      </c>
      <c r="AW360" s="83">
        <f>Pressure_1_R4!L135</f>
        <v>0</v>
      </c>
      <c r="AX360" s="83">
        <f>Pressure_1_R4!M135</f>
        <v>0</v>
      </c>
      <c r="AY360" s="83">
        <f>Pressure_1_R4!N135</f>
        <v>0</v>
      </c>
      <c r="AZ360" s="83">
        <f>Pressure_1_R4!O135</f>
        <v>0</v>
      </c>
      <c r="BA360" s="71">
        <f>Pressure_1_R4!P135</f>
        <v>0</v>
      </c>
    </row>
    <row r="361" spans="2:53" ht="15" customHeight="1">
      <c r="B361" s="409">
        <f t="shared" si="919"/>
        <v>0</v>
      </c>
      <c r="C361" s="460">
        <f>Pressure_1_R4!B10</f>
        <v>0</v>
      </c>
      <c r="D361" s="469">
        <f>Pressure_1_R4!D10</f>
        <v>0</v>
      </c>
      <c r="E361" s="422" t="str">
        <f t="shared" si="904"/>
        <v/>
      </c>
      <c r="F361" s="412" t="e">
        <f t="shared" ca="1" si="919"/>
        <v>#N/A</v>
      </c>
      <c r="G361" s="413" t="e">
        <f t="shared" ca="1" si="919"/>
        <v>#VALUE!</v>
      </c>
      <c r="H361" s="444" t="e">
        <f t="shared" ca="1" si="905"/>
        <v>#N/A</v>
      </c>
      <c r="I361" s="411" t="s">
        <v>964</v>
      </c>
      <c r="J361" s="377">
        <f t="shared" si="906"/>
        <v>1</v>
      </c>
      <c r="K361" s="420" t="e">
        <f t="shared" ca="1" si="907"/>
        <v>#N/A</v>
      </c>
      <c r="L361" s="413">
        <f t="shared" si="908"/>
        <v>0</v>
      </c>
      <c r="N361" s="377">
        <f t="shared" si="900"/>
        <v>0</v>
      </c>
      <c r="O361" s="428">
        <f t="shared" ref="O361:T361" si="937">O360</f>
        <v>9.7989820000000005</v>
      </c>
      <c r="P361" s="428" t="e">
        <f t="shared" si="937"/>
        <v>#DIV/0!</v>
      </c>
      <c r="Q361" s="428">
        <f t="shared" si="937"/>
        <v>8000</v>
      </c>
      <c r="R361" s="428">
        <f t="shared" si="937"/>
        <v>1</v>
      </c>
      <c r="S361" s="428">
        <f t="shared" si="937"/>
        <v>0</v>
      </c>
      <c r="T361" s="428" t="e">
        <f t="shared" ca="1" si="937"/>
        <v>#N/A</v>
      </c>
      <c r="U361" s="430" t="e">
        <f t="shared" ca="1" si="910"/>
        <v>#DIV/0!</v>
      </c>
      <c r="V361" s="428" t="e">
        <f t="shared" ref="V361:W361" ca="1" si="938">V360</f>
        <v>#N/A</v>
      </c>
      <c r="W361" s="428" t="e">
        <f t="shared" ca="1" si="938"/>
        <v>#N/A</v>
      </c>
      <c r="X361" s="426" t="e">
        <f t="shared" ca="1" si="901"/>
        <v>#DIV/0!</v>
      </c>
      <c r="Y361" s="428">
        <f t="shared" ref="Y361:Z361" si="939">Y360</f>
        <v>9.0000000000000002E-6</v>
      </c>
      <c r="Z361" s="428" t="e">
        <f t="shared" ca="1" si="939"/>
        <v>#DIV/0!</v>
      </c>
      <c r="AA361" s="431" t="e">
        <f t="shared" ca="1" si="927"/>
        <v>#N/A</v>
      </c>
      <c r="AB361" s="432" t="e">
        <f t="shared" ca="1" si="902"/>
        <v>#DIV/0!</v>
      </c>
      <c r="AC361" s="428" t="e">
        <f t="shared" ref="AC361:AD361" si="940">AC360</f>
        <v>#DIV/0!</v>
      </c>
      <c r="AD361" s="413" t="str">
        <f t="shared" si="940"/>
        <v>기체</v>
      </c>
      <c r="AE361" s="427" t="e">
        <f t="shared" ca="1" si="903"/>
        <v>#DIV/0!</v>
      </c>
      <c r="AF361" s="428">
        <f t="shared" si="914"/>
        <v>0.03</v>
      </c>
      <c r="AG361" s="423">
        <f t="shared" si="915"/>
        <v>0</v>
      </c>
      <c r="AH361" s="423" t="e">
        <f t="shared" ca="1" si="916"/>
        <v>#DIV/0!</v>
      </c>
      <c r="AI361" s="447" t="e">
        <f t="shared" si="917"/>
        <v>#N/A</v>
      </c>
      <c r="AJ361" s="429" t="e">
        <f t="shared" ca="1" si="918"/>
        <v>#DIV/0!</v>
      </c>
      <c r="AL361" s="68">
        <f>Pressure_1_R4!A136</f>
        <v>0</v>
      </c>
      <c r="AM361" s="84">
        <f>Pressure_1_R4!B136</f>
        <v>0</v>
      </c>
      <c r="AN361" s="84">
        <f>Pressure_1_R4!C136</f>
        <v>0</v>
      </c>
      <c r="AO361" s="84">
        <f>Pressure_1_R4!D136</f>
        <v>0</v>
      </c>
      <c r="AP361" s="84">
        <f>Pressure_1_R4!E136</f>
        <v>0</v>
      </c>
      <c r="AQ361" s="84">
        <f>Pressure_1_R4!F136</f>
        <v>0</v>
      </c>
      <c r="AR361" s="84">
        <f>Pressure_1_R4!G136</f>
        <v>0</v>
      </c>
      <c r="AS361" s="84">
        <f>Pressure_1_R4!H136</f>
        <v>0</v>
      </c>
      <c r="AT361" s="84">
        <f>Pressure_1_R4!I136</f>
        <v>0</v>
      </c>
      <c r="AU361" s="84">
        <f>Pressure_1_R4!J136</f>
        <v>0</v>
      </c>
      <c r="AV361" s="84">
        <f>Pressure_1_R4!K136</f>
        <v>0</v>
      </c>
      <c r="AW361" s="84">
        <f>Pressure_1_R4!L136</f>
        <v>0</v>
      </c>
      <c r="AX361" s="84">
        <f>Pressure_1_R4!M136</f>
        <v>0</v>
      </c>
      <c r="AY361" s="84">
        <f>Pressure_1_R4!N136</f>
        <v>0</v>
      </c>
      <c r="AZ361" s="84">
        <f>Pressure_1_R4!O136</f>
        <v>0</v>
      </c>
      <c r="BA361" s="69">
        <f>Pressure_1_R4!P136</f>
        <v>0</v>
      </c>
    </row>
    <row r="362" spans="2:53" ht="15" customHeight="1">
      <c r="B362" s="409">
        <f t="shared" si="919"/>
        <v>0</v>
      </c>
      <c r="C362" s="460">
        <f>Pressure_1_R4!B11</f>
        <v>0</v>
      </c>
      <c r="D362" s="469">
        <f>Pressure_1_R4!D11</f>
        <v>0</v>
      </c>
      <c r="E362" s="422" t="str">
        <f t="shared" si="904"/>
        <v/>
      </c>
      <c r="F362" s="412" t="e">
        <f t="shared" ca="1" si="919"/>
        <v>#N/A</v>
      </c>
      <c r="G362" s="413" t="e">
        <f t="shared" ca="1" si="919"/>
        <v>#VALUE!</v>
      </c>
      <c r="H362" s="444" t="e">
        <f t="shared" ca="1" si="905"/>
        <v>#N/A</v>
      </c>
      <c r="I362" s="411" t="s">
        <v>964</v>
      </c>
      <c r="J362" s="377">
        <f t="shared" si="906"/>
        <v>1</v>
      </c>
      <c r="K362" s="420" t="e">
        <f t="shared" ca="1" si="907"/>
        <v>#N/A</v>
      </c>
      <c r="L362" s="413">
        <f t="shared" si="908"/>
        <v>0</v>
      </c>
      <c r="N362" s="377">
        <f t="shared" si="900"/>
        <v>0</v>
      </c>
      <c r="O362" s="428">
        <f t="shared" ref="O362:T362" si="941">O361</f>
        <v>9.7989820000000005</v>
      </c>
      <c r="P362" s="428" t="e">
        <f t="shared" si="941"/>
        <v>#DIV/0!</v>
      </c>
      <c r="Q362" s="428">
        <f t="shared" si="941"/>
        <v>8000</v>
      </c>
      <c r="R362" s="428">
        <f t="shared" si="941"/>
        <v>1</v>
      </c>
      <c r="S362" s="428">
        <f t="shared" si="941"/>
        <v>0</v>
      </c>
      <c r="T362" s="428" t="e">
        <f t="shared" ca="1" si="941"/>
        <v>#N/A</v>
      </c>
      <c r="U362" s="430" t="e">
        <f t="shared" ca="1" si="910"/>
        <v>#DIV/0!</v>
      </c>
      <c r="V362" s="428" t="e">
        <f t="shared" ref="V362:W362" ca="1" si="942">V361</f>
        <v>#N/A</v>
      </c>
      <c r="W362" s="428" t="e">
        <f t="shared" ca="1" si="942"/>
        <v>#N/A</v>
      </c>
      <c r="X362" s="426" t="e">
        <f t="shared" ca="1" si="901"/>
        <v>#DIV/0!</v>
      </c>
      <c r="Y362" s="428">
        <f t="shared" ref="Y362:Z362" si="943">Y361</f>
        <v>9.0000000000000002E-6</v>
      </c>
      <c r="Z362" s="428" t="e">
        <f t="shared" ca="1" si="943"/>
        <v>#DIV/0!</v>
      </c>
      <c r="AA362" s="431" t="e">
        <f t="shared" ca="1" si="927"/>
        <v>#N/A</v>
      </c>
      <c r="AB362" s="432" t="e">
        <f t="shared" ca="1" si="902"/>
        <v>#DIV/0!</v>
      </c>
      <c r="AC362" s="428" t="e">
        <f t="shared" ref="AC362:AD362" si="944">AC361</f>
        <v>#DIV/0!</v>
      </c>
      <c r="AD362" s="413" t="str">
        <f t="shared" si="944"/>
        <v>기체</v>
      </c>
      <c r="AE362" s="427" t="e">
        <f t="shared" ca="1" si="903"/>
        <v>#DIV/0!</v>
      </c>
      <c r="AF362" s="428">
        <f t="shared" si="914"/>
        <v>0.03</v>
      </c>
      <c r="AG362" s="423">
        <f t="shared" si="915"/>
        <v>0</v>
      </c>
      <c r="AH362" s="423" t="e">
        <f t="shared" ca="1" si="916"/>
        <v>#DIV/0!</v>
      </c>
      <c r="AI362" s="447" t="e">
        <f t="shared" si="917"/>
        <v>#N/A</v>
      </c>
      <c r="AJ362" s="429" t="e">
        <f t="shared" ca="1" si="918"/>
        <v>#DIV/0!</v>
      </c>
      <c r="AL362" s="70">
        <f>Pressure_1_R4!A137</f>
        <v>0</v>
      </c>
      <c r="AM362" s="83">
        <f>Pressure_1_R4!B137</f>
        <v>0</v>
      </c>
      <c r="AN362" s="83">
        <f>Pressure_1_R4!C137</f>
        <v>0</v>
      </c>
      <c r="AO362" s="83">
        <f>Pressure_1_R4!D137</f>
        <v>0</v>
      </c>
      <c r="AP362" s="83">
        <f>Pressure_1_R4!E137</f>
        <v>0</v>
      </c>
      <c r="AQ362" s="83">
        <f>Pressure_1_R4!F137</f>
        <v>0</v>
      </c>
      <c r="AR362" s="83">
        <f>Pressure_1_R4!G137</f>
        <v>0</v>
      </c>
      <c r="AS362" s="83">
        <f>Pressure_1_R4!H137</f>
        <v>0</v>
      </c>
      <c r="AT362" s="83">
        <f>Pressure_1_R4!I137</f>
        <v>0</v>
      </c>
      <c r="AU362" s="83">
        <f>Pressure_1_R4!J137</f>
        <v>0</v>
      </c>
      <c r="AV362" s="83">
        <f>Pressure_1_R4!K137</f>
        <v>0</v>
      </c>
      <c r="AW362" s="83">
        <f>Pressure_1_R4!L137</f>
        <v>0</v>
      </c>
      <c r="AX362" s="83">
        <f>Pressure_1_R4!M137</f>
        <v>0</v>
      </c>
      <c r="AY362" s="83">
        <f>Pressure_1_R4!N137</f>
        <v>0</v>
      </c>
      <c r="AZ362" s="83">
        <f>Pressure_1_R4!O137</f>
        <v>0</v>
      </c>
      <c r="BA362" s="71">
        <f>Pressure_1_R4!P137</f>
        <v>0</v>
      </c>
    </row>
    <row r="363" spans="2:53" ht="15" customHeight="1">
      <c r="B363" s="409">
        <f t="shared" si="919"/>
        <v>0</v>
      </c>
      <c r="C363" s="460">
        <f>Pressure_1_R4!B12</f>
        <v>0</v>
      </c>
      <c r="D363" s="469">
        <f>Pressure_1_R4!D12</f>
        <v>0</v>
      </c>
      <c r="E363" s="422" t="str">
        <f t="shared" si="904"/>
        <v/>
      </c>
      <c r="F363" s="412" t="e">
        <f t="shared" ca="1" si="919"/>
        <v>#N/A</v>
      </c>
      <c r="G363" s="413" t="e">
        <f t="shared" ca="1" si="919"/>
        <v>#VALUE!</v>
      </c>
      <c r="H363" s="444" t="e">
        <f t="shared" ca="1" si="905"/>
        <v>#N/A</v>
      </c>
      <c r="I363" s="411" t="s">
        <v>964</v>
      </c>
      <c r="J363" s="377">
        <f t="shared" si="906"/>
        <v>1</v>
      </c>
      <c r="K363" s="420" t="e">
        <f t="shared" ca="1" si="907"/>
        <v>#N/A</v>
      </c>
      <c r="L363" s="413">
        <f t="shared" si="908"/>
        <v>0</v>
      </c>
      <c r="N363" s="377">
        <f t="shared" si="900"/>
        <v>0</v>
      </c>
      <c r="O363" s="428">
        <f t="shared" ref="O363:T363" si="945">O362</f>
        <v>9.7989820000000005</v>
      </c>
      <c r="P363" s="428" t="e">
        <f t="shared" si="945"/>
        <v>#DIV/0!</v>
      </c>
      <c r="Q363" s="428">
        <f t="shared" si="945"/>
        <v>8000</v>
      </c>
      <c r="R363" s="428">
        <f t="shared" si="945"/>
        <v>1</v>
      </c>
      <c r="S363" s="428">
        <f t="shared" si="945"/>
        <v>0</v>
      </c>
      <c r="T363" s="428" t="e">
        <f t="shared" ca="1" si="945"/>
        <v>#N/A</v>
      </c>
      <c r="U363" s="430" t="e">
        <f t="shared" ca="1" si="910"/>
        <v>#DIV/0!</v>
      </c>
      <c r="V363" s="428" t="e">
        <f t="shared" ref="V363:W363" ca="1" si="946">V362</f>
        <v>#N/A</v>
      </c>
      <c r="W363" s="428" t="e">
        <f t="shared" ca="1" si="946"/>
        <v>#N/A</v>
      </c>
      <c r="X363" s="426" t="e">
        <f t="shared" ca="1" si="901"/>
        <v>#DIV/0!</v>
      </c>
      <c r="Y363" s="428">
        <f t="shared" ref="Y363:Z363" si="947">Y362</f>
        <v>9.0000000000000002E-6</v>
      </c>
      <c r="Z363" s="428" t="e">
        <f t="shared" ca="1" si="947"/>
        <v>#DIV/0!</v>
      </c>
      <c r="AA363" s="431" t="e">
        <f t="shared" ca="1" si="927"/>
        <v>#N/A</v>
      </c>
      <c r="AB363" s="432" t="e">
        <f t="shared" ca="1" si="902"/>
        <v>#DIV/0!</v>
      </c>
      <c r="AC363" s="428" t="e">
        <f t="shared" ref="AC363:AD363" si="948">AC362</f>
        <v>#DIV/0!</v>
      </c>
      <c r="AD363" s="413" t="str">
        <f t="shared" si="948"/>
        <v>기체</v>
      </c>
      <c r="AE363" s="427" t="e">
        <f t="shared" ca="1" si="903"/>
        <v>#DIV/0!</v>
      </c>
      <c r="AF363" s="428">
        <f t="shared" si="914"/>
        <v>0.03</v>
      </c>
      <c r="AG363" s="423">
        <f t="shared" si="915"/>
        <v>0</v>
      </c>
      <c r="AH363" s="423" t="e">
        <f t="shared" ca="1" si="916"/>
        <v>#DIV/0!</v>
      </c>
      <c r="AI363" s="447" t="e">
        <f t="shared" si="917"/>
        <v>#N/A</v>
      </c>
      <c r="AJ363" s="429" t="e">
        <f t="shared" ca="1" si="918"/>
        <v>#DIV/0!</v>
      </c>
      <c r="AL363" s="68">
        <f>Pressure_1_R4!A138</f>
        <v>0</v>
      </c>
      <c r="AM363" s="84">
        <f>Pressure_1_R4!B138</f>
        <v>0</v>
      </c>
      <c r="AN363" s="84">
        <f>Pressure_1_R4!C138</f>
        <v>0</v>
      </c>
      <c r="AO363" s="84">
        <f>Pressure_1_R4!D138</f>
        <v>0</v>
      </c>
      <c r="AP363" s="84">
        <f>Pressure_1_R4!E138</f>
        <v>0</v>
      </c>
      <c r="AQ363" s="84">
        <f>Pressure_1_R4!F138</f>
        <v>0</v>
      </c>
      <c r="AR363" s="84">
        <f>Pressure_1_R4!G138</f>
        <v>0</v>
      </c>
      <c r="AS363" s="84">
        <f>Pressure_1_R4!H138</f>
        <v>0</v>
      </c>
      <c r="AT363" s="84">
        <f>Pressure_1_R4!I138</f>
        <v>0</v>
      </c>
      <c r="AU363" s="84">
        <f>Pressure_1_R4!J138</f>
        <v>0</v>
      </c>
      <c r="AV363" s="84">
        <f>Pressure_1_R4!K138</f>
        <v>0</v>
      </c>
      <c r="AW363" s="84">
        <f>Pressure_1_R4!L138</f>
        <v>0</v>
      </c>
      <c r="AX363" s="84">
        <f>Pressure_1_R4!M138</f>
        <v>0</v>
      </c>
      <c r="AY363" s="84">
        <f>Pressure_1_R4!N138</f>
        <v>0</v>
      </c>
      <c r="AZ363" s="84">
        <f>Pressure_1_R4!O138</f>
        <v>0</v>
      </c>
      <c r="BA363" s="69">
        <f>Pressure_1_R4!P138</f>
        <v>0</v>
      </c>
    </row>
    <row r="364" spans="2:53" ht="15" customHeight="1">
      <c r="B364" s="409">
        <f t="shared" si="919"/>
        <v>0</v>
      </c>
      <c r="C364" s="460">
        <f>Pressure_1_R4!B13</f>
        <v>0</v>
      </c>
      <c r="D364" s="469">
        <f>Pressure_1_R4!D13</f>
        <v>0</v>
      </c>
      <c r="E364" s="422" t="str">
        <f t="shared" si="904"/>
        <v/>
      </c>
      <c r="F364" s="412" t="e">
        <f t="shared" ca="1" si="919"/>
        <v>#N/A</v>
      </c>
      <c r="G364" s="413" t="e">
        <f t="shared" ca="1" si="919"/>
        <v>#VALUE!</v>
      </c>
      <c r="H364" s="444" t="e">
        <f t="shared" ca="1" si="905"/>
        <v>#N/A</v>
      </c>
      <c r="I364" s="411" t="s">
        <v>964</v>
      </c>
      <c r="J364" s="377">
        <f t="shared" si="906"/>
        <v>1</v>
      </c>
      <c r="K364" s="420" t="e">
        <f t="shared" ca="1" si="907"/>
        <v>#N/A</v>
      </c>
      <c r="L364" s="413">
        <f t="shared" si="908"/>
        <v>0</v>
      </c>
      <c r="N364" s="377">
        <f t="shared" si="900"/>
        <v>0</v>
      </c>
      <c r="O364" s="428">
        <f t="shared" ref="O364:T364" si="949">O363</f>
        <v>9.7989820000000005</v>
      </c>
      <c r="P364" s="428" t="e">
        <f t="shared" si="949"/>
        <v>#DIV/0!</v>
      </c>
      <c r="Q364" s="428">
        <f t="shared" si="949"/>
        <v>8000</v>
      </c>
      <c r="R364" s="428">
        <f t="shared" si="949"/>
        <v>1</v>
      </c>
      <c r="S364" s="428">
        <f t="shared" si="949"/>
        <v>0</v>
      </c>
      <c r="T364" s="428" t="e">
        <f t="shared" ca="1" si="949"/>
        <v>#N/A</v>
      </c>
      <c r="U364" s="430" t="e">
        <f t="shared" ca="1" si="910"/>
        <v>#DIV/0!</v>
      </c>
      <c r="V364" s="428" t="e">
        <f t="shared" ref="V364:W364" ca="1" si="950">V363</f>
        <v>#N/A</v>
      </c>
      <c r="W364" s="428" t="e">
        <f t="shared" ca="1" si="950"/>
        <v>#N/A</v>
      </c>
      <c r="X364" s="426" t="e">
        <f t="shared" ca="1" si="901"/>
        <v>#DIV/0!</v>
      </c>
      <c r="Y364" s="428">
        <f t="shared" ref="Y364:Z364" si="951">Y363</f>
        <v>9.0000000000000002E-6</v>
      </c>
      <c r="Z364" s="428" t="e">
        <f t="shared" ca="1" si="951"/>
        <v>#DIV/0!</v>
      </c>
      <c r="AA364" s="431" t="e">
        <f t="shared" ca="1" si="927"/>
        <v>#N/A</v>
      </c>
      <c r="AB364" s="432" t="e">
        <f t="shared" ca="1" si="902"/>
        <v>#DIV/0!</v>
      </c>
      <c r="AC364" s="428" t="e">
        <f t="shared" ref="AC364:AD364" si="952">AC363</f>
        <v>#DIV/0!</v>
      </c>
      <c r="AD364" s="413" t="str">
        <f t="shared" si="952"/>
        <v>기체</v>
      </c>
      <c r="AE364" s="427" t="e">
        <f t="shared" ca="1" si="903"/>
        <v>#DIV/0!</v>
      </c>
      <c r="AF364" s="428">
        <f t="shared" si="914"/>
        <v>0.03</v>
      </c>
      <c r="AG364" s="423">
        <f t="shared" si="915"/>
        <v>0</v>
      </c>
      <c r="AH364" s="423" t="e">
        <f t="shared" ca="1" si="916"/>
        <v>#DIV/0!</v>
      </c>
      <c r="AI364" s="447" t="e">
        <f t="shared" si="917"/>
        <v>#N/A</v>
      </c>
      <c r="AJ364" s="429" t="e">
        <f t="shared" ca="1" si="918"/>
        <v>#DIV/0!</v>
      </c>
      <c r="AL364" s="70">
        <f>Pressure_1_R4!A139</f>
        <v>0</v>
      </c>
      <c r="AM364" s="83">
        <f>Pressure_1_R4!B139</f>
        <v>0</v>
      </c>
      <c r="AN364" s="83">
        <f>Pressure_1_R4!C139</f>
        <v>0</v>
      </c>
      <c r="AO364" s="83">
        <f>Pressure_1_R4!D139</f>
        <v>0</v>
      </c>
      <c r="AP364" s="83">
        <f>Pressure_1_R4!E139</f>
        <v>0</v>
      </c>
      <c r="AQ364" s="83">
        <f>Pressure_1_R4!F139</f>
        <v>0</v>
      </c>
      <c r="AR364" s="83">
        <f>Pressure_1_R4!G139</f>
        <v>0</v>
      </c>
      <c r="AS364" s="83">
        <f>Pressure_1_R4!H139</f>
        <v>0</v>
      </c>
      <c r="AT364" s="83">
        <f>Pressure_1_R4!I139</f>
        <v>0</v>
      </c>
      <c r="AU364" s="83">
        <f>Pressure_1_R4!J139</f>
        <v>0</v>
      </c>
      <c r="AV364" s="83">
        <f>Pressure_1_R4!K139</f>
        <v>0</v>
      </c>
      <c r="AW364" s="83">
        <f>Pressure_1_R4!L139</f>
        <v>0</v>
      </c>
      <c r="AX364" s="83">
        <f>Pressure_1_R4!M139</f>
        <v>0</v>
      </c>
      <c r="AY364" s="83">
        <f>Pressure_1_R4!N139</f>
        <v>0</v>
      </c>
      <c r="AZ364" s="83">
        <f>Pressure_1_R4!O139</f>
        <v>0</v>
      </c>
      <c r="BA364" s="71">
        <f>Pressure_1_R4!P139</f>
        <v>0</v>
      </c>
    </row>
    <row r="365" spans="2:53" ht="15" customHeight="1">
      <c r="B365" s="409">
        <f t="shared" si="919"/>
        <v>0</v>
      </c>
      <c r="C365" s="460">
        <f>Pressure_1_R4!B14</f>
        <v>0</v>
      </c>
      <c r="D365" s="469">
        <f>Pressure_1_R4!D14</f>
        <v>0</v>
      </c>
      <c r="E365" s="422" t="str">
        <f t="shared" si="904"/>
        <v/>
      </c>
      <c r="F365" s="412" t="e">
        <f t="shared" ca="1" si="919"/>
        <v>#N/A</v>
      </c>
      <c r="G365" s="413" t="e">
        <f t="shared" ca="1" si="919"/>
        <v>#VALUE!</v>
      </c>
      <c r="H365" s="444" t="e">
        <f t="shared" ca="1" si="905"/>
        <v>#N/A</v>
      </c>
      <c r="I365" s="411" t="s">
        <v>964</v>
      </c>
      <c r="J365" s="377">
        <f t="shared" si="906"/>
        <v>1</v>
      </c>
      <c r="K365" s="420" t="e">
        <f t="shared" ca="1" si="907"/>
        <v>#N/A</v>
      </c>
      <c r="L365" s="413">
        <f t="shared" si="908"/>
        <v>0</v>
      </c>
      <c r="N365" s="377">
        <f t="shared" si="900"/>
        <v>0</v>
      </c>
      <c r="O365" s="428">
        <f t="shared" ref="O365:T365" si="953">O364</f>
        <v>9.7989820000000005</v>
      </c>
      <c r="P365" s="428" t="e">
        <f t="shared" si="953"/>
        <v>#DIV/0!</v>
      </c>
      <c r="Q365" s="428">
        <f t="shared" si="953"/>
        <v>8000</v>
      </c>
      <c r="R365" s="428">
        <f t="shared" si="953"/>
        <v>1</v>
      </c>
      <c r="S365" s="428">
        <f t="shared" si="953"/>
        <v>0</v>
      </c>
      <c r="T365" s="428" t="e">
        <f t="shared" ca="1" si="953"/>
        <v>#N/A</v>
      </c>
      <c r="U365" s="430" t="e">
        <f t="shared" ca="1" si="910"/>
        <v>#DIV/0!</v>
      </c>
      <c r="V365" s="428" t="e">
        <f t="shared" ref="V365:W365" ca="1" si="954">V364</f>
        <v>#N/A</v>
      </c>
      <c r="W365" s="428" t="e">
        <f t="shared" ca="1" si="954"/>
        <v>#N/A</v>
      </c>
      <c r="X365" s="426" t="e">
        <f t="shared" ca="1" si="901"/>
        <v>#DIV/0!</v>
      </c>
      <c r="Y365" s="428">
        <f t="shared" ref="Y365:Z365" si="955">Y364</f>
        <v>9.0000000000000002E-6</v>
      </c>
      <c r="Z365" s="428" t="e">
        <f t="shared" ca="1" si="955"/>
        <v>#DIV/0!</v>
      </c>
      <c r="AA365" s="431" t="e">
        <f t="shared" ca="1" si="927"/>
        <v>#N/A</v>
      </c>
      <c r="AB365" s="432" t="e">
        <f t="shared" ca="1" si="902"/>
        <v>#DIV/0!</v>
      </c>
      <c r="AC365" s="428" t="e">
        <f t="shared" ref="AC365:AD365" si="956">AC364</f>
        <v>#DIV/0!</v>
      </c>
      <c r="AD365" s="413" t="str">
        <f t="shared" si="956"/>
        <v>기체</v>
      </c>
      <c r="AE365" s="427" t="e">
        <f t="shared" ca="1" si="903"/>
        <v>#DIV/0!</v>
      </c>
      <c r="AF365" s="428">
        <f t="shared" si="914"/>
        <v>0.03</v>
      </c>
      <c r="AG365" s="423">
        <f t="shared" si="915"/>
        <v>0</v>
      </c>
      <c r="AH365" s="423" t="e">
        <f t="shared" ca="1" si="916"/>
        <v>#DIV/0!</v>
      </c>
      <c r="AI365" s="447" t="e">
        <f t="shared" si="917"/>
        <v>#N/A</v>
      </c>
      <c r="AJ365" s="429" t="e">
        <f t="shared" ca="1" si="918"/>
        <v>#DIV/0!</v>
      </c>
      <c r="AL365" s="68">
        <f>Pressure_1_R4!A140</f>
        <v>0</v>
      </c>
      <c r="AM365" s="84">
        <f>Pressure_1_R4!B140</f>
        <v>0</v>
      </c>
      <c r="AN365" s="84">
        <f>Pressure_1_R4!C140</f>
        <v>0</v>
      </c>
      <c r="AO365" s="84">
        <f>Pressure_1_R4!D140</f>
        <v>0</v>
      </c>
      <c r="AP365" s="84">
        <f>Pressure_1_R4!E140</f>
        <v>0</v>
      </c>
      <c r="AQ365" s="84">
        <f>Pressure_1_R4!F140</f>
        <v>0</v>
      </c>
      <c r="AR365" s="84">
        <f>Pressure_1_R4!G140</f>
        <v>0</v>
      </c>
      <c r="AS365" s="84">
        <f>Pressure_1_R4!H140</f>
        <v>0</v>
      </c>
      <c r="AT365" s="84">
        <f>Pressure_1_R4!I140</f>
        <v>0</v>
      </c>
      <c r="AU365" s="84">
        <f>Pressure_1_R4!J140</f>
        <v>0</v>
      </c>
      <c r="AV365" s="84">
        <f>Pressure_1_R4!K140</f>
        <v>0</v>
      </c>
      <c r="AW365" s="84">
        <f>Pressure_1_R4!L140</f>
        <v>0</v>
      </c>
      <c r="AX365" s="84">
        <f>Pressure_1_R4!M140</f>
        <v>0</v>
      </c>
      <c r="AY365" s="84">
        <f>Pressure_1_R4!N140</f>
        <v>0</v>
      </c>
      <c r="AZ365" s="84">
        <f>Pressure_1_R4!O140</f>
        <v>0</v>
      </c>
      <c r="BA365" s="69">
        <f>Pressure_1_R4!P140</f>
        <v>0</v>
      </c>
    </row>
    <row r="366" spans="2:53" ht="15" customHeight="1">
      <c r="B366" s="409">
        <f t="shared" si="919"/>
        <v>0</v>
      </c>
      <c r="C366" s="460">
        <f>Pressure_1_R4!B15</f>
        <v>0</v>
      </c>
      <c r="D366" s="469">
        <f>Pressure_1_R4!D15</f>
        <v>0</v>
      </c>
      <c r="E366" s="422" t="str">
        <f t="shared" si="904"/>
        <v/>
      </c>
      <c r="F366" s="412" t="e">
        <f t="shared" ca="1" si="919"/>
        <v>#N/A</v>
      </c>
      <c r="G366" s="413" t="e">
        <f t="shared" ca="1" si="919"/>
        <v>#VALUE!</v>
      </c>
      <c r="H366" s="444" t="e">
        <f t="shared" ca="1" si="905"/>
        <v>#N/A</v>
      </c>
      <c r="I366" s="411" t="s">
        <v>964</v>
      </c>
      <c r="J366" s="377">
        <f t="shared" si="906"/>
        <v>1</v>
      </c>
      <c r="K366" s="420" t="e">
        <f t="shared" ca="1" si="907"/>
        <v>#N/A</v>
      </c>
      <c r="L366" s="413">
        <f t="shared" si="908"/>
        <v>0</v>
      </c>
      <c r="N366" s="377">
        <f t="shared" si="900"/>
        <v>0</v>
      </c>
      <c r="O366" s="428">
        <f t="shared" ref="O366:T366" si="957">O365</f>
        <v>9.7989820000000005</v>
      </c>
      <c r="P366" s="428" t="e">
        <f t="shared" si="957"/>
        <v>#DIV/0!</v>
      </c>
      <c r="Q366" s="428">
        <f t="shared" si="957"/>
        <v>8000</v>
      </c>
      <c r="R366" s="428">
        <f t="shared" si="957"/>
        <v>1</v>
      </c>
      <c r="S366" s="428">
        <f t="shared" si="957"/>
        <v>0</v>
      </c>
      <c r="T366" s="428" t="e">
        <f t="shared" ca="1" si="957"/>
        <v>#N/A</v>
      </c>
      <c r="U366" s="430" t="e">
        <f t="shared" ca="1" si="910"/>
        <v>#DIV/0!</v>
      </c>
      <c r="V366" s="428" t="e">
        <f t="shared" ref="V366:W366" ca="1" si="958">V365</f>
        <v>#N/A</v>
      </c>
      <c r="W366" s="428" t="e">
        <f t="shared" ca="1" si="958"/>
        <v>#N/A</v>
      </c>
      <c r="X366" s="426" t="e">
        <f t="shared" ca="1" si="901"/>
        <v>#DIV/0!</v>
      </c>
      <c r="Y366" s="428">
        <f t="shared" ref="Y366:Z366" si="959">Y365</f>
        <v>9.0000000000000002E-6</v>
      </c>
      <c r="Z366" s="428" t="e">
        <f t="shared" ca="1" si="959"/>
        <v>#DIV/0!</v>
      </c>
      <c r="AA366" s="431" t="e">
        <f t="shared" ca="1" si="927"/>
        <v>#N/A</v>
      </c>
      <c r="AB366" s="432" t="e">
        <f t="shared" ca="1" si="902"/>
        <v>#DIV/0!</v>
      </c>
      <c r="AC366" s="428" t="e">
        <f t="shared" ref="AC366:AD366" si="960">AC365</f>
        <v>#DIV/0!</v>
      </c>
      <c r="AD366" s="413" t="str">
        <f t="shared" si="960"/>
        <v>기체</v>
      </c>
      <c r="AE366" s="427" t="e">
        <f t="shared" ca="1" si="903"/>
        <v>#DIV/0!</v>
      </c>
      <c r="AF366" s="428">
        <f t="shared" si="914"/>
        <v>0.03</v>
      </c>
      <c r="AG366" s="423">
        <f t="shared" si="915"/>
        <v>0</v>
      </c>
      <c r="AH366" s="423" t="e">
        <f t="shared" ca="1" si="916"/>
        <v>#DIV/0!</v>
      </c>
      <c r="AI366" s="447" t="e">
        <f t="shared" si="917"/>
        <v>#N/A</v>
      </c>
      <c r="AJ366" s="429" t="e">
        <f t="shared" ca="1" si="918"/>
        <v>#DIV/0!</v>
      </c>
      <c r="AL366" s="70">
        <f>Pressure_1_R4!A141</f>
        <v>0</v>
      </c>
      <c r="AM366" s="83">
        <f>Pressure_1_R4!B141</f>
        <v>0</v>
      </c>
      <c r="AN366" s="83">
        <f>Pressure_1_R4!C141</f>
        <v>0</v>
      </c>
      <c r="AO366" s="83">
        <f>Pressure_1_R4!D141</f>
        <v>0</v>
      </c>
      <c r="AP366" s="83">
        <f>Pressure_1_R4!E141</f>
        <v>0</v>
      </c>
      <c r="AQ366" s="83">
        <f>Pressure_1_R4!F141</f>
        <v>0</v>
      </c>
      <c r="AR366" s="83">
        <f>Pressure_1_R4!G141</f>
        <v>0</v>
      </c>
      <c r="AS366" s="83">
        <f>Pressure_1_R4!H141</f>
        <v>0</v>
      </c>
      <c r="AT366" s="83">
        <f>Pressure_1_R4!I141</f>
        <v>0</v>
      </c>
      <c r="AU366" s="83">
        <f>Pressure_1_R4!J141</f>
        <v>0</v>
      </c>
      <c r="AV366" s="83">
        <f>Pressure_1_R4!K141</f>
        <v>0</v>
      </c>
      <c r="AW366" s="83">
        <f>Pressure_1_R4!L141</f>
        <v>0</v>
      </c>
      <c r="AX366" s="83">
        <f>Pressure_1_R4!M141</f>
        <v>0</v>
      </c>
      <c r="AY366" s="83">
        <f>Pressure_1_R4!N141</f>
        <v>0</v>
      </c>
      <c r="AZ366" s="83">
        <f>Pressure_1_R4!O141</f>
        <v>0</v>
      </c>
      <c r="BA366" s="71">
        <f>Pressure_1_R4!P141</f>
        <v>0</v>
      </c>
    </row>
    <row r="367" spans="2:53" ht="15" customHeight="1">
      <c r="B367" s="409">
        <f t="shared" si="919"/>
        <v>0</v>
      </c>
      <c r="C367" s="460">
        <f>Pressure_1_R4!B16</f>
        <v>0</v>
      </c>
      <c r="D367" s="469">
        <f>Pressure_1_R4!D16</f>
        <v>0</v>
      </c>
      <c r="E367" s="422" t="str">
        <f t="shared" si="904"/>
        <v/>
      </c>
      <c r="F367" s="412" t="e">
        <f t="shared" ca="1" si="919"/>
        <v>#N/A</v>
      </c>
      <c r="G367" s="413" t="e">
        <f t="shared" ca="1" si="919"/>
        <v>#VALUE!</v>
      </c>
      <c r="H367" s="444" t="e">
        <f t="shared" ca="1" si="905"/>
        <v>#N/A</v>
      </c>
      <c r="I367" s="411" t="s">
        <v>964</v>
      </c>
      <c r="J367" s="377">
        <f t="shared" si="906"/>
        <v>1</v>
      </c>
      <c r="K367" s="420" t="e">
        <f t="shared" ca="1" si="907"/>
        <v>#N/A</v>
      </c>
      <c r="L367" s="413">
        <f t="shared" si="908"/>
        <v>0</v>
      </c>
      <c r="N367" s="377">
        <f t="shared" si="900"/>
        <v>0</v>
      </c>
      <c r="O367" s="428">
        <f t="shared" ref="O367:T367" si="961">O366</f>
        <v>9.7989820000000005</v>
      </c>
      <c r="P367" s="428" t="e">
        <f t="shared" si="961"/>
        <v>#DIV/0!</v>
      </c>
      <c r="Q367" s="428">
        <f t="shared" si="961"/>
        <v>8000</v>
      </c>
      <c r="R367" s="428">
        <f t="shared" si="961"/>
        <v>1</v>
      </c>
      <c r="S367" s="428">
        <f t="shared" si="961"/>
        <v>0</v>
      </c>
      <c r="T367" s="428" t="e">
        <f t="shared" ca="1" si="961"/>
        <v>#N/A</v>
      </c>
      <c r="U367" s="430" t="e">
        <f t="shared" ca="1" si="910"/>
        <v>#DIV/0!</v>
      </c>
      <c r="V367" s="428" t="e">
        <f t="shared" ref="V367:W367" ca="1" si="962">V366</f>
        <v>#N/A</v>
      </c>
      <c r="W367" s="428" t="e">
        <f t="shared" ca="1" si="962"/>
        <v>#N/A</v>
      </c>
      <c r="X367" s="426" t="e">
        <f t="shared" ca="1" si="901"/>
        <v>#DIV/0!</v>
      </c>
      <c r="Y367" s="428">
        <f t="shared" ref="Y367:Z367" si="963">Y366</f>
        <v>9.0000000000000002E-6</v>
      </c>
      <c r="Z367" s="428" t="e">
        <f t="shared" ca="1" si="963"/>
        <v>#DIV/0!</v>
      </c>
      <c r="AA367" s="431" t="e">
        <f t="shared" ca="1" si="927"/>
        <v>#N/A</v>
      </c>
      <c r="AB367" s="432" t="e">
        <f t="shared" ca="1" si="902"/>
        <v>#DIV/0!</v>
      </c>
      <c r="AC367" s="428" t="e">
        <f t="shared" ref="AC367:AD367" si="964">AC366</f>
        <v>#DIV/0!</v>
      </c>
      <c r="AD367" s="413" t="str">
        <f t="shared" si="964"/>
        <v>기체</v>
      </c>
      <c r="AE367" s="427" t="e">
        <f t="shared" ca="1" si="903"/>
        <v>#DIV/0!</v>
      </c>
      <c r="AF367" s="428">
        <f t="shared" si="914"/>
        <v>0.03</v>
      </c>
      <c r="AG367" s="423">
        <f t="shared" si="915"/>
        <v>0</v>
      </c>
      <c r="AH367" s="423" t="e">
        <f t="shared" ca="1" si="916"/>
        <v>#DIV/0!</v>
      </c>
      <c r="AI367" s="447" t="e">
        <f t="shared" si="917"/>
        <v>#N/A</v>
      </c>
      <c r="AJ367" s="429" t="e">
        <f t="shared" ca="1" si="918"/>
        <v>#DIV/0!</v>
      </c>
      <c r="AL367" s="68">
        <f>Pressure_1_R4!A142</f>
        <v>0</v>
      </c>
      <c r="AM367" s="84">
        <f>Pressure_1_R4!B142</f>
        <v>0</v>
      </c>
      <c r="AN367" s="84">
        <f>Pressure_1_R4!C142</f>
        <v>0</v>
      </c>
      <c r="AO367" s="84">
        <f>Pressure_1_R4!D142</f>
        <v>0</v>
      </c>
      <c r="AP367" s="84">
        <f>Pressure_1_R4!E142</f>
        <v>0</v>
      </c>
      <c r="AQ367" s="84">
        <f>Pressure_1_R4!F142</f>
        <v>0</v>
      </c>
      <c r="AR367" s="84">
        <f>Pressure_1_R4!G142</f>
        <v>0</v>
      </c>
      <c r="AS367" s="84">
        <f>Pressure_1_R4!H142</f>
        <v>0</v>
      </c>
      <c r="AT367" s="84">
        <f>Pressure_1_R4!I142</f>
        <v>0</v>
      </c>
      <c r="AU367" s="84">
        <f>Pressure_1_R4!J142</f>
        <v>0</v>
      </c>
      <c r="AV367" s="84">
        <f>Pressure_1_R4!K142</f>
        <v>0</v>
      </c>
      <c r="AW367" s="84">
        <f>Pressure_1_R4!L142</f>
        <v>0</v>
      </c>
      <c r="AX367" s="84">
        <f>Pressure_1_R4!M142</f>
        <v>0</v>
      </c>
      <c r="AY367" s="84">
        <f>Pressure_1_R4!N142</f>
        <v>0</v>
      </c>
      <c r="AZ367" s="84">
        <f>Pressure_1_R4!O142</f>
        <v>0</v>
      </c>
      <c r="BA367" s="69">
        <f>Pressure_1_R4!P142</f>
        <v>0</v>
      </c>
    </row>
    <row r="368" spans="2:53" ht="15" customHeight="1">
      <c r="B368" s="409">
        <f t="shared" si="919"/>
        <v>0</v>
      </c>
      <c r="C368" s="460">
        <f>Pressure_1_R4!B17</f>
        <v>0</v>
      </c>
      <c r="D368" s="469">
        <f>Pressure_1_R4!D17</f>
        <v>0</v>
      </c>
      <c r="E368" s="422" t="str">
        <f t="shared" si="904"/>
        <v/>
      </c>
      <c r="F368" s="412" t="e">
        <f t="shared" ca="1" si="919"/>
        <v>#N/A</v>
      </c>
      <c r="G368" s="413" t="e">
        <f t="shared" ca="1" si="919"/>
        <v>#VALUE!</v>
      </c>
      <c r="H368" s="444" t="e">
        <f t="shared" ca="1" si="905"/>
        <v>#N/A</v>
      </c>
      <c r="I368" s="411" t="s">
        <v>964</v>
      </c>
      <c r="J368" s="377">
        <f t="shared" si="906"/>
        <v>1</v>
      </c>
      <c r="K368" s="420" t="e">
        <f t="shared" ca="1" si="907"/>
        <v>#N/A</v>
      </c>
      <c r="L368" s="413">
        <f t="shared" si="908"/>
        <v>0</v>
      </c>
      <c r="N368" s="377">
        <f t="shared" si="900"/>
        <v>0</v>
      </c>
      <c r="O368" s="428">
        <f t="shared" ref="O368:T368" si="965">O367</f>
        <v>9.7989820000000005</v>
      </c>
      <c r="P368" s="428" t="e">
        <f t="shared" si="965"/>
        <v>#DIV/0!</v>
      </c>
      <c r="Q368" s="428">
        <f t="shared" si="965"/>
        <v>8000</v>
      </c>
      <c r="R368" s="428">
        <f t="shared" si="965"/>
        <v>1</v>
      </c>
      <c r="S368" s="428">
        <f t="shared" si="965"/>
        <v>0</v>
      </c>
      <c r="T368" s="428" t="e">
        <f t="shared" ca="1" si="965"/>
        <v>#N/A</v>
      </c>
      <c r="U368" s="430" t="e">
        <f t="shared" ca="1" si="910"/>
        <v>#DIV/0!</v>
      </c>
      <c r="V368" s="428" t="e">
        <f t="shared" ref="V368:W368" ca="1" si="966">V367</f>
        <v>#N/A</v>
      </c>
      <c r="W368" s="428" t="e">
        <f t="shared" ca="1" si="966"/>
        <v>#N/A</v>
      </c>
      <c r="X368" s="426" t="e">
        <f t="shared" ca="1" si="901"/>
        <v>#DIV/0!</v>
      </c>
      <c r="Y368" s="428">
        <f t="shared" ref="Y368:Z368" si="967">Y367</f>
        <v>9.0000000000000002E-6</v>
      </c>
      <c r="Z368" s="428" t="e">
        <f t="shared" ca="1" si="967"/>
        <v>#DIV/0!</v>
      </c>
      <c r="AA368" s="431" t="e">
        <f t="shared" ca="1" si="927"/>
        <v>#N/A</v>
      </c>
      <c r="AB368" s="432" t="e">
        <f t="shared" ca="1" si="902"/>
        <v>#DIV/0!</v>
      </c>
      <c r="AC368" s="428" t="e">
        <f t="shared" ref="AC368:AD368" si="968">AC367</f>
        <v>#DIV/0!</v>
      </c>
      <c r="AD368" s="413" t="str">
        <f t="shared" si="968"/>
        <v>기체</v>
      </c>
      <c r="AE368" s="427" t="e">
        <f t="shared" ca="1" si="903"/>
        <v>#DIV/0!</v>
      </c>
      <c r="AF368" s="428">
        <f t="shared" si="914"/>
        <v>0.03</v>
      </c>
      <c r="AG368" s="423">
        <f t="shared" si="915"/>
        <v>0</v>
      </c>
      <c r="AH368" s="423" t="e">
        <f t="shared" ca="1" si="916"/>
        <v>#DIV/0!</v>
      </c>
      <c r="AI368" s="447" t="e">
        <f t="shared" si="917"/>
        <v>#N/A</v>
      </c>
      <c r="AJ368" s="429" t="e">
        <f t="shared" ca="1" si="918"/>
        <v>#DIV/0!</v>
      </c>
      <c r="AL368" s="70">
        <f>Pressure_1_R4!A143</f>
        <v>0</v>
      </c>
      <c r="AM368" s="83">
        <f>Pressure_1_R4!B143</f>
        <v>0</v>
      </c>
      <c r="AN368" s="83">
        <f>Pressure_1_R4!C143</f>
        <v>0</v>
      </c>
      <c r="AO368" s="83">
        <f>Pressure_1_R4!D143</f>
        <v>0</v>
      </c>
      <c r="AP368" s="83">
        <f>Pressure_1_R4!E143</f>
        <v>0</v>
      </c>
      <c r="AQ368" s="83">
        <f>Pressure_1_R4!F143</f>
        <v>0</v>
      </c>
      <c r="AR368" s="83">
        <f>Pressure_1_R4!G143</f>
        <v>0</v>
      </c>
      <c r="AS368" s="83">
        <f>Pressure_1_R4!H143</f>
        <v>0</v>
      </c>
      <c r="AT368" s="83">
        <f>Pressure_1_R4!I143</f>
        <v>0</v>
      </c>
      <c r="AU368" s="83">
        <f>Pressure_1_R4!J143</f>
        <v>0</v>
      </c>
      <c r="AV368" s="83">
        <f>Pressure_1_R4!K143</f>
        <v>0</v>
      </c>
      <c r="AW368" s="83">
        <f>Pressure_1_R4!L143</f>
        <v>0</v>
      </c>
      <c r="AX368" s="83">
        <f>Pressure_1_R4!M143</f>
        <v>0</v>
      </c>
      <c r="AY368" s="83">
        <f>Pressure_1_R4!N143</f>
        <v>0</v>
      </c>
      <c r="AZ368" s="83">
        <f>Pressure_1_R4!O143</f>
        <v>0</v>
      </c>
      <c r="BA368" s="71">
        <f>Pressure_1_R4!P143</f>
        <v>0</v>
      </c>
    </row>
    <row r="369" spans="2:53" ht="15" customHeight="1">
      <c r="B369" s="409">
        <f t="shared" si="919"/>
        <v>0</v>
      </c>
      <c r="C369" s="460">
        <f>Pressure_1_R4!B18</f>
        <v>0</v>
      </c>
      <c r="D369" s="469">
        <f>Pressure_1_R4!D18</f>
        <v>0</v>
      </c>
      <c r="E369" s="422" t="str">
        <f t="shared" si="904"/>
        <v/>
      </c>
      <c r="F369" s="412" t="e">
        <f t="shared" ca="1" si="919"/>
        <v>#N/A</v>
      </c>
      <c r="G369" s="413" t="e">
        <f t="shared" ca="1" si="919"/>
        <v>#VALUE!</v>
      </c>
      <c r="H369" s="444" t="e">
        <f t="shared" ca="1" si="905"/>
        <v>#N/A</v>
      </c>
      <c r="I369" s="411" t="s">
        <v>964</v>
      </c>
      <c r="J369" s="377">
        <f t="shared" si="906"/>
        <v>1</v>
      </c>
      <c r="K369" s="420" t="e">
        <f t="shared" ca="1" si="907"/>
        <v>#N/A</v>
      </c>
      <c r="L369" s="413">
        <f t="shared" si="908"/>
        <v>0</v>
      </c>
      <c r="N369" s="377">
        <f t="shared" si="900"/>
        <v>0</v>
      </c>
      <c r="O369" s="428">
        <f t="shared" ref="O369:T369" si="969">O368</f>
        <v>9.7989820000000005</v>
      </c>
      <c r="P369" s="428" t="e">
        <f t="shared" si="969"/>
        <v>#DIV/0!</v>
      </c>
      <c r="Q369" s="428">
        <f t="shared" si="969"/>
        <v>8000</v>
      </c>
      <c r="R369" s="428">
        <f t="shared" si="969"/>
        <v>1</v>
      </c>
      <c r="S369" s="428">
        <f t="shared" si="969"/>
        <v>0</v>
      </c>
      <c r="T369" s="428" t="e">
        <f t="shared" ca="1" si="969"/>
        <v>#N/A</v>
      </c>
      <c r="U369" s="430" t="e">
        <f t="shared" ca="1" si="910"/>
        <v>#DIV/0!</v>
      </c>
      <c r="V369" s="428" t="e">
        <f t="shared" ref="V369:W369" ca="1" si="970">V368</f>
        <v>#N/A</v>
      </c>
      <c r="W369" s="428" t="e">
        <f t="shared" ca="1" si="970"/>
        <v>#N/A</v>
      </c>
      <c r="X369" s="426" t="e">
        <f t="shared" ca="1" si="901"/>
        <v>#DIV/0!</v>
      </c>
      <c r="Y369" s="428">
        <f t="shared" ref="Y369:Z369" si="971">Y368</f>
        <v>9.0000000000000002E-6</v>
      </c>
      <c r="Z369" s="428" t="e">
        <f t="shared" ca="1" si="971"/>
        <v>#DIV/0!</v>
      </c>
      <c r="AA369" s="431" t="e">
        <f t="shared" ca="1" si="927"/>
        <v>#N/A</v>
      </c>
      <c r="AB369" s="432" t="e">
        <f t="shared" ca="1" si="902"/>
        <v>#DIV/0!</v>
      </c>
      <c r="AC369" s="428" t="e">
        <f t="shared" ref="AC369:AD369" si="972">AC368</f>
        <v>#DIV/0!</v>
      </c>
      <c r="AD369" s="413" t="str">
        <f t="shared" si="972"/>
        <v>기체</v>
      </c>
      <c r="AE369" s="427" t="e">
        <f t="shared" ca="1" si="903"/>
        <v>#DIV/0!</v>
      </c>
      <c r="AF369" s="428">
        <f t="shared" si="914"/>
        <v>0.03</v>
      </c>
      <c r="AG369" s="423">
        <f t="shared" si="915"/>
        <v>0</v>
      </c>
      <c r="AH369" s="423" t="e">
        <f t="shared" ca="1" si="916"/>
        <v>#DIV/0!</v>
      </c>
      <c r="AI369" s="447" t="e">
        <f t="shared" si="917"/>
        <v>#N/A</v>
      </c>
      <c r="AJ369" s="429" t="e">
        <f t="shared" ca="1" si="918"/>
        <v>#DIV/0!</v>
      </c>
      <c r="AL369" s="68">
        <f>Pressure_1_R4!A144</f>
        <v>0</v>
      </c>
      <c r="AM369" s="84">
        <f>Pressure_1_R4!B144</f>
        <v>0</v>
      </c>
      <c r="AN369" s="84">
        <f>Pressure_1_R4!C144</f>
        <v>0</v>
      </c>
      <c r="AO369" s="84">
        <f>Pressure_1_R4!D144</f>
        <v>0</v>
      </c>
      <c r="AP369" s="84">
        <f>Pressure_1_R4!E144</f>
        <v>0</v>
      </c>
      <c r="AQ369" s="84">
        <f>Pressure_1_R4!F144</f>
        <v>0</v>
      </c>
      <c r="AR369" s="84">
        <f>Pressure_1_R4!G144</f>
        <v>0</v>
      </c>
      <c r="AS369" s="84">
        <f>Pressure_1_R4!H144</f>
        <v>0</v>
      </c>
      <c r="AT369" s="84">
        <f>Pressure_1_R4!I144</f>
        <v>0</v>
      </c>
      <c r="AU369" s="84">
        <f>Pressure_1_R4!J144</f>
        <v>0</v>
      </c>
      <c r="AV369" s="84">
        <f>Pressure_1_R4!K144</f>
        <v>0</v>
      </c>
      <c r="AW369" s="84">
        <f>Pressure_1_R4!L144</f>
        <v>0</v>
      </c>
      <c r="AX369" s="84">
        <f>Pressure_1_R4!M144</f>
        <v>0</v>
      </c>
      <c r="AY369" s="84">
        <f>Pressure_1_R4!N144</f>
        <v>0</v>
      </c>
      <c r="AZ369" s="84">
        <f>Pressure_1_R4!O144</f>
        <v>0</v>
      </c>
      <c r="BA369" s="69">
        <f>Pressure_1_R4!P144</f>
        <v>0</v>
      </c>
    </row>
    <row r="370" spans="2:53" ht="15" customHeight="1">
      <c r="B370" s="409">
        <f t="shared" si="919"/>
        <v>0</v>
      </c>
      <c r="C370" s="460">
        <f>Pressure_1_R4!B19</f>
        <v>0</v>
      </c>
      <c r="D370" s="469">
        <f>Pressure_1_R4!D19</f>
        <v>0</v>
      </c>
      <c r="E370" s="422" t="str">
        <f t="shared" si="904"/>
        <v/>
      </c>
      <c r="F370" s="412" t="e">
        <f t="shared" ca="1" si="919"/>
        <v>#N/A</v>
      </c>
      <c r="G370" s="413" t="e">
        <f t="shared" ca="1" si="919"/>
        <v>#VALUE!</v>
      </c>
      <c r="H370" s="444" t="e">
        <f t="shared" ca="1" si="905"/>
        <v>#N/A</v>
      </c>
      <c r="I370" s="411" t="s">
        <v>964</v>
      </c>
      <c r="J370" s="377">
        <f t="shared" si="906"/>
        <v>1</v>
      </c>
      <c r="K370" s="420" t="e">
        <f t="shared" ca="1" si="907"/>
        <v>#N/A</v>
      </c>
      <c r="L370" s="413">
        <f t="shared" si="908"/>
        <v>0</v>
      </c>
      <c r="N370" s="377">
        <f t="shared" si="900"/>
        <v>0</v>
      </c>
      <c r="O370" s="428">
        <f t="shared" ref="O370:T370" si="973">O369</f>
        <v>9.7989820000000005</v>
      </c>
      <c r="P370" s="428" t="e">
        <f t="shared" si="973"/>
        <v>#DIV/0!</v>
      </c>
      <c r="Q370" s="428">
        <f t="shared" si="973"/>
        <v>8000</v>
      </c>
      <c r="R370" s="428">
        <f t="shared" si="973"/>
        <v>1</v>
      </c>
      <c r="S370" s="428">
        <f t="shared" si="973"/>
        <v>0</v>
      </c>
      <c r="T370" s="428" t="e">
        <f t="shared" ca="1" si="973"/>
        <v>#N/A</v>
      </c>
      <c r="U370" s="430" t="e">
        <f t="shared" ca="1" si="910"/>
        <v>#DIV/0!</v>
      </c>
      <c r="V370" s="428" t="e">
        <f t="shared" ref="V370:W370" ca="1" si="974">V369</f>
        <v>#N/A</v>
      </c>
      <c r="W370" s="428" t="e">
        <f t="shared" ca="1" si="974"/>
        <v>#N/A</v>
      </c>
      <c r="X370" s="426" t="e">
        <f t="shared" ca="1" si="901"/>
        <v>#DIV/0!</v>
      </c>
      <c r="Y370" s="428">
        <f t="shared" ref="Y370:Z370" si="975">Y369</f>
        <v>9.0000000000000002E-6</v>
      </c>
      <c r="Z370" s="428" t="e">
        <f t="shared" ca="1" si="975"/>
        <v>#DIV/0!</v>
      </c>
      <c r="AA370" s="431" t="e">
        <f t="shared" ca="1" si="927"/>
        <v>#N/A</v>
      </c>
      <c r="AB370" s="432" t="e">
        <f t="shared" ca="1" si="902"/>
        <v>#DIV/0!</v>
      </c>
      <c r="AC370" s="428" t="e">
        <f t="shared" ref="AC370:AD370" si="976">AC369</f>
        <v>#DIV/0!</v>
      </c>
      <c r="AD370" s="413" t="str">
        <f t="shared" si="976"/>
        <v>기체</v>
      </c>
      <c r="AE370" s="427" t="e">
        <f t="shared" ca="1" si="903"/>
        <v>#DIV/0!</v>
      </c>
      <c r="AF370" s="428">
        <f t="shared" si="914"/>
        <v>0.03</v>
      </c>
      <c r="AG370" s="423">
        <f t="shared" si="915"/>
        <v>0</v>
      </c>
      <c r="AH370" s="423" t="e">
        <f t="shared" ca="1" si="916"/>
        <v>#DIV/0!</v>
      </c>
      <c r="AI370" s="447" t="e">
        <f t="shared" si="917"/>
        <v>#N/A</v>
      </c>
      <c r="AJ370" s="429" t="e">
        <f t="shared" ca="1" si="918"/>
        <v>#DIV/0!</v>
      </c>
      <c r="AL370" s="70">
        <f>Pressure_1_R4!A145</f>
        <v>0</v>
      </c>
      <c r="AM370" s="83">
        <f>Pressure_1_R4!B145</f>
        <v>0</v>
      </c>
      <c r="AN370" s="83">
        <f>Pressure_1_R4!C145</f>
        <v>0</v>
      </c>
      <c r="AO370" s="83">
        <f>Pressure_1_R4!D145</f>
        <v>0</v>
      </c>
      <c r="AP370" s="83">
        <f>Pressure_1_R4!E145</f>
        <v>0</v>
      </c>
      <c r="AQ370" s="83">
        <f>Pressure_1_R4!F145</f>
        <v>0</v>
      </c>
      <c r="AR370" s="83">
        <f>Pressure_1_R4!G145</f>
        <v>0</v>
      </c>
      <c r="AS370" s="83">
        <f>Pressure_1_R4!H145</f>
        <v>0</v>
      </c>
      <c r="AT370" s="83">
        <f>Pressure_1_R4!I145</f>
        <v>0</v>
      </c>
      <c r="AU370" s="83">
        <f>Pressure_1_R4!J145</f>
        <v>0</v>
      </c>
      <c r="AV370" s="83">
        <f>Pressure_1_R4!K145</f>
        <v>0</v>
      </c>
      <c r="AW370" s="83">
        <f>Pressure_1_R4!L145</f>
        <v>0</v>
      </c>
      <c r="AX370" s="83">
        <f>Pressure_1_R4!M145</f>
        <v>0</v>
      </c>
      <c r="AY370" s="83">
        <f>Pressure_1_R4!N145</f>
        <v>0</v>
      </c>
      <c r="AZ370" s="83">
        <f>Pressure_1_R4!O145</f>
        <v>0</v>
      </c>
      <c r="BA370" s="71">
        <f>Pressure_1_R4!P145</f>
        <v>0</v>
      </c>
    </row>
    <row r="371" spans="2:53" ht="15" customHeight="1">
      <c r="B371" s="409">
        <f t="shared" si="919"/>
        <v>0</v>
      </c>
      <c r="C371" s="460">
        <f>Pressure_1_R4!B20</f>
        <v>0</v>
      </c>
      <c r="D371" s="469">
        <f>Pressure_1_R4!D20</f>
        <v>0</v>
      </c>
      <c r="E371" s="422" t="str">
        <f t="shared" si="904"/>
        <v/>
      </c>
      <c r="F371" s="412" t="e">
        <f t="shared" ca="1" si="919"/>
        <v>#N/A</v>
      </c>
      <c r="G371" s="413" t="e">
        <f t="shared" ca="1" si="919"/>
        <v>#VALUE!</v>
      </c>
      <c r="H371" s="444" t="e">
        <f t="shared" ca="1" si="905"/>
        <v>#N/A</v>
      </c>
      <c r="I371" s="411" t="s">
        <v>964</v>
      </c>
      <c r="J371" s="377">
        <f t="shared" si="906"/>
        <v>1</v>
      </c>
      <c r="K371" s="420" t="e">
        <f t="shared" ca="1" si="907"/>
        <v>#N/A</v>
      </c>
      <c r="L371" s="413">
        <f t="shared" si="908"/>
        <v>0</v>
      </c>
      <c r="N371" s="377">
        <f t="shared" si="900"/>
        <v>0</v>
      </c>
      <c r="O371" s="428">
        <f t="shared" ref="O371:T371" si="977">O370</f>
        <v>9.7989820000000005</v>
      </c>
      <c r="P371" s="428" t="e">
        <f t="shared" si="977"/>
        <v>#DIV/0!</v>
      </c>
      <c r="Q371" s="428">
        <f t="shared" si="977"/>
        <v>8000</v>
      </c>
      <c r="R371" s="428">
        <f t="shared" si="977"/>
        <v>1</v>
      </c>
      <c r="S371" s="428">
        <f t="shared" si="977"/>
        <v>0</v>
      </c>
      <c r="T371" s="428" t="e">
        <f t="shared" ca="1" si="977"/>
        <v>#N/A</v>
      </c>
      <c r="U371" s="430" t="e">
        <f t="shared" ca="1" si="910"/>
        <v>#DIV/0!</v>
      </c>
      <c r="V371" s="428" t="e">
        <f t="shared" ref="V371:W371" ca="1" si="978">V370</f>
        <v>#N/A</v>
      </c>
      <c r="W371" s="428" t="e">
        <f t="shared" ca="1" si="978"/>
        <v>#N/A</v>
      </c>
      <c r="X371" s="426" t="e">
        <f t="shared" ca="1" si="901"/>
        <v>#DIV/0!</v>
      </c>
      <c r="Y371" s="428">
        <f t="shared" ref="Y371:Z371" si="979">Y370</f>
        <v>9.0000000000000002E-6</v>
      </c>
      <c r="Z371" s="428" t="e">
        <f t="shared" ca="1" si="979"/>
        <v>#DIV/0!</v>
      </c>
      <c r="AA371" s="431" t="e">
        <f t="shared" ca="1" si="927"/>
        <v>#N/A</v>
      </c>
      <c r="AB371" s="432" t="e">
        <f t="shared" ca="1" si="902"/>
        <v>#DIV/0!</v>
      </c>
      <c r="AC371" s="428" t="e">
        <f t="shared" ref="AC371:AD371" si="980">AC370</f>
        <v>#DIV/0!</v>
      </c>
      <c r="AD371" s="413" t="str">
        <f t="shared" si="980"/>
        <v>기체</v>
      </c>
      <c r="AE371" s="427" t="e">
        <f t="shared" ca="1" si="903"/>
        <v>#DIV/0!</v>
      </c>
      <c r="AF371" s="428">
        <f t="shared" si="914"/>
        <v>0.03</v>
      </c>
      <c r="AG371" s="423">
        <f t="shared" si="915"/>
        <v>0</v>
      </c>
      <c r="AH371" s="423" t="e">
        <f t="shared" ca="1" si="916"/>
        <v>#DIV/0!</v>
      </c>
      <c r="AI371" s="447" t="e">
        <f t="shared" si="917"/>
        <v>#N/A</v>
      </c>
      <c r="AJ371" s="429" t="e">
        <f t="shared" ca="1" si="918"/>
        <v>#DIV/0!</v>
      </c>
      <c r="AL371" s="68">
        <f>Pressure_1_R4!A146</f>
        <v>0</v>
      </c>
      <c r="AM371" s="84">
        <f>Pressure_1_R4!B146</f>
        <v>0</v>
      </c>
      <c r="AN371" s="84">
        <f>Pressure_1_R4!C146</f>
        <v>0</v>
      </c>
      <c r="AO371" s="84">
        <f>Pressure_1_R4!D146</f>
        <v>0</v>
      </c>
      <c r="AP371" s="84">
        <f>Pressure_1_R4!E146</f>
        <v>0</v>
      </c>
      <c r="AQ371" s="84">
        <f>Pressure_1_R4!F146</f>
        <v>0</v>
      </c>
      <c r="AR371" s="84">
        <f>Pressure_1_R4!G146</f>
        <v>0</v>
      </c>
      <c r="AS371" s="84">
        <f>Pressure_1_R4!H146</f>
        <v>0</v>
      </c>
      <c r="AT371" s="84">
        <f>Pressure_1_R4!I146</f>
        <v>0</v>
      </c>
      <c r="AU371" s="84">
        <f>Pressure_1_R4!J146</f>
        <v>0</v>
      </c>
      <c r="AV371" s="84">
        <f>Pressure_1_R4!K146</f>
        <v>0</v>
      </c>
      <c r="AW371" s="84">
        <f>Pressure_1_R4!L146</f>
        <v>0</v>
      </c>
      <c r="AX371" s="84">
        <f>Pressure_1_R4!M146</f>
        <v>0</v>
      </c>
      <c r="AY371" s="84">
        <f>Pressure_1_R4!N146</f>
        <v>0</v>
      </c>
      <c r="AZ371" s="84">
        <f>Pressure_1_R4!O146</f>
        <v>0</v>
      </c>
      <c r="BA371" s="69">
        <f>Pressure_1_R4!P146</f>
        <v>0</v>
      </c>
    </row>
    <row r="372" spans="2:53" ht="15" customHeight="1">
      <c r="B372" s="409">
        <f t="shared" si="919"/>
        <v>0</v>
      </c>
      <c r="C372" s="460">
        <f>Pressure_1_R4!B21</f>
        <v>0</v>
      </c>
      <c r="D372" s="469">
        <f>Pressure_1_R4!D21</f>
        <v>0</v>
      </c>
      <c r="E372" s="422" t="str">
        <f t="shared" si="904"/>
        <v/>
      </c>
      <c r="F372" s="412" t="e">
        <f t="shared" ca="1" si="919"/>
        <v>#N/A</v>
      </c>
      <c r="G372" s="413" t="e">
        <f t="shared" ca="1" si="919"/>
        <v>#VALUE!</v>
      </c>
      <c r="H372" s="444" t="e">
        <f t="shared" ca="1" si="905"/>
        <v>#N/A</v>
      </c>
      <c r="I372" s="411" t="s">
        <v>964</v>
      </c>
      <c r="J372" s="377">
        <f t="shared" si="906"/>
        <v>1</v>
      </c>
      <c r="K372" s="420" t="e">
        <f t="shared" ca="1" si="907"/>
        <v>#N/A</v>
      </c>
      <c r="L372" s="413">
        <f t="shared" si="908"/>
        <v>0</v>
      </c>
      <c r="N372" s="377">
        <f t="shared" si="900"/>
        <v>0</v>
      </c>
      <c r="O372" s="428">
        <f t="shared" ref="O372:T372" si="981">O371</f>
        <v>9.7989820000000005</v>
      </c>
      <c r="P372" s="428" t="e">
        <f t="shared" si="981"/>
        <v>#DIV/0!</v>
      </c>
      <c r="Q372" s="428">
        <f t="shared" si="981"/>
        <v>8000</v>
      </c>
      <c r="R372" s="428">
        <f t="shared" si="981"/>
        <v>1</v>
      </c>
      <c r="S372" s="428">
        <f t="shared" si="981"/>
        <v>0</v>
      </c>
      <c r="T372" s="428" t="e">
        <f t="shared" ca="1" si="981"/>
        <v>#N/A</v>
      </c>
      <c r="U372" s="430" t="e">
        <f t="shared" ca="1" si="910"/>
        <v>#DIV/0!</v>
      </c>
      <c r="V372" s="428" t="e">
        <f t="shared" ref="V372:W372" ca="1" si="982">V371</f>
        <v>#N/A</v>
      </c>
      <c r="W372" s="428" t="e">
        <f t="shared" ca="1" si="982"/>
        <v>#N/A</v>
      </c>
      <c r="X372" s="426" t="e">
        <f t="shared" ca="1" si="901"/>
        <v>#DIV/0!</v>
      </c>
      <c r="Y372" s="428">
        <f t="shared" ref="Y372:Z372" si="983">Y371</f>
        <v>9.0000000000000002E-6</v>
      </c>
      <c r="Z372" s="428" t="e">
        <f t="shared" ca="1" si="983"/>
        <v>#DIV/0!</v>
      </c>
      <c r="AA372" s="431" t="e">
        <f t="shared" ca="1" si="927"/>
        <v>#N/A</v>
      </c>
      <c r="AB372" s="432" t="e">
        <f t="shared" ca="1" si="902"/>
        <v>#DIV/0!</v>
      </c>
      <c r="AC372" s="428" t="e">
        <f t="shared" ref="AC372:AD372" si="984">AC371</f>
        <v>#DIV/0!</v>
      </c>
      <c r="AD372" s="413" t="str">
        <f t="shared" si="984"/>
        <v>기체</v>
      </c>
      <c r="AE372" s="427" t="e">
        <f t="shared" ca="1" si="903"/>
        <v>#DIV/0!</v>
      </c>
      <c r="AF372" s="428">
        <f t="shared" si="914"/>
        <v>0.03</v>
      </c>
      <c r="AG372" s="423">
        <f t="shared" si="915"/>
        <v>0</v>
      </c>
      <c r="AH372" s="423" t="e">
        <f t="shared" ca="1" si="916"/>
        <v>#DIV/0!</v>
      </c>
      <c r="AI372" s="447" t="e">
        <f t="shared" si="917"/>
        <v>#N/A</v>
      </c>
      <c r="AJ372" s="429" t="e">
        <f t="shared" ca="1" si="918"/>
        <v>#DIV/0!</v>
      </c>
      <c r="AL372" s="70">
        <f>Pressure_1_R4!A147</f>
        <v>0</v>
      </c>
      <c r="AM372" s="83">
        <f>Pressure_1_R4!B147</f>
        <v>0</v>
      </c>
      <c r="AN372" s="83">
        <f>Pressure_1_R4!C147</f>
        <v>0</v>
      </c>
      <c r="AO372" s="83">
        <f>Pressure_1_R4!D147</f>
        <v>0</v>
      </c>
      <c r="AP372" s="83">
        <f>Pressure_1_R4!E147</f>
        <v>0</v>
      </c>
      <c r="AQ372" s="83">
        <f>Pressure_1_R4!F147</f>
        <v>0</v>
      </c>
      <c r="AR372" s="83">
        <f>Pressure_1_R4!G147</f>
        <v>0</v>
      </c>
      <c r="AS372" s="83">
        <f>Pressure_1_R4!H147</f>
        <v>0</v>
      </c>
      <c r="AT372" s="83">
        <f>Pressure_1_R4!I147</f>
        <v>0</v>
      </c>
      <c r="AU372" s="83">
        <f>Pressure_1_R4!J147</f>
        <v>0</v>
      </c>
      <c r="AV372" s="83">
        <f>Pressure_1_R4!K147</f>
        <v>0</v>
      </c>
      <c r="AW372" s="83">
        <f>Pressure_1_R4!L147</f>
        <v>0</v>
      </c>
      <c r="AX372" s="83">
        <f>Pressure_1_R4!M147</f>
        <v>0</v>
      </c>
      <c r="AY372" s="83">
        <f>Pressure_1_R4!N147</f>
        <v>0</v>
      </c>
      <c r="AZ372" s="83">
        <f>Pressure_1_R4!O147</f>
        <v>0</v>
      </c>
      <c r="BA372" s="71">
        <f>Pressure_1_R4!P147</f>
        <v>0</v>
      </c>
    </row>
    <row r="373" spans="2:53" ht="15" customHeight="1">
      <c r="B373" s="409">
        <f t="shared" ref="B373:G383" si="985">B372</f>
        <v>0</v>
      </c>
      <c r="C373" s="460">
        <f>Pressure_1_R4!B22</f>
        <v>0</v>
      </c>
      <c r="D373" s="469">
        <f>Pressure_1_R4!D22</f>
        <v>0</v>
      </c>
      <c r="E373" s="422" t="str">
        <f t="shared" si="904"/>
        <v/>
      </c>
      <c r="F373" s="412" t="e">
        <f t="shared" ca="1" si="985"/>
        <v>#N/A</v>
      </c>
      <c r="G373" s="413" t="e">
        <f t="shared" ca="1" si="985"/>
        <v>#VALUE!</v>
      </c>
      <c r="H373" s="444" t="e">
        <f t="shared" ca="1" si="905"/>
        <v>#N/A</v>
      </c>
      <c r="I373" s="411" t="s">
        <v>964</v>
      </c>
      <c r="J373" s="377">
        <f t="shared" si="906"/>
        <v>1</v>
      </c>
      <c r="K373" s="420" t="e">
        <f t="shared" ca="1" si="907"/>
        <v>#N/A</v>
      </c>
      <c r="L373" s="413">
        <f t="shared" si="908"/>
        <v>0</v>
      </c>
      <c r="N373" s="377">
        <f t="shared" si="900"/>
        <v>0</v>
      </c>
      <c r="O373" s="428">
        <f t="shared" ref="O373:T373" si="986">O372</f>
        <v>9.7989820000000005</v>
      </c>
      <c r="P373" s="428" t="e">
        <f t="shared" si="986"/>
        <v>#DIV/0!</v>
      </c>
      <c r="Q373" s="428">
        <f t="shared" si="986"/>
        <v>8000</v>
      </c>
      <c r="R373" s="428">
        <f t="shared" si="986"/>
        <v>1</v>
      </c>
      <c r="S373" s="428">
        <f t="shared" si="986"/>
        <v>0</v>
      </c>
      <c r="T373" s="428" t="e">
        <f t="shared" ca="1" si="986"/>
        <v>#N/A</v>
      </c>
      <c r="U373" s="430" t="e">
        <f t="shared" ca="1" si="910"/>
        <v>#DIV/0!</v>
      </c>
      <c r="V373" s="428" t="e">
        <f t="shared" ref="V373:W373" ca="1" si="987">V372</f>
        <v>#N/A</v>
      </c>
      <c r="W373" s="428" t="e">
        <f t="shared" ca="1" si="987"/>
        <v>#N/A</v>
      </c>
      <c r="X373" s="426" t="e">
        <f t="shared" ca="1" si="901"/>
        <v>#DIV/0!</v>
      </c>
      <c r="Y373" s="428">
        <f t="shared" ref="Y373:Z373" si="988">Y372</f>
        <v>9.0000000000000002E-6</v>
      </c>
      <c r="Z373" s="428" t="e">
        <f t="shared" ca="1" si="988"/>
        <v>#DIV/0!</v>
      </c>
      <c r="AA373" s="431" t="e">
        <f t="shared" ca="1" si="927"/>
        <v>#N/A</v>
      </c>
      <c r="AB373" s="432" t="e">
        <f t="shared" ca="1" si="902"/>
        <v>#DIV/0!</v>
      </c>
      <c r="AC373" s="428" t="e">
        <f t="shared" ref="AC373:AD373" si="989">AC372</f>
        <v>#DIV/0!</v>
      </c>
      <c r="AD373" s="413" t="str">
        <f t="shared" si="989"/>
        <v>기체</v>
      </c>
      <c r="AE373" s="427" t="e">
        <f t="shared" ca="1" si="903"/>
        <v>#DIV/0!</v>
      </c>
      <c r="AF373" s="428">
        <f t="shared" si="914"/>
        <v>0.03</v>
      </c>
      <c r="AG373" s="423">
        <f t="shared" si="915"/>
        <v>0</v>
      </c>
      <c r="AH373" s="423" t="e">
        <f t="shared" ca="1" si="916"/>
        <v>#DIV/0!</v>
      </c>
      <c r="AI373" s="447" t="e">
        <f t="shared" si="917"/>
        <v>#N/A</v>
      </c>
      <c r="AJ373" s="429" t="e">
        <f t="shared" ca="1" si="918"/>
        <v>#DIV/0!</v>
      </c>
      <c r="AL373" s="68">
        <f>Pressure_1_R4!A148</f>
        <v>0</v>
      </c>
      <c r="AM373" s="84">
        <f>Pressure_1_R4!B148</f>
        <v>0</v>
      </c>
      <c r="AN373" s="84">
        <f>Pressure_1_R4!C148</f>
        <v>0</v>
      </c>
      <c r="AO373" s="84">
        <f>Pressure_1_R4!D148</f>
        <v>0</v>
      </c>
      <c r="AP373" s="84">
        <f>Pressure_1_R4!E148</f>
        <v>0</v>
      </c>
      <c r="AQ373" s="84">
        <f>Pressure_1_R4!F148</f>
        <v>0</v>
      </c>
      <c r="AR373" s="84">
        <f>Pressure_1_R4!G148</f>
        <v>0</v>
      </c>
      <c r="AS373" s="84">
        <f>Pressure_1_R4!H148</f>
        <v>0</v>
      </c>
      <c r="AT373" s="84">
        <f>Pressure_1_R4!I148</f>
        <v>0</v>
      </c>
      <c r="AU373" s="84">
        <f>Pressure_1_R4!J148</f>
        <v>0</v>
      </c>
      <c r="AV373" s="84">
        <f>Pressure_1_R4!K148</f>
        <v>0</v>
      </c>
      <c r="AW373" s="84">
        <f>Pressure_1_R4!L148</f>
        <v>0</v>
      </c>
      <c r="AX373" s="84">
        <f>Pressure_1_R4!M148</f>
        <v>0</v>
      </c>
      <c r="AY373" s="84">
        <f>Pressure_1_R4!N148</f>
        <v>0</v>
      </c>
      <c r="AZ373" s="84">
        <f>Pressure_1_R4!O148</f>
        <v>0</v>
      </c>
      <c r="BA373" s="69">
        <f>Pressure_1_R4!P148</f>
        <v>0</v>
      </c>
    </row>
    <row r="374" spans="2:53" ht="15" customHeight="1">
      <c r="B374" s="409">
        <f t="shared" si="985"/>
        <v>0</v>
      </c>
      <c r="C374" s="460">
        <f>Pressure_1_R4!B23</f>
        <v>0</v>
      </c>
      <c r="D374" s="469">
        <f>Pressure_1_R4!D23</f>
        <v>0</v>
      </c>
      <c r="E374" s="422" t="str">
        <f t="shared" si="904"/>
        <v/>
      </c>
      <c r="F374" s="412" t="e">
        <f t="shared" ca="1" si="985"/>
        <v>#N/A</v>
      </c>
      <c r="G374" s="413" t="e">
        <f t="shared" ca="1" si="985"/>
        <v>#VALUE!</v>
      </c>
      <c r="H374" s="444" t="e">
        <f t="shared" ca="1" si="905"/>
        <v>#N/A</v>
      </c>
      <c r="I374" s="411" t="s">
        <v>964</v>
      </c>
      <c r="J374" s="377">
        <f t="shared" si="906"/>
        <v>1</v>
      </c>
      <c r="K374" s="420" t="e">
        <f t="shared" ca="1" si="907"/>
        <v>#N/A</v>
      </c>
      <c r="L374" s="413">
        <f t="shared" si="908"/>
        <v>0</v>
      </c>
      <c r="N374" s="377">
        <f t="shared" si="900"/>
        <v>0</v>
      </c>
      <c r="O374" s="428">
        <f t="shared" ref="O374:T374" si="990">O373</f>
        <v>9.7989820000000005</v>
      </c>
      <c r="P374" s="428" t="e">
        <f t="shared" si="990"/>
        <v>#DIV/0!</v>
      </c>
      <c r="Q374" s="428">
        <f t="shared" si="990"/>
        <v>8000</v>
      </c>
      <c r="R374" s="428">
        <f t="shared" si="990"/>
        <v>1</v>
      </c>
      <c r="S374" s="428">
        <f t="shared" si="990"/>
        <v>0</v>
      </c>
      <c r="T374" s="428" t="e">
        <f t="shared" ca="1" si="990"/>
        <v>#N/A</v>
      </c>
      <c r="U374" s="430" t="e">
        <f t="shared" ca="1" si="910"/>
        <v>#DIV/0!</v>
      </c>
      <c r="V374" s="428" t="e">
        <f t="shared" ref="V374:W374" ca="1" si="991">V373</f>
        <v>#N/A</v>
      </c>
      <c r="W374" s="428" t="e">
        <f t="shared" ca="1" si="991"/>
        <v>#N/A</v>
      </c>
      <c r="X374" s="426" t="e">
        <f t="shared" ca="1" si="901"/>
        <v>#DIV/0!</v>
      </c>
      <c r="Y374" s="428">
        <f t="shared" ref="Y374:Z374" si="992">Y373</f>
        <v>9.0000000000000002E-6</v>
      </c>
      <c r="Z374" s="428" t="e">
        <f t="shared" ca="1" si="992"/>
        <v>#DIV/0!</v>
      </c>
      <c r="AA374" s="431" t="e">
        <f t="shared" ca="1" si="927"/>
        <v>#N/A</v>
      </c>
      <c r="AB374" s="432" t="e">
        <f t="shared" ca="1" si="902"/>
        <v>#DIV/0!</v>
      </c>
      <c r="AC374" s="428" t="e">
        <f t="shared" ref="AC374:AD374" si="993">AC373</f>
        <v>#DIV/0!</v>
      </c>
      <c r="AD374" s="413" t="str">
        <f t="shared" si="993"/>
        <v>기체</v>
      </c>
      <c r="AE374" s="427" t="e">
        <f t="shared" ca="1" si="903"/>
        <v>#DIV/0!</v>
      </c>
      <c r="AF374" s="428">
        <f t="shared" si="914"/>
        <v>0.03</v>
      </c>
      <c r="AG374" s="423">
        <f t="shared" si="915"/>
        <v>0</v>
      </c>
      <c r="AH374" s="423" t="e">
        <f t="shared" ca="1" si="916"/>
        <v>#DIV/0!</v>
      </c>
      <c r="AI374" s="447" t="e">
        <f t="shared" si="917"/>
        <v>#N/A</v>
      </c>
      <c r="AJ374" s="429" t="e">
        <f t="shared" ca="1" si="918"/>
        <v>#DIV/0!</v>
      </c>
      <c r="AL374" s="70">
        <f>Pressure_1_R4!A149</f>
        <v>0</v>
      </c>
      <c r="AM374" s="83">
        <f>Pressure_1_R4!B149</f>
        <v>0</v>
      </c>
      <c r="AN374" s="83">
        <f>Pressure_1_R4!C149</f>
        <v>0</v>
      </c>
      <c r="AO374" s="83">
        <f>Pressure_1_R4!D149</f>
        <v>0</v>
      </c>
      <c r="AP374" s="83">
        <f>Pressure_1_R4!E149</f>
        <v>0</v>
      </c>
      <c r="AQ374" s="83">
        <f>Pressure_1_R4!F149</f>
        <v>0</v>
      </c>
      <c r="AR374" s="83">
        <f>Pressure_1_R4!G149</f>
        <v>0</v>
      </c>
      <c r="AS374" s="83">
        <f>Pressure_1_R4!H149</f>
        <v>0</v>
      </c>
      <c r="AT374" s="83">
        <f>Pressure_1_R4!I149</f>
        <v>0</v>
      </c>
      <c r="AU374" s="83">
        <f>Pressure_1_R4!J149</f>
        <v>0</v>
      </c>
      <c r="AV374" s="83">
        <f>Pressure_1_R4!K149</f>
        <v>0</v>
      </c>
      <c r="AW374" s="83">
        <f>Pressure_1_R4!L149</f>
        <v>0</v>
      </c>
      <c r="AX374" s="83">
        <f>Pressure_1_R4!M149</f>
        <v>0</v>
      </c>
      <c r="AY374" s="83">
        <f>Pressure_1_R4!N149</f>
        <v>0</v>
      </c>
      <c r="AZ374" s="83">
        <f>Pressure_1_R4!O149</f>
        <v>0</v>
      </c>
      <c r="BA374" s="71">
        <f>Pressure_1_R4!P149</f>
        <v>0</v>
      </c>
    </row>
    <row r="375" spans="2:53" ht="15" customHeight="1">
      <c r="B375" s="409">
        <f t="shared" si="985"/>
        <v>0</v>
      </c>
      <c r="C375" s="460">
        <f>Pressure_1_R4!B24</f>
        <v>0</v>
      </c>
      <c r="D375" s="469">
        <f>Pressure_1_R4!D24</f>
        <v>0</v>
      </c>
      <c r="E375" s="422" t="str">
        <f t="shared" si="904"/>
        <v/>
      </c>
      <c r="F375" s="412" t="e">
        <f t="shared" ca="1" si="985"/>
        <v>#N/A</v>
      </c>
      <c r="G375" s="413" t="e">
        <f t="shared" ca="1" si="985"/>
        <v>#VALUE!</v>
      </c>
      <c r="H375" s="444" t="e">
        <f t="shared" ca="1" si="905"/>
        <v>#N/A</v>
      </c>
      <c r="I375" s="411" t="s">
        <v>964</v>
      </c>
      <c r="J375" s="377">
        <f t="shared" si="906"/>
        <v>1</v>
      </c>
      <c r="K375" s="420" t="e">
        <f t="shared" ca="1" si="907"/>
        <v>#N/A</v>
      </c>
      <c r="L375" s="413">
        <f t="shared" si="908"/>
        <v>0</v>
      </c>
      <c r="N375" s="377">
        <f t="shared" si="900"/>
        <v>0</v>
      </c>
      <c r="O375" s="428">
        <f t="shared" ref="O375:T375" si="994">O374</f>
        <v>9.7989820000000005</v>
      </c>
      <c r="P375" s="428" t="e">
        <f t="shared" si="994"/>
        <v>#DIV/0!</v>
      </c>
      <c r="Q375" s="428">
        <f t="shared" si="994"/>
        <v>8000</v>
      </c>
      <c r="R375" s="428">
        <f t="shared" si="994"/>
        <v>1</v>
      </c>
      <c r="S375" s="428">
        <f t="shared" si="994"/>
        <v>0</v>
      </c>
      <c r="T375" s="428" t="e">
        <f t="shared" ca="1" si="994"/>
        <v>#N/A</v>
      </c>
      <c r="U375" s="430" t="e">
        <f t="shared" ca="1" si="910"/>
        <v>#DIV/0!</v>
      </c>
      <c r="V375" s="428" t="e">
        <f t="shared" ref="V375:W375" ca="1" si="995">V374</f>
        <v>#N/A</v>
      </c>
      <c r="W375" s="428" t="e">
        <f t="shared" ca="1" si="995"/>
        <v>#N/A</v>
      </c>
      <c r="X375" s="426" t="e">
        <f t="shared" ca="1" si="901"/>
        <v>#DIV/0!</v>
      </c>
      <c r="Y375" s="428">
        <f t="shared" ref="Y375:Z375" si="996">Y374</f>
        <v>9.0000000000000002E-6</v>
      </c>
      <c r="Z375" s="428" t="e">
        <f t="shared" ca="1" si="996"/>
        <v>#DIV/0!</v>
      </c>
      <c r="AA375" s="431" t="e">
        <f t="shared" ca="1" si="927"/>
        <v>#N/A</v>
      </c>
      <c r="AB375" s="432" t="e">
        <f t="shared" ca="1" si="902"/>
        <v>#DIV/0!</v>
      </c>
      <c r="AC375" s="428" t="e">
        <f t="shared" ref="AC375:AD375" si="997">AC374</f>
        <v>#DIV/0!</v>
      </c>
      <c r="AD375" s="413" t="str">
        <f t="shared" si="997"/>
        <v>기체</v>
      </c>
      <c r="AE375" s="427" t="e">
        <f t="shared" ca="1" si="903"/>
        <v>#DIV/0!</v>
      </c>
      <c r="AF375" s="428">
        <f t="shared" si="914"/>
        <v>0.03</v>
      </c>
      <c r="AG375" s="423">
        <f t="shared" si="915"/>
        <v>0</v>
      </c>
      <c r="AH375" s="423" t="e">
        <f t="shared" ca="1" si="916"/>
        <v>#DIV/0!</v>
      </c>
      <c r="AI375" s="447" t="e">
        <f t="shared" si="917"/>
        <v>#N/A</v>
      </c>
      <c r="AJ375" s="429" t="e">
        <f t="shared" ca="1" si="918"/>
        <v>#DIV/0!</v>
      </c>
      <c r="AL375" s="68">
        <f>Pressure_1_R4!A150</f>
        <v>0</v>
      </c>
      <c r="AM375" s="84">
        <f>Pressure_1_R4!B150</f>
        <v>0</v>
      </c>
      <c r="AN375" s="84">
        <f>Pressure_1_R4!C150</f>
        <v>0</v>
      </c>
      <c r="AO375" s="84">
        <f>Pressure_1_R4!D150</f>
        <v>0</v>
      </c>
      <c r="AP375" s="84">
        <f>Pressure_1_R4!E150</f>
        <v>0</v>
      </c>
      <c r="AQ375" s="84">
        <f>Pressure_1_R4!F150</f>
        <v>0</v>
      </c>
      <c r="AR375" s="84">
        <f>Pressure_1_R4!G150</f>
        <v>0</v>
      </c>
      <c r="AS375" s="84">
        <f>Pressure_1_R4!H150</f>
        <v>0</v>
      </c>
      <c r="AT375" s="84">
        <f>Pressure_1_R4!I150</f>
        <v>0</v>
      </c>
      <c r="AU375" s="84">
        <f>Pressure_1_R4!J150</f>
        <v>0</v>
      </c>
      <c r="AV375" s="84">
        <f>Pressure_1_R4!K150</f>
        <v>0</v>
      </c>
      <c r="AW375" s="84">
        <f>Pressure_1_R4!L150</f>
        <v>0</v>
      </c>
      <c r="AX375" s="84">
        <f>Pressure_1_R4!M150</f>
        <v>0</v>
      </c>
      <c r="AY375" s="84">
        <f>Pressure_1_R4!N150</f>
        <v>0</v>
      </c>
      <c r="AZ375" s="84">
        <f>Pressure_1_R4!O150</f>
        <v>0</v>
      </c>
      <c r="BA375" s="69">
        <f>Pressure_1_R4!P150</f>
        <v>0</v>
      </c>
    </row>
    <row r="376" spans="2:53" ht="15" customHeight="1">
      <c r="B376" s="409">
        <f t="shared" si="985"/>
        <v>0</v>
      </c>
      <c r="C376" s="460">
        <f>Pressure_1_R4!B25</f>
        <v>0</v>
      </c>
      <c r="D376" s="469">
        <f>Pressure_1_R4!D25</f>
        <v>0</v>
      </c>
      <c r="E376" s="422" t="str">
        <f t="shared" si="904"/>
        <v/>
      </c>
      <c r="F376" s="412" t="e">
        <f t="shared" ca="1" si="985"/>
        <v>#N/A</v>
      </c>
      <c r="G376" s="413" t="e">
        <f t="shared" ca="1" si="985"/>
        <v>#VALUE!</v>
      </c>
      <c r="H376" s="444" t="e">
        <f t="shared" ca="1" si="905"/>
        <v>#N/A</v>
      </c>
      <c r="I376" s="411" t="s">
        <v>964</v>
      </c>
      <c r="J376" s="377">
        <f t="shared" si="906"/>
        <v>1</v>
      </c>
      <c r="K376" s="420" t="e">
        <f t="shared" ca="1" si="907"/>
        <v>#N/A</v>
      </c>
      <c r="L376" s="413">
        <f t="shared" si="908"/>
        <v>0</v>
      </c>
      <c r="N376" s="377">
        <f t="shared" si="900"/>
        <v>0</v>
      </c>
      <c r="O376" s="428">
        <f t="shared" ref="O376:T376" si="998">O375</f>
        <v>9.7989820000000005</v>
      </c>
      <c r="P376" s="428" t="e">
        <f t="shared" si="998"/>
        <v>#DIV/0!</v>
      </c>
      <c r="Q376" s="428">
        <f t="shared" si="998"/>
        <v>8000</v>
      </c>
      <c r="R376" s="428">
        <f t="shared" si="998"/>
        <v>1</v>
      </c>
      <c r="S376" s="428">
        <f t="shared" si="998"/>
        <v>0</v>
      </c>
      <c r="T376" s="428" t="e">
        <f t="shared" ca="1" si="998"/>
        <v>#N/A</v>
      </c>
      <c r="U376" s="430" t="e">
        <f t="shared" ca="1" si="910"/>
        <v>#DIV/0!</v>
      </c>
      <c r="V376" s="428" t="e">
        <f t="shared" ref="V376:W376" ca="1" si="999">V375</f>
        <v>#N/A</v>
      </c>
      <c r="W376" s="428" t="e">
        <f t="shared" ca="1" si="999"/>
        <v>#N/A</v>
      </c>
      <c r="X376" s="426" t="e">
        <f t="shared" ca="1" si="901"/>
        <v>#DIV/0!</v>
      </c>
      <c r="Y376" s="428">
        <f t="shared" ref="Y376:Z376" si="1000">Y375</f>
        <v>9.0000000000000002E-6</v>
      </c>
      <c r="Z376" s="428" t="e">
        <f t="shared" ca="1" si="1000"/>
        <v>#DIV/0!</v>
      </c>
      <c r="AA376" s="431" t="e">
        <f t="shared" ca="1" si="927"/>
        <v>#N/A</v>
      </c>
      <c r="AB376" s="432" t="e">
        <f t="shared" ca="1" si="902"/>
        <v>#DIV/0!</v>
      </c>
      <c r="AC376" s="428" t="e">
        <f t="shared" ref="AC376:AD376" si="1001">AC375</f>
        <v>#DIV/0!</v>
      </c>
      <c r="AD376" s="413" t="str">
        <f t="shared" si="1001"/>
        <v>기체</v>
      </c>
      <c r="AE376" s="427" t="e">
        <f t="shared" ca="1" si="903"/>
        <v>#DIV/0!</v>
      </c>
      <c r="AF376" s="428">
        <f t="shared" si="914"/>
        <v>0.03</v>
      </c>
      <c r="AG376" s="423">
        <f t="shared" si="915"/>
        <v>0</v>
      </c>
      <c r="AH376" s="423" t="e">
        <f t="shared" ca="1" si="916"/>
        <v>#DIV/0!</v>
      </c>
      <c r="AI376" s="447" t="e">
        <f t="shared" si="917"/>
        <v>#N/A</v>
      </c>
      <c r="AJ376" s="429" t="e">
        <f t="shared" ca="1" si="918"/>
        <v>#DIV/0!</v>
      </c>
      <c r="AL376" s="70">
        <f>Pressure_1_R4!A151</f>
        <v>0</v>
      </c>
      <c r="AM376" s="83">
        <f>Pressure_1_R4!B151</f>
        <v>0</v>
      </c>
      <c r="AN376" s="83">
        <f>Pressure_1_R4!C151</f>
        <v>0</v>
      </c>
      <c r="AO376" s="83">
        <f>Pressure_1_R4!D151</f>
        <v>0</v>
      </c>
      <c r="AP376" s="83">
        <f>Pressure_1_R4!E151</f>
        <v>0</v>
      </c>
      <c r="AQ376" s="83">
        <f>Pressure_1_R4!F151</f>
        <v>0</v>
      </c>
      <c r="AR376" s="83">
        <f>Pressure_1_R4!G151</f>
        <v>0</v>
      </c>
      <c r="AS376" s="83">
        <f>Pressure_1_R4!H151</f>
        <v>0</v>
      </c>
      <c r="AT376" s="83">
        <f>Pressure_1_R4!I151</f>
        <v>0</v>
      </c>
      <c r="AU376" s="83">
        <f>Pressure_1_R4!J151</f>
        <v>0</v>
      </c>
      <c r="AV376" s="83">
        <f>Pressure_1_R4!K151</f>
        <v>0</v>
      </c>
      <c r="AW376" s="83">
        <f>Pressure_1_R4!L151</f>
        <v>0</v>
      </c>
      <c r="AX376" s="83">
        <f>Pressure_1_R4!M151</f>
        <v>0</v>
      </c>
      <c r="AY376" s="83">
        <f>Pressure_1_R4!N151</f>
        <v>0</v>
      </c>
      <c r="AZ376" s="83">
        <f>Pressure_1_R4!O151</f>
        <v>0</v>
      </c>
      <c r="BA376" s="71">
        <f>Pressure_1_R4!P151</f>
        <v>0</v>
      </c>
    </row>
    <row r="377" spans="2:53" ht="15" customHeight="1">
      <c r="B377" s="409">
        <f t="shared" si="985"/>
        <v>0</v>
      </c>
      <c r="C377" s="460">
        <f>Pressure_1_R4!B26</f>
        <v>0</v>
      </c>
      <c r="D377" s="469">
        <f>Pressure_1_R4!D26</f>
        <v>0</v>
      </c>
      <c r="E377" s="422" t="str">
        <f t="shared" si="904"/>
        <v/>
      </c>
      <c r="F377" s="412" t="e">
        <f t="shared" ca="1" si="985"/>
        <v>#N/A</v>
      </c>
      <c r="G377" s="413" t="e">
        <f t="shared" ca="1" si="985"/>
        <v>#VALUE!</v>
      </c>
      <c r="H377" s="444" t="e">
        <f t="shared" ca="1" si="905"/>
        <v>#N/A</v>
      </c>
      <c r="I377" s="411" t="s">
        <v>964</v>
      </c>
      <c r="J377" s="377">
        <f t="shared" si="906"/>
        <v>1</v>
      </c>
      <c r="K377" s="420" t="e">
        <f t="shared" ca="1" si="907"/>
        <v>#N/A</v>
      </c>
      <c r="L377" s="413">
        <f t="shared" si="908"/>
        <v>0</v>
      </c>
      <c r="N377" s="377">
        <f t="shared" si="900"/>
        <v>0</v>
      </c>
      <c r="O377" s="428">
        <f t="shared" ref="O377:T377" si="1002">O376</f>
        <v>9.7989820000000005</v>
      </c>
      <c r="P377" s="428" t="e">
        <f t="shared" si="1002"/>
        <v>#DIV/0!</v>
      </c>
      <c r="Q377" s="428">
        <f t="shared" si="1002"/>
        <v>8000</v>
      </c>
      <c r="R377" s="428">
        <f t="shared" si="1002"/>
        <v>1</v>
      </c>
      <c r="S377" s="428">
        <f t="shared" si="1002"/>
        <v>0</v>
      </c>
      <c r="T377" s="428" t="e">
        <f t="shared" ca="1" si="1002"/>
        <v>#N/A</v>
      </c>
      <c r="U377" s="430" t="e">
        <f t="shared" ca="1" si="910"/>
        <v>#DIV/0!</v>
      </c>
      <c r="V377" s="428" t="e">
        <f t="shared" ref="V377:W377" ca="1" si="1003">V376</f>
        <v>#N/A</v>
      </c>
      <c r="W377" s="428" t="e">
        <f t="shared" ca="1" si="1003"/>
        <v>#N/A</v>
      </c>
      <c r="X377" s="426" t="e">
        <f t="shared" ca="1" si="901"/>
        <v>#DIV/0!</v>
      </c>
      <c r="Y377" s="428">
        <f t="shared" ref="Y377:Z377" si="1004">Y376</f>
        <v>9.0000000000000002E-6</v>
      </c>
      <c r="Z377" s="428" t="e">
        <f t="shared" ca="1" si="1004"/>
        <v>#DIV/0!</v>
      </c>
      <c r="AA377" s="431" t="e">
        <f t="shared" ca="1" si="927"/>
        <v>#N/A</v>
      </c>
      <c r="AB377" s="432" t="e">
        <f t="shared" ca="1" si="902"/>
        <v>#DIV/0!</v>
      </c>
      <c r="AC377" s="428" t="e">
        <f t="shared" ref="AC377:AD377" si="1005">AC376</f>
        <v>#DIV/0!</v>
      </c>
      <c r="AD377" s="413" t="str">
        <f t="shared" si="1005"/>
        <v>기체</v>
      </c>
      <c r="AE377" s="427" t="e">
        <f t="shared" ca="1" si="903"/>
        <v>#DIV/0!</v>
      </c>
      <c r="AF377" s="428">
        <f t="shared" si="914"/>
        <v>0.03</v>
      </c>
      <c r="AG377" s="423">
        <f t="shared" si="915"/>
        <v>0</v>
      </c>
      <c r="AH377" s="423" t="e">
        <f t="shared" ca="1" si="916"/>
        <v>#DIV/0!</v>
      </c>
      <c r="AI377" s="447" t="e">
        <f t="shared" si="917"/>
        <v>#N/A</v>
      </c>
      <c r="AJ377" s="429" t="e">
        <f t="shared" ca="1" si="918"/>
        <v>#DIV/0!</v>
      </c>
      <c r="AL377" s="68">
        <f>Pressure_1_R4!A152</f>
        <v>0</v>
      </c>
      <c r="AM377" s="84">
        <f>Pressure_1_R4!B152</f>
        <v>0</v>
      </c>
      <c r="AN377" s="84">
        <f>Pressure_1_R4!C152</f>
        <v>0</v>
      </c>
      <c r="AO377" s="84">
        <f>Pressure_1_R4!D152</f>
        <v>0</v>
      </c>
      <c r="AP377" s="84">
        <f>Pressure_1_R4!E152</f>
        <v>0</v>
      </c>
      <c r="AQ377" s="84">
        <f>Pressure_1_R4!F152</f>
        <v>0</v>
      </c>
      <c r="AR377" s="84">
        <f>Pressure_1_R4!G152</f>
        <v>0</v>
      </c>
      <c r="AS377" s="84">
        <f>Pressure_1_R4!H152</f>
        <v>0</v>
      </c>
      <c r="AT377" s="84">
        <f>Pressure_1_R4!I152</f>
        <v>0</v>
      </c>
      <c r="AU377" s="84">
        <f>Pressure_1_R4!J152</f>
        <v>0</v>
      </c>
      <c r="AV377" s="84">
        <f>Pressure_1_R4!K152</f>
        <v>0</v>
      </c>
      <c r="AW377" s="84">
        <f>Pressure_1_R4!L152</f>
        <v>0</v>
      </c>
      <c r="AX377" s="84">
        <f>Pressure_1_R4!M152</f>
        <v>0</v>
      </c>
      <c r="AY377" s="84">
        <f>Pressure_1_R4!N152</f>
        <v>0</v>
      </c>
      <c r="AZ377" s="84">
        <f>Pressure_1_R4!O152</f>
        <v>0</v>
      </c>
      <c r="BA377" s="69">
        <f>Pressure_1_R4!P152</f>
        <v>0</v>
      </c>
    </row>
    <row r="378" spans="2:53" ht="15" customHeight="1">
      <c r="B378" s="409">
        <f t="shared" si="985"/>
        <v>0</v>
      </c>
      <c r="C378" s="460">
        <f>Pressure_1_R4!B27</f>
        <v>0</v>
      </c>
      <c r="D378" s="469">
        <f>Pressure_1_R4!D27</f>
        <v>0</v>
      </c>
      <c r="E378" s="422" t="str">
        <f t="shared" si="904"/>
        <v/>
      </c>
      <c r="F378" s="412" t="e">
        <f t="shared" ca="1" si="985"/>
        <v>#N/A</v>
      </c>
      <c r="G378" s="413" t="e">
        <f t="shared" ca="1" si="985"/>
        <v>#VALUE!</v>
      </c>
      <c r="H378" s="444" t="e">
        <f t="shared" ca="1" si="905"/>
        <v>#N/A</v>
      </c>
      <c r="I378" s="411" t="s">
        <v>964</v>
      </c>
      <c r="J378" s="377">
        <f t="shared" si="906"/>
        <v>1</v>
      </c>
      <c r="K378" s="420" t="e">
        <f t="shared" ca="1" si="907"/>
        <v>#N/A</v>
      </c>
      <c r="L378" s="413">
        <f t="shared" si="908"/>
        <v>0</v>
      </c>
      <c r="N378" s="377">
        <f t="shared" si="900"/>
        <v>0</v>
      </c>
      <c r="O378" s="428">
        <f t="shared" ref="O378:T378" si="1006">O377</f>
        <v>9.7989820000000005</v>
      </c>
      <c r="P378" s="428" t="e">
        <f t="shared" si="1006"/>
        <v>#DIV/0!</v>
      </c>
      <c r="Q378" s="428">
        <f t="shared" si="1006"/>
        <v>8000</v>
      </c>
      <c r="R378" s="428">
        <f t="shared" si="1006"/>
        <v>1</v>
      </c>
      <c r="S378" s="428">
        <f t="shared" si="1006"/>
        <v>0</v>
      </c>
      <c r="T378" s="428" t="e">
        <f t="shared" ca="1" si="1006"/>
        <v>#N/A</v>
      </c>
      <c r="U378" s="430" t="e">
        <f t="shared" ca="1" si="910"/>
        <v>#DIV/0!</v>
      </c>
      <c r="V378" s="428" t="e">
        <f t="shared" ref="V378:W378" ca="1" si="1007">V377</f>
        <v>#N/A</v>
      </c>
      <c r="W378" s="428" t="e">
        <f t="shared" ca="1" si="1007"/>
        <v>#N/A</v>
      </c>
      <c r="X378" s="426" t="e">
        <f t="shared" ca="1" si="901"/>
        <v>#DIV/0!</v>
      </c>
      <c r="Y378" s="428">
        <f t="shared" ref="Y378:Z378" si="1008">Y377</f>
        <v>9.0000000000000002E-6</v>
      </c>
      <c r="Z378" s="428" t="e">
        <f t="shared" ca="1" si="1008"/>
        <v>#DIV/0!</v>
      </c>
      <c r="AA378" s="431" t="e">
        <f t="shared" ca="1" si="927"/>
        <v>#N/A</v>
      </c>
      <c r="AB378" s="432" t="e">
        <f t="shared" ca="1" si="902"/>
        <v>#DIV/0!</v>
      </c>
      <c r="AC378" s="428" t="e">
        <f t="shared" ref="AC378:AD378" si="1009">AC377</f>
        <v>#DIV/0!</v>
      </c>
      <c r="AD378" s="413" t="str">
        <f t="shared" si="1009"/>
        <v>기체</v>
      </c>
      <c r="AE378" s="427" t="e">
        <f t="shared" ca="1" si="903"/>
        <v>#DIV/0!</v>
      </c>
      <c r="AF378" s="428">
        <f t="shared" si="914"/>
        <v>0.03</v>
      </c>
      <c r="AG378" s="423">
        <f t="shared" si="915"/>
        <v>0</v>
      </c>
      <c r="AH378" s="423" t="e">
        <f t="shared" ca="1" si="916"/>
        <v>#DIV/0!</v>
      </c>
      <c r="AI378" s="447" t="e">
        <f t="shared" si="917"/>
        <v>#N/A</v>
      </c>
      <c r="AJ378" s="429" t="e">
        <f t="shared" ca="1" si="918"/>
        <v>#DIV/0!</v>
      </c>
      <c r="AL378" s="70">
        <f>Pressure_1_R4!A153</f>
        <v>0</v>
      </c>
      <c r="AM378" s="83">
        <f>Pressure_1_R4!B153</f>
        <v>0</v>
      </c>
      <c r="AN378" s="83">
        <f>Pressure_1_R4!C153</f>
        <v>0</v>
      </c>
      <c r="AO378" s="83">
        <f>Pressure_1_R4!D153</f>
        <v>0</v>
      </c>
      <c r="AP378" s="83">
        <f>Pressure_1_R4!E153</f>
        <v>0</v>
      </c>
      <c r="AQ378" s="83">
        <f>Pressure_1_R4!F153</f>
        <v>0</v>
      </c>
      <c r="AR378" s="83">
        <f>Pressure_1_R4!G153</f>
        <v>0</v>
      </c>
      <c r="AS378" s="83">
        <f>Pressure_1_R4!H153</f>
        <v>0</v>
      </c>
      <c r="AT378" s="83">
        <f>Pressure_1_R4!I153</f>
        <v>0</v>
      </c>
      <c r="AU378" s="83">
        <f>Pressure_1_R4!J153</f>
        <v>0</v>
      </c>
      <c r="AV378" s="83">
        <f>Pressure_1_R4!K153</f>
        <v>0</v>
      </c>
      <c r="AW378" s="83">
        <f>Pressure_1_R4!L153</f>
        <v>0</v>
      </c>
      <c r="AX378" s="83">
        <f>Pressure_1_R4!M153</f>
        <v>0</v>
      </c>
      <c r="AY378" s="83">
        <f>Pressure_1_R4!N153</f>
        <v>0</v>
      </c>
      <c r="AZ378" s="83">
        <f>Pressure_1_R4!O153</f>
        <v>0</v>
      </c>
      <c r="BA378" s="71">
        <f>Pressure_1_R4!P153</f>
        <v>0</v>
      </c>
    </row>
    <row r="379" spans="2:53" ht="15" customHeight="1">
      <c r="B379" s="409">
        <f t="shared" si="985"/>
        <v>0</v>
      </c>
      <c r="C379" s="460">
        <f>Pressure_1_R4!B28</f>
        <v>0</v>
      </c>
      <c r="D379" s="469">
        <f>Pressure_1_R4!D28</f>
        <v>0</v>
      </c>
      <c r="E379" s="422" t="str">
        <f t="shared" si="904"/>
        <v/>
      </c>
      <c r="F379" s="412" t="e">
        <f t="shared" ca="1" si="985"/>
        <v>#N/A</v>
      </c>
      <c r="G379" s="413" t="e">
        <f t="shared" ca="1" si="985"/>
        <v>#VALUE!</v>
      </c>
      <c r="H379" s="444" t="e">
        <f t="shared" ca="1" si="905"/>
        <v>#N/A</v>
      </c>
      <c r="I379" s="411" t="s">
        <v>964</v>
      </c>
      <c r="J379" s="377">
        <f t="shared" si="906"/>
        <v>1</v>
      </c>
      <c r="K379" s="420" t="e">
        <f t="shared" ca="1" si="907"/>
        <v>#N/A</v>
      </c>
      <c r="L379" s="413">
        <f t="shared" si="908"/>
        <v>0</v>
      </c>
      <c r="N379" s="377">
        <f t="shared" si="900"/>
        <v>0</v>
      </c>
      <c r="O379" s="428">
        <f t="shared" ref="O379:T379" si="1010">O378</f>
        <v>9.7989820000000005</v>
      </c>
      <c r="P379" s="428" t="e">
        <f t="shared" si="1010"/>
        <v>#DIV/0!</v>
      </c>
      <c r="Q379" s="428">
        <f t="shared" si="1010"/>
        <v>8000</v>
      </c>
      <c r="R379" s="428">
        <f t="shared" si="1010"/>
        <v>1</v>
      </c>
      <c r="S379" s="428">
        <f t="shared" si="1010"/>
        <v>0</v>
      </c>
      <c r="T379" s="428" t="e">
        <f t="shared" ca="1" si="1010"/>
        <v>#N/A</v>
      </c>
      <c r="U379" s="430" t="e">
        <f t="shared" ca="1" si="910"/>
        <v>#DIV/0!</v>
      </c>
      <c r="V379" s="428" t="e">
        <f t="shared" ref="V379:W379" ca="1" si="1011">V378</f>
        <v>#N/A</v>
      </c>
      <c r="W379" s="428" t="e">
        <f t="shared" ca="1" si="1011"/>
        <v>#N/A</v>
      </c>
      <c r="X379" s="426" t="e">
        <f t="shared" ca="1" si="901"/>
        <v>#DIV/0!</v>
      </c>
      <c r="Y379" s="428">
        <f t="shared" ref="Y379:Z379" si="1012">Y378</f>
        <v>9.0000000000000002E-6</v>
      </c>
      <c r="Z379" s="428" t="e">
        <f t="shared" ca="1" si="1012"/>
        <v>#DIV/0!</v>
      </c>
      <c r="AA379" s="431" t="e">
        <f t="shared" ca="1" si="927"/>
        <v>#N/A</v>
      </c>
      <c r="AB379" s="432" t="e">
        <f t="shared" ca="1" si="902"/>
        <v>#DIV/0!</v>
      </c>
      <c r="AC379" s="428" t="e">
        <f t="shared" ref="AC379:AD379" si="1013">AC378</f>
        <v>#DIV/0!</v>
      </c>
      <c r="AD379" s="413" t="str">
        <f t="shared" si="1013"/>
        <v>기체</v>
      </c>
      <c r="AE379" s="427" t="e">
        <f t="shared" ca="1" si="903"/>
        <v>#DIV/0!</v>
      </c>
      <c r="AF379" s="428">
        <f t="shared" si="914"/>
        <v>0.03</v>
      </c>
      <c r="AG379" s="423">
        <f t="shared" si="915"/>
        <v>0</v>
      </c>
      <c r="AH379" s="423" t="e">
        <f t="shared" ca="1" si="916"/>
        <v>#DIV/0!</v>
      </c>
      <c r="AI379" s="447" t="e">
        <f t="shared" si="917"/>
        <v>#N/A</v>
      </c>
      <c r="AJ379" s="429" t="e">
        <f t="shared" ca="1" si="918"/>
        <v>#DIV/0!</v>
      </c>
      <c r="AL379" s="68">
        <f>Pressure_1_R4!A154</f>
        <v>0</v>
      </c>
      <c r="AM379" s="84">
        <f>Pressure_1_R4!B154</f>
        <v>0</v>
      </c>
      <c r="AN379" s="84">
        <f>Pressure_1_R4!C154</f>
        <v>0</v>
      </c>
      <c r="AO379" s="84">
        <f>Pressure_1_R4!D154</f>
        <v>0</v>
      </c>
      <c r="AP379" s="84">
        <f>Pressure_1_R4!E154</f>
        <v>0</v>
      </c>
      <c r="AQ379" s="84">
        <f>Pressure_1_R4!F154</f>
        <v>0</v>
      </c>
      <c r="AR379" s="84">
        <f>Pressure_1_R4!G154</f>
        <v>0</v>
      </c>
      <c r="AS379" s="84">
        <f>Pressure_1_R4!H154</f>
        <v>0</v>
      </c>
      <c r="AT379" s="84">
        <f>Pressure_1_R4!I154</f>
        <v>0</v>
      </c>
      <c r="AU379" s="84">
        <f>Pressure_1_R4!J154</f>
        <v>0</v>
      </c>
      <c r="AV379" s="84">
        <f>Pressure_1_R4!K154</f>
        <v>0</v>
      </c>
      <c r="AW379" s="84">
        <f>Pressure_1_R4!L154</f>
        <v>0</v>
      </c>
      <c r="AX379" s="84">
        <f>Pressure_1_R4!M154</f>
        <v>0</v>
      </c>
      <c r="AY379" s="84">
        <f>Pressure_1_R4!N154</f>
        <v>0</v>
      </c>
      <c r="AZ379" s="84">
        <f>Pressure_1_R4!O154</f>
        <v>0</v>
      </c>
      <c r="BA379" s="69">
        <f>Pressure_1_R4!P154</f>
        <v>0</v>
      </c>
    </row>
    <row r="380" spans="2:53" ht="15" customHeight="1">
      <c r="B380" s="409">
        <f t="shared" si="985"/>
        <v>0</v>
      </c>
      <c r="C380" s="460">
        <f>Pressure_1_R4!B29</f>
        <v>0</v>
      </c>
      <c r="D380" s="469">
        <f>Pressure_1_R4!D29</f>
        <v>0</v>
      </c>
      <c r="E380" s="422" t="str">
        <f t="shared" si="904"/>
        <v/>
      </c>
      <c r="F380" s="412" t="e">
        <f t="shared" ca="1" si="985"/>
        <v>#N/A</v>
      </c>
      <c r="G380" s="413" t="e">
        <f t="shared" ca="1" si="985"/>
        <v>#VALUE!</v>
      </c>
      <c r="H380" s="444" t="e">
        <f t="shared" ca="1" si="905"/>
        <v>#N/A</v>
      </c>
      <c r="I380" s="411" t="s">
        <v>964</v>
      </c>
      <c r="J380" s="377">
        <f t="shared" si="906"/>
        <v>1</v>
      </c>
      <c r="K380" s="420" t="e">
        <f t="shared" ca="1" si="907"/>
        <v>#N/A</v>
      </c>
      <c r="L380" s="413">
        <f t="shared" si="908"/>
        <v>0</v>
      </c>
      <c r="N380" s="377">
        <f t="shared" si="900"/>
        <v>0</v>
      </c>
      <c r="O380" s="428">
        <f t="shared" ref="O380:T380" si="1014">O379</f>
        <v>9.7989820000000005</v>
      </c>
      <c r="P380" s="428" t="e">
        <f t="shared" si="1014"/>
        <v>#DIV/0!</v>
      </c>
      <c r="Q380" s="428">
        <f t="shared" si="1014"/>
        <v>8000</v>
      </c>
      <c r="R380" s="428">
        <f t="shared" si="1014"/>
        <v>1</v>
      </c>
      <c r="S380" s="428">
        <f t="shared" si="1014"/>
        <v>0</v>
      </c>
      <c r="T380" s="428" t="e">
        <f t="shared" ca="1" si="1014"/>
        <v>#N/A</v>
      </c>
      <c r="U380" s="430" t="e">
        <f t="shared" ca="1" si="910"/>
        <v>#DIV/0!</v>
      </c>
      <c r="V380" s="428" t="e">
        <f t="shared" ref="V380:W380" ca="1" si="1015">V379</f>
        <v>#N/A</v>
      </c>
      <c r="W380" s="428" t="e">
        <f t="shared" ca="1" si="1015"/>
        <v>#N/A</v>
      </c>
      <c r="X380" s="426" t="e">
        <f t="shared" ca="1" si="901"/>
        <v>#DIV/0!</v>
      </c>
      <c r="Y380" s="428">
        <f t="shared" ref="Y380:Z380" si="1016">Y379</f>
        <v>9.0000000000000002E-6</v>
      </c>
      <c r="Z380" s="428" t="e">
        <f t="shared" ca="1" si="1016"/>
        <v>#DIV/0!</v>
      </c>
      <c r="AA380" s="431" t="e">
        <f t="shared" ca="1" si="927"/>
        <v>#N/A</v>
      </c>
      <c r="AB380" s="432" t="e">
        <f t="shared" ca="1" si="902"/>
        <v>#DIV/0!</v>
      </c>
      <c r="AC380" s="428" t="e">
        <f t="shared" ref="AC380:AD380" si="1017">AC379</f>
        <v>#DIV/0!</v>
      </c>
      <c r="AD380" s="413" t="str">
        <f t="shared" si="1017"/>
        <v>기체</v>
      </c>
      <c r="AE380" s="427" t="e">
        <f t="shared" ca="1" si="903"/>
        <v>#DIV/0!</v>
      </c>
      <c r="AF380" s="428">
        <f t="shared" si="914"/>
        <v>0.03</v>
      </c>
      <c r="AG380" s="423">
        <f t="shared" si="915"/>
        <v>0</v>
      </c>
      <c r="AH380" s="423" t="e">
        <f t="shared" ca="1" si="916"/>
        <v>#DIV/0!</v>
      </c>
      <c r="AI380" s="447" t="e">
        <f t="shared" si="917"/>
        <v>#N/A</v>
      </c>
      <c r="AJ380" s="429" t="e">
        <f t="shared" ca="1" si="918"/>
        <v>#DIV/0!</v>
      </c>
      <c r="AL380" s="70">
        <f>Pressure_1_R4!A155</f>
        <v>0</v>
      </c>
      <c r="AM380" s="83">
        <f>Pressure_1_R4!B155</f>
        <v>0</v>
      </c>
      <c r="AN380" s="83">
        <f>Pressure_1_R4!C155</f>
        <v>0</v>
      </c>
      <c r="AO380" s="83">
        <f>Pressure_1_R4!D155</f>
        <v>0</v>
      </c>
      <c r="AP380" s="83">
        <f>Pressure_1_R4!E155</f>
        <v>0</v>
      </c>
      <c r="AQ380" s="83">
        <f>Pressure_1_R4!F155</f>
        <v>0</v>
      </c>
      <c r="AR380" s="83">
        <f>Pressure_1_R4!G155</f>
        <v>0</v>
      </c>
      <c r="AS380" s="83">
        <f>Pressure_1_R4!H155</f>
        <v>0</v>
      </c>
      <c r="AT380" s="83">
        <f>Pressure_1_R4!I155</f>
        <v>0</v>
      </c>
      <c r="AU380" s="83">
        <f>Pressure_1_R4!J155</f>
        <v>0</v>
      </c>
      <c r="AV380" s="83">
        <f>Pressure_1_R4!K155</f>
        <v>0</v>
      </c>
      <c r="AW380" s="83">
        <f>Pressure_1_R4!L155</f>
        <v>0</v>
      </c>
      <c r="AX380" s="83">
        <f>Pressure_1_R4!M155</f>
        <v>0</v>
      </c>
      <c r="AY380" s="83">
        <f>Pressure_1_R4!N155</f>
        <v>0</v>
      </c>
      <c r="AZ380" s="83">
        <f>Pressure_1_R4!O155</f>
        <v>0</v>
      </c>
      <c r="BA380" s="71">
        <f>Pressure_1_R4!P155</f>
        <v>0</v>
      </c>
    </row>
    <row r="381" spans="2:53" ht="15" customHeight="1">
      <c r="B381" s="409">
        <f t="shared" si="985"/>
        <v>0</v>
      </c>
      <c r="C381" s="460">
        <f>Pressure_1_R4!B30</f>
        <v>0</v>
      </c>
      <c r="D381" s="469">
        <f>Pressure_1_R4!D30</f>
        <v>0</v>
      </c>
      <c r="E381" s="422" t="str">
        <f t="shared" si="904"/>
        <v/>
      </c>
      <c r="F381" s="412" t="e">
        <f t="shared" ca="1" si="985"/>
        <v>#N/A</v>
      </c>
      <c r="G381" s="413" t="e">
        <f t="shared" ca="1" si="985"/>
        <v>#VALUE!</v>
      </c>
      <c r="H381" s="444" t="e">
        <f t="shared" ca="1" si="905"/>
        <v>#N/A</v>
      </c>
      <c r="I381" s="411" t="s">
        <v>964</v>
      </c>
      <c r="J381" s="377">
        <f t="shared" si="906"/>
        <v>1</v>
      </c>
      <c r="K381" s="420" t="e">
        <f t="shared" ca="1" si="907"/>
        <v>#N/A</v>
      </c>
      <c r="L381" s="413">
        <f t="shared" si="908"/>
        <v>0</v>
      </c>
      <c r="N381" s="377">
        <f t="shared" si="900"/>
        <v>0</v>
      </c>
      <c r="O381" s="428">
        <f t="shared" ref="O381:T381" si="1018">O380</f>
        <v>9.7989820000000005</v>
      </c>
      <c r="P381" s="428" t="e">
        <f t="shared" si="1018"/>
        <v>#DIV/0!</v>
      </c>
      <c r="Q381" s="428">
        <f t="shared" si="1018"/>
        <v>8000</v>
      </c>
      <c r="R381" s="428">
        <f t="shared" si="1018"/>
        <v>1</v>
      </c>
      <c r="S381" s="428">
        <f t="shared" si="1018"/>
        <v>0</v>
      </c>
      <c r="T381" s="428" t="e">
        <f t="shared" ca="1" si="1018"/>
        <v>#N/A</v>
      </c>
      <c r="U381" s="430" t="e">
        <f t="shared" ca="1" si="910"/>
        <v>#DIV/0!</v>
      </c>
      <c r="V381" s="428" t="e">
        <f t="shared" ref="V381:W381" ca="1" si="1019">V380</f>
        <v>#N/A</v>
      </c>
      <c r="W381" s="428" t="e">
        <f t="shared" ca="1" si="1019"/>
        <v>#N/A</v>
      </c>
      <c r="X381" s="426" t="e">
        <f t="shared" ca="1" si="901"/>
        <v>#DIV/0!</v>
      </c>
      <c r="Y381" s="428">
        <f t="shared" ref="Y381:Z381" si="1020">Y380</f>
        <v>9.0000000000000002E-6</v>
      </c>
      <c r="Z381" s="428" t="e">
        <f t="shared" ca="1" si="1020"/>
        <v>#DIV/0!</v>
      </c>
      <c r="AA381" s="431" t="e">
        <f t="shared" ca="1" si="927"/>
        <v>#N/A</v>
      </c>
      <c r="AB381" s="432" t="e">
        <f t="shared" ca="1" si="902"/>
        <v>#DIV/0!</v>
      </c>
      <c r="AC381" s="428" t="e">
        <f t="shared" ref="AC381:AD381" si="1021">AC380</f>
        <v>#DIV/0!</v>
      </c>
      <c r="AD381" s="413" t="str">
        <f t="shared" si="1021"/>
        <v>기체</v>
      </c>
      <c r="AE381" s="427" t="e">
        <f t="shared" ca="1" si="903"/>
        <v>#DIV/0!</v>
      </c>
      <c r="AF381" s="428">
        <f t="shared" si="914"/>
        <v>0.03</v>
      </c>
      <c r="AG381" s="423">
        <f t="shared" si="915"/>
        <v>0</v>
      </c>
      <c r="AH381" s="423" t="e">
        <f t="shared" ca="1" si="916"/>
        <v>#DIV/0!</v>
      </c>
      <c r="AI381" s="447" t="e">
        <f t="shared" si="917"/>
        <v>#N/A</v>
      </c>
      <c r="AJ381" s="429" t="e">
        <f t="shared" ca="1" si="918"/>
        <v>#DIV/0!</v>
      </c>
      <c r="AL381" s="68">
        <f>Pressure_1_R4!A156</f>
        <v>0</v>
      </c>
      <c r="AM381" s="84">
        <f>Pressure_1_R4!B156</f>
        <v>0</v>
      </c>
      <c r="AN381" s="84">
        <f>Pressure_1_R4!C156</f>
        <v>0</v>
      </c>
      <c r="AO381" s="84">
        <f>Pressure_1_R4!D156</f>
        <v>0</v>
      </c>
      <c r="AP381" s="84">
        <f>Pressure_1_R4!E156</f>
        <v>0</v>
      </c>
      <c r="AQ381" s="84">
        <f>Pressure_1_R4!F156</f>
        <v>0</v>
      </c>
      <c r="AR381" s="84">
        <f>Pressure_1_R4!G156</f>
        <v>0</v>
      </c>
      <c r="AS381" s="84">
        <f>Pressure_1_R4!H156</f>
        <v>0</v>
      </c>
      <c r="AT381" s="84">
        <f>Pressure_1_R4!I156</f>
        <v>0</v>
      </c>
      <c r="AU381" s="84">
        <f>Pressure_1_R4!J156</f>
        <v>0</v>
      </c>
      <c r="AV381" s="84">
        <f>Pressure_1_R4!K156</f>
        <v>0</v>
      </c>
      <c r="AW381" s="84">
        <f>Pressure_1_R4!L156</f>
        <v>0</v>
      </c>
      <c r="AX381" s="84">
        <f>Pressure_1_R4!M156</f>
        <v>0</v>
      </c>
      <c r="AY381" s="84">
        <f>Pressure_1_R4!N156</f>
        <v>0</v>
      </c>
      <c r="AZ381" s="84">
        <f>Pressure_1_R4!O156</f>
        <v>0</v>
      </c>
      <c r="BA381" s="69">
        <f>Pressure_1_R4!P156</f>
        <v>0</v>
      </c>
    </row>
    <row r="382" spans="2:53" ht="15" customHeight="1">
      <c r="B382" s="409">
        <f t="shared" si="985"/>
        <v>0</v>
      </c>
      <c r="C382" s="460">
        <f>Pressure_1_R4!B31</f>
        <v>0</v>
      </c>
      <c r="D382" s="469">
        <f>Pressure_1_R4!D31</f>
        <v>0</v>
      </c>
      <c r="E382" s="422" t="str">
        <f t="shared" si="904"/>
        <v/>
      </c>
      <c r="F382" s="412" t="e">
        <f t="shared" ca="1" si="985"/>
        <v>#N/A</v>
      </c>
      <c r="G382" s="413" t="e">
        <f t="shared" ca="1" si="985"/>
        <v>#VALUE!</v>
      </c>
      <c r="H382" s="444" t="e">
        <f t="shared" ca="1" si="905"/>
        <v>#N/A</v>
      </c>
      <c r="I382" s="411" t="s">
        <v>964</v>
      </c>
      <c r="J382" s="377">
        <f t="shared" si="906"/>
        <v>1</v>
      </c>
      <c r="K382" s="420" t="e">
        <f t="shared" ca="1" si="907"/>
        <v>#N/A</v>
      </c>
      <c r="L382" s="413">
        <f t="shared" si="908"/>
        <v>0</v>
      </c>
      <c r="N382" s="377">
        <f t="shared" si="900"/>
        <v>0</v>
      </c>
      <c r="O382" s="428">
        <f t="shared" ref="O382:T382" si="1022">O381</f>
        <v>9.7989820000000005</v>
      </c>
      <c r="P382" s="428" t="e">
        <f t="shared" si="1022"/>
        <v>#DIV/0!</v>
      </c>
      <c r="Q382" s="428">
        <f t="shared" si="1022"/>
        <v>8000</v>
      </c>
      <c r="R382" s="428">
        <f t="shared" si="1022"/>
        <v>1</v>
      </c>
      <c r="S382" s="428">
        <f t="shared" si="1022"/>
        <v>0</v>
      </c>
      <c r="T382" s="428" t="e">
        <f t="shared" ca="1" si="1022"/>
        <v>#N/A</v>
      </c>
      <c r="U382" s="430" t="e">
        <f t="shared" ca="1" si="910"/>
        <v>#DIV/0!</v>
      </c>
      <c r="V382" s="428" t="e">
        <f t="shared" ref="V382:W382" ca="1" si="1023">V381</f>
        <v>#N/A</v>
      </c>
      <c r="W382" s="428" t="e">
        <f t="shared" ca="1" si="1023"/>
        <v>#N/A</v>
      </c>
      <c r="X382" s="426" t="e">
        <f t="shared" ca="1" si="901"/>
        <v>#DIV/0!</v>
      </c>
      <c r="Y382" s="428">
        <f t="shared" ref="Y382:Z382" si="1024">Y381</f>
        <v>9.0000000000000002E-6</v>
      </c>
      <c r="Z382" s="428" t="e">
        <f t="shared" ca="1" si="1024"/>
        <v>#DIV/0!</v>
      </c>
      <c r="AA382" s="431" t="e">
        <f t="shared" ca="1" si="927"/>
        <v>#N/A</v>
      </c>
      <c r="AB382" s="432" t="e">
        <f t="shared" ca="1" si="902"/>
        <v>#DIV/0!</v>
      </c>
      <c r="AC382" s="428" t="e">
        <f t="shared" ref="AC382:AD382" si="1025">AC381</f>
        <v>#DIV/0!</v>
      </c>
      <c r="AD382" s="413" t="str">
        <f t="shared" si="1025"/>
        <v>기체</v>
      </c>
      <c r="AE382" s="427" t="e">
        <f t="shared" ca="1" si="903"/>
        <v>#DIV/0!</v>
      </c>
      <c r="AF382" s="428">
        <f t="shared" si="914"/>
        <v>0.03</v>
      </c>
      <c r="AG382" s="423">
        <f t="shared" si="915"/>
        <v>0</v>
      </c>
      <c r="AH382" s="423" t="e">
        <f t="shared" ca="1" si="916"/>
        <v>#DIV/0!</v>
      </c>
      <c r="AI382" s="447" t="e">
        <f t="shared" si="917"/>
        <v>#N/A</v>
      </c>
      <c r="AJ382" s="429" t="e">
        <f t="shared" ca="1" si="918"/>
        <v>#DIV/0!</v>
      </c>
      <c r="AL382" s="70">
        <f>Pressure_1_R4!A157</f>
        <v>0</v>
      </c>
      <c r="AM382" s="83">
        <f>Pressure_1_R4!B157</f>
        <v>0</v>
      </c>
      <c r="AN382" s="83">
        <f>Pressure_1_R4!C157</f>
        <v>0</v>
      </c>
      <c r="AO382" s="83">
        <f>Pressure_1_R4!D157</f>
        <v>0</v>
      </c>
      <c r="AP382" s="83">
        <f>Pressure_1_R4!E157</f>
        <v>0</v>
      </c>
      <c r="AQ382" s="83">
        <f>Pressure_1_R4!F157</f>
        <v>0</v>
      </c>
      <c r="AR382" s="83">
        <f>Pressure_1_R4!G157</f>
        <v>0</v>
      </c>
      <c r="AS382" s="83">
        <f>Pressure_1_R4!H157</f>
        <v>0</v>
      </c>
      <c r="AT382" s="83">
        <f>Pressure_1_R4!I157</f>
        <v>0</v>
      </c>
      <c r="AU382" s="83">
        <f>Pressure_1_R4!J157</f>
        <v>0</v>
      </c>
      <c r="AV382" s="83">
        <f>Pressure_1_R4!K157</f>
        <v>0</v>
      </c>
      <c r="AW382" s="83">
        <f>Pressure_1_R4!L157</f>
        <v>0</v>
      </c>
      <c r="AX382" s="83">
        <f>Pressure_1_R4!M157</f>
        <v>0</v>
      </c>
      <c r="AY382" s="83">
        <f>Pressure_1_R4!N157</f>
        <v>0</v>
      </c>
      <c r="AZ382" s="83">
        <f>Pressure_1_R4!O157</f>
        <v>0</v>
      </c>
      <c r="BA382" s="71">
        <f>Pressure_1_R4!P157</f>
        <v>0</v>
      </c>
    </row>
    <row r="383" spans="2:53" ht="15" customHeight="1">
      <c r="B383" s="409">
        <f t="shared" si="985"/>
        <v>0</v>
      </c>
      <c r="C383" s="460">
        <f>Pressure_1_R4!B32</f>
        <v>0</v>
      </c>
      <c r="D383" s="469">
        <f>Pressure_1_R4!D32</f>
        <v>0</v>
      </c>
      <c r="E383" s="422" t="str">
        <f t="shared" si="904"/>
        <v/>
      </c>
      <c r="F383" s="412" t="e">
        <f t="shared" ca="1" si="985"/>
        <v>#N/A</v>
      </c>
      <c r="G383" s="413" t="e">
        <f t="shared" ca="1" si="985"/>
        <v>#VALUE!</v>
      </c>
      <c r="H383" s="444" t="e">
        <f t="shared" ca="1" si="905"/>
        <v>#N/A</v>
      </c>
      <c r="I383" s="411" t="s">
        <v>964</v>
      </c>
      <c r="J383" s="377">
        <f t="shared" si="906"/>
        <v>1</v>
      </c>
      <c r="K383" s="420" t="e">
        <f t="shared" ca="1" si="907"/>
        <v>#N/A</v>
      </c>
      <c r="L383" s="413">
        <f t="shared" si="908"/>
        <v>0</v>
      </c>
      <c r="N383" s="377">
        <f t="shared" si="900"/>
        <v>0</v>
      </c>
      <c r="O383" s="428">
        <f t="shared" ref="O383:T383" si="1026">O382</f>
        <v>9.7989820000000005</v>
      </c>
      <c r="P383" s="428" t="e">
        <f t="shared" si="1026"/>
        <v>#DIV/0!</v>
      </c>
      <c r="Q383" s="428">
        <f t="shared" si="1026"/>
        <v>8000</v>
      </c>
      <c r="R383" s="428">
        <f t="shared" si="1026"/>
        <v>1</v>
      </c>
      <c r="S383" s="428">
        <f t="shared" si="1026"/>
        <v>0</v>
      </c>
      <c r="T383" s="428" t="e">
        <f t="shared" ca="1" si="1026"/>
        <v>#N/A</v>
      </c>
      <c r="U383" s="430" t="e">
        <f t="shared" ca="1" si="910"/>
        <v>#DIV/0!</v>
      </c>
      <c r="V383" s="428" t="e">
        <f t="shared" ref="V383:W383" ca="1" si="1027">V382</f>
        <v>#N/A</v>
      </c>
      <c r="W383" s="428" t="e">
        <f t="shared" ca="1" si="1027"/>
        <v>#N/A</v>
      </c>
      <c r="X383" s="426" t="e">
        <f t="shared" ca="1" si="901"/>
        <v>#DIV/0!</v>
      </c>
      <c r="Y383" s="428">
        <f t="shared" ref="Y383:Z383" si="1028">Y382</f>
        <v>9.0000000000000002E-6</v>
      </c>
      <c r="Z383" s="428" t="e">
        <f t="shared" ca="1" si="1028"/>
        <v>#DIV/0!</v>
      </c>
      <c r="AA383" s="431" t="e">
        <f t="shared" ca="1" si="927"/>
        <v>#N/A</v>
      </c>
      <c r="AB383" s="432" t="e">
        <f t="shared" ca="1" si="902"/>
        <v>#DIV/0!</v>
      </c>
      <c r="AC383" s="428" t="e">
        <f t="shared" ref="AC383:AD383" si="1029">AC382</f>
        <v>#DIV/0!</v>
      </c>
      <c r="AD383" s="413" t="str">
        <f t="shared" si="1029"/>
        <v>기체</v>
      </c>
      <c r="AE383" s="427" t="e">
        <f t="shared" ca="1" si="903"/>
        <v>#DIV/0!</v>
      </c>
      <c r="AF383" s="428">
        <f t="shared" si="914"/>
        <v>0.03</v>
      </c>
      <c r="AG383" s="423">
        <f t="shared" si="915"/>
        <v>0</v>
      </c>
      <c r="AH383" s="423" t="e">
        <f t="shared" ca="1" si="916"/>
        <v>#DIV/0!</v>
      </c>
      <c r="AI383" s="447" t="e">
        <f t="shared" si="917"/>
        <v>#N/A</v>
      </c>
      <c r="AJ383" s="429" t="e">
        <f t="shared" ca="1" si="918"/>
        <v>#DIV/0!</v>
      </c>
      <c r="AL383" s="68">
        <f>Pressure_1_R4!A158</f>
        <v>0</v>
      </c>
      <c r="AM383" s="84">
        <f>Pressure_1_R4!B158</f>
        <v>0</v>
      </c>
      <c r="AN383" s="84">
        <f>Pressure_1_R4!C158</f>
        <v>0</v>
      </c>
      <c r="AO383" s="84">
        <f>Pressure_1_R4!D158</f>
        <v>0</v>
      </c>
      <c r="AP383" s="84">
        <f>Pressure_1_R4!E158</f>
        <v>0</v>
      </c>
      <c r="AQ383" s="84">
        <f>Pressure_1_R4!F158</f>
        <v>0</v>
      </c>
      <c r="AR383" s="84">
        <f>Pressure_1_R4!G158</f>
        <v>0</v>
      </c>
      <c r="AS383" s="84">
        <f>Pressure_1_R4!H158</f>
        <v>0</v>
      </c>
      <c r="AT383" s="84">
        <f>Pressure_1_R4!I158</f>
        <v>0</v>
      </c>
      <c r="AU383" s="84">
        <f>Pressure_1_R4!J158</f>
        <v>0</v>
      </c>
      <c r="AV383" s="84">
        <f>Pressure_1_R4!K158</f>
        <v>0</v>
      </c>
      <c r="AW383" s="84">
        <f>Pressure_1_R4!L158</f>
        <v>0</v>
      </c>
      <c r="AX383" s="84">
        <f>Pressure_1_R4!M158</f>
        <v>0</v>
      </c>
      <c r="AY383" s="84">
        <f>Pressure_1_R4!N158</f>
        <v>0</v>
      </c>
      <c r="AZ383" s="84">
        <f>Pressure_1_R4!O158</f>
        <v>0</v>
      </c>
      <c r="BA383" s="69">
        <f>Pressure_1_R4!P158</f>
        <v>0</v>
      </c>
    </row>
    <row r="384" spans="2:53" ht="15" customHeight="1">
      <c r="B384" s="409">
        <f t="shared" ref="B384" si="1030">B383</f>
        <v>0</v>
      </c>
      <c r="C384" s="460">
        <f>Pressure_1_R4!B33</f>
        <v>0</v>
      </c>
      <c r="D384" s="469">
        <f>Pressure_1_R4!D33</f>
        <v>0</v>
      </c>
      <c r="E384" s="422" t="str">
        <f t="shared" ref="E384:E414" si="1031">IFERROR(C384*INDEX(C$3:J$10,MATCH(D384,B$3:B$10,0),4),"")</f>
        <v/>
      </c>
      <c r="F384" s="412" t="e">
        <f t="shared" ref="F384:G384" ca="1" si="1032">F383</f>
        <v>#N/A</v>
      </c>
      <c r="G384" s="413" t="e">
        <f t="shared" ca="1" si="1032"/>
        <v>#VALUE!</v>
      </c>
      <c r="H384" s="444" t="e">
        <f t="shared" ref="H384:H414" ca="1" si="1033">ROUND(F384,G384)</f>
        <v>#N/A</v>
      </c>
      <c r="I384" s="411" t="s">
        <v>964</v>
      </c>
      <c r="J384" s="377">
        <f t="shared" si="906"/>
        <v>1</v>
      </c>
      <c r="K384" s="420" t="e">
        <f t="shared" ca="1" si="907"/>
        <v>#N/A</v>
      </c>
      <c r="L384" s="413">
        <f t="shared" si="908"/>
        <v>0</v>
      </c>
      <c r="N384" s="377">
        <f t="shared" ref="N384:N414" si="1034">SUM(AL384:BA384)</f>
        <v>0</v>
      </c>
      <c r="O384" s="428">
        <f t="shared" ref="O384:T384" si="1035">O383</f>
        <v>9.7989820000000005</v>
      </c>
      <c r="P384" s="428" t="e">
        <f t="shared" si="1035"/>
        <v>#DIV/0!</v>
      </c>
      <c r="Q384" s="428">
        <f t="shared" si="1035"/>
        <v>8000</v>
      </c>
      <c r="R384" s="428">
        <f t="shared" si="1035"/>
        <v>1</v>
      </c>
      <c r="S384" s="428">
        <f t="shared" si="1035"/>
        <v>0</v>
      </c>
      <c r="T384" s="428" t="e">
        <f t="shared" ca="1" si="1035"/>
        <v>#N/A</v>
      </c>
      <c r="U384" s="430" t="e">
        <f t="shared" ref="U384:U414" ca="1" si="1036">IF(C384&gt;=0,N384*O384*(1-P384/Q384)*R384+S384*T384,#N/A)</f>
        <v>#DIV/0!</v>
      </c>
      <c r="V384" s="428" t="e">
        <f t="shared" ref="V384:W384" ca="1" si="1037">V383</f>
        <v>#N/A</v>
      </c>
      <c r="W384" s="428" t="e">
        <f t="shared" ca="1" si="1037"/>
        <v>#N/A</v>
      </c>
      <c r="X384" s="426" t="e">
        <f t="shared" ref="X384:X414" ca="1" si="1038">U384/V384/10^6</f>
        <v>#DIV/0!</v>
      </c>
      <c r="Y384" s="428">
        <f t="shared" ref="Y384:Z384" si="1039">Y383</f>
        <v>9.0000000000000002E-6</v>
      </c>
      <c r="Z384" s="428" t="e">
        <f t="shared" ca="1" si="1039"/>
        <v>#DIV/0!</v>
      </c>
      <c r="AA384" s="431" t="e">
        <f t="shared" ref="AA384:AA414" ca="1" si="1040">V384*(1+W384*X384)*(1+(Y384*Z384))</f>
        <v>#N/A</v>
      </c>
      <c r="AB384" s="432" t="e">
        <f t="shared" ref="AB384:AB414" ca="1" si="1041">U384/AA384/10^6</f>
        <v>#DIV/0!</v>
      </c>
      <c r="AC384" s="428" t="e">
        <f t="shared" ref="AC384:AD384" si="1042">AC383</f>
        <v>#DIV/0!</v>
      </c>
      <c r="AD384" s="413" t="str">
        <f t="shared" si="1042"/>
        <v>기체</v>
      </c>
      <c r="AE384" s="427" t="e">
        <f t="shared" ref="AE384:AE414" ca="1" si="1043">IF(AD384="기체",(3.3694*10^-3*AB384)/(273.15+AC384),912.7+0.752*AB384-1.645*10^-3*AB384^2+1.456*10^-6*AB384^3)</f>
        <v>#DIV/0!</v>
      </c>
      <c r="AF384" s="428">
        <f t="shared" si="914"/>
        <v>0.03</v>
      </c>
      <c r="AG384" s="423">
        <f t="shared" ref="AG384:AG414" si="1044">IF(C384=0,0,(AE384-P384)*O384*AF384)</f>
        <v>0</v>
      </c>
      <c r="AH384" s="423" t="e">
        <f t="shared" ref="AH384:AH414" ca="1" si="1045">IF(C384&gt;=0,AB384+AG384/10^6,#N/A)</f>
        <v>#DIV/0!</v>
      </c>
      <c r="AI384" s="447" t="e">
        <f t="shared" ref="AI384:AI414" si="1046">INDEX($C$3:$J$10,MATCH("MPa",$C$2:$J$2,0),MATCH(D384,$B$3:$B$10,0))</f>
        <v>#N/A</v>
      </c>
      <c r="AJ384" s="429" t="e">
        <f t="shared" ref="AJ384:AJ414" ca="1" si="1047">AH384*AI384</f>
        <v>#DIV/0!</v>
      </c>
      <c r="AL384" s="68">
        <f>Pressure_1_R4!A159</f>
        <v>0</v>
      </c>
      <c r="AM384" s="84">
        <f>Pressure_1_R4!B159</f>
        <v>0</v>
      </c>
      <c r="AN384" s="84">
        <f>Pressure_1_R4!C159</f>
        <v>0</v>
      </c>
      <c r="AO384" s="84">
        <f>Pressure_1_R4!D159</f>
        <v>0</v>
      </c>
      <c r="AP384" s="84">
        <f>Pressure_1_R4!E159</f>
        <v>0</v>
      </c>
      <c r="AQ384" s="84">
        <f>Pressure_1_R4!F159</f>
        <v>0</v>
      </c>
      <c r="AR384" s="84">
        <f>Pressure_1_R4!G159</f>
        <v>0</v>
      </c>
      <c r="AS384" s="84">
        <f>Pressure_1_R4!H159</f>
        <v>0</v>
      </c>
      <c r="AT384" s="84">
        <f>Pressure_1_R4!I159</f>
        <v>0</v>
      </c>
      <c r="AU384" s="84">
        <f>Pressure_1_R4!J159</f>
        <v>0</v>
      </c>
      <c r="AV384" s="84">
        <f>Pressure_1_R4!K159</f>
        <v>0</v>
      </c>
      <c r="AW384" s="84">
        <f>Pressure_1_R4!L159</f>
        <v>0</v>
      </c>
      <c r="AX384" s="84">
        <f>Pressure_1_R4!M159</f>
        <v>0</v>
      </c>
      <c r="AY384" s="84">
        <f>Pressure_1_R4!N159</f>
        <v>0</v>
      </c>
      <c r="AZ384" s="84">
        <f>Pressure_1_R4!O159</f>
        <v>0</v>
      </c>
      <c r="BA384" s="69">
        <f>Pressure_1_R4!P159</f>
        <v>0</v>
      </c>
    </row>
    <row r="385" spans="2:53" ht="15" customHeight="1">
      <c r="B385" s="409">
        <f t="shared" ref="B385" si="1048">B384</f>
        <v>0</v>
      </c>
      <c r="C385" s="460">
        <f>Pressure_1_R4!B34</f>
        <v>0</v>
      </c>
      <c r="D385" s="469">
        <f>Pressure_1_R4!D34</f>
        <v>0</v>
      </c>
      <c r="E385" s="422" t="str">
        <f t="shared" si="1031"/>
        <v/>
      </c>
      <c r="F385" s="412" t="e">
        <f t="shared" ref="F385:G385" ca="1" si="1049">F384</f>
        <v>#N/A</v>
      </c>
      <c r="G385" s="413" t="e">
        <f t="shared" ca="1" si="1049"/>
        <v>#VALUE!</v>
      </c>
      <c r="H385" s="444" t="e">
        <f t="shared" ca="1" si="1033"/>
        <v>#N/A</v>
      </c>
      <c r="I385" s="411" t="s">
        <v>964</v>
      </c>
      <c r="J385" s="377">
        <f t="shared" si="906"/>
        <v>1</v>
      </c>
      <c r="K385" s="420" t="e">
        <f t="shared" ca="1" si="907"/>
        <v>#N/A</v>
      </c>
      <c r="L385" s="413">
        <f t="shared" si="908"/>
        <v>0</v>
      </c>
      <c r="N385" s="377">
        <f t="shared" si="1034"/>
        <v>0</v>
      </c>
      <c r="O385" s="428">
        <f t="shared" ref="O385:T385" si="1050">O384</f>
        <v>9.7989820000000005</v>
      </c>
      <c r="P385" s="428" t="e">
        <f t="shared" si="1050"/>
        <v>#DIV/0!</v>
      </c>
      <c r="Q385" s="428">
        <f t="shared" si="1050"/>
        <v>8000</v>
      </c>
      <c r="R385" s="428">
        <f t="shared" si="1050"/>
        <v>1</v>
      </c>
      <c r="S385" s="428">
        <f t="shared" si="1050"/>
        <v>0</v>
      </c>
      <c r="T385" s="428" t="e">
        <f t="shared" ca="1" si="1050"/>
        <v>#N/A</v>
      </c>
      <c r="U385" s="430" t="e">
        <f t="shared" ca="1" si="1036"/>
        <v>#DIV/0!</v>
      </c>
      <c r="V385" s="428" t="e">
        <f t="shared" ref="V385:W385" ca="1" si="1051">V384</f>
        <v>#N/A</v>
      </c>
      <c r="W385" s="428" t="e">
        <f t="shared" ca="1" si="1051"/>
        <v>#N/A</v>
      </c>
      <c r="X385" s="426" t="e">
        <f t="shared" ca="1" si="1038"/>
        <v>#DIV/0!</v>
      </c>
      <c r="Y385" s="428">
        <f t="shared" ref="Y385:Z385" si="1052">Y384</f>
        <v>9.0000000000000002E-6</v>
      </c>
      <c r="Z385" s="428" t="e">
        <f t="shared" ca="1" si="1052"/>
        <v>#DIV/0!</v>
      </c>
      <c r="AA385" s="431" t="e">
        <f t="shared" ca="1" si="1040"/>
        <v>#N/A</v>
      </c>
      <c r="AB385" s="432" t="e">
        <f t="shared" ca="1" si="1041"/>
        <v>#DIV/0!</v>
      </c>
      <c r="AC385" s="428" t="e">
        <f t="shared" ref="AC385:AD385" si="1053">AC384</f>
        <v>#DIV/0!</v>
      </c>
      <c r="AD385" s="413" t="str">
        <f t="shared" si="1053"/>
        <v>기체</v>
      </c>
      <c r="AE385" s="427" t="e">
        <f t="shared" ca="1" si="1043"/>
        <v>#DIV/0!</v>
      </c>
      <c r="AF385" s="428">
        <f t="shared" si="914"/>
        <v>0.03</v>
      </c>
      <c r="AG385" s="423">
        <f t="shared" si="1044"/>
        <v>0</v>
      </c>
      <c r="AH385" s="423" t="e">
        <f t="shared" ca="1" si="1045"/>
        <v>#DIV/0!</v>
      </c>
      <c r="AI385" s="447" t="e">
        <f t="shared" si="1046"/>
        <v>#N/A</v>
      </c>
      <c r="AJ385" s="429" t="e">
        <f t="shared" ca="1" si="1047"/>
        <v>#DIV/0!</v>
      </c>
      <c r="AL385" s="68">
        <f>Pressure_1_R4!A160</f>
        <v>0</v>
      </c>
      <c r="AM385" s="84">
        <f>Pressure_1_R4!B160</f>
        <v>0</v>
      </c>
      <c r="AN385" s="84">
        <f>Pressure_1_R4!C160</f>
        <v>0</v>
      </c>
      <c r="AO385" s="84">
        <f>Pressure_1_R4!D160</f>
        <v>0</v>
      </c>
      <c r="AP385" s="84">
        <f>Pressure_1_R4!E160</f>
        <v>0</v>
      </c>
      <c r="AQ385" s="84">
        <f>Pressure_1_R4!F160</f>
        <v>0</v>
      </c>
      <c r="AR385" s="84">
        <f>Pressure_1_R4!G160</f>
        <v>0</v>
      </c>
      <c r="AS385" s="84">
        <f>Pressure_1_R4!H160</f>
        <v>0</v>
      </c>
      <c r="AT385" s="84">
        <f>Pressure_1_R4!I160</f>
        <v>0</v>
      </c>
      <c r="AU385" s="84">
        <f>Pressure_1_R4!J160</f>
        <v>0</v>
      </c>
      <c r="AV385" s="84">
        <f>Pressure_1_R4!K160</f>
        <v>0</v>
      </c>
      <c r="AW385" s="84">
        <f>Pressure_1_R4!L160</f>
        <v>0</v>
      </c>
      <c r="AX385" s="84">
        <f>Pressure_1_R4!M160</f>
        <v>0</v>
      </c>
      <c r="AY385" s="84">
        <f>Pressure_1_R4!N160</f>
        <v>0</v>
      </c>
      <c r="AZ385" s="84">
        <f>Pressure_1_R4!O160</f>
        <v>0</v>
      </c>
      <c r="BA385" s="69">
        <f>Pressure_1_R4!P160</f>
        <v>0</v>
      </c>
    </row>
    <row r="386" spans="2:53" ht="15" customHeight="1">
      <c r="B386" s="409">
        <f t="shared" ref="B386" si="1054">B385</f>
        <v>0</v>
      </c>
      <c r="C386" s="460">
        <f>Pressure_1_R4!B35</f>
        <v>0</v>
      </c>
      <c r="D386" s="469">
        <f>Pressure_1_R4!D35</f>
        <v>0</v>
      </c>
      <c r="E386" s="422" t="str">
        <f t="shared" si="1031"/>
        <v/>
      </c>
      <c r="F386" s="412" t="e">
        <f t="shared" ref="F386:G386" ca="1" si="1055">F385</f>
        <v>#N/A</v>
      </c>
      <c r="G386" s="413" t="e">
        <f t="shared" ca="1" si="1055"/>
        <v>#VALUE!</v>
      </c>
      <c r="H386" s="444" t="e">
        <f t="shared" ca="1" si="1033"/>
        <v>#N/A</v>
      </c>
      <c r="I386" s="411" t="s">
        <v>964</v>
      </c>
      <c r="J386" s="377">
        <f t="shared" si="906"/>
        <v>1</v>
      </c>
      <c r="K386" s="420" t="e">
        <f t="shared" ca="1" si="907"/>
        <v>#N/A</v>
      </c>
      <c r="L386" s="413">
        <f t="shared" si="908"/>
        <v>0</v>
      </c>
      <c r="N386" s="377">
        <f t="shared" si="1034"/>
        <v>0</v>
      </c>
      <c r="O386" s="428">
        <f t="shared" ref="O386:T386" si="1056">O385</f>
        <v>9.7989820000000005</v>
      </c>
      <c r="P386" s="428" t="e">
        <f t="shared" si="1056"/>
        <v>#DIV/0!</v>
      </c>
      <c r="Q386" s="428">
        <f t="shared" si="1056"/>
        <v>8000</v>
      </c>
      <c r="R386" s="428">
        <f t="shared" si="1056"/>
        <v>1</v>
      </c>
      <c r="S386" s="428">
        <f t="shared" si="1056"/>
        <v>0</v>
      </c>
      <c r="T386" s="428" t="e">
        <f t="shared" ca="1" si="1056"/>
        <v>#N/A</v>
      </c>
      <c r="U386" s="430" t="e">
        <f t="shared" ca="1" si="1036"/>
        <v>#DIV/0!</v>
      </c>
      <c r="V386" s="428" t="e">
        <f t="shared" ref="V386:W386" ca="1" si="1057">V385</f>
        <v>#N/A</v>
      </c>
      <c r="W386" s="428" t="e">
        <f t="shared" ca="1" si="1057"/>
        <v>#N/A</v>
      </c>
      <c r="X386" s="426" t="e">
        <f t="shared" ca="1" si="1038"/>
        <v>#DIV/0!</v>
      </c>
      <c r="Y386" s="428">
        <f t="shared" ref="Y386:Z386" si="1058">Y385</f>
        <v>9.0000000000000002E-6</v>
      </c>
      <c r="Z386" s="428" t="e">
        <f t="shared" ca="1" si="1058"/>
        <v>#DIV/0!</v>
      </c>
      <c r="AA386" s="431" t="e">
        <f t="shared" ca="1" si="1040"/>
        <v>#N/A</v>
      </c>
      <c r="AB386" s="432" t="e">
        <f t="shared" ca="1" si="1041"/>
        <v>#DIV/0!</v>
      </c>
      <c r="AC386" s="428" t="e">
        <f t="shared" ref="AC386:AD386" si="1059">AC385</f>
        <v>#DIV/0!</v>
      </c>
      <c r="AD386" s="413" t="str">
        <f t="shared" si="1059"/>
        <v>기체</v>
      </c>
      <c r="AE386" s="427" t="e">
        <f t="shared" ca="1" si="1043"/>
        <v>#DIV/0!</v>
      </c>
      <c r="AF386" s="428">
        <f t="shared" si="914"/>
        <v>0.03</v>
      </c>
      <c r="AG386" s="423">
        <f t="shared" si="1044"/>
        <v>0</v>
      </c>
      <c r="AH386" s="423" t="e">
        <f t="shared" ca="1" si="1045"/>
        <v>#DIV/0!</v>
      </c>
      <c r="AI386" s="447" t="e">
        <f t="shared" si="1046"/>
        <v>#N/A</v>
      </c>
      <c r="AJ386" s="429" t="e">
        <f t="shared" ca="1" si="1047"/>
        <v>#DIV/0!</v>
      </c>
      <c r="AL386" s="68">
        <f>Pressure_1_R4!A161</f>
        <v>0</v>
      </c>
      <c r="AM386" s="84">
        <f>Pressure_1_R4!B161</f>
        <v>0</v>
      </c>
      <c r="AN386" s="84">
        <f>Pressure_1_R4!C161</f>
        <v>0</v>
      </c>
      <c r="AO386" s="84">
        <f>Pressure_1_R4!D161</f>
        <v>0</v>
      </c>
      <c r="AP386" s="84">
        <f>Pressure_1_R4!E161</f>
        <v>0</v>
      </c>
      <c r="AQ386" s="84">
        <f>Pressure_1_R4!F161</f>
        <v>0</v>
      </c>
      <c r="AR386" s="84">
        <f>Pressure_1_R4!G161</f>
        <v>0</v>
      </c>
      <c r="AS386" s="84">
        <f>Pressure_1_R4!H161</f>
        <v>0</v>
      </c>
      <c r="AT386" s="84">
        <f>Pressure_1_R4!I161</f>
        <v>0</v>
      </c>
      <c r="AU386" s="84">
        <f>Pressure_1_R4!J161</f>
        <v>0</v>
      </c>
      <c r="AV386" s="84">
        <f>Pressure_1_R4!K161</f>
        <v>0</v>
      </c>
      <c r="AW386" s="84">
        <f>Pressure_1_R4!L161</f>
        <v>0</v>
      </c>
      <c r="AX386" s="84">
        <f>Pressure_1_R4!M161</f>
        <v>0</v>
      </c>
      <c r="AY386" s="84">
        <f>Pressure_1_R4!N161</f>
        <v>0</v>
      </c>
      <c r="AZ386" s="84">
        <f>Pressure_1_R4!O161</f>
        <v>0</v>
      </c>
      <c r="BA386" s="69">
        <f>Pressure_1_R4!P161</f>
        <v>0</v>
      </c>
    </row>
    <row r="387" spans="2:53" ht="15" customHeight="1">
      <c r="B387" s="409">
        <f t="shared" ref="B387" si="1060">B386</f>
        <v>0</v>
      </c>
      <c r="C387" s="460">
        <f>Pressure_1_R4!B36</f>
        <v>0</v>
      </c>
      <c r="D387" s="469">
        <f>Pressure_1_R4!D36</f>
        <v>0</v>
      </c>
      <c r="E387" s="422" t="str">
        <f t="shared" si="1031"/>
        <v/>
      </c>
      <c r="F387" s="412" t="e">
        <f t="shared" ref="F387:G387" ca="1" si="1061">F386</f>
        <v>#N/A</v>
      </c>
      <c r="G387" s="413" t="e">
        <f t="shared" ca="1" si="1061"/>
        <v>#VALUE!</v>
      </c>
      <c r="H387" s="444" t="e">
        <f t="shared" ca="1" si="1033"/>
        <v>#N/A</v>
      </c>
      <c r="I387" s="411" t="s">
        <v>964</v>
      </c>
      <c r="J387" s="377">
        <f t="shared" si="906"/>
        <v>1</v>
      </c>
      <c r="K387" s="420" t="e">
        <f t="shared" ca="1" si="907"/>
        <v>#N/A</v>
      </c>
      <c r="L387" s="413">
        <f t="shared" si="908"/>
        <v>0</v>
      </c>
      <c r="N387" s="377">
        <f t="shared" si="1034"/>
        <v>0</v>
      </c>
      <c r="O387" s="428">
        <f t="shared" ref="O387:T387" si="1062">O386</f>
        <v>9.7989820000000005</v>
      </c>
      <c r="P387" s="428" t="e">
        <f t="shared" si="1062"/>
        <v>#DIV/0!</v>
      </c>
      <c r="Q387" s="428">
        <f t="shared" si="1062"/>
        <v>8000</v>
      </c>
      <c r="R387" s="428">
        <f t="shared" si="1062"/>
        <v>1</v>
      </c>
      <c r="S387" s="428">
        <f t="shared" si="1062"/>
        <v>0</v>
      </c>
      <c r="T387" s="428" t="e">
        <f t="shared" ca="1" si="1062"/>
        <v>#N/A</v>
      </c>
      <c r="U387" s="430" t="e">
        <f t="shared" ca="1" si="1036"/>
        <v>#DIV/0!</v>
      </c>
      <c r="V387" s="428" t="e">
        <f t="shared" ref="V387:W387" ca="1" si="1063">V386</f>
        <v>#N/A</v>
      </c>
      <c r="W387" s="428" t="e">
        <f t="shared" ca="1" si="1063"/>
        <v>#N/A</v>
      </c>
      <c r="X387" s="426" t="e">
        <f t="shared" ca="1" si="1038"/>
        <v>#DIV/0!</v>
      </c>
      <c r="Y387" s="428">
        <f t="shared" ref="Y387:Z387" si="1064">Y386</f>
        <v>9.0000000000000002E-6</v>
      </c>
      <c r="Z387" s="428" t="e">
        <f t="shared" ca="1" si="1064"/>
        <v>#DIV/0!</v>
      </c>
      <c r="AA387" s="431" t="e">
        <f t="shared" ca="1" si="1040"/>
        <v>#N/A</v>
      </c>
      <c r="AB387" s="432" t="e">
        <f t="shared" ca="1" si="1041"/>
        <v>#DIV/0!</v>
      </c>
      <c r="AC387" s="428" t="e">
        <f t="shared" ref="AC387:AD387" si="1065">AC386</f>
        <v>#DIV/0!</v>
      </c>
      <c r="AD387" s="413" t="str">
        <f t="shared" si="1065"/>
        <v>기체</v>
      </c>
      <c r="AE387" s="427" t="e">
        <f t="shared" ca="1" si="1043"/>
        <v>#DIV/0!</v>
      </c>
      <c r="AF387" s="428">
        <f t="shared" si="914"/>
        <v>0.03</v>
      </c>
      <c r="AG387" s="423">
        <f t="shared" si="1044"/>
        <v>0</v>
      </c>
      <c r="AH387" s="423" t="e">
        <f t="shared" ca="1" si="1045"/>
        <v>#DIV/0!</v>
      </c>
      <c r="AI387" s="447" t="e">
        <f t="shared" si="1046"/>
        <v>#N/A</v>
      </c>
      <c r="AJ387" s="429" t="e">
        <f t="shared" ca="1" si="1047"/>
        <v>#DIV/0!</v>
      </c>
      <c r="AL387" s="68">
        <f>Pressure_1_R4!A162</f>
        <v>0</v>
      </c>
      <c r="AM387" s="84">
        <f>Pressure_1_R4!B162</f>
        <v>0</v>
      </c>
      <c r="AN387" s="84">
        <f>Pressure_1_R4!C162</f>
        <v>0</v>
      </c>
      <c r="AO387" s="84">
        <f>Pressure_1_R4!D162</f>
        <v>0</v>
      </c>
      <c r="AP387" s="84">
        <f>Pressure_1_R4!E162</f>
        <v>0</v>
      </c>
      <c r="AQ387" s="84">
        <f>Pressure_1_R4!F162</f>
        <v>0</v>
      </c>
      <c r="AR387" s="84">
        <f>Pressure_1_R4!G162</f>
        <v>0</v>
      </c>
      <c r="AS387" s="84">
        <f>Pressure_1_R4!H162</f>
        <v>0</v>
      </c>
      <c r="AT387" s="84">
        <f>Pressure_1_R4!I162</f>
        <v>0</v>
      </c>
      <c r="AU387" s="84">
        <f>Pressure_1_R4!J162</f>
        <v>0</v>
      </c>
      <c r="AV387" s="84">
        <f>Pressure_1_R4!K162</f>
        <v>0</v>
      </c>
      <c r="AW387" s="84">
        <f>Pressure_1_R4!L162</f>
        <v>0</v>
      </c>
      <c r="AX387" s="84">
        <f>Pressure_1_R4!M162</f>
        <v>0</v>
      </c>
      <c r="AY387" s="84">
        <f>Pressure_1_R4!N162</f>
        <v>0</v>
      </c>
      <c r="AZ387" s="84">
        <f>Pressure_1_R4!O162</f>
        <v>0</v>
      </c>
      <c r="BA387" s="69">
        <f>Pressure_1_R4!P162</f>
        <v>0</v>
      </c>
    </row>
    <row r="388" spans="2:53" ht="15" customHeight="1">
      <c r="B388" s="409">
        <f t="shared" ref="B388" si="1066">B387</f>
        <v>0</v>
      </c>
      <c r="C388" s="460">
        <f>Pressure_1_R4!B37</f>
        <v>0</v>
      </c>
      <c r="D388" s="469">
        <f>Pressure_1_R4!D37</f>
        <v>0</v>
      </c>
      <c r="E388" s="422" t="str">
        <f t="shared" si="1031"/>
        <v/>
      </c>
      <c r="F388" s="412" t="e">
        <f t="shared" ref="F388:G388" ca="1" si="1067">F387</f>
        <v>#N/A</v>
      </c>
      <c r="G388" s="413" t="e">
        <f t="shared" ca="1" si="1067"/>
        <v>#VALUE!</v>
      </c>
      <c r="H388" s="444" t="e">
        <f t="shared" ca="1" si="1033"/>
        <v>#N/A</v>
      </c>
      <c r="I388" s="411" t="s">
        <v>964</v>
      </c>
      <c r="J388" s="377">
        <f t="shared" si="906"/>
        <v>1</v>
      </c>
      <c r="K388" s="420" t="e">
        <f t="shared" ca="1" si="907"/>
        <v>#N/A</v>
      </c>
      <c r="L388" s="413">
        <f t="shared" si="908"/>
        <v>0</v>
      </c>
      <c r="N388" s="377">
        <f t="shared" si="1034"/>
        <v>0</v>
      </c>
      <c r="O388" s="428">
        <f t="shared" ref="O388:T388" si="1068">O387</f>
        <v>9.7989820000000005</v>
      </c>
      <c r="P388" s="428" t="e">
        <f t="shared" si="1068"/>
        <v>#DIV/0!</v>
      </c>
      <c r="Q388" s="428">
        <f t="shared" si="1068"/>
        <v>8000</v>
      </c>
      <c r="R388" s="428">
        <f t="shared" si="1068"/>
        <v>1</v>
      </c>
      <c r="S388" s="428">
        <f t="shared" si="1068"/>
        <v>0</v>
      </c>
      <c r="T388" s="428" t="e">
        <f t="shared" ca="1" si="1068"/>
        <v>#N/A</v>
      </c>
      <c r="U388" s="430" t="e">
        <f t="shared" ca="1" si="1036"/>
        <v>#DIV/0!</v>
      </c>
      <c r="V388" s="428" t="e">
        <f t="shared" ref="V388:W388" ca="1" si="1069">V387</f>
        <v>#N/A</v>
      </c>
      <c r="W388" s="428" t="e">
        <f t="shared" ca="1" si="1069"/>
        <v>#N/A</v>
      </c>
      <c r="X388" s="426" t="e">
        <f t="shared" ca="1" si="1038"/>
        <v>#DIV/0!</v>
      </c>
      <c r="Y388" s="428">
        <f t="shared" ref="Y388:Z388" si="1070">Y387</f>
        <v>9.0000000000000002E-6</v>
      </c>
      <c r="Z388" s="428" t="e">
        <f t="shared" ca="1" si="1070"/>
        <v>#DIV/0!</v>
      </c>
      <c r="AA388" s="431" t="e">
        <f t="shared" ca="1" si="1040"/>
        <v>#N/A</v>
      </c>
      <c r="AB388" s="432" t="e">
        <f t="shared" ca="1" si="1041"/>
        <v>#DIV/0!</v>
      </c>
      <c r="AC388" s="428" t="e">
        <f t="shared" ref="AC388:AD388" si="1071">AC387</f>
        <v>#DIV/0!</v>
      </c>
      <c r="AD388" s="413" t="str">
        <f t="shared" si="1071"/>
        <v>기체</v>
      </c>
      <c r="AE388" s="427" t="e">
        <f t="shared" ca="1" si="1043"/>
        <v>#DIV/0!</v>
      </c>
      <c r="AF388" s="428">
        <f t="shared" si="914"/>
        <v>0.03</v>
      </c>
      <c r="AG388" s="423">
        <f t="shared" si="1044"/>
        <v>0</v>
      </c>
      <c r="AH388" s="423" t="e">
        <f t="shared" ca="1" si="1045"/>
        <v>#DIV/0!</v>
      </c>
      <c r="AI388" s="447" t="e">
        <f t="shared" si="1046"/>
        <v>#N/A</v>
      </c>
      <c r="AJ388" s="429" t="e">
        <f t="shared" ca="1" si="1047"/>
        <v>#DIV/0!</v>
      </c>
      <c r="AL388" s="68">
        <f>Pressure_1_R4!A163</f>
        <v>0</v>
      </c>
      <c r="AM388" s="84">
        <f>Pressure_1_R4!B163</f>
        <v>0</v>
      </c>
      <c r="AN388" s="84">
        <f>Pressure_1_R4!C163</f>
        <v>0</v>
      </c>
      <c r="AO388" s="84">
        <f>Pressure_1_R4!D163</f>
        <v>0</v>
      </c>
      <c r="AP388" s="84">
        <f>Pressure_1_R4!E163</f>
        <v>0</v>
      </c>
      <c r="AQ388" s="84">
        <f>Pressure_1_R4!F163</f>
        <v>0</v>
      </c>
      <c r="AR388" s="84">
        <f>Pressure_1_R4!G163</f>
        <v>0</v>
      </c>
      <c r="AS388" s="84">
        <f>Pressure_1_R4!H163</f>
        <v>0</v>
      </c>
      <c r="AT388" s="84">
        <f>Pressure_1_R4!I163</f>
        <v>0</v>
      </c>
      <c r="AU388" s="84">
        <f>Pressure_1_R4!J163</f>
        <v>0</v>
      </c>
      <c r="AV388" s="84">
        <f>Pressure_1_R4!K163</f>
        <v>0</v>
      </c>
      <c r="AW388" s="84">
        <f>Pressure_1_R4!L163</f>
        <v>0</v>
      </c>
      <c r="AX388" s="84">
        <f>Pressure_1_R4!M163</f>
        <v>0</v>
      </c>
      <c r="AY388" s="84">
        <f>Pressure_1_R4!N163</f>
        <v>0</v>
      </c>
      <c r="AZ388" s="84">
        <f>Pressure_1_R4!O163</f>
        <v>0</v>
      </c>
      <c r="BA388" s="69">
        <f>Pressure_1_R4!P163</f>
        <v>0</v>
      </c>
    </row>
    <row r="389" spans="2:53" ht="15" customHeight="1">
      <c r="B389" s="409">
        <f t="shared" ref="B389" si="1072">B388</f>
        <v>0</v>
      </c>
      <c r="C389" s="460">
        <f>Pressure_1_R4!B38</f>
        <v>0</v>
      </c>
      <c r="D389" s="469">
        <f>Pressure_1_R4!D38</f>
        <v>0</v>
      </c>
      <c r="E389" s="422" t="str">
        <f t="shared" si="1031"/>
        <v/>
      </c>
      <c r="F389" s="412" t="e">
        <f t="shared" ref="F389:G389" ca="1" si="1073">F388</f>
        <v>#N/A</v>
      </c>
      <c r="G389" s="413" t="e">
        <f t="shared" ca="1" si="1073"/>
        <v>#VALUE!</v>
      </c>
      <c r="H389" s="444" t="e">
        <f t="shared" ca="1" si="1033"/>
        <v>#N/A</v>
      </c>
      <c r="I389" s="411" t="s">
        <v>964</v>
      </c>
      <c r="J389" s="377">
        <f t="shared" si="906"/>
        <v>1</v>
      </c>
      <c r="K389" s="420" t="e">
        <f t="shared" ca="1" si="907"/>
        <v>#N/A</v>
      </c>
      <c r="L389" s="413">
        <f t="shared" si="908"/>
        <v>0</v>
      </c>
      <c r="N389" s="377">
        <f t="shared" si="1034"/>
        <v>0</v>
      </c>
      <c r="O389" s="428">
        <f t="shared" ref="O389:T389" si="1074">O388</f>
        <v>9.7989820000000005</v>
      </c>
      <c r="P389" s="428" t="e">
        <f t="shared" si="1074"/>
        <v>#DIV/0!</v>
      </c>
      <c r="Q389" s="428">
        <f t="shared" si="1074"/>
        <v>8000</v>
      </c>
      <c r="R389" s="428">
        <f t="shared" si="1074"/>
        <v>1</v>
      </c>
      <c r="S389" s="428">
        <f t="shared" si="1074"/>
        <v>0</v>
      </c>
      <c r="T389" s="428" t="e">
        <f t="shared" ca="1" si="1074"/>
        <v>#N/A</v>
      </c>
      <c r="U389" s="430" t="e">
        <f t="shared" ca="1" si="1036"/>
        <v>#DIV/0!</v>
      </c>
      <c r="V389" s="428" t="e">
        <f t="shared" ref="V389:W389" ca="1" si="1075">V388</f>
        <v>#N/A</v>
      </c>
      <c r="W389" s="428" t="e">
        <f t="shared" ca="1" si="1075"/>
        <v>#N/A</v>
      </c>
      <c r="X389" s="426" t="e">
        <f t="shared" ca="1" si="1038"/>
        <v>#DIV/0!</v>
      </c>
      <c r="Y389" s="428">
        <f t="shared" ref="Y389:Z389" si="1076">Y388</f>
        <v>9.0000000000000002E-6</v>
      </c>
      <c r="Z389" s="428" t="e">
        <f t="shared" ca="1" si="1076"/>
        <v>#DIV/0!</v>
      </c>
      <c r="AA389" s="431" t="e">
        <f t="shared" ca="1" si="1040"/>
        <v>#N/A</v>
      </c>
      <c r="AB389" s="432" t="e">
        <f t="shared" ca="1" si="1041"/>
        <v>#DIV/0!</v>
      </c>
      <c r="AC389" s="428" t="e">
        <f t="shared" ref="AC389:AD389" si="1077">AC388</f>
        <v>#DIV/0!</v>
      </c>
      <c r="AD389" s="413" t="str">
        <f t="shared" si="1077"/>
        <v>기체</v>
      </c>
      <c r="AE389" s="427" t="e">
        <f t="shared" ca="1" si="1043"/>
        <v>#DIV/0!</v>
      </c>
      <c r="AF389" s="428">
        <f t="shared" si="914"/>
        <v>0.03</v>
      </c>
      <c r="AG389" s="423">
        <f t="shared" si="1044"/>
        <v>0</v>
      </c>
      <c r="AH389" s="423" t="e">
        <f t="shared" ca="1" si="1045"/>
        <v>#DIV/0!</v>
      </c>
      <c r="AI389" s="447" t="e">
        <f t="shared" si="1046"/>
        <v>#N/A</v>
      </c>
      <c r="AJ389" s="429" t="e">
        <f t="shared" ca="1" si="1047"/>
        <v>#DIV/0!</v>
      </c>
      <c r="AL389" s="68">
        <f>Pressure_1_R4!A164</f>
        <v>0</v>
      </c>
      <c r="AM389" s="84">
        <f>Pressure_1_R4!B164</f>
        <v>0</v>
      </c>
      <c r="AN389" s="84">
        <f>Pressure_1_R4!C164</f>
        <v>0</v>
      </c>
      <c r="AO389" s="84">
        <f>Pressure_1_R4!D164</f>
        <v>0</v>
      </c>
      <c r="AP389" s="84">
        <f>Pressure_1_R4!E164</f>
        <v>0</v>
      </c>
      <c r="AQ389" s="84">
        <f>Pressure_1_R4!F164</f>
        <v>0</v>
      </c>
      <c r="AR389" s="84">
        <f>Pressure_1_R4!G164</f>
        <v>0</v>
      </c>
      <c r="AS389" s="84">
        <f>Pressure_1_R4!H164</f>
        <v>0</v>
      </c>
      <c r="AT389" s="84">
        <f>Pressure_1_R4!I164</f>
        <v>0</v>
      </c>
      <c r="AU389" s="84">
        <f>Pressure_1_R4!J164</f>
        <v>0</v>
      </c>
      <c r="AV389" s="84">
        <f>Pressure_1_R4!K164</f>
        <v>0</v>
      </c>
      <c r="AW389" s="84">
        <f>Pressure_1_R4!L164</f>
        <v>0</v>
      </c>
      <c r="AX389" s="84">
        <f>Pressure_1_R4!M164</f>
        <v>0</v>
      </c>
      <c r="AY389" s="84">
        <f>Pressure_1_R4!N164</f>
        <v>0</v>
      </c>
      <c r="AZ389" s="84">
        <f>Pressure_1_R4!O164</f>
        <v>0</v>
      </c>
      <c r="BA389" s="69">
        <f>Pressure_1_R4!P164</f>
        <v>0</v>
      </c>
    </row>
    <row r="390" spans="2:53" ht="15" customHeight="1">
      <c r="B390" s="409">
        <f t="shared" ref="B390" si="1078">B389</f>
        <v>0</v>
      </c>
      <c r="C390" s="460">
        <f>Pressure_1_R4!B39</f>
        <v>0</v>
      </c>
      <c r="D390" s="469">
        <f>Pressure_1_R4!D39</f>
        <v>0</v>
      </c>
      <c r="E390" s="422" t="str">
        <f t="shared" si="1031"/>
        <v/>
      </c>
      <c r="F390" s="412" t="e">
        <f t="shared" ref="F390:G390" ca="1" si="1079">F389</f>
        <v>#N/A</v>
      </c>
      <c r="G390" s="413" t="e">
        <f t="shared" ca="1" si="1079"/>
        <v>#VALUE!</v>
      </c>
      <c r="H390" s="444" t="e">
        <f t="shared" ca="1" si="1033"/>
        <v>#N/A</v>
      </c>
      <c r="I390" s="411" t="s">
        <v>964</v>
      </c>
      <c r="J390" s="377">
        <f t="shared" si="906"/>
        <v>1</v>
      </c>
      <c r="K390" s="420" t="e">
        <f t="shared" ca="1" si="907"/>
        <v>#N/A</v>
      </c>
      <c r="L390" s="413">
        <f t="shared" si="908"/>
        <v>0</v>
      </c>
      <c r="N390" s="377">
        <f t="shared" si="1034"/>
        <v>0</v>
      </c>
      <c r="O390" s="428">
        <f t="shared" ref="O390:T390" si="1080">O389</f>
        <v>9.7989820000000005</v>
      </c>
      <c r="P390" s="428" t="e">
        <f t="shared" si="1080"/>
        <v>#DIV/0!</v>
      </c>
      <c r="Q390" s="428">
        <f t="shared" si="1080"/>
        <v>8000</v>
      </c>
      <c r="R390" s="428">
        <f t="shared" si="1080"/>
        <v>1</v>
      </c>
      <c r="S390" s="428">
        <f t="shared" si="1080"/>
        <v>0</v>
      </c>
      <c r="T390" s="428" t="e">
        <f t="shared" ca="1" si="1080"/>
        <v>#N/A</v>
      </c>
      <c r="U390" s="430" t="e">
        <f t="shared" ca="1" si="1036"/>
        <v>#DIV/0!</v>
      </c>
      <c r="V390" s="428" t="e">
        <f t="shared" ref="V390:W390" ca="1" si="1081">V389</f>
        <v>#N/A</v>
      </c>
      <c r="W390" s="428" t="e">
        <f t="shared" ca="1" si="1081"/>
        <v>#N/A</v>
      </c>
      <c r="X390" s="426" t="e">
        <f t="shared" ca="1" si="1038"/>
        <v>#DIV/0!</v>
      </c>
      <c r="Y390" s="428">
        <f t="shared" ref="Y390:Z390" si="1082">Y389</f>
        <v>9.0000000000000002E-6</v>
      </c>
      <c r="Z390" s="428" t="e">
        <f t="shared" ca="1" si="1082"/>
        <v>#DIV/0!</v>
      </c>
      <c r="AA390" s="431" t="e">
        <f t="shared" ca="1" si="1040"/>
        <v>#N/A</v>
      </c>
      <c r="AB390" s="432" t="e">
        <f t="shared" ca="1" si="1041"/>
        <v>#DIV/0!</v>
      </c>
      <c r="AC390" s="428" t="e">
        <f t="shared" ref="AC390:AD390" si="1083">AC389</f>
        <v>#DIV/0!</v>
      </c>
      <c r="AD390" s="413" t="str">
        <f t="shared" si="1083"/>
        <v>기체</v>
      </c>
      <c r="AE390" s="427" t="e">
        <f t="shared" ca="1" si="1043"/>
        <v>#DIV/0!</v>
      </c>
      <c r="AF390" s="428">
        <f t="shared" si="914"/>
        <v>0.03</v>
      </c>
      <c r="AG390" s="423">
        <f t="shared" si="1044"/>
        <v>0</v>
      </c>
      <c r="AH390" s="423" t="e">
        <f t="shared" ca="1" si="1045"/>
        <v>#DIV/0!</v>
      </c>
      <c r="AI390" s="447" t="e">
        <f t="shared" si="1046"/>
        <v>#N/A</v>
      </c>
      <c r="AJ390" s="429" t="e">
        <f t="shared" ca="1" si="1047"/>
        <v>#DIV/0!</v>
      </c>
      <c r="AL390" s="68">
        <f>Pressure_1_R4!A165</f>
        <v>0</v>
      </c>
      <c r="AM390" s="84">
        <f>Pressure_1_R4!B165</f>
        <v>0</v>
      </c>
      <c r="AN390" s="84">
        <f>Pressure_1_R4!C165</f>
        <v>0</v>
      </c>
      <c r="AO390" s="84">
        <f>Pressure_1_R4!D165</f>
        <v>0</v>
      </c>
      <c r="AP390" s="84">
        <f>Pressure_1_R4!E165</f>
        <v>0</v>
      </c>
      <c r="AQ390" s="84">
        <f>Pressure_1_R4!F165</f>
        <v>0</v>
      </c>
      <c r="AR390" s="84">
        <f>Pressure_1_R4!G165</f>
        <v>0</v>
      </c>
      <c r="AS390" s="84">
        <f>Pressure_1_R4!H165</f>
        <v>0</v>
      </c>
      <c r="AT390" s="84">
        <f>Pressure_1_R4!I165</f>
        <v>0</v>
      </c>
      <c r="AU390" s="84">
        <f>Pressure_1_R4!J165</f>
        <v>0</v>
      </c>
      <c r="AV390" s="84">
        <f>Pressure_1_R4!K165</f>
        <v>0</v>
      </c>
      <c r="AW390" s="84">
        <f>Pressure_1_R4!L165</f>
        <v>0</v>
      </c>
      <c r="AX390" s="84">
        <f>Pressure_1_R4!M165</f>
        <v>0</v>
      </c>
      <c r="AY390" s="84">
        <f>Pressure_1_R4!N165</f>
        <v>0</v>
      </c>
      <c r="AZ390" s="84">
        <f>Pressure_1_R4!O165</f>
        <v>0</v>
      </c>
      <c r="BA390" s="69">
        <f>Pressure_1_R4!P165</f>
        <v>0</v>
      </c>
    </row>
    <row r="391" spans="2:53" ht="15" customHeight="1">
      <c r="B391" s="409">
        <f t="shared" ref="B391" si="1084">B390</f>
        <v>0</v>
      </c>
      <c r="C391" s="460">
        <f>Pressure_1_R4!B40</f>
        <v>0</v>
      </c>
      <c r="D391" s="469">
        <f>Pressure_1_R4!D40</f>
        <v>0</v>
      </c>
      <c r="E391" s="422" t="str">
        <f t="shared" si="1031"/>
        <v/>
      </c>
      <c r="F391" s="412" t="e">
        <f t="shared" ref="F391:G391" ca="1" si="1085">F390</f>
        <v>#N/A</v>
      </c>
      <c r="G391" s="413" t="e">
        <f t="shared" ca="1" si="1085"/>
        <v>#VALUE!</v>
      </c>
      <c r="H391" s="444" t="e">
        <f t="shared" ca="1" si="1033"/>
        <v>#N/A</v>
      </c>
      <c r="I391" s="411" t="s">
        <v>964</v>
      </c>
      <c r="J391" s="377">
        <f t="shared" si="906"/>
        <v>1</v>
      </c>
      <c r="K391" s="420" t="e">
        <f t="shared" ca="1" si="907"/>
        <v>#N/A</v>
      </c>
      <c r="L391" s="413">
        <f t="shared" si="908"/>
        <v>0</v>
      </c>
      <c r="N391" s="377">
        <f t="shared" si="1034"/>
        <v>0</v>
      </c>
      <c r="O391" s="428">
        <f t="shared" ref="O391:T391" si="1086">O390</f>
        <v>9.7989820000000005</v>
      </c>
      <c r="P391" s="428" t="e">
        <f t="shared" si="1086"/>
        <v>#DIV/0!</v>
      </c>
      <c r="Q391" s="428">
        <f t="shared" si="1086"/>
        <v>8000</v>
      </c>
      <c r="R391" s="428">
        <f t="shared" si="1086"/>
        <v>1</v>
      </c>
      <c r="S391" s="428">
        <f t="shared" si="1086"/>
        <v>0</v>
      </c>
      <c r="T391" s="428" t="e">
        <f t="shared" ca="1" si="1086"/>
        <v>#N/A</v>
      </c>
      <c r="U391" s="430" t="e">
        <f t="shared" ca="1" si="1036"/>
        <v>#DIV/0!</v>
      </c>
      <c r="V391" s="428" t="e">
        <f t="shared" ref="V391:W391" ca="1" si="1087">V390</f>
        <v>#N/A</v>
      </c>
      <c r="W391" s="428" t="e">
        <f t="shared" ca="1" si="1087"/>
        <v>#N/A</v>
      </c>
      <c r="X391" s="426" t="e">
        <f t="shared" ca="1" si="1038"/>
        <v>#DIV/0!</v>
      </c>
      <c r="Y391" s="428">
        <f t="shared" ref="Y391:Z391" si="1088">Y390</f>
        <v>9.0000000000000002E-6</v>
      </c>
      <c r="Z391" s="428" t="e">
        <f t="shared" ca="1" si="1088"/>
        <v>#DIV/0!</v>
      </c>
      <c r="AA391" s="431" t="e">
        <f t="shared" ca="1" si="1040"/>
        <v>#N/A</v>
      </c>
      <c r="AB391" s="432" t="e">
        <f t="shared" ca="1" si="1041"/>
        <v>#DIV/0!</v>
      </c>
      <c r="AC391" s="428" t="e">
        <f t="shared" ref="AC391:AD391" si="1089">AC390</f>
        <v>#DIV/0!</v>
      </c>
      <c r="AD391" s="413" t="str">
        <f t="shared" si="1089"/>
        <v>기체</v>
      </c>
      <c r="AE391" s="427" t="e">
        <f t="shared" ca="1" si="1043"/>
        <v>#DIV/0!</v>
      </c>
      <c r="AF391" s="428">
        <f t="shared" si="914"/>
        <v>0.03</v>
      </c>
      <c r="AG391" s="423">
        <f t="shared" si="1044"/>
        <v>0</v>
      </c>
      <c r="AH391" s="423" t="e">
        <f t="shared" ca="1" si="1045"/>
        <v>#DIV/0!</v>
      </c>
      <c r="AI391" s="447" t="e">
        <f t="shared" si="1046"/>
        <v>#N/A</v>
      </c>
      <c r="AJ391" s="429" t="e">
        <f t="shared" ca="1" si="1047"/>
        <v>#DIV/0!</v>
      </c>
      <c r="AL391" s="68">
        <f>Pressure_1_R4!A166</f>
        <v>0</v>
      </c>
      <c r="AM391" s="84">
        <f>Pressure_1_R4!B166</f>
        <v>0</v>
      </c>
      <c r="AN391" s="84">
        <f>Pressure_1_R4!C166</f>
        <v>0</v>
      </c>
      <c r="AO391" s="84">
        <f>Pressure_1_R4!D166</f>
        <v>0</v>
      </c>
      <c r="AP391" s="84">
        <f>Pressure_1_R4!E166</f>
        <v>0</v>
      </c>
      <c r="AQ391" s="84">
        <f>Pressure_1_R4!F166</f>
        <v>0</v>
      </c>
      <c r="AR391" s="84">
        <f>Pressure_1_R4!G166</f>
        <v>0</v>
      </c>
      <c r="AS391" s="84">
        <f>Pressure_1_R4!H166</f>
        <v>0</v>
      </c>
      <c r="AT391" s="84">
        <f>Pressure_1_R4!I166</f>
        <v>0</v>
      </c>
      <c r="AU391" s="84">
        <f>Pressure_1_R4!J166</f>
        <v>0</v>
      </c>
      <c r="AV391" s="84">
        <f>Pressure_1_R4!K166</f>
        <v>0</v>
      </c>
      <c r="AW391" s="84">
        <f>Pressure_1_R4!L166</f>
        <v>0</v>
      </c>
      <c r="AX391" s="84">
        <f>Pressure_1_R4!M166</f>
        <v>0</v>
      </c>
      <c r="AY391" s="84">
        <f>Pressure_1_R4!N166</f>
        <v>0</v>
      </c>
      <c r="AZ391" s="84">
        <f>Pressure_1_R4!O166</f>
        <v>0</v>
      </c>
      <c r="BA391" s="69">
        <f>Pressure_1_R4!P166</f>
        <v>0</v>
      </c>
    </row>
    <row r="392" spans="2:53" ht="15" customHeight="1">
      <c r="B392" s="409">
        <f t="shared" ref="B392" si="1090">B391</f>
        <v>0</v>
      </c>
      <c r="C392" s="460">
        <f>Pressure_1_R4!B41</f>
        <v>0</v>
      </c>
      <c r="D392" s="469">
        <f>Pressure_1_R4!D41</f>
        <v>0</v>
      </c>
      <c r="E392" s="422" t="str">
        <f t="shared" si="1031"/>
        <v/>
      </c>
      <c r="F392" s="412" t="e">
        <f t="shared" ref="F392:G392" ca="1" si="1091">F391</f>
        <v>#N/A</v>
      </c>
      <c r="G392" s="413" t="e">
        <f t="shared" ca="1" si="1091"/>
        <v>#VALUE!</v>
      </c>
      <c r="H392" s="444" t="e">
        <f t="shared" ca="1" si="1033"/>
        <v>#N/A</v>
      </c>
      <c r="I392" s="411" t="s">
        <v>964</v>
      </c>
      <c r="J392" s="377">
        <f t="shared" si="906"/>
        <v>1</v>
      </c>
      <c r="K392" s="420" t="e">
        <f t="shared" ca="1" si="907"/>
        <v>#N/A</v>
      </c>
      <c r="L392" s="413">
        <f t="shared" si="908"/>
        <v>0</v>
      </c>
      <c r="N392" s="377">
        <f t="shared" si="1034"/>
        <v>0</v>
      </c>
      <c r="O392" s="428">
        <f t="shared" ref="O392:T392" si="1092">O391</f>
        <v>9.7989820000000005</v>
      </c>
      <c r="P392" s="428" t="e">
        <f t="shared" si="1092"/>
        <v>#DIV/0!</v>
      </c>
      <c r="Q392" s="428">
        <f t="shared" si="1092"/>
        <v>8000</v>
      </c>
      <c r="R392" s="428">
        <f t="shared" si="1092"/>
        <v>1</v>
      </c>
      <c r="S392" s="428">
        <f t="shared" si="1092"/>
        <v>0</v>
      </c>
      <c r="T392" s="428" t="e">
        <f t="shared" ca="1" si="1092"/>
        <v>#N/A</v>
      </c>
      <c r="U392" s="430" t="e">
        <f t="shared" ca="1" si="1036"/>
        <v>#DIV/0!</v>
      </c>
      <c r="V392" s="428" t="e">
        <f t="shared" ref="V392:W392" ca="1" si="1093">V391</f>
        <v>#N/A</v>
      </c>
      <c r="W392" s="428" t="e">
        <f t="shared" ca="1" si="1093"/>
        <v>#N/A</v>
      </c>
      <c r="X392" s="426" t="e">
        <f t="shared" ca="1" si="1038"/>
        <v>#DIV/0!</v>
      </c>
      <c r="Y392" s="428">
        <f t="shared" ref="Y392:Z392" si="1094">Y391</f>
        <v>9.0000000000000002E-6</v>
      </c>
      <c r="Z392" s="428" t="e">
        <f t="shared" ca="1" si="1094"/>
        <v>#DIV/0!</v>
      </c>
      <c r="AA392" s="431" t="e">
        <f t="shared" ca="1" si="1040"/>
        <v>#N/A</v>
      </c>
      <c r="AB392" s="432" t="e">
        <f t="shared" ca="1" si="1041"/>
        <v>#DIV/0!</v>
      </c>
      <c r="AC392" s="428" t="e">
        <f t="shared" ref="AC392:AD392" si="1095">AC391</f>
        <v>#DIV/0!</v>
      </c>
      <c r="AD392" s="413" t="str">
        <f t="shared" si="1095"/>
        <v>기체</v>
      </c>
      <c r="AE392" s="427" t="e">
        <f t="shared" ca="1" si="1043"/>
        <v>#DIV/0!</v>
      </c>
      <c r="AF392" s="428">
        <f t="shared" si="914"/>
        <v>0.03</v>
      </c>
      <c r="AG392" s="423">
        <f t="shared" si="1044"/>
        <v>0</v>
      </c>
      <c r="AH392" s="423" t="e">
        <f t="shared" ca="1" si="1045"/>
        <v>#DIV/0!</v>
      </c>
      <c r="AI392" s="447" t="e">
        <f t="shared" si="1046"/>
        <v>#N/A</v>
      </c>
      <c r="AJ392" s="429" t="e">
        <f t="shared" ca="1" si="1047"/>
        <v>#DIV/0!</v>
      </c>
      <c r="AL392" s="68">
        <f>Pressure_1_R4!A167</f>
        <v>0</v>
      </c>
      <c r="AM392" s="84">
        <f>Pressure_1_R4!B167</f>
        <v>0</v>
      </c>
      <c r="AN392" s="84">
        <f>Pressure_1_R4!C167</f>
        <v>0</v>
      </c>
      <c r="AO392" s="84">
        <f>Pressure_1_R4!D167</f>
        <v>0</v>
      </c>
      <c r="AP392" s="84">
        <f>Pressure_1_R4!E167</f>
        <v>0</v>
      </c>
      <c r="AQ392" s="84">
        <f>Pressure_1_R4!F167</f>
        <v>0</v>
      </c>
      <c r="AR392" s="84">
        <f>Pressure_1_R4!G167</f>
        <v>0</v>
      </c>
      <c r="AS392" s="84">
        <f>Pressure_1_R4!H167</f>
        <v>0</v>
      </c>
      <c r="AT392" s="84">
        <f>Pressure_1_R4!I167</f>
        <v>0</v>
      </c>
      <c r="AU392" s="84">
        <f>Pressure_1_R4!J167</f>
        <v>0</v>
      </c>
      <c r="AV392" s="84">
        <f>Pressure_1_R4!K167</f>
        <v>0</v>
      </c>
      <c r="AW392" s="84">
        <f>Pressure_1_R4!L167</f>
        <v>0</v>
      </c>
      <c r="AX392" s="84">
        <f>Pressure_1_R4!M167</f>
        <v>0</v>
      </c>
      <c r="AY392" s="84">
        <f>Pressure_1_R4!N167</f>
        <v>0</v>
      </c>
      <c r="AZ392" s="84">
        <f>Pressure_1_R4!O167</f>
        <v>0</v>
      </c>
      <c r="BA392" s="69">
        <f>Pressure_1_R4!P167</f>
        <v>0</v>
      </c>
    </row>
    <row r="393" spans="2:53" ht="15" customHeight="1">
      <c r="B393" s="409">
        <f t="shared" ref="B393" si="1096">B392</f>
        <v>0</v>
      </c>
      <c r="C393" s="460">
        <f>Pressure_1_R4!B42</f>
        <v>0</v>
      </c>
      <c r="D393" s="469">
        <f>Pressure_1_R4!D42</f>
        <v>0</v>
      </c>
      <c r="E393" s="422" t="str">
        <f t="shared" si="1031"/>
        <v/>
      </c>
      <c r="F393" s="412" t="e">
        <f t="shared" ref="F393:G393" ca="1" si="1097">F392</f>
        <v>#N/A</v>
      </c>
      <c r="G393" s="413" t="e">
        <f t="shared" ca="1" si="1097"/>
        <v>#VALUE!</v>
      </c>
      <c r="H393" s="444" t="e">
        <f t="shared" ca="1" si="1033"/>
        <v>#N/A</v>
      </c>
      <c r="I393" s="411" t="s">
        <v>964</v>
      </c>
      <c r="J393" s="377">
        <f t="shared" si="906"/>
        <v>1</v>
      </c>
      <c r="K393" s="420" t="e">
        <f t="shared" ca="1" si="907"/>
        <v>#N/A</v>
      </c>
      <c r="L393" s="413">
        <f t="shared" si="908"/>
        <v>0</v>
      </c>
      <c r="N393" s="377">
        <f t="shared" si="1034"/>
        <v>0</v>
      </c>
      <c r="O393" s="428">
        <f t="shared" ref="O393:T393" si="1098">O392</f>
        <v>9.7989820000000005</v>
      </c>
      <c r="P393" s="428" t="e">
        <f t="shared" si="1098"/>
        <v>#DIV/0!</v>
      </c>
      <c r="Q393" s="428">
        <f t="shared" si="1098"/>
        <v>8000</v>
      </c>
      <c r="R393" s="428">
        <f t="shared" si="1098"/>
        <v>1</v>
      </c>
      <c r="S393" s="428">
        <f t="shared" si="1098"/>
        <v>0</v>
      </c>
      <c r="T393" s="428" t="e">
        <f t="shared" ca="1" si="1098"/>
        <v>#N/A</v>
      </c>
      <c r="U393" s="430" t="e">
        <f t="shared" ca="1" si="1036"/>
        <v>#DIV/0!</v>
      </c>
      <c r="V393" s="428" t="e">
        <f t="shared" ref="V393:W393" ca="1" si="1099">V392</f>
        <v>#N/A</v>
      </c>
      <c r="W393" s="428" t="e">
        <f t="shared" ca="1" si="1099"/>
        <v>#N/A</v>
      </c>
      <c r="X393" s="426" t="e">
        <f t="shared" ca="1" si="1038"/>
        <v>#DIV/0!</v>
      </c>
      <c r="Y393" s="428">
        <f t="shared" ref="Y393:Z393" si="1100">Y392</f>
        <v>9.0000000000000002E-6</v>
      </c>
      <c r="Z393" s="428" t="e">
        <f t="shared" ca="1" si="1100"/>
        <v>#DIV/0!</v>
      </c>
      <c r="AA393" s="431" t="e">
        <f t="shared" ca="1" si="1040"/>
        <v>#N/A</v>
      </c>
      <c r="AB393" s="432" t="e">
        <f t="shared" ca="1" si="1041"/>
        <v>#DIV/0!</v>
      </c>
      <c r="AC393" s="428" t="e">
        <f t="shared" ref="AC393:AD393" si="1101">AC392</f>
        <v>#DIV/0!</v>
      </c>
      <c r="AD393" s="413" t="str">
        <f t="shared" si="1101"/>
        <v>기체</v>
      </c>
      <c r="AE393" s="427" t="e">
        <f t="shared" ca="1" si="1043"/>
        <v>#DIV/0!</v>
      </c>
      <c r="AF393" s="428">
        <f t="shared" si="914"/>
        <v>0.03</v>
      </c>
      <c r="AG393" s="423">
        <f t="shared" si="1044"/>
        <v>0</v>
      </c>
      <c r="AH393" s="423" t="e">
        <f t="shared" ca="1" si="1045"/>
        <v>#DIV/0!</v>
      </c>
      <c r="AI393" s="447" t="e">
        <f t="shared" si="1046"/>
        <v>#N/A</v>
      </c>
      <c r="AJ393" s="429" t="e">
        <f t="shared" ca="1" si="1047"/>
        <v>#DIV/0!</v>
      </c>
      <c r="AL393" s="68">
        <f>Pressure_1_R4!A168</f>
        <v>0</v>
      </c>
      <c r="AM393" s="84">
        <f>Pressure_1_R4!B168</f>
        <v>0</v>
      </c>
      <c r="AN393" s="84">
        <f>Pressure_1_R4!C168</f>
        <v>0</v>
      </c>
      <c r="AO393" s="84">
        <f>Pressure_1_R4!D168</f>
        <v>0</v>
      </c>
      <c r="AP393" s="84">
        <f>Pressure_1_R4!E168</f>
        <v>0</v>
      </c>
      <c r="AQ393" s="84">
        <f>Pressure_1_R4!F168</f>
        <v>0</v>
      </c>
      <c r="AR393" s="84">
        <f>Pressure_1_R4!G168</f>
        <v>0</v>
      </c>
      <c r="AS393" s="84">
        <f>Pressure_1_R4!H168</f>
        <v>0</v>
      </c>
      <c r="AT393" s="84">
        <f>Pressure_1_R4!I168</f>
        <v>0</v>
      </c>
      <c r="AU393" s="84">
        <f>Pressure_1_R4!J168</f>
        <v>0</v>
      </c>
      <c r="AV393" s="84">
        <f>Pressure_1_R4!K168</f>
        <v>0</v>
      </c>
      <c r="AW393" s="84">
        <f>Pressure_1_R4!L168</f>
        <v>0</v>
      </c>
      <c r="AX393" s="84">
        <f>Pressure_1_R4!M168</f>
        <v>0</v>
      </c>
      <c r="AY393" s="84">
        <f>Pressure_1_R4!N168</f>
        <v>0</v>
      </c>
      <c r="AZ393" s="84">
        <f>Pressure_1_R4!O168</f>
        <v>0</v>
      </c>
      <c r="BA393" s="69">
        <f>Pressure_1_R4!P168</f>
        <v>0</v>
      </c>
    </row>
    <row r="394" spans="2:53" ht="15" customHeight="1">
      <c r="B394" s="409">
        <f t="shared" ref="B394" si="1102">B393</f>
        <v>0</v>
      </c>
      <c r="C394" s="460">
        <f>Pressure_1_R4!B43</f>
        <v>0</v>
      </c>
      <c r="D394" s="469">
        <f>Pressure_1_R4!D43</f>
        <v>0</v>
      </c>
      <c r="E394" s="422" t="str">
        <f t="shared" si="1031"/>
        <v/>
      </c>
      <c r="F394" s="412" t="e">
        <f t="shared" ref="F394:G394" ca="1" si="1103">F393</f>
        <v>#N/A</v>
      </c>
      <c r="G394" s="413" t="e">
        <f t="shared" ca="1" si="1103"/>
        <v>#VALUE!</v>
      </c>
      <c r="H394" s="444" t="e">
        <f t="shared" ca="1" si="1033"/>
        <v>#N/A</v>
      </c>
      <c r="I394" s="411" t="s">
        <v>964</v>
      </c>
      <c r="J394" s="377">
        <f t="shared" si="906"/>
        <v>1</v>
      </c>
      <c r="K394" s="420" t="e">
        <f t="shared" ca="1" si="907"/>
        <v>#N/A</v>
      </c>
      <c r="L394" s="413">
        <f t="shared" si="908"/>
        <v>0</v>
      </c>
      <c r="N394" s="377">
        <f t="shared" si="1034"/>
        <v>0</v>
      </c>
      <c r="O394" s="428">
        <f t="shared" ref="O394:T394" si="1104">O393</f>
        <v>9.7989820000000005</v>
      </c>
      <c r="P394" s="428" t="e">
        <f t="shared" si="1104"/>
        <v>#DIV/0!</v>
      </c>
      <c r="Q394" s="428">
        <f t="shared" si="1104"/>
        <v>8000</v>
      </c>
      <c r="R394" s="428">
        <f t="shared" si="1104"/>
        <v>1</v>
      </c>
      <c r="S394" s="428">
        <f t="shared" si="1104"/>
        <v>0</v>
      </c>
      <c r="T394" s="428" t="e">
        <f t="shared" ca="1" si="1104"/>
        <v>#N/A</v>
      </c>
      <c r="U394" s="430" t="e">
        <f t="shared" ca="1" si="1036"/>
        <v>#DIV/0!</v>
      </c>
      <c r="V394" s="428" t="e">
        <f t="shared" ref="V394:W394" ca="1" si="1105">V393</f>
        <v>#N/A</v>
      </c>
      <c r="W394" s="428" t="e">
        <f t="shared" ca="1" si="1105"/>
        <v>#N/A</v>
      </c>
      <c r="X394" s="426" t="e">
        <f t="shared" ca="1" si="1038"/>
        <v>#DIV/0!</v>
      </c>
      <c r="Y394" s="428">
        <f t="shared" ref="Y394:Z394" si="1106">Y393</f>
        <v>9.0000000000000002E-6</v>
      </c>
      <c r="Z394" s="428" t="e">
        <f t="shared" ca="1" si="1106"/>
        <v>#DIV/0!</v>
      </c>
      <c r="AA394" s="431" t="e">
        <f t="shared" ca="1" si="1040"/>
        <v>#N/A</v>
      </c>
      <c r="AB394" s="432" t="e">
        <f t="shared" ca="1" si="1041"/>
        <v>#DIV/0!</v>
      </c>
      <c r="AC394" s="428" t="e">
        <f t="shared" ref="AC394:AD394" si="1107">AC393</f>
        <v>#DIV/0!</v>
      </c>
      <c r="AD394" s="413" t="str">
        <f t="shared" si="1107"/>
        <v>기체</v>
      </c>
      <c r="AE394" s="427" t="e">
        <f t="shared" ca="1" si="1043"/>
        <v>#DIV/0!</v>
      </c>
      <c r="AF394" s="428">
        <f t="shared" si="914"/>
        <v>0.03</v>
      </c>
      <c r="AG394" s="423">
        <f t="shared" si="1044"/>
        <v>0</v>
      </c>
      <c r="AH394" s="423" t="e">
        <f t="shared" ca="1" si="1045"/>
        <v>#DIV/0!</v>
      </c>
      <c r="AI394" s="447" t="e">
        <f t="shared" si="1046"/>
        <v>#N/A</v>
      </c>
      <c r="AJ394" s="429" t="e">
        <f t="shared" ca="1" si="1047"/>
        <v>#DIV/0!</v>
      </c>
      <c r="AL394" s="68">
        <f>Pressure_1_R4!A169</f>
        <v>0</v>
      </c>
      <c r="AM394" s="84">
        <f>Pressure_1_R4!B169</f>
        <v>0</v>
      </c>
      <c r="AN394" s="84">
        <f>Pressure_1_R4!C169</f>
        <v>0</v>
      </c>
      <c r="AO394" s="84">
        <f>Pressure_1_R4!D169</f>
        <v>0</v>
      </c>
      <c r="AP394" s="84">
        <f>Pressure_1_R4!E169</f>
        <v>0</v>
      </c>
      <c r="AQ394" s="84">
        <f>Pressure_1_R4!F169</f>
        <v>0</v>
      </c>
      <c r="AR394" s="84">
        <f>Pressure_1_R4!G169</f>
        <v>0</v>
      </c>
      <c r="AS394" s="84">
        <f>Pressure_1_R4!H169</f>
        <v>0</v>
      </c>
      <c r="AT394" s="84">
        <f>Pressure_1_R4!I169</f>
        <v>0</v>
      </c>
      <c r="AU394" s="84">
        <f>Pressure_1_R4!J169</f>
        <v>0</v>
      </c>
      <c r="AV394" s="84">
        <f>Pressure_1_R4!K169</f>
        <v>0</v>
      </c>
      <c r="AW394" s="84">
        <f>Pressure_1_R4!L169</f>
        <v>0</v>
      </c>
      <c r="AX394" s="84">
        <f>Pressure_1_R4!M169</f>
        <v>0</v>
      </c>
      <c r="AY394" s="84">
        <f>Pressure_1_R4!N169</f>
        <v>0</v>
      </c>
      <c r="AZ394" s="84">
        <f>Pressure_1_R4!O169</f>
        <v>0</v>
      </c>
      <c r="BA394" s="69">
        <f>Pressure_1_R4!P169</f>
        <v>0</v>
      </c>
    </row>
    <row r="395" spans="2:53" ht="15" customHeight="1">
      <c r="B395" s="409">
        <f t="shared" ref="B395" si="1108">B394</f>
        <v>0</v>
      </c>
      <c r="C395" s="460">
        <f>Pressure_1_R4!B44</f>
        <v>0</v>
      </c>
      <c r="D395" s="469">
        <f>Pressure_1_R4!D44</f>
        <v>0</v>
      </c>
      <c r="E395" s="422" t="str">
        <f t="shared" si="1031"/>
        <v/>
      </c>
      <c r="F395" s="412" t="e">
        <f t="shared" ref="F395:G395" ca="1" si="1109">F394</f>
        <v>#N/A</v>
      </c>
      <c r="G395" s="413" t="e">
        <f t="shared" ca="1" si="1109"/>
        <v>#VALUE!</v>
      </c>
      <c r="H395" s="444" t="e">
        <f t="shared" ca="1" si="1033"/>
        <v>#N/A</v>
      </c>
      <c r="I395" s="411" t="s">
        <v>964</v>
      </c>
      <c r="J395" s="377">
        <f t="shared" si="906"/>
        <v>1</v>
      </c>
      <c r="K395" s="420" t="e">
        <f t="shared" ca="1" si="907"/>
        <v>#N/A</v>
      </c>
      <c r="L395" s="413">
        <f t="shared" si="908"/>
        <v>0</v>
      </c>
      <c r="N395" s="377">
        <f t="shared" si="1034"/>
        <v>0</v>
      </c>
      <c r="O395" s="428">
        <f t="shared" ref="O395:T395" si="1110">O394</f>
        <v>9.7989820000000005</v>
      </c>
      <c r="P395" s="428" t="e">
        <f t="shared" si="1110"/>
        <v>#DIV/0!</v>
      </c>
      <c r="Q395" s="428">
        <f t="shared" si="1110"/>
        <v>8000</v>
      </c>
      <c r="R395" s="428">
        <f t="shared" si="1110"/>
        <v>1</v>
      </c>
      <c r="S395" s="428">
        <f t="shared" si="1110"/>
        <v>0</v>
      </c>
      <c r="T395" s="428" t="e">
        <f t="shared" ca="1" si="1110"/>
        <v>#N/A</v>
      </c>
      <c r="U395" s="430" t="e">
        <f t="shared" ca="1" si="1036"/>
        <v>#DIV/0!</v>
      </c>
      <c r="V395" s="428" t="e">
        <f t="shared" ref="V395:W395" ca="1" si="1111">V394</f>
        <v>#N/A</v>
      </c>
      <c r="W395" s="428" t="e">
        <f t="shared" ca="1" si="1111"/>
        <v>#N/A</v>
      </c>
      <c r="X395" s="426" t="e">
        <f t="shared" ca="1" si="1038"/>
        <v>#DIV/0!</v>
      </c>
      <c r="Y395" s="428">
        <f t="shared" ref="Y395:Z395" si="1112">Y394</f>
        <v>9.0000000000000002E-6</v>
      </c>
      <c r="Z395" s="428" t="e">
        <f t="shared" ca="1" si="1112"/>
        <v>#DIV/0!</v>
      </c>
      <c r="AA395" s="431" t="e">
        <f t="shared" ca="1" si="1040"/>
        <v>#N/A</v>
      </c>
      <c r="AB395" s="432" t="e">
        <f t="shared" ca="1" si="1041"/>
        <v>#DIV/0!</v>
      </c>
      <c r="AC395" s="428" t="e">
        <f t="shared" ref="AC395:AD395" si="1113">AC394</f>
        <v>#DIV/0!</v>
      </c>
      <c r="AD395" s="413" t="str">
        <f t="shared" si="1113"/>
        <v>기체</v>
      </c>
      <c r="AE395" s="427" t="e">
        <f t="shared" ca="1" si="1043"/>
        <v>#DIV/0!</v>
      </c>
      <c r="AF395" s="428">
        <f t="shared" si="914"/>
        <v>0.03</v>
      </c>
      <c r="AG395" s="423">
        <f t="shared" si="1044"/>
        <v>0</v>
      </c>
      <c r="AH395" s="423" t="e">
        <f t="shared" ca="1" si="1045"/>
        <v>#DIV/0!</v>
      </c>
      <c r="AI395" s="447" t="e">
        <f t="shared" si="1046"/>
        <v>#N/A</v>
      </c>
      <c r="AJ395" s="429" t="e">
        <f t="shared" ca="1" si="1047"/>
        <v>#DIV/0!</v>
      </c>
      <c r="AL395" s="68">
        <f>Pressure_1_R4!A170</f>
        <v>0</v>
      </c>
      <c r="AM395" s="84">
        <f>Pressure_1_R4!B170</f>
        <v>0</v>
      </c>
      <c r="AN395" s="84">
        <f>Pressure_1_R4!C170</f>
        <v>0</v>
      </c>
      <c r="AO395" s="84">
        <f>Pressure_1_R4!D170</f>
        <v>0</v>
      </c>
      <c r="AP395" s="84">
        <f>Pressure_1_R4!E170</f>
        <v>0</v>
      </c>
      <c r="AQ395" s="84">
        <f>Pressure_1_R4!F170</f>
        <v>0</v>
      </c>
      <c r="AR395" s="84">
        <f>Pressure_1_R4!G170</f>
        <v>0</v>
      </c>
      <c r="AS395" s="84">
        <f>Pressure_1_R4!H170</f>
        <v>0</v>
      </c>
      <c r="AT395" s="84">
        <f>Pressure_1_R4!I170</f>
        <v>0</v>
      </c>
      <c r="AU395" s="84">
        <f>Pressure_1_R4!J170</f>
        <v>0</v>
      </c>
      <c r="AV395" s="84">
        <f>Pressure_1_R4!K170</f>
        <v>0</v>
      </c>
      <c r="AW395" s="84">
        <f>Pressure_1_R4!L170</f>
        <v>0</v>
      </c>
      <c r="AX395" s="84">
        <f>Pressure_1_R4!M170</f>
        <v>0</v>
      </c>
      <c r="AY395" s="84">
        <f>Pressure_1_R4!N170</f>
        <v>0</v>
      </c>
      <c r="AZ395" s="84">
        <f>Pressure_1_R4!O170</f>
        <v>0</v>
      </c>
      <c r="BA395" s="69">
        <f>Pressure_1_R4!P170</f>
        <v>0</v>
      </c>
    </row>
    <row r="396" spans="2:53" ht="15" customHeight="1">
      <c r="B396" s="409">
        <f t="shared" ref="B396" si="1114">B395</f>
        <v>0</v>
      </c>
      <c r="C396" s="460">
        <f>Pressure_1_R4!B45</f>
        <v>0</v>
      </c>
      <c r="D396" s="469">
        <f>Pressure_1_R4!D45</f>
        <v>0</v>
      </c>
      <c r="E396" s="422" t="str">
        <f t="shared" si="1031"/>
        <v/>
      </c>
      <c r="F396" s="412" t="e">
        <f t="shared" ref="F396:G396" ca="1" si="1115">F395</f>
        <v>#N/A</v>
      </c>
      <c r="G396" s="413" t="e">
        <f t="shared" ca="1" si="1115"/>
        <v>#VALUE!</v>
      </c>
      <c r="H396" s="444" t="e">
        <f t="shared" ca="1" si="1033"/>
        <v>#N/A</v>
      </c>
      <c r="I396" s="411" t="s">
        <v>964</v>
      </c>
      <c r="J396" s="377">
        <f t="shared" si="906"/>
        <v>1</v>
      </c>
      <c r="K396" s="420" t="e">
        <f t="shared" ca="1" si="907"/>
        <v>#N/A</v>
      </c>
      <c r="L396" s="413">
        <f t="shared" si="908"/>
        <v>0</v>
      </c>
      <c r="N396" s="377">
        <f t="shared" si="1034"/>
        <v>0</v>
      </c>
      <c r="O396" s="428">
        <f t="shared" ref="O396:T396" si="1116">O395</f>
        <v>9.7989820000000005</v>
      </c>
      <c r="P396" s="428" t="e">
        <f t="shared" si="1116"/>
        <v>#DIV/0!</v>
      </c>
      <c r="Q396" s="428">
        <f t="shared" si="1116"/>
        <v>8000</v>
      </c>
      <c r="R396" s="428">
        <f t="shared" si="1116"/>
        <v>1</v>
      </c>
      <c r="S396" s="428">
        <f t="shared" si="1116"/>
        <v>0</v>
      </c>
      <c r="T396" s="428" t="e">
        <f t="shared" ca="1" si="1116"/>
        <v>#N/A</v>
      </c>
      <c r="U396" s="430" t="e">
        <f t="shared" ca="1" si="1036"/>
        <v>#DIV/0!</v>
      </c>
      <c r="V396" s="428" t="e">
        <f t="shared" ref="V396:W396" ca="1" si="1117">V395</f>
        <v>#N/A</v>
      </c>
      <c r="W396" s="428" t="e">
        <f t="shared" ca="1" si="1117"/>
        <v>#N/A</v>
      </c>
      <c r="X396" s="426" t="e">
        <f t="shared" ca="1" si="1038"/>
        <v>#DIV/0!</v>
      </c>
      <c r="Y396" s="428">
        <f t="shared" ref="Y396:Z396" si="1118">Y395</f>
        <v>9.0000000000000002E-6</v>
      </c>
      <c r="Z396" s="428" t="e">
        <f t="shared" ca="1" si="1118"/>
        <v>#DIV/0!</v>
      </c>
      <c r="AA396" s="431" t="e">
        <f t="shared" ca="1" si="1040"/>
        <v>#N/A</v>
      </c>
      <c r="AB396" s="432" t="e">
        <f t="shared" ca="1" si="1041"/>
        <v>#DIV/0!</v>
      </c>
      <c r="AC396" s="428" t="e">
        <f t="shared" ref="AC396:AD396" si="1119">AC395</f>
        <v>#DIV/0!</v>
      </c>
      <c r="AD396" s="413" t="str">
        <f t="shared" si="1119"/>
        <v>기체</v>
      </c>
      <c r="AE396" s="427" t="e">
        <f t="shared" ca="1" si="1043"/>
        <v>#DIV/0!</v>
      </c>
      <c r="AF396" s="428">
        <f t="shared" si="914"/>
        <v>0.03</v>
      </c>
      <c r="AG396" s="423">
        <f t="shared" si="1044"/>
        <v>0</v>
      </c>
      <c r="AH396" s="423" t="e">
        <f t="shared" ca="1" si="1045"/>
        <v>#DIV/0!</v>
      </c>
      <c r="AI396" s="447" t="e">
        <f t="shared" si="1046"/>
        <v>#N/A</v>
      </c>
      <c r="AJ396" s="429" t="e">
        <f t="shared" ca="1" si="1047"/>
        <v>#DIV/0!</v>
      </c>
      <c r="AL396" s="68">
        <f>Pressure_1_R4!A171</f>
        <v>0</v>
      </c>
      <c r="AM396" s="84">
        <f>Pressure_1_R4!B171</f>
        <v>0</v>
      </c>
      <c r="AN396" s="84">
        <f>Pressure_1_R4!C171</f>
        <v>0</v>
      </c>
      <c r="AO396" s="84">
        <f>Pressure_1_R4!D171</f>
        <v>0</v>
      </c>
      <c r="AP396" s="84">
        <f>Pressure_1_R4!E171</f>
        <v>0</v>
      </c>
      <c r="AQ396" s="84">
        <f>Pressure_1_R4!F171</f>
        <v>0</v>
      </c>
      <c r="AR396" s="84">
        <f>Pressure_1_R4!G171</f>
        <v>0</v>
      </c>
      <c r="AS396" s="84">
        <f>Pressure_1_R4!H171</f>
        <v>0</v>
      </c>
      <c r="AT396" s="84">
        <f>Pressure_1_R4!I171</f>
        <v>0</v>
      </c>
      <c r="AU396" s="84">
        <f>Pressure_1_R4!J171</f>
        <v>0</v>
      </c>
      <c r="AV396" s="84">
        <f>Pressure_1_R4!K171</f>
        <v>0</v>
      </c>
      <c r="AW396" s="84">
        <f>Pressure_1_R4!L171</f>
        <v>0</v>
      </c>
      <c r="AX396" s="84">
        <f>Pressure_1_R4!M171</f>
        <v>0</v>
      </c>
      <c r="AY396" s="84">
        <f>Pressure_1_R4!N171</f>
        <v>0</v>
      </c>
      <c r="AZ396" s="84">
        <f>Pressure_1_R4!O171</f>
        <v>0</v>
      </c>
      <c r="BA396" s="69">
        <f>Pressure_1_R4!P171</f>
        <v>0</v>
      </c>
    </row>
    <row r="397" spans="2:53" ht="15" customHeight="1">
      <c r="B397" s="409">
        <f t="shared" ref="B397" si="1120">B396</f>
        <v>0</v>
      </c>
      <c r="C397" s="460">
        <f>Pressure_1_R4!B46</f>
        <v>0</v>
      </c>
      <c r="D397" s="469">
        <f>Pressure_1_R4!D46</f>
        <v>0</v>
      </c>
      <c r="E397" s="422" t="str">
        <f t="shared" si="1031"/>
        <v/>
      </c>
      <c r="F397" s="412" t="e">
        <f t="shared" ref="F397:G397" ca="1" si="1121">F396</f>
        <v>#N/A</v>
      </c>
      <c r="G397" s="413" t="e">
        <f t="shared" ca="1" si="1121"/>
        <v>#VALUE!</v>
      </c>
      <c r="H397" s="444" t="e">
        <f t="shared" ca="1" si="1033"/>
        <v>#N/A</v>
      </c>
      <c r="I397" s="411" t="s">
        <v>964</v>
      </c>
      <c r="J397" s="377">
        <f t="shared" si="906"/>
        <v>1</v>
      </c>
      <c r="K397" s="420" t="e">
        <f t="shared" ca="1" si="907"/>
        <v>#N/A</v>
      </c>
      <c r="L397" s="413">
        <f t="shared" si="908"/>
        <v>0</v>
      </c>
      <c r="N397" s="377">
        <f t="shared" si="1034"/>
        <v>0</v>
      </c>
      <c r="O397" s="428">
        <f t="shared" ref="O397:T397" si="1122">O396</f>
        <v>9.7989820000000005</v>
      </c>
      <c r="P397" s="428" t="e">
        <f t="shared" si="1122"/>
        <v>#DIV/0!</v>
      </c>
      <c r="Q397" s="428">
        <f t="shared" si="1122"/>
        <v>8000</v>
      </c>
      <c r="R397" s="428">
        <f t="shared" si="1122"/>
        <v>1</v>
      </c>
      <c r="S397" s="428">
        <f t="shared" si="1122"/>
        <v>0</v>
      </c>
      <c r="T397" s="428" t="e">
        <f t="shared" ca="1" si="1122"/>
        <v>#N/A</v>
      </c>
      <c r="U397" s="430" t="e">
        <f t="shared" ca="1" si="1036"/>
        <v>#DIV/0!</v>
      </c>
      <c r="V397" s="428" t="e">
        <f t="shared" ref="V397:W397" ca="1" si="1123">V396</f>
        <v>#N/A</v>
      </c>
      <c r="W397" s="428" t="e">
        <f t="shared" ca="1" si="1123"/>
        <v>#N/A</v>
      </c>
      <c r="X397" s="426" t="e">
        <f t="shared" ca="1" si="1038"/>
        <v>#DIV/0!</v>
      </c>
      <c r="Y397" s="428">
        <f t="shared" ref="Y397:Z397" si="1124">Y396</f>
        <v>9.0000000000000002E-6</v>
      </c>
      <c r="Z397" s="428" t="e">
        <f t="shared" ca="1" si="1124"/>
        <v>#DIV/0!</v>
      </c>
      <c r="AA397" s="431" t="e">
        <f t="shared" ca="1" si="1040"/>
        <v>#N/A</v>
      </c>
      <c r="AB397" s="432" t="e">
        <f t="shared" ca="1" si="1041"/>
        <v>#DIV/0!</v>
      </c>
      <c r="AC397" s="428" t="e">
        <f t="shared" ref="AC397:AD397" si="1125">AC396</f>
        <v>#DIV/0!</v>
      </c>
      <c r="AD397" s="413" t="str">
        <f t="shared" si="1125"/>
        <v>기체</v>
      </c>
      <c r="AE397" s="427" t="e">
        <f t="shared" ca="1" si="1043"/>
        <v>#DIV/0!</v>
      </c>
      <c r="AF397" s="428">
        <f t="shared" si="914"/>
        <v>0.03</v>
      </c>
      <c r="AG397" s="423">
        <f t="shared" si="1044"/>
        <v>0</v>
      </c>
      <c r="AH397" s="423" t="e">
        <f t="shared" ca="1" si="1045"/>
        <v>#DIV/0!</v>
      </c>
      <c r="AI397" s="447" t="e">
        <f t="shared" si="1046"/>
        <v>#N/A</v>
      </c>
      <c r="AJ397" s="429" t="e">
        <f t="shared" ca="1" si="1047"/>
        <v>#DIV/0!</v>
      </c>
      <c r="AL397" s="68">
        <f>Pressure_1_R4!A172</f>
        <v>0</v>
      </c>
      <c r="AM397" s="84">
        <f>Pressure_1_R4!B172</f>
        <v>0</v>
      </c>
      <c r="AN397" s="84">
        <f>Pressure_1_R4!C172</f>
        <v>0</v>
      </c>
      <c r="AO397" s="84">
        <f>Pressure_1_R4!D172</f>
        <v>0</v>
      </c>
      <c r="AP397" s="84">
        <f>Pressure_1_R4!E172</f>
        <v>0</v>
      </c>
      <c r="AQ397" s="84">
        <f>Pressure_1_R4!F172</f>
        <v>0</v>
      </c>
      <c r="AR397" s="84">
        <f>Pressure_1_R4!G172</f>
        <v>0</v>
      </c>
      <c r="AS397" s="84">
        <f>Pressure_1_R4!H172</f>
        <v>0</v>
      </c>
      <c r="AT397" s="84">
        <f>Pressure_1_R4!I172</f>
        <v>0</v>
      </c>
      <c r="AU397" s="84">
        <f>Pressure_1_R4!J172</f>
        <v>0</v>
      </c>
      <c r="AV397" s="84">
        <f>Pressure_1_R4!K172</f>
        <v>0</v>
      </c>
      <c r="AW397" s="84">
        <f>Pressure_1_R4!L172</f>
        <v>0</v>
      </c>
      <c r="AX397" s="84">
        <f>Pressure_1_R4!M172</f>
        <v>0</v>
      </c>
      <c r="AY397" s="84">
        <f>Pressure_1_R4!N172</f>
        <v>0</v>
      </c>
      <c r="AZ397" s="84">
        <f>Pressure_1_R4!O172</f>
        <v>0</v>
      </c>
      <c r="BA397" s="69">
        <f>Pressure_1_R4!P172</f>
        <v>0</v>
      </c>
    </row>
    <row r="398" spans="2:53" ht="15" customHeight="1">
      <c r="B398" s="409">
        <f t="shared" ref="B398" si="1126">B397</f>
        <v>0</v>
      </c>
      <c r="C398" s="460">
        <f>Pressure_1_R4!B47</f>
        <v>0</v>
      </c>
      <c r="D398" s="469">
        <f>Pressure_1_R4!D47</f>
        <v>0</v>
      </c>
      <c r="E398" s="422" t="str">
        <f t="shared" si="1031"/>
        <v/>
      </c>
      <c r="F398" s="412" t="e">
        <f t="shared" ref="F398:G398" ca="1" si="1127">F397</f>
        <v>#N/A</v>
      </c>
      <c r="G398" s="413" t="e">
        <f t="shared" ca="1" si="1127"/>
        <v>#VALUE!</v>
      </c>
      <c r="H398" s="444" t="e">
        <f t="shared" ca="1" si="1033"/>
        <v>#N/A</v>
      </c>
      <c r="I398" s="411" t="s">
        <v>964</v>
      </c>
      <c r="J398" s="377">
        <f t="shared" si="906"/>
        <v>1</v>
      </c>
      <c r="K398" s="420" t="e">
        <f t="shared" ca="1" si="907"/>
        <v>#N/A</v>
      </c>
      <c r="L398" s="413">
        <f t="shared" si="908"/>
        <v>0</v>
      </c>
      <c r="N398" s="377">
        <f t="shared" si="1034"/>
        <v>0</v>
      </c>
      <c r="O398" s="428">
        <f t="shared" ref="O398:T398" si="1128">O397</f>
        <v>9.7989820000000005</v>
      </c>
      <c r="P398" s="428" t="e">
        <f t="shared" si="1128"/>
        <v>#DIV/0!</v>
      </c>
      <c r="Q398" s="428">
        <f t="shared" si="1128"/>
        <v>8000</v>
      </c>
      <c r="R398" s="428">
        <f t="shared" si="1128"/>
        <v>1</v>
      </c>
      <c r="S398" s="428">
        <f t="shared" si="1128"/>
        <v>0</v>
      </c>
      <c r="T398" s="428" t="e">
        <f t="shared" ca="1" si="1128"/>
        <v>#N/A</v>
      </c>
      <c r="U398" s="430" t="e">
        <f t="shared" ca="1" si="1036"/>
        <v>#DIV/0!</v>
      </c>
      <c r="V398" s="428" t="e">
        <f t="shared" ref="V398:W398" ca="1" si="1129">V397</f>
        <v>#N/A</v>
      </c>
      <c r="W398" s="428" t="e">
        <f t="shared" ca="1" si="1129"/>
        <v>#N/A</v>
      </c>
      <c r="X398" s="426" t="e">
        <f t="shared" ca="1" si="1038"/>
        <v>#DIV/0!</v>
      </c>
      <c r="Y398" s="428">
        <f t="shared" ref="Y398:Z398" si="1130">Y397</f>
        <v>9.0000000000000002E-6</v>
      </c>
      <c r="Z398" s="428" t="e">
        <f t="shared" ca="1" si="1130"/>
        <v>#DIV/0!</v>
      </c>
      <c r="AA398" s="431" t="e">
        <f t="shared" ca="1" si="1040"/>
        <v>#N/A</v>
      </c>
      <c r="AB398" s="432" t="e">
        <f t="shared" ca="1" si="1041"/>
        <v>#DIV/0!</v>
      </c>
      <c r="AC398" s="428" t="e">
        <f t="shared" ref="AC398:AD398" si="1131">AC397</f>
        <v>#DIV/0!</v>
      </c>
      <c r="AD398" s="413" t="str">
        <f t="shared" si="1131"/>
        <v>기체</v>
      </c>
      <c r="AE398" s="427" t="e">
        <f t="shared" ca="1" si="1043"/>
        <v>#DIV/0!</v>
      </c>
      <c r="AF398" s="428">
        <f t="shared" si="914"/>
        <v>0.03</v>
      </c>
      <c r="AG398" s="423">
        <f t="shared" si="1044"/>
        <v>0</v>
      </c>
      <c r="AH398" s="423" t="e">
        <f t="shared" ca="1" si="1045"/>
        <v>#DIV/0!</v>
      </c>
      <c r="AI398" s="447" t="e">
        <f t="shared" si="1046"/>
        <v>#N/A</v>
      </c>
      <c r="AJ398" s="429" t="e">
        <f t="shared" ca="1" si="1047"/>
        <v>#DIV/0!</v>
      </c>
      <c r="AL398" s="68">
        <f>Pressure_1_R4!A173</f>
        <v>0</v>
      </c>
      <c r="AM398" s="84">
        <f>Pressure_1_R4!B173</f>
        <v>0</v>
      </c>
      <c r="AN398" s="84">
        <f>Pressure_1_R4!C173</f>
        <v>0</v>
      </c>
      <c r="AO398" s="84">
        <f>Pressure_1_R4!D173</f>
        <v>0</v>
      </c>
      <c r="AP398" s="84">
        <f>Pressure_1_R4!E173</f>
        <v>0</v>
      </c>
      <c r="AQ398" s="84">
        <f>Pressure_1_R4!F173</f>
        <v>0</v>
      </c>
      <c r="AR398" s="84">
        <f>Pressure_1_R4!G173</f>
        <v>0</v>
      </c>
      <c r="AS398" s="84">
        <f>Pressure_1_R4!H173</f>
        <v>0</v>
      </c>
      <c r="AT398" s="84">
        <f>Pressure_1_R4!I173</f>
        <v>0</v>
      </c>
      <c r="AU398" s="84">
        <f>Pressure_1_R4!J173</f>
        <v>0</v>
      </c>
      <c r="AV398" s="84">
        <f>Pressure_1_R4!K173</f>
        <v>0</v>
      </c>
      <c r="AW398" s="84">
        <f>Pressure_1_R4!L173</f>
        <v>0</v>
      </c>
      <c r="AX398" s="84">
        <f>Pressure_1_R4!M173</f>
        <v>0</v>
      </c>
      <c r="AY398" s="84">
        <f>Pressure_1_R4!N173</f>
        <v>0</v>
      </c>
      <c r="AZ398" s="84">
        <f>Pressure_1_R4!O173</f>
        <v>0</v>
      </c>
      <c r="BA398" s="69">
        <f>Pressure_1_R4!P173</f>
        <v>0</v>
      </c>
    </row>
    <row r="399" spans="2:53" ht="15" customHeight="1">
      <c r="B399" s="409">
        <f t="shared" ref="B399" si="1132">B398</f>
        <v>0</v>
      </c>
      <c r="C399" s="460">
        <f>Pressure_1_R4!B48</f>
        <v>0</v>
      </c>
      <c r="D399" s="469">
        <f>Pressure_1_R4!D48</f>
        <v>0</v>
      </c>
      <c r="E399" s="422" t="str">
        <f t="shared" si="1031"/>
        <v/>
      </c>
      <c r="F399" s="412" t="e">
        <f t="shared" ref="F399:G399" ca="1" si="1133">F398</f>
        <v>#N/A</v>
      </c>
      <c r="G399" s="413" t="e">
        <f t="shared" ca="1" si="1133"/>
        <v>#VALUE!</v>
      </c>
      <c r="H399" s="444" t="e">
        <f t="shared" ca="1" si="1033"/>
        <v>#N/A</v>
      </c>
      <c r="I399" s="411" t="s">
        <v>964</v>
      </c>
      <c r="J399" s="377">
        <f t="shared" si="906"/>
        <v>1</v>
      </c>
      <c r="K399" s="420" t="e">
        <f t="shared" ca="1" si="907"/>
        <v>#N/A</v>
      </c>
      <c r="L399" s="413">
        <f t="shared" si="908"/>
        <v>0</v>
      </c>
      <c r="N399" s="377">
        <f t="shared" si="1034"/>
        <v>0</v>
      </c>
      <c r="O399" s="428">
        <f t="shared" ref="O399:T399" si="1134">O398</f>
        <v>9.7989820000000005</v>
      </c>
      <c r="P399" s="428" t="e">
        <f t="shared" si="1134"/>
        <v>#DIV/0!</v>
      </c>
      <c r="Q399" s="428">
        <f t="shared" si="1134"/>
        <v>8000</v>
      </c>
      <c r="R399" s="428">
        <f t="shared" si="1134"/>
        <v>1</v>
      </c>
      <c r="S399" s="428">
        <f t="shared" si="1134"/>
        <v>0</v>
      </c>
      <c r="T399" s="428" t="e">
        <f t="shared" ca="1" si="1134"/>
        <v>#N/A</v>
      </c>
      <c r="U399" s="430" t="e">
        <f t="shared" ca="1" si="1036"/>
        <v>#DIV/0!</v>
      </c>
      <c r="V399" s="428" t="e">
        <f t="shared" ref="V399:W399" ca="1" si="1135">V398</f>
        <v>#N/A</v>
      </c>
      <c r="W399" s="428" t="e">
        <f t="shared" ca="1" si="1135"/>
        <v>#N/A</v>
      </c>
      <c r="X399" s="426" t="e">
        <f t="shared" ca="1" si="1038"/>
        <v>#DIV/0!</v>
      </c>
      <c r="Y399" s="428">
        <f t="shared" ref="Y399:Z399" si="1136">Y398</f>
        <v>9.0000000000000002E-6</v>
      </c>
      <c r="Z399" s="428" t="e">
        <f t="shared" ca="1" si="1136"/>
        <v>#DIV/0!</v>
      </c>
      <c r="AA399" s="431" t="e">
        <f t="shared" ca="1" si="1040"/>
        <v>#N/A</v>
      </c>
      <c r="AB399" s="432" t="e">
        <f t="shared" ca="1" si="1041"/>
        <v>#DIV/0!</v>
      </c>
      <c r="AC399" s="428" t="e">
        <f t="shared" ref="AC399:AD399" si="1137">AC398</f>
        <v>#DIV/0!</v>
      </c>
      <c r="AD399" s="413" t="str">
        <f t="shared" si="1137"/>
        <v>기체</v>
      </c>
      <c r="AE399" s="427" t="e">
        <f t="shared" ca="1" si="1043"/>
        <v>#DIV/0!</v>
      </c>
      <c r="AF399" s="428">
        <f t="shared" si="914"/>
        <v>0.03</v>
      </c>
      <c r="AG399" s="423">
        <f t="shared" si="1044"/>
        <v>0</v>
      </c>
      <c r="AH399" s="423" t="e">
        <f t="shared" ca="1" si="1045"/>
        <v>#DIV/0!</v>
      </c>
      <c r="AI399" s="447" t="e">
        <f t="shared" si="1046"/>
        <v>#N/A</v>
      </c>
      <c r="AJ399" s="429" t="e">
        <f t="shared" ca="1" si="1047"/>
        <v>#DIV/0!</v>
      </c>
      <c r="AL399" s="68">
        <f>Pressure_1_R4!A174</f>
        <v>0</v>
      </c>
      <c r="AM399" s="84">
        <f>Pressure_1_R4!B174</f>
        <v>0</v>
      </c>
      <c r="AN399" s="84">
        <f>Pressure_1_R4!C174</f>
        <v>0</v>
      </c>
      <c r="AO399" s="84">
        <f>Pressure_1_R4!D174</f>
        <v>0</v>
      </c>
      <c r="AP399" s="84">
        <f>Pressure_1_R4!E174</f>
        <v>0</v>
      </c>
      <c r="AQ399" s="84">
        <f>Pressure_1_R4!F174</f>
        <v>0</v>
      </c>
      <c r="AR399" s="84">
        <f>Pressure_1_R4!G174</f>
        <v>0</v>
      </c>
      <c r="AS399" s="84">
        <f>Pressure_1_R4!H174</f>
        <v>0</v>
      </c>
      <c r="AT399" s="84">
        <f>Pressure_1_R4!I174</f>
        <v>0</v>
      </c>
      <c r="AU399" s="84">
        <f>Pressure_1_R4!J174</f>
        <v>0</v>
      </c>
      <c r="AV399" s="84">
        <f>Pressure_1_R4!K174</f>
        <v>0</v>
      </c>
      <c r="AW399" s="84">
        <f>Pressure_1_R4!L174</f>
        <v>0</v>
      </c>
      <c r="AX399" s="84">
        <f>Pressure_1_R4!M174</f>
        <v>0</v>
      </c>
      <c r="AY399" s="84">
        <f>Pressure_1_R4!N174</f>
        <v>0</v>
      </c>
      <c r="AZ399" s="84">
        <f>Pressure_1_R4!O174</f>
        <v>0</v>
      </c>
      <c r="BA399" s="69">
        <f>Pressure_1_R4!P174</f>
        <v>0</v>
      </c>
    </row>
    <row r="400" spans="2:53" ht="15" customHeight="1">
      <c r="B400" s="409">
        <f t="shared" ref="B400" si="1138">B399</f>
        <v>0</v>
      </c>
      <c r="C400" s="460">
        <f>Pressure_1_R4!B49</f>
        <v>0</v>
      </c>
      <c r="D400" s="469">
        <f>Pressure_1_R4!D49</f>
        <v>0</v>
      </c>
      <c r="E400" s="422" t="str">
        <f t="shared" si="1031"/>
        <v/>
      </c>
      <c r="F400" s="412" t="e">
        <f t="shared" ref="F400:G400" ca="1" si="1139">F399</f>
        <v>#N/A</v>
      </c>
      <c r="G400" s="413" t="e">
        <f t="shared" ca="1" si="1139"/>
        <v>#VALUE!</v>
      </c>
      <c r="H400" s="444" t="e">
        <f t="shared" ca="1" si="1033"/>
        <v>#N/A</v>
      </c>
      <c r="I400" s="411" t="s">
        <v>964</v>
      </c>
      <c r="J400" s="377">
        <f t="shared" si="906"/>
        <v>1</v>
      </c>
      <c r="K400" s="420" t="e">
        <f t="shared" ca="1" si="907"/>
        <v>#N/A</v>
      </c>
      <c r="L400" s="413">
        <f t="shared" si="908"/>
        <v>0</v>
      </c>
      <c r="N400" s="377">
        <f t="shared" si="1034"/>
        <v>0</v>
      </c>
      <c r="O400" s="428">
        <f t="shared" ref="O400:T400" si="1140">O399</f>
        <v>9.7989820000000005</v>
      </c>
      <c r="P400" s="428" t="e">
        <f t="shared" si="1140"/>
        <v>#DIV/0!</v>
      </c>
      <c r="Q400" s="428">
        <f t="shared" si="1140"/>
        <v>8000</v>
      </c>
      <c r="R400" s="428">
        <f t="shared" si="1140"/>
        <v>1</v>
      </c>
      <c r="S400" s="428">
        <f t="shared" si="1140"/>
        <v>0</v>
      </c>
      <c r="T400" s="428" t="e">
        <f t="shared" ca="1" si="1140"/>
        <v>#N/A</v>
      </c>
      <c r="U400" s="430" t="e">
        <f t="shared" ca="1" si="1036"/>
        <v>#DIV/0!</v>
      </c>
      <c r="V400" s="428" t="e">
        <f t="shared" ref="V400:W400" ca="1" si="1141">V399</f>
        <v>#N/A</v>
      </c>
      <c r="W400" s="428" t="e">
        <f t="shared" ca="1" si="1141"/>
        <v>#N/A</v>
      </c>
      <c r="X400" s="426" t="e">
        <f t="shared" ca="1" si="1038"/>
        <v>#DIV/0!</v>
      </c>
      <c r="Y400" s="428">
        <f t="shared" ref="Y400:Z400" si="1142">Y399</f>
        <v>9.0000000000000002E-6</v>
      </c>
      <c r="Z400" s="428" t="e">
        <f t="shared" ca="1" si="1142"/>
        <v>#DIV/0!</v>
      </c>
      <c r="AA400" s="431" t="e">
        <f t="shared" ca="1" si="1040"/>
        <v>#N/A</v>
      </c>
      <c r="AB400" s="432" t="e">
        <f t="shared" ca="1" si="1041"/>
        <v>#DIV/0!</v>
      </c>
      <c r="AC400" s="428" t="e">
        <f t="shared" ref="AC400:AD400" si="1143">AC399</f>
        <v>#DIV/0!</v>
      </c>
      <c r="AD400" s="413" t="str">
        <f t="shared" si="1143"/>
        <v>기체</v>
      </c>
      <c r="AE400" s="427" t="e">
        <f t="shared" ca="1" si="1043"/>
        <v>#DIV/0!</v>
      </c>
      <c r="AF400" s="428">
        <f t="shared" si="914"/>
        <v>0.03</v>
      </c>
      <c r="AG400" s="423">
        <f t="shared" si="1044"/>
        <v>0</v>
      </c>
      <c r="AH400" s="423" t="e">
        <f t="shared" ca="1" si="1045"/>
        <v>#DIV/0!</v>
      </c>
      <c r="AI400" s="447" t="e">
        <f t="shared" si="1046"/>
        <v>#N/A</v>
      </c>
      <c r="AJ400" s="429" t="e">
        <f t="shared" ca="1" si="1047"/>
        <v>#DIV/0!</v>
      </c>
      <c r="AL400" s="68">
        <f>Pressure_1_R4!A175</f>
        <v>0</v>
      </c>
      <c r="AM400" s="84">
        <f>Pressure_1_R4!B175</f>
        <v>0</v>
      </c>
      <c r="AN400" s="84">
        <f>Pressure_1_R4!C175</f>
        <v>0</v>
      </c>
      <c r="AO400" s="84">
        <f>Pressure_1_R4!D175</f>
        <v>0</v>
      </c>
      <c r="AP400" s="84">
        <f>Pressure_1_R4!E175</f>
        <v>0</v>
      </c>
      <c r="AQ400" s="84">
        <f>Pressure_1_R4!F175</f>
        <v>0</v>
      </c>
      <c r="AR400" s="84">
        <f>Pressure_1_R4!G175</f>
        <v>0</v>
      </c>
      <c r="AS400" s="84">
        <f>Pressure_1_R4!H175</f>
        <v>0</v>
      </c>
      <c r="AT400" s="84">
        <f>Pressure_1_R4!I175</f>
        <v>0</v>
      </c>
      <c r="AU400" s="84">
        <f>Pressure_1_R4!J175</f>
        <v>0</v>
      </c>
      <c r="AV400" s="84">
        <f>Pressure_1_R4!K175</f>
        <v>0</v>
      </c>
      <c r="AW400" s="84">
        <f>Pressure_1_R4!L175</f>
        <v>0</v>
      </c>
      <c r="AX400" s="84">
        <f>Pressure_1_R4!M175</f>
        <v>0</v>
      </c>
      <c r="AY400" s="84">
        <f>Pressure_1_R4!N175</f>
        <v>0</v>
      </c>
      <c r="AZ400" s="84">
        <f>Pressure_1_R4!O175</f>
        <v>0</v>
      </c>
      <c r="BA400" s="69">
        <f>Pressure_1_R4!P175</f>
        <v>0</v>
      </c>
    </row>
    <row r="401" spans="2:53" ht="15" customHeight="1">
      <c r="B401" s="409">
        <f t="shared" ref="B401" si="1144">B400</f>
        <v>0</v>
      </c>
      <c r="C401" s="460">
        <f>Pressure_1_R4!B50</f>
        <v>0</v>
      </c>
      <c r="D401" s="469">
        <f>Pressure_1_R4!D50</f>
        <v>0</v>
      </c>
      <c r="E401" s="422" t="str">
        <f t="shared" si="1031"/>
        <v/>
      </c>
      <c r="F401" s="412" t="e">
        <f t="shared" ref="F401:G401" ca="1" si="1145">F400</f>
        <v>#N/A</v>
      </c>
      <c r="G401" s="413" t="e">
        <f t="shared" ca="1" si="1145"/>
        <v>#VALUE!</v>
      </c>
      <c r="H401" s="444" t="e">
        <f t="shared" ca="1" si="1033"/>
        <v>#N/A</v>
      </c>
      <c r="I401" s="411" t="s">
        <v>964</v>
      </c>
      <c r="J401" s="377">
        <f t="shared" si="906"/>
        <v>1</v>
      </c>
      <c r="K401" s="420" t="e">
        <f t="shared" ca="1" si="907"/>
        <v>#N/A</v>
      </c>
      <c r="L401" s="413">
        <f t="shared" si="908"/>
        <v>0</v>
      </c>
      <c r="N401" s="377">
        <f t="shared" si="1034"/>
        <v>0</v>
      </c>
      <c r="O401" s="428">
        <f t="shared" ref="O401:T401" si="1146">O400</f>
        <v>9.7989820000000005</v>
      </c>
      <c r="P401" s="428" t="e">
        <f t="shared" si="1146"/>
        <v>#DIV/0!</v>
      </c>
      <c r="Q401" s="428">
        <f t="shared" si="1146"/>
        <v>8000</v>
      </c>
      <c r="R401" s="428">
        <f t="shared" si="1146"/>
        <v>1</v>
      </c>
      <c r="S401" s="428">
        <f t="shared" si="1146"/>
        <v>0</v>
      </c>
      <c r="T401" s="428" t="e">
        <f t="shared" ca="1" si="1146"/>
        <v>#N/A</v>
      </c>
      <c r="U401" s="430" t="e">
        <f t="shared" ca="1" si="1036"/>
        <v>#DIV/0!</v>
      </c>
      <c r="V401" s="428" t="e">
        <f t="shared" ref="V401:W401" ca="1" si="1147">V400</f>
        <v>#N/A</v>
      </c>
      <c r="W401" s="428" t="e">
        <f t="shared" ca="1" si="1147"/>
        <v>#N/A</v>
      </c>
      <c r="X401" s="426" t="e">
        <f t="shared" ca="1" si="1038"/>
        <v>#DIV/0!</v>
      </c>
      <c r="Y401" s="428">
        <f t="shared" ref="Y401:Z401" si="1148">Y400</f>
        <v>9.0000000000000002E-6</v>
      </c>
      <c r="Z401" s="428" t="e">
        <f t="shared" ca="1" si="1148"/>
        <v>#DIV/0!</v>
      </c>
      <c r="AA401" s="431" t="e">
        <f t="shared" ca="1" si="1040"/>
        <v>#N/A</v>
      </c>
      <c r="AB401" s="432" t="e">
        <f t="shared" ca="1" si="1041"/>
        <v>#DIV/0!</v>
      </c>
      <c r="AC401" s="428" t="e">
        <f t="shared" ref="AC401:AD401" si="1149">AC400</f>
        <v>#DIV/0!</v>
      </c>
      <c r="AD401" s="413" t="str">
        <f t="shared" si="1149"/>
        <v>기체</v>
      </c>
      <c r="AE401" s="427" t="e">
        <f t="shared" ca="1" si="1043"/>
        <v>#DIV/0!</v>
      </c>
      <c r="AF401" s="428">
        <f t="shared" si="914"/>
        <v>0.03</v>
      </c>
      <c r="AG401" s="423">
        <f t="shared" si="1044"/>
        <v>0</v>
      </c>
      <c r="AH401" s="423" t="e">
        <f t="shared" ca="1" si="1045"/>
        <v>#DIV/0!</v>
      </c>
      <c r="AI401" s="447" t="e">
        <f t="shared" si="1046"/>
        <v>#N/A</v>
      </c>
      <c r="AJ401" s="429" t="e">
        <f t="shared" ca="1" si="1047"/>
        <v>#DIV/0!</v>
      </c>
      <c r="AL401" s="68">
        <f>Pressure_1_R4!A176</f>
        <v>0</v>
      </c>
      <c r="AM401" s="84">
        <f>Pressure_1_R4!B176</f>
        <v>0</v>
      </c>
      <c r="AN401" s="84">
        <f>Pressure_1_R4!C176</f>
        <v>0</v>
      </c>
      <c r="AO401" s="84">
        <f>Pressure_1_R4!D176</f>
        <v>0</v>
      </c>
      <c r="AP401" s="84">
        <f>Pressure_1_R4!E176</f>
        <v>0</v>
      </c>
      <c r="AQ401" s="84">
        <f>Pressure_1_R4!F176</f>
        <v>0</v>
      </c>
      <c r="AR401" s="84">
        <f>Pressure_1_R4!G176</f>
        <v>0</v>
      </c>
      <c r="AS401" s="84">
        <f>Pressure_1_R4!H176</f>
        <v>0</v>
      </c>
      <c r="AT401" s="84">
        <f>Pressure_1_R4!I176</f>
        <v>0</v>
      </c>
      <c r="AU401" s="84">
        <f>Pressure_1_R4!J176</f>
        <v>0</v>
      </c>
      <c r="AV401" s="84">
        <f>Pressure_1_R4!K176</f>
        <v>0</v>
      </c>
      <c r="AW401" s="84">
        <f>Pressure_1_R4!L176</f>
        <v>0</v>
      </c>
      <c r="AX401" s="84">
        <f>Pressure_1_R4!M176</f>
        <v>0</v>
      </c>
      <c r="AY401" s="84">
        <f>Pressure_1_R4!N176</f>
        <v>0</v>
      </c>
      <c r="AZ401" s="84">
        <f>Pressure_1_R4!O176</f>
        <v>0</v>
      </c>
      <c r="BA401" s="69">
        <f>Pressure_1_R4!P176</f>
        <v>0</v>
      </c>
    </row>
    <row r="402" spans="2:53" ht="15" customHeight="1">
      <c r="B402" s="409">
        <f t="shared" ref="B402" si="1150">B401</f>
        <v>0</v>
      </c>
      <c r="C402" s="460">
        <f>Pressure_1_R4!B51</f>
        <v>0</v>
      </c>
      <c r="D402" s="469">
        <f>Pressure_1_R4!D51</f>
        <v>0</v>
      </c>
      <c r="E402" s="422" t="str">
        <f t="shared" si="1031"/>
        <v/>
      </c>
      <c r="F402" s="412" t="e">
        <f t="shared" ref="F402:G402" ca="1" si="1151">F401</f>
        <v>#N/A</v>
      </c>
      <c r="G402" s="413" t="e">
        <f t="shared" ca="1" si="1151"/>
        <v>#VALUE!</v>
      </c>
      <c r="H402" s="444" t="e">
        <f t="shared" ca="1" si="1033"/>
        <v>#N/A</v>
      </c>
      <c r="I402" s="411" t="s">
        <v>964</v>
      </c>
      <c r="J402" s="377">
        <f t="shared" si="906"/>
        <v>1</v>
      </c>
      <c r="K402" s="420" t="e">
        <f t="shared" ca="1" si="907"/>
        <v>#N/A</v>
      </c>
      <c r="L402" s="413">
        <f t="shared" si="908"/>
        <v>0</v>
      </c>
      <c r="N402" s="377">
        <f t="shared" si="1034"/>
        <v>0</v>
      </c>
      <c r="O402" s="428">
        <f t="shared" ref="O402:T402" si="1152">O401</f>
        <v>9.7989820000000005</v>
      </c>
      <c r="P402" s="428" t="e">
        <f t="shared" si="1152"/>
        <v>#DIV/0!</v>
      </c>
      <c r="Q402" s="428">
        <f t="shared" si="1152"/>
        <v>8000</v>
      </c>
      <c r="R402" s="428">
        <f t="shared" si="1152"/>
        <v>1</v>
      </c>
      <c r="S402" s="428">
        <f t="shared" si="1152"/>
        <v>0</v>
      </c>
      <c r="T402" s="428" t="e">
        <f t="shared" ca="1" si="1152"/>
        <v>#N/A</v>
      </c>
      <c r="U402" s="430" t="e">
        <f t="shared" ca="1" si="1036"/>
        <v>#DIV/0!</v>
      </c>
      <c r="V402" s="428" t="e">
        <f t="shared" ref="V402:W402" ca="1" si="1153">V401</f>
        <v>#N/A</v>
      </c>
      <c r="W402" s="428" t="e">
        <f t="shared" ca="1" si="1153"/>
        <v>#N/A</v>
      </c>
      <c r="X402" s="426" t="e">
        <f t="shared" ca="1" si="1038"/>
        <v>#DIV/0!</v>
      </c>
      <c r="Y402" s="428">
        <f t="shared" ref="Y402:Z402" si="1154">Y401</f>
        <v>9.0000000000000002E-6</v>
      </c>
      <c r="Z402" s="428" t="e">
        <f t="shared" ca="1" si="1154"/>
        <v>#DIV/0!</v>
      </c>
      <c r="AA402" s="431" t="e">
        <f t="shared" ca="1" si="1040"/>
        <v>#N/A</v>
      </c>
      <c r="AB402" s="432" t="e">
        <f t="shared" ca="1" si="1041"/>
        <v>#DIV/0!</v>
      </c>
      <c r="AC402" s="428" t="e">
        <f t="shared" ref="AC402:AD402" si="1155">AC401</f>
        <v>#DIV/0!</v>
      </c>
      <c r="AD402" s="413" t="str">
        <f t="shared" si="1155"/>
        <v>기체</v>
      </c>
      <c r="AE402" s="427" t="e">
        <f t="shared" ca="1" si="1043"/>
        <v>#DIV/0!</v>
      </c>
      <c r="AF402" s="428">
        <f t="shared" si="914"/>
        <v>0.03</v>
      </c>
      <c r="AG402" s="423">
        <f t="shared" si="1044"/>
        <v>0</v>
      </c>
      <c r="AH402" s="423" t="e">
        <f t="shared" ca="1" si="1045"/>
        <v>#DIV/0!</v>
      </c>
      <c r="AI402" s="447" t="e">
        <f t="shared" si="1046"/>
        <v>#N/A</v>
      </c>
      <c r="AJ402" s="429" t="e">
        <f t="shared" ca="1" si="1047"/>
        <v>#DIV/0!</v>
      </c>
      <c r="AL402" s="68">
        <f>Pressure_1_R4!A177</f>
        <v>0</v>
      </c>
      <c r="AM402" s="84">
        <f>Pressure_1_R4!B177</f>
        <v>0</v>
      </c>
      <c r="AN402" s="84">
        <f>Pressure_1_R4!C177</f>
        <v>0</v>
      </c>
      <c r="AO402" s="84">
        <f>Pressure_1_R4!D177</f>
        <v>0</v>
      </c>
      <c r="AP402" s="84">
        <f>Pressure_1_R4!E177</f>
        <v>0</v>
      </c>
      <c r="AQ402" s="84">
        <f>Pressure_1_R4!F177</f>
        <v>0</v>
      </c>
      <c r="AR402" s="84">
        <f>Pressure_1_R4!G177</f>
        <v>0</v>
      </c>
      <c r="AS402" s="84">
        <f>Pressure_1_R4!H177</f>
        <v>0</v>
      </c>
      <c r="AT402" s="84">
        <f>Pressure_1_R4!I177</f>
        <v>0</v>
      </c>
      <c r="AU402" s="84">
        <f>Pressure_1_R4!J177</f>
        <v>0</v>
      </c>
      <c r="AV402" s="84">
        <f>Pressure_1_R4!K177</f>
        <v>0</v>
      </c>
      <c r="AW402" s="84">
        <f>Pressure_1_R4!L177</f>
        <v>0</v>
      </c>
      <c r="AX402" s="84">
        <f>Pressure_1_R4!M177</f>
        <v>0</v>
      </c>
      <c r="AY402" s="84">
        <f>Pressure_1_R4!N177</f>
        <v>0</v>
      </c>
      <c r="AZ402" s="84">
        <f>Pressure_1_R4!O177</f>
        <v>0</v>
      </c>
      <c r="BA402" s="69">
        <f>Pressure_1_R4!P177</f>
        <v>0</v>
      </c>
    </row>
    <row r="403" spans="2:53" ht="15" customHeight="1">
      <c r="B403" s="409">
        <f t="shared" ref="B403" si="1156">B402</f>
        <v>0</v>
      </c>
      <c r="C403" s="460">
        <f>Pressure_1_R4!B52</f>
        <v>0</v>
      </c>
      <c r="D403" s="469">
        <f>Pressure_1_R4!D52</f>
        <v>0</v>
      </c>
      <c r="E403" s="422" t="str">
        <f t="shared" si="1031"/>
        <v/>
      </c>
      <c r="F403" s="412" t="e">
        <f t="shared" ref="F403:G403" ca="1" si="1157">F402</f>
        <v>#N/A</v>
      </c>
      <c r="G403" s="413" t="e">
        <f t="shared" ca="1" si="1157"/>
        <v>#VALUE!</v>
      </c>
      <c r="H403" s="444" t="e">
        <f t="shared" ca="1" si="1033"/>
        <v>#N/A</v>
      </c>
      <c r="I403" s="411" t="s">
        <v>964</v>
      </c>
      <c r="J403" s="377">
        <f t="shared" si="906"/>
        <v>1</v>
      </c>
      <c r="K403" s="420" t="e">
        <f t="shared" ca="1" si="907"/>
        <v>#N/A</v>
      </c>
      <c r="L403" s="413">
        <f t="shared" si="908"/>
        <v>0</v>
      </c>
      <c r="N403" s="377">
        <f t="shared" si="1034"/>
        <v>0</v>
      </c>
      <c r="O403" s="428">
        <f t="shared" ref="O403:T403" si="1158">O402</f>
        <v>9.7989820000000005</v>
      </c>
      <c r="P403" s="428" t="e">
        <f t="shared" si="1158"/>
        <v>#DIV/0!</v>
      </c>
      <c r="Q403" s="428">
        <f t="shared" si="1158"/>
        <v>8000</v>
      </c>
      <c r="R403" s="428">
        <f t="shared" si="1158"/>
        <v>1</v>
      </c>
      <c r="S403" s="428">
        <f t="shared" si="1158"/>
        <v>0</v>
      </c>
      <c r="T403" s="428" t="e">
        <f t="shared" ca="1" si="1158"/>
        <v>#N/A</v>
      </c>
      <c r="U403" s="430" t="e">
        <f t="shared" ca="1" si="1036"/>
        <v>#DIV/0!</v>
      </c>
      <c r="V403" s="428" t="e">
        <f t="shared" ref="V403:W403" ca="1" si="1159">V402</f>
        <v>#N/A</v>
      </c>
      <c r="W403" s="428" t="e">
        <f t="shared" ca="1" si="1159"/>
        <v>#N/A</v>
      </c>
      <c r="X403" s="426" t="e">
        <f t="shared" ca="1" si="1038"/>
        <v>#DIV/0!</v>
      </c>
      <c r="Y403" s="428">
        <f t="shared" ref="Y403:Z403" si="1160">Y402</f>
        <v>9.0000000000000002E-6</v>
      </c>
      <c r="Z403" s="428" t="e">
        <f t="shared" ca="1" si="1160"/>
        <v>#DIV/0!</v>
      </c>
      <c r="AA403" s="431" t="e">
        <f t="shared" ca="1" si="1040"/>
        <v>#N/A</v>
      </c>
      <c r="AB403" s="432" t="e">
        <f t="shared" ca="1" si="1041"/>
        <v>#DIV/0!</v>
      </c>
      <c r="AC403" s="428" t="e">
        <f t="shared" ref="AC403:AD403" si="1161">AC402</f>
        <v>#DIV/0!</v>
      </c>
      <c r="AD403" s="413" t="str">
        <f t="shared" si="1161"/>
        <v>기체</v>
      </c>
      <c r="AE403" s="427" t="e">
        <f t="shared" ca="1" si="1043"/>
        <v>#DIV/0!</v>
      </c>
      <c r="AF403" s="428">
        <f t="shared" si="914"/>
        <v>0.03</v>
      </c>
      <c r="AG403" s="423">
        <f t="shared" si="1044"/>
        <v>0</v>
      </c>
      <c r="AH403" s="423" t="e">
        <f t="shared" ca="1" si="1045"/>
        <v>#DIV/0!</v>
      </c>
      <c r="AI403" s="447" t="e">
        <f t="shared" si="1046"/>
        <v>#N/A</v>
      </c>
      <c r="AJ403" s="429" t="e">
        <f t="shared" ca="1" si="1047"/>
        <v>#DIV/0!</v>
      </c>
      <c r="AL403" s="68">
        <f>Pressure_1_R4!A178</f>
        <v>0</v>
      </c>
      <c r="AM403" s="84">
        <f>Pressure_1_R4!B178</f>
        <v>0</v>
      </c>
      <c r="AN403" s="84">
        <f>Pressure_1_R4!C178</f>
        <v>0</v>
      </c>
      <c r="AO403" s="84">
        <f>Pressure_1_R4!D178</f>
        <v>0</v>
      </c>
      <c r="AP403" s="84">
        <f>Pressure_1_R4!E178</f>
        <v>0</v>
      </c>
      <c r="AQ403" s="84">
        <f>Pressure_1_R4!F178</f>
        <v>0</v>
      </c>
      <c r="AR403" s="84">
        <f>Pressure_1_R4!G178</f>
        <v>0</v>
      </c>
      <c r="AS403" s="84">
        <f>Pressure_1_R4!H178</f>
        <v>0</v>
      </c>
      <c r="AT403" s="84">
        <f>Pressure_1_R4!I178</f>
        <v>0</v>
      </c>
      <c r="AU403" s="84">
        <f>Pressure_1_R4!J178</f>
        <v>0</v>
      </c>
      <c r="AV403" s="84">
        <f>Pressure_1_R4!K178</f>
        <v>0</v>
      </c>
      <c r="AW403" s="84">
        <f>Pressure_1_R4!L178</f>
        <v>0</v>
      </c>
      <c r="AX403" s="84">
        <f>Pressure_1_R4!M178</f>
        <v>0</v>
      </c>
      <c r="AY403" s="84">
        <f>Pressure_1_R4!N178</f>
        <v>0</v>
      </c>
      <c r="AZ403" s="84">
        <f>Pressure_1_R4!O178</f>
        <v>0</v>
      </c>
      <c r="BA403" s="69">
        <f>Pressure_1_R4!P178</f>
        <v>0</v>
      </c>
    </row>
    <row r="404" spans="2:53" ht="15" customHeight="1">
      <c r="B404" s="409">
        <f t="shared" ref="B404" si="1162">B403</f>
        <v>0</v>
      </c>
      <c r="C404" s="460">
        <f>Pressure_1_R4!B53</f>
        <v>0</v>
      </c>
      <c r="D404" s="469">
        <f>Pressure_1_R4!D53</f>
        <v>0</v>
      </c>
      <c r="E404" s="422" t="str">
        <f t="shared" si="1031"/>
        <v/>
      </c>
      <c r="F404" s="412" t="e">
        <f t="shared" ref="F404:G404" ca="1" si="1163">F403</f>
        <v>#N/A</v>
      </c>
      <c r="G404" s="413" t="e">
        <f t="shared" ca="1" si="1163"/>
        <v>#VALUE!</v>
      </c>
      <c r="H404" s="444" t="e">
        <f t="shared" ca="1" si="1033"/>
        <v>#N/A</v>
      </c>
      <c r="I404" s="411" t="s">
        <v>964</v>
      </c>
      <c r="J404" s="377">
        <f t="shared" si="906"/>
        <v>1</v>
      </c>
      <c r="K404" s="420" t="e">
        <f t="shared" ca="1" si="907"/>
        <v>#N/A</v>
      </c>
      <c r="L404" s="413">
        <f t="shared" si="908"/>
        <v>0</v>
      </c>
      <c r="N404" s="377">
        <f t="shared" si="1034"/>
        <v>0</v>
      </c>
      <c r="O404" s="428">
        <f t="shared" ref="O404:T404" si="1164">O403</f>
        <v>9.7989820000000005</v>
      </c>
      <c r="P404" s="428" t="e">
        <f t="shared" si="1164"/>
        <v>#DIV/0!</v>
      </c>
      <c r="Q404" s="428">
        <f t="shared" si="1164"/>
        <v>8000</v>
      </c>
      <c r="R404" s="428">
        <f t="shared" si="1164"/>
        <v>1</v>
      </c>
      <c r="S404" s="428">
        <f t="shared" si="1164"/>
        <v>0</v>
      </c>
      <c r="T404" s="428" t="e">
        <f t="shared" ca="1" si="1164"/>
        <v>#N/A</v>
      </c>
      <c r="U404" s="430" t="e">
        <f t="shared" ca="1" si="1036"/>
        <v>#DIV/0!</v>
      </c>
      <c r="V404" s="428" t="e">
        <f t="shared" ref="V404:W404" ca="1" si="1165">V403</f>
        <v>#N/A</v>
      </c>
      <c r="W404" s="428" t="e">
        <f t="shared" ca="1" si="1165"/>
        <v>#N/A</v>
      </c>
      <c r="X404" s="426" t="e">
        <f t="shared" ca="1" si="1038"/>
        <v>#DIV/0!</v>
      </c>
      <c r="Y404" s="428">
        <f t="shared" ref="Y404:Z404" si="1166">Y403</f>
        <v>9.0000000000000002E-6</v>
      </c>
      <c r="Z404" s="428" t="e">
        <f t="shared" ca="1" si="1166"/>
        <v>#DIV/0!</v>
      </c>
      <c r="AA404" s="431" t="e">
        <f t="shared" ca="1" si="1040"/>
        <v>#N/A</v>
      </c>
      <c r="AB404" s="432" t="e">
        <f t="shared" ca="1" si="1041"/>
        <v>#DIV/0!</v>
      </c>
      <c r="AC404" s="428" t="e">
        <f t="shared" ref="AC404:AD404" si="1167">AC403</f>
        <v>#DIV/0!</v>
      </c>
      <c r="AD404" s="413" t="str">
        <f t="shared" si="1167"/>
        <v>기체</v>
      </c>
      <c r="AE404" s="427" t="e">
        <f t="shared" ca="1" si="1043"/>
        <v>#DIV/0!</v>
      </c>
      <c r="AF404" s="428">
        <f t="shared" si="914"/>
        <v>0.03</v>
      </c>
      <c r="AG404" s="423">
        <f t="shared" si="1044"/>
        <v>0</v>
      </c>
      <c r="AH404" s="423" t="e">
        <f t="shared" ca="1" si="1045"/>
        <v>#DIV/0!</v>
      </c>
      <c r="AI404" s="447" t="e">
        <f t="shared" si="1046"/>
        <v>#N/A</v>
      </c>
      <c r="AJ404" s="429" t="e">
        <f t="shared" ca="1" si="1047"/>
        <v>#DIV/0!</v>
      </c>
      <c r="AL404" s="68">
        <f>Pressure_1_R4!A179</f>
        <v>0</v>
      </c>
      <c r="AM404" s="84">
        <f>Pressure_1_R4!B179</f>
        <v>0</v>
      </c>
      <c r="AN404" s="84">
        <f>Pressure_1_R4!C179</f>
        <v>0</v>
      </c>
      <c r="AO404" s="84">
        <f>Pressure_1_R4!D179</f>
        <v>0</v>
      </c>
      <c r="AP404" s="84">
        <f>Pressure_1_R4!E179</f>
        <v>0</v>
      </c>
      <c r="AQ404" s="84">
        <f>Pressure_1_R4!F179</f>
        <v>0</v>
      </c>
      <c r="AR404" s="84">
        <f>Pressure_1_R4!G179</f>
        <v>0</v>
      </c>
      <c r="AS404" s="84">
        <f>Pressure_1_R4!H179</f>
        <v>0</v>
      </c>
      <c r="AT404" s="84">
        <f>Pressure_1_R4!I179</f>
        <v>0</v>
      </c>
      <c r="AU404" s="84">
        <f>Pressure_1_R4!J179</f>
        <v>0</v>
      </c>
      <c r="AV404" s="84">
        <f>Pressure_1_R4!K179</f>
        <v>0</v>
      </c>
      <c r="AW404" s="84">
        <f>Pressure_1_R4!L179</f>
        <v>0</v>
      </c>
      <c r="AX404" s="84">
        <f>Pressure_1_R4!M179</f>
        <v>0</v>
      </c>
      <c r="AY404" s="84">
        <f>Pressure_1_R4!N179</f>
        <v>0</v>
      </c>
      <c r="AZ404" s="84">
        <f>Pressure_1_R4!O179</f>
        <v>0</v>
      </c>
      <c r="BA404" s="69">
        <f>Pressure_1_R4!P179</f>
        <v>0</v>
      </c>
    </row>
    <row r="405" spans="2:53" ht="15" customHeight="1">
      <c r="B405" s="409">
        <f t="shared" ref="B405" si="1168">B404</f>
        <v>0</v>
      </c>
      <c r="C405" s="460">
        <f>Pressure_1_R4!B54</f>
        <v>0</v>
      </c>
      <c r="D405" s="469">
        <f>Pressure_1_R4!D54</f>
        <v>0</v>
      </c>
      <c r="E405" s="422" t="str">
        <f t="shared" si="1031"/>
        <v/>
      </c>
      <c r="F405" s="412" t="e">
        <f t="shared" ref="F405:G405" ca="1" si="1169">F404</f>
        <v>#N/A</v>
      </c>
      <c r="G405" s="413" t="e">
        <f t="shared" ca="1" si="1169"/>
        <v>#VALUE!</v>
      </c>
      <c r="H405" s="444" t="e">
        <f t="shared" ca="1" si="1033"/>
        <v>#N/A</v>
      </c>
      <c r="I405" s="411" t="s">
        <v>964</v>
      </c>
      <c r="J405" s="377">
        <f t="shared" si="906"/>
        <v>1</v>
      </c>
      <c r="K405" s="420" t="e">
        <f t="shared" ca="1" si="907"/>
        <v>#N/A</v>
      </c>
      <c r="L405" s="413">
        <f t="shared" si="908"/>
        <v>0</v>
      </c>
      <c r="N405" s="377">
        <f t="shared" si="1034"/>
        <v>0</v>
      </c>
      <c r="O405" s="428">
        <f t="shared" ref="O405:T405" si="1170">O404</f>
        <v>9.7989820000000005</v>
      </c>
      <c r="P405" s="428" t="e">
        <f t="shared" si="1170"/>
        <v>#DIV/0!</v>
      </c>
      <c r="Q405" s="428">
        <f t="shared" si="1170"/>
        <v>8000</v>
      </c>
      <c r="R405" s="428">
        <f t="shared" si="1170"/>
        <v>1</v>
      </c>
      <c r="S405" s="428">
        <f t="shared" si="1170"/>
        <v>0</v>
      </c>
      <c r="T405" s="428" t="e">
        <f t="shared" ca="1" si="1170"/>
        <v>#N/A</v>
      </c>
      <c r="U405" s="430" t="e">
        <f t="shared" ca="1" si="1036"/>
        <v>#DIV/0!</v>
      </c>
      <c r="V405" s="428" t="e">
        <f t="shared" ref="V405:W405" ca="1" si="1171">V404</f>
        <v>#N/A</v>
      </c>
      <c r="W405" s="428" t="e">
        <f t="shared" ca="1" si="1171"/>
        <v>#N/A</v>
      </c>
      <c r="X405" s="426" t="e">
        <f t="shared" ca="1" si="1038"/>
        <v>#DIV/0!</v>
      </c>
      <c r="Y405" s="428">
        <f t="shared" ref="Y405:Z405" si="1172">Y404</f>
        <v>9.0000000000000002E-6</v>
      </c>
      <c r="Z405" s="428" t="e">
        <f t="shared" ca="1" si="1172"/>
        <v>#DIV/0!</v>
      </c>
      <c r="AA405" s="431" t="e">
        <f t="shared" ca="1" si="1040"/>
        <v>#N/A</v>
      </c>
      <c r="AB405" s="432" t="e">
        <f t="shared" ca="1" si="1041"/>
        <v>#DIV/0!</v>
      </c>
      <c r="AC405" s="428" t="e">
        <f t="shared" ref="AC405:AD405" si="1173">AC404</f>
        <v>#DIV/0!</v>
      </c>
      <c r="AD405" s="413" t="str">
        <f t="shared" si="1173"/>
        <v>기체</v>
      </c>
      <c r="AE405" s="427" t="e">
        <f t="shared" ca="1" si="1043"/>
        <v>#DIV/0!</v>
      </c>
      <c r="AF405" s="428">
        <f t="shared" si="914"/>
        <v>0.03</v>
      </c>
      <c r="AG405" s="423">
        <f t="shared" si="1044"/>
        <v>0</v>
      </c>
      <c r="AH405" s="423" t="e">
        <f t="shared" ca="1" si="1045"/>
        <v>#DIV/0!</v>
      </c>
      <c r="AI405" s="447" t="e">
        <f t="shared" si="1046"/>
        <v>#N/A</v>
      </c>
      <c r="AJ405" s="429" t="e">
        <f t="shared" ca="1" si="1047"/>
        <v>#DIV/0!</v>
      </c>
      <c r="AL405" s="68">
        <f>Pressure_1_R4!A180</f>
        <v>0</v>
      </c>
      <c r="AM405" s="84">
        <f>Pressure_1_R4!B180</f>
        <v>0</v>
      </c>
      <c r="AN405" s="84">
        <f>Pressure_1_R4!C180</f>
        <v>0</v>
      </c>
      <c r="AO405" s="84">
        <f>Pressure_1_R4!D180</f>
        <v>0</v>
      </c>
      <c r="AP405" s="84">
        <f>Pressure_1_R4!E180</f>
        <v>0</v>
      </c>
      <c r="AQ405" s="84">
        <f>Pressure_1_R4!F180</f>
        <v>0</v>
      </c>
      <c r="AR405" s="84">
        <f>Pressure_1_R4!G180</f>
        <v>0</v>
      </c>
      <c r="AS405" s="84">
        <f>Pressure_1_R4!H180</f>
        <v>0</v>
      </c>
      <c r="AT405" s="84">
        <f>Pressure_1_R4!I180</f>
        <v>0</v>
      </c>
      <c r="AU405" s="84">
        <f>Pressure_1_R4!J180</f>
        <v>0</v>
      </c>
      <c r="AV405" s="84">
        <f>Pressure_1_R4!K180</f>
        <v>0</v>
      </c>
      <c r="AW405" s="84">
        <f>Pressure_1_R4!L180</f>
        <v>0</v>
      </c>
      <c r="AX405" s="84">
        <f>Pressure_1_R4!M180</f>
        <v>0</v>
      </c>
      <c r="AY405" s="84">
        <f>Pressure_1_R4!N180</f>
        <v>0</v>
      </c>
      <c r="AZ405" s="84">
        <f>Pressure_1_R4!O180</f>
        <v>0</v>
      </c>
      <c r="BA405" s="69">
        <f>Pressure_1_R4!P180</f>
        <v>0</v>
      </c>
    </row>
    <row r="406" spans="2:53" ht="15" customHeight="1">
      <c r="B406" s="409">
        <f t="shared" ref="B406" si="1174">B405</f>
        <v>0</v>
      </c>
      <c r="C406" s="460">
        <f>Pressure_1_R4!B55</f>
        <v>0</v>
      </c>
      <c r="D406" s="469">
        <f>Pressure_1_R4!D55</f>
        <v>0</v>
      </c>
      <c r="E406" s="422" t="str">
        <f t="shared" si="1031"/>
        <v/>
      </c>
      <c r="F406" s="412" t="e">
        <f t="shared" ref="F406:G406" ca="1" si="1175">F405</f>
        <v>#N/A</v>
      </c>
      <c r="G406" s="413" t="e">
        <f t="shared" ca="1" si="1175"/>
        <v>#VALUE!</v>
      </c>
      <c r="H406" s="444" t="e">
        <f t="shared" ca="1" si="1033"/>
        <v>#N/A</v>
      </c>
      <c r="I406" s="411" t="s">
        <v>964</v>
      </c>
      <c r="J406" s="377">
        <f t="shared" si="906"/>
        <v>1</v>
      </c>
      <c r="K406" s="420" t="e">
        <f t="shared" ca="1" si="907"/>
        <v>#N/A</v>
      </c>
      <c r="L406" s="413">
        <f t="shared" si="908"/>
        <v>0</v>
      </c>
      <c r="N406" s="377">
        <f t="shared" si="1034"/>
        <v>0</v>
      </c>
      <c r="O406" s="428">
        <f t="shared" ref="O406:T406" si="1176">O405</f>
        <v>9.7989820000000005</v>
      </c>
      <c r="P406" s="428" t="e">
        <f t="shared" si="1176"/>
        <v>#DIV/0!</v>
      </c>
      <c r="Q406" s="428">
        <f t="shared" si="1176"/>
        <v>8000</v>
      </c>
      <c r="R406" s="428">
        <f t="shared" si="1176"/>
        <v>1</v>
      </c>
      <c r="S406" s="428">
        <f t="shared" si="1176"/>
        <v>0</v>
      </c>
      <c r="T406" s="428" t="e">
        <f t="shared" ca="1" si="1176"/>
        <v>#N/A</v>
      </c>
      <c r="U406" s="430" t="e">
        <f t="shared" ca="1" si="1036"/>
        <v>#DIV/0!</v>
      </c>
      <c r="V406" s="428" t="e">
        <f t="shared" ref="V406:W406" ca="1" si="1177">V405</f>
        <v>#N/A</v>
      </c>
      <c r="W406" s="428" t="e">
        <f t="shared" ca="1" si="1177"/>
        <v>#N/A</v>
      </c>
      <c r="X406" s="426" t="e">
        <f t="shared" ca="1" si="1038"/>
        <v>#DIV/0!</v>
      </c>
      <c r="Y406" s="428">
        <f t="shared" ref="Y406:Z406" si="1178">Y405</f>
        <v>9.0000000000000002E-6</v>
      </c>
      <c r="Z406" s="428" t="e">
        <f t="shared" ca="1" si="1178"/>
        <v>#DIV/0!</v>
      </c>
      <c r="AA406" s="431" t="e">
        <f t="shared" ca="1" si="1040"/>
        <v>#N/A</v>
      </c>
      <c r="AB406" s="432" t="e">
        <f t="shared" ca="1" si="1041"/>
        <v>#DIV/0!</v>
      </c>
      <c r="AC406" s="428" t="e">
        <f t="shared" ref="AC406:AD406" si="1179">AC405</f>
        <v>#DIV/0!</v>
      </c>
      <c r="AD406" s="413" t="str">
        <f t="shared" si="1179"/>
        <v>기체</v>
      </c>
      <c r="AE406" s="427" t="e">
        <f t="shared" ca="1" si="1043"/>
        <v>#DIV/0!</v>
      </c>
      <c r="AF406" s="428">
        <f t="shared" si="914"/>
        <v>0.03</v>
      </c>
      <c r="AG406" s="423">
        <f t="shared" si="1044"/>
        <v>0</v>
      </c>
      <c r="AH406" s="423" t="e">
        <f t="shared" ca="1" si="1045"/>
        <v>#DIV/0!</v>
      </c>
      <c r="AI406" s="447" t="e">
        <f t="shared" si="1046"/>
        <v>#N/A</v>
      </c>
      <c r="AJ406" s="429" t="e">
        <f t="shared" ca="1" si="1047"/>
        <v>#DIV/0!</v>
      </c>
      <c r="AL406" s="68">
        <f>Pressure_1_R4!A181</f>
        <v>0</v>
      </c>
      <c r="AM406" s="84">
        <f>Pressure_1_R4!B181</f>
        <v>0</v>
      </c>
      <c r="AN406" s="84">
        <f>Pressure_1_R4!C181</f>
        <v>0</v>
      </c>
      <c r="AO406" s="84">
        <f>Pressure_1_R4!D181</f>
        <v>0</v>
      </c>
      <c r="AP406" s="84">
        <f>Pressure_1_R4!E181</f>
        <v>0</v>
      </c>
      <c r="AQ406" s="84">
        <f>Pressure_1_R4!F181</f>
        <v>0</v>
      </c>
      <c r="AR406" s="84">
        <f>Pressure_1_R4!G181</f>
        <v>0</v>
      </c>
      <c r="AS406" s="84">
        <f>Pressure_1_R4!H181</f>
        <v>0</v>
      </c>
      <c r="AT406" s="84">
        <f>Pressure_1_R4!I181</f>
        <v>0</v>
      </c>
      <c r="AU406" s="84">
        <f>Pressure_1_R4!J181</f>
        <v>0</v>
      </c>
      <c r="AV406" s="84">
        <f>Pressure_1_R4!K181</f>
        <v>0</v>
      </c>
      <c r="AW406" s="84">
        <f>Pressure_1_R4!L181</f>
        <v>0</v>
      </c>
      <c r="AX406" s="84">
        <f>Pressure_1_R4!M181</f>
        <v>0</v>
      </c>
      <c r="AY406" s="84">
        <f>Pressure_1_R4!N181</f>
        <v>0</v>
      </c>
      <c r="AZ406" s="84">
        <f>Pressure_1_R4!O181</f>
        <v>0</v>
      </c>
      <c r="BA406" s="69">
        <f>Pressure_1_R4!P181</f>
        <v>0</v>
      </c>
    </row>
    <row r="407" spans="2:53" ht="15" customHeight="1">
      <c r="B407" s="409">
        <f t="shared" ref="B407" si="1180">B406</f>
        <v>0</v>
      </c>
      <c r="C407" s="460">
        <f>Pressure_1_R4!B56</f>
        <v>0</v>
      </c>
      <c r="D407" s="469">
        <f>Pressure_1_R4!D56</f>
        <v>0</v>
      </c>
      <c r="E407" s="422" t="str">
        <f t="shared" si="1031"/>
        <v/>
      </c>
      <c r="F407" s="412" t="e">
        <f t="shared" ref="F407:G407" ca="1" si="1181">F406</f>
        <v>#N/A</v>
      </c>
      <c r="G407" s="413" t="e">
        <f t="shared" ca="1" si="1181"/>
        <v>#VALUE!</v>
      </c>
      <c r="H407" s="444" t="e">
        <f t="shared" ca="1" si="1033"/>
        <v>#N/A</v>
      </c>
      <c r="I407" s="411" t="s">
        <v>964</v>
      </c>
      <c r="J407" s="377">
        <f t="shared" si="906"/>
        <v>1</v>
      </c>
      <c r="K407" s="420" t="e">
        <f t="shared" ca="1" si="907"/>
        <v>#N/A</v>
      </c>
      <c r="L407" s="413">
        <f t="shared" si="908"/>
        <v>0</v>
      </c>
      <c r="N407" s="377">
        <f t="shared" si="1034"/>
        <v>0</v>
      </c>
      <c r="O407" s="428">
        <f t="shared" ref="O407:T407" si="1182">O406</f>
        <v>9.7989820000000005</v>
      </c>
      <c r="P407" s="428" t="e">
        <f t="shared" si="1182"/>
        <v>#DIV/0!</v>
      </c>
      <c r="Q407" s="428">
        <f t="shared" si="1182"/>
        <v>8000</v>
      </c>
      <c r="R407" s="428">
        <f t="shared" si="1182"/>
        <v>1</v>
      </c>
      <c r="S407" s="428">
        <f t="shared" si="1182"/>
        <v>0</v>
      </c>
      <c r="T407" s="428" t="e">
        <f t="shared" ca="1" si="1182"/>
        <v>#N/A</v>
      </c>
      <c r="U407" s="430" t="e">
        <f t="shared" ca="1" si="1036"/>
        <v>#DIV/0!</v>
      </c>
      <c r="V407" s="428" t="e">
        <f t="shared" ref="V407:W407" ca="1" si="1183">V406</f>
        <v>#N/A</v>
      </c>
      <c r="W407" s="428" t="e">
        <f t="shared" ca="1" si="1183"/>
        <v>#N/A</v>
      </c>
      <c r="X407" s="426" t="e">
        <f t="shared" ca="1" si="1038"/>
        <v>#DIV/0!</v>
      </c>
      <c r="Y407" s="428">
        <f t="shared" ref="Y407:Z407" si="1184">Y406</f>
        <v>9.0000000000000002E-6</v>
      </c>
      <c r="Z407" s="428" t="e">
        <f t="shared" ca="1" si="1184"/>
        <v>#DIV/0!</v>
      </c>
      <c r="AA407" s="431" t="e">
        <f t="shared" ca="1" si="1040"/>
        <v>#N/A</v>
      </c>
      <c r="AB407" s="432" t="e">
        <f t="shared" ca="1" si="1041"/>
        <v>#DIV/0!</v>
      </c>
      <c r="AC407" s="428" t="e">
        <f t="shared" ref="AC407:AD407" si="1185">AC406</f>
        <v>#DIV/0!</v>
      </c>
      <c r="AD407" s="413" t="str">
        <f t="shared" si="1185"/>
        <v>기체</v>
      </c>
      <c r="AE407" s="427" t="e">
        <f t="shared" ca="1" si="1043"/>
        <v>#DIV/0!</v>
      </c>
      <c r="AF407" s="428">
        <f t="shared" si="914"/>
        <v>0.03</v>
      </c>
      <c r="AG407" s="423">
        <f t="shared" si="1044"/>
        <v>0</v>
      </c>
      <c r="AH407" s="423" t="e">
        <f t="shared" ca="1" si="1045"/>
        <v>#DIV/0!</v>
      </c>
      <c r="AI407" s="447" t="e">
        <f t="shared" si="1046"/>
        <v>#N/A</v>
      </c>
      <c r="AJ407" s="429" t="e">
        <f t="shared" ca="1" si="1047"/>
        <v>#DIV/0!</v>
      </c>
      <c r="AL407" s="68">
        <f>Pressure_1_R4!A182</f>
        <v>0</v>
      </c>
      <c r="AM407" s="84">
        <f>Pressure_1_R4!B182</f>
        <v>0</v>
      </c>
      <c r="AN407" s="84">
        <f>Pressure_1_R4!C182</f>
        <v>0</v>
      </c>
      <c r="AO407" s="84">
        <f>Pressure_1_R4!D182</f>
        <v>0</v>
      </c>
      <c r="AP407" s="84">
        <f>Pressure_1_R4!E182</f>
        <v>0</v>
      </c>
      <c r="AQ407" s="84">
        <f>Pressure_1_R4!F182</f>
        <v>0</v>
      </c>
      <c r="AR407" s="84">
        <f>Pressure_1_R4!G182</f>
        <v>0</v>
      </c>
      <c r="AS407" s="84">
        <f>Pressure_1_R4!H182</f>
        <v>0</v>
      </c>
      <c r="AT407" s="84">
        <f>Pressure_1_R4!I182</f>
        <v>0</v>
      </c>
      <c r="AU407" s="84">
        <f>Pressure_1_R4!J182</f>
        <v>0</v>
      </c>
      <c r="AV407" s="84">
        <f>Pressure_1_R4!K182</f>
        <v>0</v>
      </c>
      <c r="AW407" s="84">
        <f>Pressure_1_R4!L182</f>
        <v>0</v>
      </c>
      <c r="AX407" s="84">
        <f>Pressure_1_R4!M182</f>
        <v>0</v>
      </c>
      <c r="AY407" s="84">
        <f>Pressure_1_R4!N182</f>
        <v>0</v>
      </c>
      <c r="AZ407" s="84">
        <f>Pressure_1_R4!O182</f>
        <v>0</v>
      </c>
      <c r="BA407" s="69">
        <f>Pressure_1_R4!P182</f>
        <v>0</v>
      </c>
    </row>
    <row r="408" spans="2:53" ht="15" customHeight="1">
      <c r="B408" s="409">
        <f t="shared" ref="B408" si="1186">B407</f>
        <v>0</v>
      </c>
      <c r="C408" s="460">
        <f>Pressure_1_R4!B57</f>
        <v>0</v>
      </c>
      <c r="D408" s="469">
        <f>Pressure_1_R4!D57</f>
        <v>0</v>
      </c>
      <c r="E408" s="422" t="str">
        <f t="shared" si="1031"/>
        <v/>
      </c>
      <c r="F408" s="412" t="e">
        <f t="shared" ref="F408:G408" ca="1" si="1187">F407</f>
        <v>#N/A</v>
      </c>
      <c r="G408" s="413" t="e">
        <f t="shared" ca="1" si="1187"/>
        <v>#VALUE!</v>
      </c>
      <c r="H408" s="444" t="e">
        <f t="shared" ca="1" si="1033"/>
        <v>#N/A</v>
      </c>
      <c r="I408" s="411" t="s">
        <v>964</v>
      </c>
      <c r="J408" s="377">
        <f t="shared" si="906"/>
        <v>1</v>
      </c>
      <c r="K408" s="420" t="e">
        <f t="shared" ca="1" si="907"/>
        <v>#N/A</v>
      </c>
      <c r="L408" s="413">
        <f t="shared" si="908"/>
        <v>0</v>
      </c>
      <c r="N408" s="377">
        <f t="shared" si="1034"/>
        <v>0</v>
      </c>
      <c r="O408" s="428">
        <f t="shared" ref="O408:T408" si="1188">O407</f>
        <v>9.7989820000000005</v>
      </c>
      <c r="P408" s="428" t="e">
        <f t="shared" si="1188"/>
        <v>#DIV/0!</v>
      </c>
      <c r="Q408" s="428">
        <f t="shared" si="1188"/>
        <v>8000</v>
      </c>
      <c r="R408" s="428">
        <f t="shared" si="1188"/>
        <v>1</v>
      </c>
      <c r="S408" s="428">
        <f t="shared" si="1188"/>
        <v>0</v>
      </c>
      <c r="T408" s="428" t="e">
        <f t="shared" ca="1" si="1188"/>
        <v>#N/A</v>
      </c>
      <c r="U408" s="430" t="e">
        <f t="shared" ca="1" si="1036"/>
        <v>#DIV/0!</v>
      </c>
      <c r="V408" s="428" t="e">
        <f t="shared" ref="V408:W408" ca="1" si="1189">V407</f>
        <v>#N/A</v>
      </c>
      <c r="W408" s="428" t="e">
        <f t="shared" ca="1" si="1189"/>
        <v>#N/A</v>
      </c>
      <c r="X408" s="426" t="e">
        <f t="shared" ca="1" si="1038"/>
        <v>#DIV/0!</v>
      </c>
      <c r="Y408" s="428">
        <f t="shared" ref="Y408:Z408" si="1190">Y407</f>
        <v>9.0000000000000002E-6</v>
      </c>
      <c r="Z408" s="428" t="e">
        <f t="shared" ca="1" si="1190"/>
        <v>#DIV/0!</v>
      </c>
      <c r="AA408" s="431" t="e">
        <f t="shared" ca="1" si="1040"/>
        <v>#N/A</v>
      </c>
      <c r="AB408" s="432" t="e">
        <f t="shared" ca="1" si="1041"/>
        <v>#DIV/0!</v>
      </c>
      <c r="AC408" s="428" t="e">
        <f t="shared" ref="AC408:AD408" si="1191">AC407</f>
        <v>#DIV/0!</v>
      </c>
      <c r="AD408" s="413" t="str">
        <f t="shared" si="1191"/>
        <v>기체</v>
      </c>
      <c r="AE408" s="427" t="e">
        <f t="shared" ca="1" si="1043"/>
        <v>#DIV/0!</v>
      </c>
      <c r="AF408" s="428">
        <f t="shared" si="914"/>
        <v>0.03</v>
      </c>
      <c r="AG408" s="423">
        <f t="shared" si="1044"/>
        <v>0</v>
      </c>
      <c r="AH408" s="423" t="e">
        <f t="shared" ca="1" si="1045"/>
        <v>#DIV/0!</v>
      </c>
      <c r="AI408" s="447" t="e">
        <f t="shared" si="1046"/>
        <v>#N/A</v>
      </c>
      <c r="AJ408" s="429" t="e">
        <f t="shared" ca="1" si="1047"/>
        <v>#DIV/0!</v>
      </c>
      <c r="AL408" s="68">
        <f>Pressure_1_R4!A183</f>
        <v>0</v>
      </c>
      <c r="AM408" s="84">
        <f>Pressure_1_R4!B183</f>
        <v>0</v>
      </c>
      <c r="AN408" s="84">
        <f>Pressure_1_R4!C183</f>
        <v>0</v>
      </c>
      <c r="AO408" s="84">
        <f>Pressure_1_R4!D183</f>
        <v>0</v>
      </c>
      <c r="AP408" s="84">
        <f>Pressure_1_R4!E183</f>
        <v>0</v>
      </c>
      <c r="AQ408" s="84">
        <f>Pressure_1_R4!F183</f>
        <v>0</v>
      </c>
      <c r="AR408" s="84">
        <f>Pressure_1_R4!G183</f>
        <v>0</v>
      </c>
      <c r="AS408" s="84">
        <f>Pressure_1_R4!H183</f>
        <v>0</v>
      </c>
      <c r="AT408" s="84">
        <f>Pressure_1_R4!I183</f>
        <v>0</v>
      </c>
      <c r="AU408" s="84">
        <f>Pressure_1_R4!J183</f>
        <v>0</v>
      </c>
      <c r="AV408" s="84">
        <f>Pressure_1_R4!K183</f>
        <v>0</v>
      </c>
      <c r="AW408" s="84">
        <f>Pressure_1_R4!L183</f>
        <v>0</v>
      </c>
      <c r="AX408" s="84">
        <f>Pressure_1_R4!M183</f>
        <v>0</v>
      </c>
      <c r="AY408" s="84">
        <f>Pressure_1_R4!N183</f>
        <v>0</v>
      </c>
      <c r="AZ408" s="84">
        <f>Pressure_1_R4!O183</f>
        <v>0</v>
      </c>
      <c r="BA408" s="69">
        <f>Pressure_1_R4!P183</f>
        <v>0</v>
      </c>
    </row>
    <row r="409" spans="2:53" ht="15" customHeight="1">
      <c r="B409" s="409">
        <f t="shared" ref="B409" si="1192">B408</f>
        <v>0</v>
      </c>
      <c r="C409" s="460">
        <f>Pressure_1_R4!B58</f>
        <v>0</v>
      </c>
      <c r="D409" s="469">
        <f>Pressure_1_R4!D58</f>
        <v>0</v>
      </c>
      <c r="E409" s="422" t="str">
        <f t="shared" si="1031"/>
        <v/>
      </c>
      <c r="F409" s="412" t="e">
        <f t="shared" ref="F409:G409" ca="1" si="1193">F408</f>
        <v>#N/A</v>
      </c>
      <c r="G409" s="413" t="e">
        <f t="shared" ca="1" si="1193"/>
        <v>#VALUE!</v>
      </c>
      <c r="H409" s="444" t="e">
        <f t="shared" ca="1" si="1033"/>
        <v>#N/A</v>
      </c>
      <c r="I409" s="411" t="s">
        <v>964</v>
      </c>
      <c r="J409" s="377">
        <f t="shared" si="906"/>
        <v>1</v>
      </c>
      <c r="K409" s="420" t="e">
        <f t="shared" ca="1" si="907"/>
        <v>#N/A</v>
      </c>
      <c r="L409" s="413">
        <f t="shared" si="908"/>
        <v>0</v>
      </c>
      <c r="N409" s="377">
        <f t="shared" si="1034"/>
        <v>0</v>
      </c>
      <c r="O409" s="428">
        <f t="shared" ref="O409:T409" si="1194">O408</f>
        <v>9.7989820000000005</v>
      </c>
      <c r="P409" s="428" t="e">
        <f t="shared" si="1194"/>
        <v>#DIV/0!</v>
      </c>
      <c r="Q409" s="428">
        <f t="shared" si="1194"/>
        <v>8000</v>
      </c>
      <c r="R409" s="428">
        <f t="shared" si="1194"/>
        <v>1</v>
      </c>
      <c r="S409" s="428">
        <f t="shared" si="1194"/>
        <v>0</v>
      </c>
      <c r="T409" s="428" t="e">
        <f t="shared" ca="1" si="1194"/>
        <v>#N/A</v>
      </c>
      <c r="U409" s="430" t="e">
        <f t="shared" ca="1" si="1036"/>
        <v>#DIV/0!</v>
      </c>
      <c r="V409" s="428" t="e">
        <f t="shared" ref="V409:W409" ca="1" si="1195">V408</f>
        <v>#N/A</v>
      </c>
      <c r="W409" s="428" t="e">
        <f t="shared" ca="1" si="1195"/>
        <v>#N/A</v>
      </c>
      <c r="X409" s="426" t="e">
        <f t="shared" ca="1" si="1038"/>
        <v>#DIV/0!</v>
      </c>
      <c r="Y409" s="428">
        <f t="shared" ref="Y409:Z409" si="1196">Y408</f>
        <v>9.0000000000000002E-6</v>
      </c>
      <c r="Z409" s="428" t="e">
        <f t="shared" ca="1" si="1196"/>
        <v>#DIV/0!</v>
      </c>
      <c r="AA409" s="431" t="e">
        <f t="shared" ca="1" si="1040"/>
        <v>#N/A</v>
      </c>
      <c r="AB409" s="432" t="e">
        <f t="shared" ca="1" si="1041"/>
        <v>#DIV/0!</v>
      </c>
      <c r="AC409" s="428" t="e">
        <f t="shared" ref="AC409:AD409" si="1197">AC408</f>
        <v>#DIV/0!</v>
      </c>
      <c r="AD409" s="413" t="str">
        <f t="shared" si="1197"/>
        <v>기체</v>
      </c>
      <c r="AE409" s="427" t="e">
        <f t="shared" ca="1" si="1043"/>
        <v>#DIV/0!</v>
      </c>
      <c r="AF409" s="428">
        <f t="shared" si="914"/>
        <v>0.03</v>
      </c>
      <c r="AG409" s="423">
        <f t="shared" si="1044"/>
        <v>0</v>
      </c>
      <c r="AH409" s="423" t="e">
        <f t="shared" ca="1" si="1045"/>
        <v>#DIV/0!</v>
      </c>
      <c r="AI409" s="447" t="e">
        <f t="shared" si="1046"/>
        <v>#N/A</v>
      </c>
      <c r="AJ409" s="429" t="e">
        <f t="shared" ca="1" si="1047"/>
        <v>#DIV/0!</v>
      </c>
      <c r="AL409" s="68">
        <f>Pressure_1_R4!A184</f>
        <v>0</v>
      </c>
      <c r="AM409" s="84">
        <f>Pressure_1_R4!B184</f>
        <v>0</v>
      </c>
      <c r="AN409" s="84">
        <f>Pressure_1_R4!C184</f>
        <v>0</v>
      </c>
      <c r="AO409" s="84">
        <f>Pressure_1_R4!D184</f>
        <v>0</v>
      </c>
      <c r="AP409" s="84">
        <f>Pressure_1_R4!E184</f>
        <v>0</v>
      </c>
      <c r="AQ409" s="84">
        <f>Pressure_1_R4!F184</f>
        <v>0</v>
      </c>
      <c r="AR409" s="84">
        <f>Pressure_1_R4!G184</f>
        <v>0</v>
      </c>
      <c r="AS409" s="84">
        <f>Pressure_1_R4!H184</f>
        <v>0</v>
      </c>
      <c r="AT409" s="84">
        <f>Pressure_1_R4!I184</f>
        <v>0</v>
      </c>
      <c r="AU409" s="84">
        <f>Pressure_1_R4!J184</f>
        <v>0</v>
      </c>
      <c r="AV409" s="84">
        <f>Pressure_1_R4!K184</f>
        <v>0</v>
      </c>
      <c r="AW409" s="84">
        <f>Pressure_1_R4!L184</f>
        <v>0</v>
      </c>
      <c r="AX409" s="84">
        <f>Pressure_1_R4!M184</f>
        <v>0</v>
      </c>
      <c r="AY409" s="84">
        <f>Pressure_1_R4!N184</f>
        <v>0</v>
      </c>
      <c r="AZ409" s="84">
        <f>Pressure_1_R4!O184</f>
        <v>0</v>
      </c>
      <c r="BA409" s="69">
        <f>Pressure_1_R4!P184</f>
        <v>0</v>
      </c>
    </row>
    <row r="410" spans="2:53" ht="15" customHeight="1">
      <c r="B410" s="409">
        <f t="shared" ref="B410" si="1198">B409</f>
        <v>0</v>
      </c>
      <c r="C410" s="460">
        <f>Pressure_1_R4!B59</f>
        <v>0</v>
      </c>
      <c r="D410" s="469">
        <f>Pressure_1_R4!D59</f>
        <v>0</v>
      </c>
      <c r="E410" s="422" t="str">
        <f t="shared" si="1031"/>
        <v/>
      </c>
      <c r="F410" s="412" t="e">
        <f t="shared" ref="F410:G410" ca="1" si="1199">F409</f>
        <v>#N/A</v>
      </c>
      <c r="G410" s="413" t="e">
        <f t="shared" ca="1" si="1199"/>
        <v>#VALUE!</v>
      </c>
      <c r="H410" s="444" t="e">
        <f t="shared" ca="1" si="1033"/>
        <v>#N/A</v>
      </c>
      <c r="I410" s="411" t="s">
        <v>964</v>
      </c>
      <c r="J410" s="377">
        <f t="shared" si="906"/>
        <v>1</v>
      </c>
      <c r="K410" s="420" t="e">
        <f t="shared" ca="1" si="907"/>
        <v>#N/A</v>
      </c>
      <c r="L410" s="413">
        <f t="shared" si="908"/>
        <v>0</v>
      </c>
      <c r="N410" s="377">
        <f t="shared" si="1034"/>
        <v>0</v>
      </c>
      <c r="O410" s="428">
        <f t="shared" ref="O410:T410" si="1200">O409</f>
        <v>9.7989820000000005</v>
      </c>
      <c r="P410" s="428" t="e">
        <f t="shared" si="1200"/>
        <v>#DIV/0!</v>
      </c>
      <c r="Q410" s="428">
        <f t="shared" si="1200"/>
        <v>8000</v>
      </c>
      <c r="R410" s="428">
        <f t="shared" si="1200"/>
        <v>1</v>
      </c>
      <c r="S410" s="428">
        <f t="shared" si="1200"/>
        <v>0</v>
      </c>
      <c r="T410" s="428" t="e">
        <f t="shared" ca="1" si="1200"/>
        <v>#N/A</v>
      </c>
      <c r="U410" s="430" t="e">
        <f t="shared" ca="1" si="1036"/>
        <v>#DIV/0!</v>
      </c>
      <c r="V410" s="428" t="e">
        <f t="shared" ref="V410:W410" ca="1" si="1201">V409</f>
        <v>#N/A</v>
      </c>
      <c r="W410" s="428" t="e">
        <f t="shared" ca="1" si="1201"/>
        <v>#N/A</v>
      </c>
      <c r="X410" s="426" t="e">
        <f t="shared" ca="1" si="1038"/>
        <v>#DIV/0!</v>
      </c>
      <c r="Y410" s="428">
        <f t="shared" ref="Y410:Z410" si="1202">Y409</f>
        <v>9.0000000000000002E-6</v>
      </c>
      <c r="Z410" s="428" t="e">
        <f t="shared" ca="1" si="1202"/>
        <v>#DIV/0!</v>
      </c>
      <c r="AA410" s="431" t="e">
        <f t="shared" ca="1" si="1040"/>
        <v>#N/A</v>
      </c>
      <c r="AB410" s="432" t="e">
        <f t="shared" ca="1" si="1041"/>
        <v>#DIV/0!</v>
      </c>
      <c r="AC410" s="428" t="e">
        <f t="shared" ref="AC410:AD410" si="1203">AC409</f>
        <v>#DIV/0!</v>
      </c>
      <c r="AD410" s="413" t="str">
        <f t="shared" si="1203"/>
        <v>기체</v>
      </c>
      <c r="AE410" s="427" t="e">
        <f t="shared" ca="1" si="1043"/>
        <v>#DIV/0!</v>
      </c>
      <c r="AF410" s="428">
        <f t="shared" si="914"/>
        <v>0.03</v>
      </c>
      <c r="AG410" s="423">
        <f t="shared" si="1044"/>
        <v>0</v>
      </c>
      <c r="AH410" s="423" t="e">
        <f t="shared" ca="1" si="1045"/>
        <v>#DIV/0!</v>
      </c>
      <c r="AI410" s="447" t="e">
        <f t="shared" si="1046"/>
        <v>#N/A</v>
      </c>
      <c r="AJ410" s="429" t="e">
        <f t="shared" ca="1" si="1047"/>
        <v>#DIV/0!</v>
      </c>
      <c r="AL410" s="68">
        <f>Pressure_1_R4!A185</f>
        <v>0</v>
      </c>
      <c r="AM410" s="84">
        <f>Pressure_1_R4!B185</f>
        <v>0</v>
      </c>
      <c r="AN410" s="84">
        <f>Pressure_1_R4!C185</f>
        <v>0</v>
      </c>
      <c r="AO410" s="84">
        <f>Pressure_1_R4!D185</f>
        <v>0</v>
      </c>
      <c r="AP410" s="84">
        <f>Pressure_1_R4!E185</f>
        <v>0</v>
      </c>
      <c r="AQ410" s="84">
        <f>Pressure_1_R4!F185</f>
        <v>0</v>
      </c>
      <c r="AR410" s="84">
        <f>Pressure_1_R4!G185</f>
        <v>0</v>
      </c>
      <c r="AS410" s="84">
        <f>Pressure_1_R4!H185</f>
        <v>0</v>
      </c>
      <c r="AT410" s="84">
        <f>Pressure_1_R4!I185</f>
        <v>0</v>
      </c>
      <c r="AU410" s="84">
        <f>Pressure_1_R4!J185</f>
        <v>0</v>
      </c>
      <c r="AV410" s="84">
        <f>Pressure_1_R4!K185</f>
        <v>0</v>
      </c>
      <c r="AW410" s="84">
        <f>Pressure_1_R4!L185</f>
        <v>0</v>
      </c>
      <c r="AX410" s="84">
        <f>Pressure_1_R4!M185</f>
        <v>0</v>
      </c>
      <c r="AY410" s="84">
        <f>Pressure_1_R4!N185</f>
        <v>0</v>
      </c>
      <c r="AZ410" s="84">
        <f>Pressure_1_R4!O185</f>
        <v>0</v>
      </c>
      <c r="BA410" s="69">
        <f>Pressure_1_R4!P185</f>
        <v>0</v>
      </c>
    </row>
    <row r="411" spans="2:53" ht="15" customHeight="1">
      <c r="B411" s="409">
        <f t="shared" ref="B411" si="1204">B410</f>
        <v>0</v>
      </c>
      <c r="C411" s="460">
        <f>Pressure_1_R4!B60</f>
        <v>0</v>
      </c>
      <c r="D411" s="469">
        <f>Pressure_1_R4!D60</f>
        <v>0</v>
      </c>
      <c r="E411" s="422" t="str">
        <f t="shared" si="1031"/>
        <v/>
      </c>
      <c r="F411" s="412" t="e">
        <f t="shared" ref="F411:G411" ca="1" si="1205">F410</f>
        <v>#N/A</v>
      </c>
      <c r="G411" s="413" t="e">
        <f t="shared" ca="1" si="1205"/>
        <v>#VALUE!</v>
      </c>
      <c r="H411" s="444" t="e">
        <f t="shared" ca="1" si="1033"/>
        <v>#N/A</v>
      </c>
      <c r="I411" s="411" t="s">
        <v>964</v>
      </c>
      <c r="J411" s="377">
        <f t="shared" si="906"/>
        <v>1</v>
      </c>
      <c r="K411" s="420" t="e">
        <f t="shared" ca="1" si="907"/>
        <v>#N/A</v>
      </c>
      <c r="L411" s="413">
        <f t="shared" si="908"/>
        <v>0</v>
      </c>
      <c r="N411" s="377">
        <f t="shared" si="1034"/>
        <v>0</v>
      </c>
      <c r="O411" s="428">
        <f t="shared" ref="O411:T411" si="1206">O410</f>
        <v>9.7989820000000005</v>
      </c>
      <c r="P411" s="428" t="e">
        <f t="shared" si="1206"/>
        <v>#DIV/0!</v>
      </c>
      <c r="Q411" s="428">
        <f t="shared" si="1206"/>
        <v>8000</v>
      </c>
      <c r="R411" s="428">
        <f t="shared" si="1206"/>
        <v>1</v>
      </c>
      <c r="S411" s="428">
        <f t="shared" si="1206"/>
        <v>0</v>
      </c>
      <c r="T411" s="428" t="e">
        <f t="shared" ca="1" si="1206"/>
        <v>#N/A</v>
      </c>
      <c r="U411" s="430" t="e">
        <f t="shared" ca="1" si="1036"/>
        <v>#DIV/0!</v>
      </c>
      <c r="V411" s="428" t="e">
        <f t="shared" ref="V411:W411" ca="1" si="1207">V410</f>
        <v>#N/A</v>
      </c>
      <c r="W411" s="428" t="e">
        <f t="shared" ca="1" si="1207"/>
        <v>#N/A</v>
      </c>
      <c r="X411" s="426" t="e">
        <f t="shared" ca="1" si="1038"/>
        <v>#DIV/0!</v>
      </c>
      <c r="Y411" s="428">
        <f t="shared" ref="Y411:Z411" si="1208">Y410</f>
        <v>9.0000000000000002E-6</v>
      </c>
      <c r="Z411" s="428" t="e">
        <f t="shared" ca="1" si="1208"/>
        <v>#DIV/0!</v>
      </c>
      <c r="AA411" s="431" t="e">
        <f t="shared" ca="1" si="1040"/>
        <v>#N/A</v>
      </c>
      <c r="AB411" s="432" t="e">
        <f t="shared" ca="1" si="1041"/>
        <v>#DIV/0!</v>
      </c>
      <c r="AC411" s="428" t="e">
        <f t="shared" ref="AC411:AD411" si="1209">AC410</f>
        <v>#DIV/0!</v>
      </c>
      <c r="AD411" s="413" t="str">
        <f t="shared" si="1209"/>
        <v>기체</v>
      </c>
      <c r="AE411" s="427" t="e">
        <f t="shared" ca="1" si="1043"/>
        <v>#DIV/0!</v>
      </c>
      <c r="AF411" s="428">
        <f t="shared" si="914"/>
        <v>0.03</v>
      </c>
      <c r="AG411" s="423">
        <f t="shared" si="1044"/>
        <v>0</v>
      </c>
      <c r="AH411" s="423" t="e">
        <f t="shared" ca="1" si="1045"/>
        <v>#DIV/0!</v>
      </c>
      <c r="AI411" s="447" t="e">
        <f t="shared" si="1046"/>
        <v>#N/A</v>
      </c>
      <c r="AJ411" s="429" t="e">
        <f t="shared" ca="1" si="1047"/>
        <v>#DIV/0!</v>
      </c>
      <c r="AL411" s="68">
        <f>Pressure_1_R4!A186</f>
        <v>0</v>
      </c>
      <c r="AM411" s="84">
        <f>Pressure_1_R4!B186</f>
        <v>0</v>
      </c>
      <c r="AN411" s="84">
        <f>Pressure_1_R4!C186</f>
        <v>0</v>
      </c>
      <c r="AO411" s="84">
        <f>Pressure_1_R4!D186</f>
        <v>0</v>
      </c>
      <c r="AP411" s="84">
        <f>Pressure_1_R4!E186</f>
        <v>0</v>
      </c>
      <c r="AQ411" s="84">
        <f>Pressure_1_R4!F186</f>
        <v>0</v>
      </c>
      <c r="AR411" s="84">
        <f>Pressure_1_R4!G186</f>
        <v>0</v>
      </c>
      <c r="AS411" s="84">
        <f>Pressure_1_R4!H186</f>
        <v>0</v>
      </c>
      <c r="AT411" s="84">
        <f>Pressure_1_R4!I186</f>
        <v>0</v>
      </c>
      <c r="AU411" s="84">
        <f>Pressure_1_R4!J186</f>
        <v>0</v>
      </c>
      <c r="AV411" s="84">
        <f>Pressure_1_R4!K186</f>
        <v>0</v>
      </c>
      <c r="AW411" s="84">
        <f>Pressure_1_R4!L186</f>
        <v>0</v>
      </c>
      <c r="AX411" s="84">
        <f>Pressure_1_R4!M186</f>
        <v>0</v>
      </c>
      <c r="AY411" s="84">
        <f>Pressure_1_R4!N186</f>
        <v>0</v>
      </c>
      <c r="AZ411" s="84">
        <f>Pressure_1_R4!O186</f>
        <v>0</v>
      </c>
      <c r="BA411" s="69">
        <f>Pressure_1_R4!P186</f>
        <v>0</v>
      </c>
    </row>
    <row r="412" spans="2:53" ht="15" customHeight="1">
      <c r="B412" s="409">
        <f t="shared" ref="B412" si="1210">B411</f>
        <v>0</v>
      </c>
      <c r="C412" s="460">
        <f>Pressure_1_R4!B61</f>
        <v>0</v>
      </c>
      <c r="D412" s="469">
        <f>Pressure_1_R4!D61</f>
        <v>0</v>
      </c>
      <c r="E412" s="422" t="str">
        <f t="shared" si="1031"/>
        <v/>
      </c>
      <c r="F412" s="412" t="e">
        <f t="shared" ref="F412:G412" ca="1" si="1211">F411</f>
        <v>#N/A</v>
      </c>
      <c r="G412" s="413" t="e">
        <f t="shared" ca="1" si="1211"/>
        <v>#VALUE!</v>
      </c>
      <c r="H412" s="444" t="e">
        <f t="shared" ca="1" si="1033"/>
        <v>#N/A</v>
      </c>
      <c r="I412" s="411" t="s">
        <v>964</v>
      </c>
      <c r="J412" s="377">
        <f t="shared" si="906"/>
        <v>1</v>
      </c>
      <c r="K412" s="420" t="e">
        <f t="shared" ca="1" si="907"/>
        <v>#N/A</v>
      </c>
      <c r="L412" s="413">
        <f t="shared" si="908"/>
        <v>0</v>
      </c>
      <c r="N412" s="377">
        <f t="shared" si="1034"/>
        <v>0</v>
      </c>
      <c r="O412" s="428">
        <f t="shared" ref="O412:T412" si="1212">O411</f>
        <v>9.7989820000000005</v>
      </c>
      <c r="P412" s="428" t="e">
        <f t="shared" si="1212"/>
        <v>#DIV/0!</v>
      </c>
      <c r="Q412" s="428">
        <f t="shared" si="1212"/>
        <v>8000</v>
      </c>
      <c r="R412" s="428">
        <f t="shared" si="1212"/>
        <v>1</v>
      </c>
      <c r="S412" s="428">
        <f t="shared" si="1212"/>
        <v>0</v>
      </c>
      <c r="T412" s="428" t="e">
        <f t="shared" ca="1" si="1212"/>
        <v>#N/A</v>
      </c>
      <c r="U412" s="430" t="e">
        <f t="shared" ca="1" si="1036"/>
        <v>#DIV/0!</v>
      </c>
      <c r="V412" s="428" t="e">
        <f t="shared" ref="V412:W412" ca="1" si="1213">V411</f>
        <v>#N/A</v>
      </c>
      <c r="W412" s="428" t="e">
        <f t="shared" ca="1" si="1213"/>
        <v>#N/A</v>
      </c>
      <c r="X412" s="426" t="e">
        <f t="shared" ca="1" si="1038"/>
        <v>#DIV/0!</v>
      </c>
      <c r="Y412" s="428">
        <f t="shared" ref="Y412:Z412" si="1214">Y411</f>
        <v>9.0000000000000002E-6</v>
      </c>
      <c r="Z412" s="428" t="e">
        <f t="shared" ca="1" si="1214"/>
        <v>#DIV/0!</v>
      </c>
      <c r="AA412" s="431" t="e">
        <f t="shared" ca="1" si="1040"/>
        <v>#N/A</v>
      </c>
      <c r="AB412" s="432" t="e">
        <f t="shared" ca="1" si="1041"/>
        <v>#DIV/0!</v>
      </c>
      <c r="AC412" s="428" t="e">
        <f t="shared" ref="AC412:AD412" si="1215">AC411</f>
        <v>#DIV/0!</v>
      </c>
      <c r="AD412" s="413" t="str">
        <f t="shared" si="1215"/>
        <v>기체</v>
      </c>
      <c r="AE412" s="427" t="e">
        <f t="shared" ca="1" si="1043"/>
        <v>#DIV/0!</v>
      </c>
      <c r="AF412" s="428">
        <f t="shared" si="914"/>
        <v>0.03</v>
      </c>
      <c r="AG412" s="423">
        <f t="shared" si="1044"/>
        <v>0</v>
      </c>
      <c r="AH412" s="423" t="e">
        <f t="shared" ca="1" si="1045"/>
        <v>#DIV/0!</v>
      </c>
      <c r="AI412" s="447" t="e">
        <f t="shared" si="1046"/>
        <v>#N/A</v>
      </c>
      <c r="AJ412" s="429" t="e">
        <f t="shared" ca="1" si="1047"/>
        <v>#DIV/0!</v>
      </c>
      <c r="AL412" s="68">
        <f>Pressure_1_R4!A187</f>
        <v>0</v>
      </c>
      <c r="AM412" s="84">
        <f>Pressure_1_R4!B187</f>
        <v>0</v>
      </c>
      <c r="AN412" s="84">
        <f>Pressure_1_R4!C187</f>
        <v>0</v>
      </c>
      <c r="AO412" s="84">
        <f>Pressure_1_R4!D187</f>
        <v>0</v>
      </c>
      <c r="AP412" s="84">
        <f>Pressure_1_R4!E187</f>
        <v>0</v>
      </c>
      <c r="AQ412" s="84">
        <f>Pressure_1_R4!F187</f>
        <v>0</v>
      </c>
      <c r="AR412" s="84">
        <f>Pressure_1_R4!G187</f>
        <v>0</v>
      </c>
      <c r="AS412" s="84">
        <f>Pressure_1_R4!H187</f>
        <v>0</v>
      </c>
      <c r="AT412" s="84">
        <f>Pressure_1_R4!I187</f>
        <v>0</v>
      </c>
      <c r="AU412" s="84">
        <f>Pressure_1_R4!J187</f>
        <v>0</v>
      </c>
      <c r="AV412" s="84">
        <f>Pressure_1_R4!K187</f>
        <v>0</v>
      </c>
      <c r="AW412" s="84">
        <f>Pressure_1_R4!L187</f>
        <v>0</v>
      </c>
      <c r="AX412" s="84">
        <f>Pressure_1_R4!M187</f>
        <v>0</v>
      </c>
      <c r="AY412" s="84">
        <f>Pressure_1_R4!N187</f>
        <v>0</v>
      </c>
      <c r="AZ412" s="84">
        <f>Pressure_1_R4!O187</f>
        <v>0</v>
      </c>
      <c r="BA412" s="69">
        <f>Pressure_1_R4!P187</f>
        <v>0</v>
      </c>
    </row>
    <row r="413" spans="2:53" ht="15" customHeight="1">
      <c r="B413" s="409">
        <f t="shared" ref="B413" si="1216">B412</f>
        <v>0</v>
      </c>
      <c r="C413" s="460">
        <f>Pressure_1_R4!B62</f>
        <v>0</v>
      </c>
      <c r="D413" s="469">
        <f>Pressure_1_R4!D62</f>
        <v>0</v>
      </c>
      <c r="E413" s="422" t="str">
        <f t="shared" si="1031"/>
        <v/>
      </c>
      <c r="F413" s="412" t="e">
        <f t="shared" ref="F413:G413" ca="1" si="1217">F412</f>
        <v>#N/A</v>
      </c>
      <c r="G413" s="413" t="e">
        <f t="shared" ca="1" si="1217"/>
        <v>#VALUE!</v>
      </c>
      <c r="H413" s="444" t="e">
        <f t="shared" ca="1" si="1033"/>
        <v>#N/A</v>
      </c>
      <c r="I413" s="411" t="s">
        <v>964</v>
      </c>
      <c r="J413" s="377">
        <f t="shared" si="906"/>
        <v>1</v>
      </c>
      <c r="K413" s="420" t="e">
        <f t="shared" ca="1" si="907"/>
        <v>#N/A</v>
      </c>
      <c r="L413" s="413">
        <f t="shared" si="908"/>
        <v>0</v>
      </c>
      <c r="N413" s="377">
        <f t="shared" si="1034"/>
        <v>0</v>
      </c>
      <c r="O413" s="428">
        <f t="shared" ref="O413:T413" si="1218">O412</f>
        <v>9.7989820000000005</v>
      </c>
      <c r="P413" s="428" t="e">
        <f t="shared" si="1218"/>
        <v>#DIV/0!</v>
      </c>
      <c r="Q413" s="428">
        <f t="shared" si="1218"/>
        <v>8000</v>
      </c>
      <c r="R413" s="428">
        <f t="shared" si="1218"/>
        <v>1</v>
      </c>
      <c r="S413" s="428">
        <f t="shared" si="1218"/>
        <v>0</v>
      </c>
      <c r="T413" s="428" t="e">
        <f t="shared" ca="1" si="1218"/>
        <v>#N/A</v>
      </c>
      <c r="U413" s="430" t="e">
        <f t="shared" ca="1" si="1036"/>
        <v>#DIV/0!</v>
      </c>
      <c r="V413" s="428" t="e">
        <f t="shared" ref="V413:W413" ca="1" si="1219">V412</f>
        <v>#N/A</v>
      </c>
      <c r="W413" s="428" t="e">
        <f t="shared" ca="1" si="1219"/>
        <v>#N/A</v>
      </c>
      <c r="X413" s="426" t="e">
        <f t="shared" ca="1" si="1038"/>
        <v>#DIV/0!</v>
      </c>
      <c r="Y413" s="428">
        <f t="shared" ref="Y413:Z413" si="1220">Y412</f>
        <v>9.0000000000000002E-6</v>
      </c>
      <c r="Z413" s="428" t="e">
        <f t="shared" ca="1" si="1220"/>
        <v>#DIV/0!</v>
      </c>
      <c r="AA413" s="431" t="e">
        <f t="shared" ca="1" si="1040"/>
        <v>#N/A</v>
      </c>
      <c r="AB413" s="432" t="e">
        <f t="shared" ca="1" si="1041"/>
        <v>#DIV/0!</v>
      </c>
      <c r="AC413" s="428" t="e">
        <f t="shared" ref="AC413:AD413" si="1221">AC412</f>
        <v>#DIV/0!</v>
      </c>
      <c r="AD413" s="413" t="str">
        <f t="shared" si="1221"/>
        <v>기체</v>
      </c>
      <c r="AE413" s="427" t="e">
        <f t="shared" ca="1" si="1043"/>
        <v>#DIV/0!</v>
      </c>
      <c r="AF413" s="428">
        <f t="shared" si="914"/>
        <v>0.03</v>
      </c>
      <c r="AG413" s="423">
        <f t="shared" si="1044"/>
        <v>0</v>
      </c>
      <c r="AH413" s="423" t="e">
        <f t="shared" ca="1" si="1045"/>
        <v>#DIV/0!</v>
      </c>
      <c r="AI413" s="447" t="e">
        <f t="shared" si="1046"/>
        <v>#N/A</v>
      </c>
      <c r="AJ413" s="429" t="e">
        <f t="shared" ca="1" si="1047"/>
        <v>#DIV/0!</v>
      </c>
      <c r="AL413" s="68">
        <f>Pressure_1_R4!A188</f>
        <v>0</v>
      </c>
      <c r="AM413" s="84">
        <f>Pressure_1_R4!B188</f>
        <v>0</v>
      </c>
      <c r="AN413" s="84">
        <f>Pressure_1_R4!C188</f>
        <v>0</v>
      </c>
      <c r="AO413" s="84">
        <f>Pressure_1_R4!D188</f>
        <v>0</v>
      </c>
      <c r="AP413" s="84">
        <f>Pressure_1_R4!E188</f>
        <v>0</v>
      </c>
      <c r="AQ413" s="84">
        <f>Pressure_1_R4!F188</f>
        <v>0</v>
      </c>
      <c r="AR413" s="84">
        <f>Pressure_1_R4!G188</f>
        <v>0</v>
      </c>
      <c r="AS413" s="84">
        <f>Pressure_1_R4!H188</f>
        <v>0</v>
      </c>
      <c r="AT413" s="84">
        <f>Pressure_1_R4!I188</f>
        <v>0</v>
      </c>
      <c r="AU413" s="84">
        <f>Pressure_1_R4!J188</f>
        <v>0</v>
      </c>
      <c r="AV413" s="84">
        <f>Pressure_1_R4!K188</f>
        <v>0</v>
      </c>
      <c r="AW413" s="84">
        <f>Pressure_1_R4!L188</f>
        <v>0</v>
      </c>
      <c r="AX413" s="84">
        <f>Pressure_1_R4!M188</f>
        <v>0</v>
      </c>
      <c r="AY413" s="84">
        <f>Pressure_1_R4!N188</f>
        <v>0</v>
      </c>
      <c r="AZ413" s="84">
        <f>Pressure_1_R4!O188</f>
        <v>0</v>
      </c>
      <c r="BA413" s="69">
        <f>Pressure_1_R4!P188</f>
        <v>0</v>
      </c>
    </row>
    <row r="414" spans="2:53" ht="15" customHeight="1">
      <c r="B414" s="409">
        <f t="shared" ref="B414" si="1222">B413</f>
        <v>0</v>
      </c>
      <c r="C414" s="460">
        <f>Pressure_1_R4!B63</f>
        <v>0</v>
      </c>
      <c r="D414" s="469">
        <f>Pressure_1_R4!D63</f>
        <v>0</v>
      </c>
      <c r="E414" s="422" t="str">
        <f t="shared" si="1031"/>
        <v/>
      </c>
      <c r="F414" s="412" t="e">
        <f t="shared" ref="F414:G414" ca="1" si="1223">F413</f>
        <v>#N/A</v>
      </c>
      <c r="G414" s="413" t="e">
        <f t="shared" ca="1" si="1223"/>
        <v>#VALUE!</v>
      </c>
      <c r="H414" s="444" t="e">
        <f t="shared" ca="1" si="1033"/>
        <v>#N/A</v>
      </c>
      <c r="I414" s="411" t="s">
        <v>964</v>
      </c>
      <c r="J414" s="377">
        <f t="shared" si="906"/>
        <v>1</v>
      </c>
      <c r="K414" s="420" t="e">
        <f t="shared" ca="1" si="907"/>
        <v>#N/A</v>
      </c>
      <c r="L414" s="413">
        <f t="shared" si="908"/>
        <v>0</v>
      </c>
      <c r="N414" s="377">
        <f t="shared" si="1034"/>
        <v>0</v>
      </c>
      <c r="O414" s="428">
        <f t="shared" ref="O414:T414" si="1224">O413</f>
        <v>9.7989820000000005</v>
      </c>
      <c r="P414" s="428" t="e">
        <f t="shared" si="1224"/>
        <v>#DIV/0!</v>
      </c>
      <c r="Q414" s="428">
        <f t="shared" si="1224"/>
        <v>8000</v>
      </c>
      <c r="R414" s="428">
        <f t="shared" si="1224"/>
        <v>1</v>
      </c>
      <c r="S414" s="428">
        <f t="shared" si="1224"/>
        <v>0</v>
      </c>
      <c r="T414" s="428" t="e">
        <f t="shared" ca="1" si="1224"/>
        <v>#N/A</v>
      </c>
      <c r="U414" s="430" t="e">
        <f t="shared" ca="1" si="1036"/>
        <v>#DIV/0!</v>
      </c>
      <c r="V414" s="428" t="e">
        <f t="shared" ref="V414:W414" ca="1" si="1225">V413</f>
        <v>#N/A</v>
      </c>
      <c r="W414" s="428" t="e">
        <f t="shared" ca="1" si="1225"/>
        <v>#N/A</v>
      </c>
      <c r="X414" s="426" t="e">
        <f t="shared" ca="1" si="1038"/>
        <v>#DIV/0!</v>
      </c>
      <c r="Y414" s="428">
        <f t="shared" ref="Y414:Z414" si="1226">Y413</f>
        <v>9.0000000000000002E-6</v>
      </c>
      <c r="Z414" s="428" t="e">
        <f t="shared" ca="1" si="1226"/>
        <v>#DIV/0!</v>
      </c>
      <c r="AA414" s="431" t="e">
        <f t="shared" ca="1" si="1040"/>
        <v>#N/A</v>
      </c>
      <c r="AB414" s="432" t="e">
        <f t="shared" ca="1" si="1041"/>
        <v>#DIV/0!</v>
      </c>
      <c r="AC414" s="428" t="e">
        <f t="shared" ref="AC414:AD414" si="1227">AC413</f>
        <v>#DIV/0!</v>
      </c>
      <c r="AD414" s="413" t="str">
        <f t="shared" si="1227"/>
        <v>기체</v>
      </c>
      <c r="AE414" s="427" t="e">
        <f t="shared" ca="1" si="1043"/>
        <v>#DIV/0!</v>
      </c>
      <c r="AF414" s="428">
        <f t="shared" si="914"/>
        <v>0.03</v>
      </c>
      <c r="AG414" s="423">
        <f t="shared" si="1044"/>
        <v>0</v>
      </c>
      <c r="AH414" s="423" t="e">
        <f t="shared" ca="1" si="1045"/>
        <v>#DIV/0!</v>
      </c>
      <c r="AI414" s="447" t="e">
        <f t="shared" si="1046"/>
        <v>#N/A</v>
      </c>
      <c r="AJ414" s="429" t="e">
        <f t="shared" ca="1" si="1047"/>
        <v>#DIV/0!</v>
      </c>
      <c r="AL414" s="68">
        <f>Pressure_1_R4!A189</f>
        <v>0</v>
      </c>
      <c r="AM414" s="84">
        <f>Pressure_1_R4!B189</f>
        <v>0</v>
      </c>
      <c r="AN414" s="84">
        <f>Pressure_1_R4!C189</f>
        <v>0</v>
      </c>
      <c r="AO414" s="84">
        <f>Pressure_1_R4!D189</f>
        <v>0</v>
      </c>
      <c r="AP414" s="84">
        <f>Pressure_1_R4!E189</f>
        <v>0</v>
      </c>
      <c r="AQ414" s="84">
        <f>Pressure_1_R4!F189</f>
        <v>0</v>
      </c>
      <c r="AR414" s="84">
        <f>Pressure_1_R4!G189</f>
        <v>0</v>
      </c>
      <c r="AS414" s="84">
        <f>Pressure_1_R4!H189</f>
        <v>0</v>
      </c>
      <c r="AT414" s="84">
        <f>Pressure_1_R4!I189</f>
        <v>0</v>
      </c>
      <c r="AU414" s="84">
        <f>Pressure_1_R4!J189</f>
        <v>0</v>
      </c>
      <c r="AV414" s="84">
        <f>Pressure_1_R4!K189</f>
        <v>0</v>
      </c>
      <c r="AW414" s="84">
        <f>Pressure_1_R4!L189</f>
        <v>0</v>
      </c>
      <c r="AX414" s="84">
        <f>Pressure_1_R4!M189</f>
        <v>0</v>
      </c>
      <c r="AY414" s="84">
        <f>Pressure_1_R4!N189</f>
        <v>0</v>
      </c>
      <c r="AZ414" s="84">
        <f>Pressure_1_R4!O189</f>
        <v>0</v>
      </c>
      <c r="BA414" s="69">
        <f>Pressure_1_R4!P189</f>
        <v>0</v>
      </c>
    </row>
    <row r="415" spans="2:53" s="67" customFormat="1" ht="15" customHeight="1"/>
    <row r="416" spans="2:53" s="44" customFormat="1" ht="15" customHeight="1">
      <c r="B416" s="301" t="s">
        <v>403</v>
      </c>
    </row>
    <row r="417" spans="2:23" s="44" customFormat="1" ht="15" customHeight="1">
      <c r="B417" s="440" t="s">
        <v>404</v>
      </c>
      <c r="C417" s="99" t="s">
        <v>405</v>
      </c>
      <c r="D417" s="99" t="s">
        <v>406</v>
      </c>
      <c r="E417" s="99" t="s">
        <v>407</v>
      </c>
      <c r="F417" s="99" t="s">
        <v>408</v>
      </c>
      <c r="G417" s="99" t="s">
        <v>406</v>
      </c>
      <c r="H417" s="99" t="s">
        <v>407</v>
      </c>
      <c r="I417" s="793" t="s">
        <v>409</v>
      </c>
      <c r="J417" s="794"/>
      <c r="K417" s="99" t="s">
        <v>410</v>
      </c>
      <c r="L417" s="99" t="s">
        <v>407</v>
      </c>
      <c r="M417" s="793" t="s">
        <v>411</v>
      </c>
      <c r="N417" s="794"/>
      <c r="O417" s="99" t="s">
        <v>407</v>
      </c>
      <c r="P417" s="99" t="s">
        <v>412</v>
      </c>
      <c r="Q417" s="99" t="s">
        <v>413</v>
      </c>
      <c r="R417" s="99" t="s">
        <v>414</v>
      </c>
      <c r="S417" s="100" t="s">
        <v>415</v>
      </c>
      <c r="U417" s="131" t="s">
        <v>479</v>
      </c>
      <c r="V417" s="113" t="e">
        <f ca="1">SUM(S418:S432)</f>
        <v>#N/A</v>
      </c>
    </row>
    <row r="418" spans="2:23" s="44" customFormat="1" ht="15" customHeight="1">
      <c r="B418" s="101" t="s">
        <v>416</v>
      </c>
      <c r="C418" s="102" t="s">
        <v>417</v>
      </c>
      <c r="D418" s="103" t="e">
        <f ca="1">G351</f>
        <v>#N/A</v>
      </c>
      <c r="E418" s="104" t="s">
        <v>418</v>
      </c>
      <c r="F418" s="102" t="s">
        <v>419</v>
      </c>
      <c r="G418" s="105" t="e">
        <f ca="1">D418*J351%</f>
        <v>#N/A</v>
      </c>
      <c r="H418" s="104"/>
      <c r="I418" s="106" t="s">
        <v>420</v>
      </c>
      <c r="J418" s="107">
        <v>2</v>
      </c>
      <c r="K418" s="108" t="e">
        <f t="shared" ref="K418:K432" ca="1" si="1228">G418/J418</f>
        <v>#N/A</v>
      </c>
      <c r="L418" s="104" t="s">
        <v>418</v>
      </c>
      <c r="M418" s="102" t="s">
        <v>421</v>
      </c>
      <c r="N418" s="108" t="e">
        <f ca="1">1/D418</f>
        <v>#N/A</v>
      </c>
      <c r="O418" s="104" t="s">
        <v>422</v>
      </c>
      <c r="P418" s="108" t="e">
        <f t="shared" ref="P418:P432" ca="1" si="1229">K418*N418</f>
        <v>#N/A</v>
      </c>
      <c r="Q418" s="104">
        <v>13</v>
      </c>
      <c r="R418" s="109">
        <f t="shared" ref="R418:R432" si="1230">1/2*(100/Q418)^2</f>
        <v>29.585798816568047</v>
      </c>
      <c r="S418" s="110" t="e">
        <f t="shared" ref="S418:S432" ca="1" si="1231">P418^4/R418</f>
        <v>#N/A</v>
      </c>
      <c r="U418" s="129" t="s">
        <v>478</v>
      </c>
      <c r="V418" s="130" t="e">
        <f ca="1">SQRT(SUMSQ(P418:P432))</f>
        <v>#N/A</v>
      </c>
      <c r="W418" s="82"/>
    </row>
    <row r="419" spans="2:23" s="44" customFormat="1" ht="15" customHeight="1">
      <c r="B419" s="101" t="s">
        <v>423</v>
      </c>
      <c r="C419" s="111" t="s">
        <v>424</v>
      </c>
      <c r="D419" s="112" t="e">
        <f ca="1">O$3-I351</f>
        <v>#DIV/0!</v>
      </c>
      <c r="E419" s="113" t="s">
        <v>139</v>
      </c>
      <c r="F419" s="104" t="s">
        <v>425</v>
      </c>
      <c r="G419" s="114">
        <v>0.5</v>
      </c>
      <c r="H419" s="113" t="s">
        <v>139</v>
      </c>
      <c r="I419" s="110" t="s">
        <v>426</v>
      </c>
      <c r="J419" s="107">
        <f>SQRT(3)</f>
        <v>1.7320508075688772</v>
      </c>
      <c r="K419" s="108">
        <f t="shared" si="1228"/>
        <v>0.28867513459481292</v>
      </c>
      <c r="L419" s="113" t="s">
        <v>139</v>
      </c>
      <c r="M419" s="111" t="s">
        <v>427</v>
      </c>
      <c r="N419" s="108">
        <f>D420</f>
        <v>9.0000000000000002E-6</v>
      </c>
      <c r="O419" s="113" t="s">
        <v>428</v>
      </c>
      <c r="P419" s="108">
        <f t="shared" si="1229"/>
        <v>2.5980762113533164E-6</v>
      </c>
      <c r="Q419" s="113">
        <v>10</v>
      </c>
      <c r="R419" s="109">
        <f t="shared" si="1230"/>
        <v>50</v>
      </c>
      <c r="S419" s="110">
        <f t="shared" si="1231"/>
        <v>9.1125000000000059E-25</v>
      </c>
      <c r="U419" s="129" t="s">
        <v>480</v>
      </c>
      <c r="V419" s="132" t="e">
        <f ca="1">V418^4/V417</f>
        <v>#N/A</v>
      </c>
      <c r="W419" s="82"/>
    </row>
    <row r="420" spans="2:23" s="44" customFormat="1" ht="15" customHeight="1">
      <c r="B420" s="101" t="s">
        <v>429</v>
      </c>
      <c r="C420" s="111" t="s">
        <v>427</v>
      </c>
      <c r="D420" s="115">
        <v>9.0000000000000002E-6</v>
      </c>
      <c r="E420" s="113" t="s">
        <v>428</v>
      </c>
      <c r="F420" s="116">
        <v>0.1</v>
      </c>
      <c r="G420" s="108">
        <f>D420*F420</f>
        <v>9.0000000000000007E-7</v>
      </c>
      <c r="H420" s="113" t="s">
        <v>428</v>
      </c>
      <c r="I420" s="110" t="s">
        <v>426</v>
      </c>
      <c r="J420" s="107">
        <f>SQRT(3)</f>
        <v>1.7320508075688772</v>
      </c>
      <c r="K420" s="108">
        <f t="shared" si="1228"/>
        <v>5.1961524227066323E-7</v>
      </c>
      <c r="L420" s="113" t="s">
        <v>428</v>
      </c>
      <c r="M420" s="111" t="s">
        <v>424</v>
      </c>
      <c r="N420" s="117" t="e">
        <f ca="1">D419</f>
        <v>#DIV/0!</v>
      </c>
      <c r="O420" s="113" t="s">
        <v>139</v>
      </c>
      <c r="P420" s="108" t="e">
        <f t="shared" ca="1" si="1229"/>
        <v>#DIV/0!</v>
      </c>
      <c r="Q420" s="113">
        <v>20</v>
      </c>
      <c r="R420" s="118">
        <f t="shared" si="1230"/>
        <v>12.5</v>
      </c>
      <c r="S420" s="110" t="e">
        <f t="shared" ca="1" si="1231"/>
        <v>#DIV/0!</v>
      </c>
      <c r="U420" s="129" t="s">
        <v>420</v>
      </c>
      <c r="V420" s="133" t="e">
        <f ca="1">1.95996+2.37356/V419+2.818745/V419^2+2.546662/V419^3+1.761829/V419^4+0.245458/V419^5+1.000764/V419^6</f>
        <v>#N/A</v>
      </c>
      <c r="W420" s="81"/>
    </row>
    <row r="421" spans="2:23" s="44" customFormat="1" ht="15" customHeight="1">
      <c r="B421" s="101" t="s">
        <v>430</v>
      </c>
      <c r="C421" s="102" t="s">
        <v>431</v>
      </c>
      <c r="D421" s="119">
        <v>9.7989820000000005</v>
      </c>
      <c r="E421" s="120" t="s">
        <v>432</v>
      </c>
      <c r="F421" s="121" t="s">
        <v>419</v>
      </c>
      <c r="G421" s="108">
        <f>0.0002/100</f>
        <v>1.9999999999999999E-6</v>
      </c>
      <c r="H421" s="120" t="s">
        <v>432</v>
      </c>
      <c r="I421" s="106" t="s">
        <v>420</v>
      </c>
      <c r="J421" s="107">
        <v>2</v>
      </c>
      <c r="K421" s="108">
        <f t="shared" si="1228"/>
        <v>9.9999999999999995E-7</v>
      </c>
      <c r="L421" s="120" t="s">
        <v>432</v>
      </c>
      <c r="M421" s="111" t="s">
        <v>433</v>
      </c>
      <c r="N421" s="117">
        <f>1/D421</f>
        <v>0.1020514171778252</v>
      </c>
      <c r="O421" s="120" t="s">
        <v>434</v>
      </c>
      <c r="P421" s="108">
        <f t="shared" si="1229"/>
        <v>1.0205141717782521E-7</v>
      </c>
      <c r="Q421" s="113">
        <v>10</v>
      </c>
      <c r="R421" s="109">
        <f t="shared" si="1230"/>
        <v>50</v>
      </c>
      <c r="S421" s="110">
        <f t="shared" si="1231"/>
        <v>2.1692327673842511E-30</v>
      </c>
      <c r="U421" s="129" t="s">
        <v>481</v>
      </c>
      <c r="V421" s="134" t="e">
        <f ca="1">V418*V420*100</f>
        <v>#N/A</v>
      </c>
      <c r="W421" s="135" t="s">
        <v>482</v>
      </c>
    </row>
    <row r="422" spans="2:23" s="44" customFormat="1" ht="15" customHeight="1">
      <c r="B422" s="101" t="s">
        <v>435</v>
      </c>
      <c r="C422" s="102" t="s">
        <v>436</v>
      </c>
      <c r="D422" s="122">
        <v>5</v>
      </c>
      <c r="E422" s="120" t="s">
        <v>437</v>
      </c>
      <c r="F422" s="116" t="s">
        <v>438</v>
      </c>
      <c r="G422" s="108">
        <f>RADIANS(D422/60)</f>
        <v>1.454441043328608E-3</v>
      </c>
      <c r="H422" s="120"/>
      <c r="I422" s="110" t="s">
        <v>426</v>
      </c>
      <c r="J422" s="107">
        <f>SQRT(3)</f>
        <v>1.7320508075688772</v>
      </c>
      <c r="K422" s="108">
        <f t="shared" si="1228"/>
        <v>8.3972192788621196E-4</v>
      </c>
      <c r="L422" s="120"/>
      <c r="M422" s="102" t="s">
        <v>439</v>
      </c>
      <c r="N422" s="108">
        <f>TAN(G422)</f>
        <v>1.45444206890373E-3</v>
      </c>
      <c r="O422" s="120"/>
      <c r="P422" s="108">
        <f t="shared" si="1229"/>
        <v>1.2213268980986508E-6</v>
      </c>
      <c r="Q422" s="113">
        <v>30</v>
      </c>
      <c r="R422" s="109">
        <f t="shared" si="1230"/>
        <v>5.5555555555555562</v>
      </c>
      <c r="S422" s="110">
        <f t="shared" si="1231"/>
        <v>4.0049785364825227E-25</v>
      </c>
      <c r="U422" s="434" t="s">
        <v>951</v>
      </c>
      <c r="V422" s="113" t="e">
        <f ca="1">OFFSET(R$3,COUNTIF(Q$4:Q$10,"&lt;="&amp;V421),0)+1</f>
        <v>#VALUE!</v>
      </c>
    </row>
    <row r="423" spans="2:23" s="44" customFormat="1" ht="15" customHeight="1">
      <c r="B423" s="101" t="s">
        <v>440</v>
      </c>
      <c r="C423" s="102" t="s">
        <v>441</v>
      </c>
      <c r="D423" s="122">
        <f>IF(MAX(E355:E414)&lt;=L$8,50,10)</f>
        <v>50</v>
      </c>
      <c r="E423" s="120" t="s">
        <v>442</v>
      </c>
      <c r="F423" s="116"/>
      <c r="G423" s="108">
        <f>D423*10^-6</f>
        <v>4.9999999999999996E-5</v>
      </c>
      <c r="H423" s="120"/>
      <c r="I423" s="110" t="s">
        <v>426</v>
      </c>
      <c r="J423" s="107">
        <f>SQRT(3)</f>
        <v>1.7320508075688772</v>
      </c>
      <c r="K423" s="108">
        <f t="shared" si="1228"/>
        <v>2.8867513459481286E-5</v>
      </c>
      <c r="L423" s="120"/>
      <c r="M423" s="102"/>
      <c r="N423" s="117">
        <v>1</v>
      </c>
      <c r="O423" s="120"/>
      <c r="P423" s="108">
        <f t="shared" si="1229"/>
        <v>2.8867513459481286E-5</v>
      </c>
      <c r="Q423" s="113">
        <v>10</v>
      </c>
      <c r="R423" s="109">
        <f t="shared" si="1230"/>
        <v>50</v>
      </c>
      <c r="S423" s="110">
        <f t="shared" si="1231"/>
        <v>1.3888888888888882E-20</v>
      </c>
    </row>
    <row r="424" spans="2:23" s="44" customFormat="1" ht="15" customHeight="1">
      <c r="B424" s="101" t="s">
        <v>443</v>
      </c>
      <c r="C424" s="102" t="s">
        <v>444</v>
      </c>
      <c r="D424" s="103" t="e">
        <f ca="1">D427*D421/D418</f>
        <v>#N/A</v>
      </c>
      <c r="E424" s="120" t="s">
        <v>445</v>
      </c>
      <c r="F424" s="116" t="s">
        <v>446</v>
      </c>
      <c r="G424" s="105" t="e">
        <f ca="1">D424*(50*10^-6)</f>
        <v>#N/A</v>
      </c>
      <c r="H424" s="120" t="s">
        <v>445</v>
      </c>
      <c r="I424" s="110" t="s">
        <v>426</v>
      </c>
      <c r="J424" s="107">
        <f>SQRT(3)</f>
        <v>1.7320508075688772</v>
      </c>
      <c r="K424" s="108" t="e">
        <f t="shared" ca="1" si="1228"/>
        <v>#N/A</v>
      </c>
      <c r="L424" s="120" t="s">
        <v>445</v>
      </c>
      <c r="M424" s="102" t="s">
        <v>447</v>
      </c>
      <c r="N424" s="105" t="e">
        <f ca="1">D425</f>
        <v>#N/A</v>
      </c>
      <c r="O424" s="120" t="s">
        <v>448</v>
      </c>
      <c r="P424" s="108" t="e">
        <f t="shared" ca="1" si="1229"/>
        <v>#N/A</v>
      </c>
      <c r="Q424" s="113">
        <v>10</v>
      </c>
      <c r="R424" s="109">
        <f t="shared" si="1230"/>
        <v>50</v>
      </c>
      <c r="S424" s="110" t="e">
        <f t="shared" ca="1" si="1231"/>
        <v>#N/A</v>
      </c>
    </row>
    <row r="425" spans="2:23" s="44" customFormat="1" ht="15" customHeight="1">
      <c r="B425" s="101" t="s">
        <v>449</v>
      </c>
      <c r="C425" s="102" t="s">
        <v>447</v>
      </c>
      <c r="D425" s="103" t="e">
        <f ca="1">H351*10^-6</f>
        <v>#N/A</v>
      </c>
      <c r="E425" s="113" t="s">
        <v>448</v>
      </c>
      <c r="F425" s="116">
        <v>0.2</v>
      </c>
      <c r="G425" s="105" t="e">
        <f ca="1">D425*F425</f>
        <v>#N/A</v>
      </c>
      <c r="H425" s="113" t="s">
        <v>448</v>
      </c>
      <c r="I425" s="110" t="s">
        <v>426</v>
      </c>
      <c r="J425" s="107">
        <f>SQRT(3)</f>
        <v>1.7320508075688772</v>
      </c>
      <c r="K425" s="108" t="e">
        <f t="shared" ca="1" si="1228"/>
        <v>#N/A</v>
      </c>
      <c r="L425" s="113" t="s">
        <v>448</v>
      </c>
      <c r="M425" s="102" t="s">
        <v>444</v>
      </c>
      <c r="N425" s="105" t="e">
        <f ca="1">D424</f>
        <v>#N/A</v>
      </c>
      <c r="O425" s="120" t="s">
        <v>445</v>
      </c>
      <c r="P425" s="108" t="e">
        <f t="shared" ca="1" si="1229"/>
        <v>#N/A</v>
      </c>
      <c r="Q425" s="113">
        <v>10</v>
      </c>
      <c r="R425" s="109">
        <f t="shared" si="1230"/>
        <v>50</v>
      </c>
      <c r="S425" s="110" t="e">
        <f t="shared" ca="1" si="1231"/>
        <v>#N/A</v>
      </c>
    </row>
    <row r="426" spans="2:23" s="44" customFormat="1" ht="15" customHeight="1">
      <c r="B426" s="101" t="s">
        <v>140</v>
      </c>
      <c r="C426" s="102" t="s">
        <v>450</v>
      </c>
      <c r="D426" s="119" t="e">
        <f>O$5</f>
        <v>#DIV/0!</v>
      </c>
      <c r="E426" s="120" t="s">
        <v>141</v>
      </c>
      <c r="F426" s="120" t="s">
        <v>451</v>
      </c>
      <c r="G426" s="114">
        <v>0.05</v>
      </c>
      <c r="H426" s="120" t="s">
        <v>141</v>
      </c>
      <c r="I426" s="110" t="s">
        <v>426</v>
      </c>
      <c r="J426" s="107">
        <f>SQRT(3)</f>
        <v>1.7320508075688772</v>
      </c>
      <c r="K426" s="108">
        <f t="shared" si="1228"/>
        <v>2.8867513459481291E-2</v>
      </c>
      <c r="L426" s="120" t="s">
        <v>141</v>
      </c>
      <c r="M426" s="102" t="s">
        <v>452</v>
      </c>
      <c r="N426" s="105">
        <f>1/D428</f>
        <v>1.25E-4</v>
      </c>
      <c r="O426" s="120" t="s">
        <v>453</v>
      </c>
      <c r="P426" s="108">
        <f t="shared" si="1229"/>
        <v>3.6084391824351616E-6</v>
      </c>
      <c r="Q426" s="113">
        <v>10</v>
      </c>
      <c r="R426" s="109">
        <f t="shared" si="1230"/>
        <v>50</v>
      </c>
      <c r="S426" s="110">
        <f t="shared" si="1231"/>
        <v>3.3908420138888909E-24</v>
      </c>
    </row>
    <row r="427" spans="2:23" s="44" customFormat="1" ht="15" customHeight="1">
      <c r="B427" s="101" t="s">
        <v>454</v>
      </c>
      <c r="C427" s="102" t="s">
        <v>455</v>
      </c>
      <c r="D427" s="123">
        <f>MAX(N355:N414)</f>
        <v>0</v>
      </c>
      <c r="E427" s="120" t="s">
        <v>456</v>
      </c>
      <c r="F427" s="102" t="s">
        <v>419</v>
      </c>
      <c r="G427" s="124">
        <f>SUM(Pressure_1_R4!T68:T143)/10^6</f>
        <v>0</v>
      </c>
      <c r="H427" s="104" t="s">
        <v>456</v>
      </c>
      <c r="I427" s="106" t="s">
        <v>420</v>
      </c>
      <c r="J427" s="107">
        <v>2</v>
      </c>
      <c r="K427" s="108">
        <f t="shared" si="1228"/>
        <v>0</v>
      </c>
      <c r="L427" s="120" t="s">
        <v>456</v>
      </c>
      <c r="M427" s="102" t="s">
        <v>457</v>
      </c>
      <c r="N427" s="105" t="e">
        <f>1/D427</f>
        <v>#DIV/0!</v>
      </c>
      <c r="O427" s="120" t="s">
        <v>458</v>
      </c>
      <c r="P427" s="108" t="e">
        <f t="shared" si="1229"/>
        <v>#DIV/0!</v>
      </c>
      <c r="Q427" s="113">
        <v>13</v>
      </c>
      <c r="R427" s="109">
        <f t="shared" si="1230"/>
        <v>29.585798816568047</v>
      </c>
      <c r="S427" s="110" t="e">
        <f t="shared" si="1231"/>
        <v>#DIV/0!</v>
      </c>
    </row>
    <row r="428" spans="2:23" s="44" customFormat="1" ht="15" customHeight="1">
      <c r="B428" s="101" t="s">
        <v>459</v>
      </c>
      <c r="C428" s="102" t="s">
        <v>460</v>
      </c>
      <c r="D428" s="123">
        <f>Q355</f>
        <v>8000</v>
      </c>
      <c r="E428" s="120" t="s">
        <v>141</v>
      </c>
      <c r="F428" s="125">
        <v>0.05</v>
      </c>
      <c r="G428" s="105">
        <f>D428*F428</f>
        <v>400</v>
      </c>
      <c r="H428" s="120" t="s">
        <v>141</v>
      </c>
      <c r="I428" s="110" t="s">
        <v>426</v>
      </c>
      <c r="J428" s="107">
        <f>SQRT(3)</f>
        <v>1.7320508075688772</v>
      </c>
      <c r="K428" s="108">
        <f t="shared" si="1228"/>
        <v>230.94010767585033</v>
      </c>
      <c r="L428" s="120" t="s">
        <v>141</v>
      </c>
      <c r="M428" s="102" t="s">
        <v>461</v>
      </c>
      <c r="N428" s="105" t="e">
        <f>D426/(D428^2)</f>
        <v>#DIV/0!</v>
      </c>
      <c r="O428" s="120" t="s">
        <v>453</v>
      </c>
      <c r="P428" s="108" t="e">
        <f t="shared" si="1229"/>
        <v>#DIV/0!</v>
      </c>
      <c r="Q428" s="113">
        <v>10</v>
      </c>
      <c r="R428" s="109">
        <f t="shared" si="1230"/>
        <v>50</v>
      </c>
      <c r="S428" s="110" t="e">
        <f t="shared" si="1231"/>
        <v>#DIV/0!</v>
      </c>
    </row>
    <row r="429" spans="2:23" s="44" customFormat="1" ht="15" customHeight="1">
      <c r="B429" s="101" t="s">
        <v>462</v>
      </c>
      <c r="C429" s="111" t="s">
        <v>463</v>
      </c>
      <c r="D429" s="123" t="e">
        <f>MAX(AC355:AC414)</f>
        <v>#DIV/0!</v>
      </c>
      <c r="E429" s="120" t="s">
        <v>141</v>
      </c>
      <c r="F429" s="125">
        <v>0.01</v>
      </c>
      <c r="G429" s="117" t="e">
        <f>D429*F429</f>
        <v>#DIV/0!</v>
      </c>
      <c r="H429" s="120" t="s">
        <v>141</v>
      </c>
      <c r="I429" s="110" t="s">
        <v>426</v>
      </c>
      <c r="J429" s="107">
        <f>SQRT(3)</f>
        <v>1.7320508075688772</v>
      </c>
      <c r="K429" s="108" t="e">
        <f t="shared" si="1228"/>
        <v>#DIV/0!</v>
      </c>
      <c r="L429" s="120" t="s">
        <v>141</v>
      </c>
      <c r="M429" s="102" t="s">
        <v>464</v>
      </c>
      <c r="N429" s="126" t="e">
        <f ca="1">D421*D430/D424</f>
        <v>#N/A</v>
      </c>
      <c r="O429" s="120" t="s">
        <v>453</v>
      </c>
      <c r="P429" s="108" t="e">
        <f t="shared" ca="1" si="1229"/>
        <v>#DIV/0!</v>
      </c>
      <c r="Q429" s="113">
        <v>20</v>
      </c>
      <c r="R429" s="118">
        <f t="shared" si="1230"/>
        <v>12.5</v>
      </c>
      <c r="S429" s="110" t="e">
        <f t="shared" ca="1" si="1231"/>
        <v>#DIV/0!</v>
      </c>
    </row>
    <row r="430" spans="2:23" s="44" customFormat="1" ht="15" customHeight="1">
      <c r="B430" s="101" t="s">
        <v>465</v>
      </c>
      <c r="C430" s="111" t="s">
        <v>466</v>
      </c>
      <c r="D430" s="127">
        <f>AF355</f>
        <v>0.03</v>
      </c>
      <c r="E430" s="120" t="s">
        <v>467</v>
      </c>
      <c r="F430" s="125"/>
      <c r="G430" s="117">
        <f>D430</f>
        <v>0.03</v>
      </c>
      <c r="H430" s="120" t="s">
        <v>467</v>
      </c>
      <c r="I430" s="110" t="s">
        <v>426</v>
      </c>
      <c r="J430" s="107">
        <f>SQRT(3)</f>
        <v>1.7320508075688772</v>
      </c>
      <c r="K430" s="108">
        <f t="shared" si="1228"/>
        <v>1.7320508075688773E-2</v>
      </c>
      <c r="L430" s="120" t="s">
        <v>467</v>
      </c>
      <c r="M430" s="102" t="s">
        <v>468</v>
      </c>
      <c r="N430" s="105" t="e">
        <f ca="1">D421*D429/D424</f>
        <v>#DIV/0!</v>
      </c>
      <c r="O430" s="120" t="s">
        <v>469</v>
      </c>
      <c r="P430" s="108" t="e">
        <f t="shared" ca="1" si="1229"/>
        <v>#DIV/0!</v>
      </c>
      <c r="Q430" s="113">
        <v>30</v>
      </c>
      <c r="R430" s="109">
        <f t="shared" si="1230"/>
        <v>5.5555555555555562</v>
      </c>
      <c r="S430" s="110" t="e">
        <f t="shared" ca="1" si="1231"/>
        <v>#DIV/0!</v>
      </c>
    </row>
    <row r="431" spans="2:23" s="44" customFormat="1" ht="15" customHeight="1">
      <c r="B431" s="101" t="s">
        <v>470</v>
      </c>
      <c r="C431" s="102" t="s">
        <v>471</v>
      </c>
      <c r="D431" s="128" t="e">
        <f ca="1">T355</f>
        <v>#N/A</v>
      </c>
      <c r="E431" s="120" t="s">
        <v>467</v>
      </c>
      <c r="F431" s="125">
        <v>0.1</v>
      </c>
      <c r="G431" s="117" t="e">
        <f ca="1">D431*F431</f>
        <v>#N/A</v>
      </c>
      <c r="H431" s="120" t="s">
        <v>467</v>
      </c>
      <c r="I431" s="110" t="s">
        <v>426</v>
      </c>
      <c r="J431" s="107">
        <f>SQRT(3)</f>
        <v>1.7320508075688772</v>
      </c>
      <c r="K431" s="108" t="e">
        <f t="shared" ca="1" si="1228"/>
        <v>#N/A</v>
      </c>
      <c r="L431" s="120" t="s">
        <v>467</v>
      </c>
      <c r="M431" s="102" t="s">
        <v>472</v>
      </c>
      <c r="N431" s="105" t="e">
        <f>D432/D421/D427</f>
        <v>#DIV/0!</v>
      </c>
      <c r="O431" s="120" t="s">
        <v>469</v>
      </c>
      <c r="P431" s="108" t="e">
        <f t="shared" ca="1" si="1229"/>
        <v>#N/A</v>
      </c>
      <c r="Q431" s="113">
        <v>10</v>
      </c>
      <c r="R431" s="109">
        <f t="shared" si="1230"/>
        <v>50</v>
      </c>
      <c r="S431" s="110" t="e">
        <f t="shared" ca="1" si="1231"/>
        <v>#N/A</v>
      </c>
    </row>
    <row r="432" spans="2:23" s="44" customFormat="1" ht="15" customHeight="1">
      <c r="B432" s="101" t="s">
        <v>473</v>
      </c>
      <c r="C432" s="102" t="s">
        <v>474</v>
      </c>
      <c r="D432" s="123">
        <f>S355</f>
        <v>0</v>
      </c>
      <c r="E432" s="120" t="s">
        <v>475</v>
      </c>
      <c r="F432" s="125">
        <v>0.1</v>
      </c>
      <c r="G432" s="117">
        <f>D432*F432</f>
        <v>0</v>
      </c>
      <c r="H432" s="120" t="s">
        <v>475</v>
      </c>
      <c r="I432" s="110" t="s">
        <v>426</v>
      </c>
      <c r="J432" s="107">
        <f>SQRT(3)</f>
        <v>1.7320508075688772</v>
      </c>
      <c r="K432" s="108">
        <f t="shared" si="1228"/>
        <v>0</v>
      </c>
      <c r="L432" s="120" t="s">
        <v>475</v>
      </c>
      <c r="M432" s="102" t="s">
        <v>476</v>
      </c>
      <c r="N432" s="105" t="e">
        <f ca="1">D431/D421/D427</f>
        <v>#N/A</v>
      </c>
      <c r="O432" s="120" t="s">
        <v>477</v>
      </c>
      <c r="P432" s="108" t="e">
        <f t="shared" ca="1" si="1229"/>
        <v>#N/A</v>
      </c>
      <c r="Q432" s="113">
        <v>10</v>
      </c>
      <c r="R432" s="109">
        <f t="shared" si="1230"/>
        <v>50</v>
      </c>
      <c r="S432" s="110" t="e">
        <f t="shared" ca="1" si="1231"/>
        <v>#N/A</v>
      </c>
    </row>
    <row r="433" spans="1:19" s="44" customFormat="1" ht="15" customHeight="1">
      <c r="A433" s="58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</row>
    <row r="434" spans="1:19" s="44" customFormat="1" ht="15" customHeight="1"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R434" s="81"/>
      <c r="S434" s="81"/>
    </row>
    <row r="435" spans="1:19" s="44" customFormat="1" ht="15" customHeight="1"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R435" s="81"/>
      <c r="S435" s="81"/>
    </row>
    <row r="436" spans="1:19" s="44" customFormat="1" ht="15" customHeight="1"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</row>
  </sheetData>
  <mergeCells count="48">
    <mergeCell ref="F18:G18"/>
    <mergeCell ref="H18:I18"/>
    <mergeCell ref="B14:C14"/>
    <mergeCell ref="J14:K14"/>
    <mergeCell ref="B15:C15"/>
    <mergeCell ref="C18:D18"/>
    <mergeCell ref="F130:G130"/>
    <mergeCell ref="H130:I130"/>
    <mergeCell ref="B127:C127"/>
    <mergeCell ref="I81:J81"/>
    <mergeCell ref="M81:N81"/>
    <mergeCell ref="B126:C126"/>
    <mergeCell ref="J126:K126"/>
    <mergeCell ref="C130:D130"/>
    <mergeCell ref="F242:G242"/>
    <mergeCell ref="H242:I242"/>
    <mergeCell ref="I193:J193"/>
    <mergeCell ref="M193:N193"/>
    <mergeCell ref="B238:C238"/>
    <mergeCell ref="J238:K238"/>
    <mergeCell ref="B239:C239"/>
    <mergeCell ref="C242:D242"/>
    <mergeCell ref="N241:U241"/>
    <mergeCell ref="B350:C350"/>
    <mergeCell ref="J350:K350"/>
    <mergeCell ref="B351:C351"/>
    <mergeCell ref="C354:D354"/>
    <mergeCell ref="N353:U353"/>
    <mergeCell ref="I417:J417"/>
    <mergeCell ref="M417:N417"/>
    <mergeCell ref="F354:G354"/>
    <mergeCell ref="H354:I354"/>
    <mergeCell ref="I305:J305"/>
    <mergeCell ref="M305:N305"/>
    <mergeCell ref="N17:U17"/>
    <mergeCell ref="V17:AA17"/>
    <mergeCell ref="AC17:AG17"/>
    <mergeCell ref="N129:U129"/>
    <mergeCell ref="V129:AA129"/>
    <mergeCell ref="AC129:AG129"/>
    <mergeCell ref="AH17:AJ17"/>
    <mergeCell ref="AH129:AJ129"/>
    <mergeCell ref="AH241:AJ241"/>
    <mergeCell ref="AH353:AJ353"/>
    <mergeCell ref="V353:AA353"/>
    <mergeCell ref="AC353:AG353"/>
    <mergeCell ref="V241:AA241"/>
    <mergeCell ref="AC241:AG24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H596"/>
  <sheetViews>
    <sheetView showGridLines="0" zoomScale="70" zoomScaleNormal="70" workbookViewId="0"/>
  </sheetViews>
  <sheetFormatPr defaultColWidth="10" defaultRowHeight="15" customHeight="1"/>
  <cols>
    <col min="1" max="1" width="3.88671875" style="239" customWidth="1"/>
    <col min="2" max="2" width="10" style="256"/>
    <col min="3" max="3" width="10.44140625" style="256" bestFit="1" customWidth="1"/>
    <col min="4" max="4" width="10" style="256"/>
    <col min="5" max="20" width="10" style="254"/>
    <col min="21" max="16384" width="10" style="239"/>
  </cols>
  <sheetData>
    <row r="1" spans="1:34" ht="15" customHeight="1">
      <c r="A1" s="236" t="s">
        <v>152</v>
      </c>
      <c r="B1" s="237"/>
      <c r="C1" s="237"/>
      <c r="D1" s="237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</row>
    <row r="2" spans="1:34" ht="15" customHeight="1" thickBot="1">
      <c r="B2" s="304" t="s">
        <v>367</v>
      </c>
      <c r="C2" s="503" t="s">
        <v>995</v>
      </c>
      <c r="D2" s="503" t="s">
        <v>996</v>
      </c>
      <c r="E2" s="373" t="s">
        <v>847</v>
      </c>
      <c r="F2" s="308" t="s">
        <v>54</v>
      </c>
      <c r="G2" s="372" t="s">
        <v>845</v>
      </c>
      <c r="H2" s="308" t="s">
        <v>368</v>
      </c>
      <c r="I2" s="337">
        <f ca="1">E8</f>
        <v>0</v>
      </c>
      <c r="J2" s="337" t="s">
        <v>887</v>
      </c>
      <c r="K2" s="308" t="s">
        <v>373</v>
      </c>
      <c r="L2" s="308" t="s">
        <v>504</v>
      </c>
      <c r="M2" s="305" t="s">
        <v>490</v>
      </c>
      <c r="N2" s="331" t="s">
        <v>774</v>
      </c>
      <c r="O2" s="374" t="s">
        <v>851</v>
      </c>
      <c r="P2" s="374" t="s">
        <v>852</v>
      </c>
      <c r="Q2" s="238"/>
      <c r="R2" s="238"/>
      <c r="S2" s="238"/>
      <c r="T2" s="238"/>
    </row>
    <row r="3" spans="1:34" ht="15" customHeight="1" thickBot="1">
      <c r="B3" s="240">
        <f>COUNTIF(B9:B68,TRUE)/2</f>
        <v>0</v>
      </c>
      <c r="C3" s="438">
        <f>MIN(Pressure_1_R1!$E$4:$E$63)</f>
        <v>0</v>
      </c>
      <c r="D3" s="438">
        <f>MAX(Pressure_1_R1!$E$4:$E$63)</f>
        <v>0</v>
      </c>
      <c r="E3" s="245">
        <f>Pressure_1_R1!K4</f>
        <v>0</v>
      </c>
      <c r="F3" s="245">
        <f>Pressure_1_R1!L4</f>
        <v>0</v>
      </c>
      <c r="G3" s="245">
        <f>Pressure_1_R1!M$4</f>
        <v>0</v>
      </c>
      <c r="H3" s="245" t="e">
        <f ca="1">OFFSET($Z$6,MATCH(F8,$Z$7:$Z$31,0),MATCH(E8,$AA$6:$AH$6,0))</f>
        <v>#N/A</v>
      </c>
      <c r="I3" s="338" t="e">
        <f ca="1">F3*H3</f>
        <v>#N/A</v>
      </c>
      <c r="J3" s="338" t="str">
        <f ca="1">OFFSET(Y108,COUNTIF(W109:W119,"&lt;="&amp;I3),0)</f>
        <v>자리수</v>
      </c>
      <c r="K3" s="245" t="e">
        <f ca="1">OFFSET(X108,MATCH(J3,Y109:Y119,0),0)</f>
        <v>#N/A</v>
      </c>
      <c r="L3" s="245">
        <f>Pressure_1_R1!J$4</f>
        <v>0</v>
      </c>
      <c r="M3" s="276" t="str">
        <f>IF(SUM(X75:X104,X217:X246,X359:X388,X501:X530)=0,"","초과")</f>
        <v/>
      </c>
      <c r="N3" s="276" t="str">
        <f>IF(LEN(K109&amp;K251&amp;K393&amp;K535)=0,"PASS","FAIL")</f>
        <v>PASS</v>
      </c>
      <c r="O3" s="312" t="b">
        <f>기본정보!A46=0</f>
        <v>1</v>
      </c>
      <c r="P3" s="312">
        <f>IF(O3=TRUE,1,기본정보!A47)</f>
        <v>1</v>
      </c>
      <c r="Q3" s="238"/>
      <c r="R3" s="238"/>
      <c r="S3" s="238"/>
      <c r="T3" s="238"/>
    </row>
    <row r="4" spans="1:34" ht="15" customHeight="1">
      <c r="B4" s="237"/>
      <c r="C4" s="238"/>
      <c r="D4" s="238"/>
      <c r="E4" s="238"/>
      <c r="F4" s="238"/>
      <c r="G4" s="238"/>
      <c r="I4" s="238"/>
      <c r="J4" s="238"/>
      <c r="K4" s="238"/>
      <c r="L4" s="238"/>
      <c r="M4" s="238"/>
      <c r="N4" s="238"/>
      <c r="O4" s="238"/>
      <c r="P4" s="238"/>
      <c r="Q4" s="238"/>
      <c r="R4" s="239"/>
      <c r="S4" s="239"/>
      <c r="T4" s="239"/>
    </row>
    <row r="5" spans="1:34" s="244" customFormat="1" ht="15" customHeight="1">
      <c r="B5" s="243" t="s">
        <v>178</v>
      </c>
      <c r="C5" s="241"/>
      <c r="D5" s="241"/>
      <c r="E5" s="242"/>
      <c r="F5" s="241"/>
      <c r="G5" s="237"/>
      <c r="H5" s="241"/>
      <c r="I5" s="241"/>
      <c r="J5" s="241"/>
      <c r="K5" s="241"/>
      <c r="L5" s="241"/>
      <c r="M5" s="241"/>
      <c r="N5" s="243" t="s">
        <v>202</v>
      </c>
    </row>
    <row r="6" spans="1:34" s="238" customFormat="1" ht="15" customHeight="1">
      <c r="B6" s="800" t="s">
        <v>374</v>
      </c>
      <c r="C6" s="800" t="s">
        <v>179</v>
      </c>
      <c r="D6" s="817" t="s">
        <v>177</v>
      </c>
      <c r="E6" s="819" t="s">
        <v>55</v>
      </c>
      <c r="F6" s="800" t="s">
        <v>690</v>
      </c>
      <c r="G6" s="800"/>
      <c r="H6" s="800"/>
      <c r="I6" s="800" t="s">
        <v>208</v>
      </c>
      <c r="J6" s="801" t="s">
        <v>692</v>
      </c>
      <c r="K6" s="802"/>
      <c r="L6" s="803"/>
      <c r="M6" s="241"/>
      <c r="N6" s="800" t="s">
        <v>374</v>
      </c>
      <c r="O6" s="800" t="s">
        <v>494</v>
      </c>
      <c r="P6" s="800" t="s">
        <v>179</v>
      </c>
      <c r="Q6" s="801" t="s">
        <v>694</v>
      </c>
      <c r="R6" s="802"/>
      <c r="S6" s="802"/>
      <c r="T6" s="803"/>
      <c r="U6" s="801" t="s">
        <v>696</v>
      </c>
      <c r="V6" s="802"/>
      <c r="W6" s="802"/>
      <c r="X6" s="803"/>
      <c r="Z6" s="337" t="s">
        <v>92</v>
      </c>
      <c r="AA6" s="336" t="s">
        <v>799</v>
      </c>
      <c r="AB6" s="336" t="s">
        <v>510</v>
      </c>
      <c r="AC6" s="336" t="s">
        <v>792</v>
      </c>
      <c r="AD6" s="336" t="s">
        <v>793</v>
      </c>
      <c r="AE6" s="336" t="s">
        <v>794</v>
      </c>
      <c r="AF6" s="336" t="s">
        <v>769</v>
      </c>
      <c r="AG6" s="336" t="s">
        <v>801</v>
      </c>
      <c r="AH6" s="336" t="s">
        <v>797</v>
      </c>
    </row>
    <row r="7" spans="1:34" s="238" customFormat="1" ht="15" customHeight="1">
      <c r="B7" s="800"/>
      <c r="C7" s="800"/>
      <c r="D7" s="818"/>
      <c r="E7" s="819"/>
      <c r="F7" s="310" t="s">
        <v>217</v>
      </c>
      <c r="G7" s="310" t="s">
        <v>69</v>
      </c>
      <c r="H7" s="310" t="s">
        <v>0</v>
      </c>
      <c r="I7" s="800"/>
      <c r="J7" s="311" t="s">
        <v>505</v>
      </c>
      <c r="K7" s="311" t="s">
        <v>506</v>
      </c>
      <c r="L7" s="311" t="s">
        <v>123</v>
      </c>
      <c r="M7" s="241"/>
      <c r="N7" s="800"/>
      <c r="O7" s="800"/>
      <c r="P7" s="800"/>
      <c r="Q7" s="311" t="s">
        <v>505</v>
      </c>
      <c r="R7" s="311" t="s">
        <v>506</v>
      </c>
      <c r="S7" s="311" t="s">
        <v>507</v>
      </c>
      <c r="T7" s="311" t="s">
        <v>508</v>
      </c>
      <c r="U7" s="311" t="s">
        <v>505</v>
      </c>
      <c r="V7" s="311" t="s">
        <v>506</v>
      </c>
      <c r="W7" s="311" t="s">
        <v>507</v>
      </c>
      <c r="X7" s="311" t="s">
        <v>509</v>
      </c>
      <c r="Z7" s="336" t="s">
        <v>181</v>
      </c>
      <c r="AA7" s="338">
        <f t="shared" ref="AA7:AA21" si="0">AC7*1000</f>
        <v>1</v>
      </c>
      <c r="AB7" s="338">
        <f>AC7*10</f>
        <v>0.01</v>
      </c>
      <c r="AC7" s="338">
        <f t="shared" ref="AC7:AC21" si="1">AD7*1000</f>
        <v>1E-3</v>
      </c>
      <c r="AD7" s="338">
        <v>9.9999999999999995E-7</v>
      </c>
      <c r="AE7" s="338">
        <f t="shared" ref="AE7:AE21" si="2">AG7*1000</f>
        <v>1</v>
      </c>
      <c r="AF7" s="338">
        <f>AG7*10</f>
        <v>0.01</v>
      </c>
      <c r="AG7" s="338">
        <f t="shared" ref="AG7:AG21" si="3">AH7*1000</f>
        <v>1E-3</v>
      </c>
      <c r="AH7" s="338">
        <v>9.9999999999999995E-7</v>
      </c>
    </row>
    <row r="8" spans="1:34" s="238" customFormat="1" ht="15" customHeight="1">
      <c r="B8" s="800"/>
      <c r="C8" s="800"/>
      <c r="D8" s="449">
        <f ca="1">표준압력!G4</f>
        <v>0</v>
      </c>
      <c r="E8" s="449">
        <f ca="1">D8</f>
        <v>0</v>
      </c>
      <c r="F8" s="449">
        <f>G3</f>
        <v>0</v>
      </c>
      <c r="G8" s="311">
        <f>F8</f>
        <v>0</v>
      </c>
      <c r="H8" s="311">
        <f>G8</f>
        <v>0</v>
      </c>
      <c r="I8" s="800"/>
      <c r="J8" s="310">
        <f ca="1">$E8</f>
        <v>0</v>
      </c>
      <c r="K8" s="310">
        <f ca="1">$E8</f>
        <v>0</v>
      </c>
      <c r="L8" s="310">
        <f ca="1">$E8</f>
        <v>0</v>
      </c>
      <c r="M8" s="241"/>
      <c r="N8" s="800"/>
      <c r="O8" s="800"/>
      <c r="P8" s="800"/>
      <c r="Q8" s="310">
        <f ca="1">J8</f>
        <v>0</v>
      </c>
      <c r="R8" s="310">
        <f ca="1">K8</f>
        <v>0</v>
      </c>
      <c r="S8" s="310">
        <f ca="1">L8</f>
        <v>0</v>
      </c>
      <c r="T8" s="310">
        <f ca="1">S8</f>
        <v>0</v>
      </c>
      <c r="U8" s="310">
        <f ca="1">Q8</f>
        <v>0</v>
      </c>
      <c r="V8" s="310">
        <f ca="1">R8</f>
        <v>0</v>
      </c>
      <c r="W8" s="310">
        <f ca="1">S8</f>
        <v>0</v>
      </c>
      <c r="X8" s="310">
        <f ca="1">T8</f>
        <v>0</v>
      </c>
      <c r="Z8" s="336" t="s">
        <v>800</v>
      </c>
      <c r="AA8" s="338">
        <f t="shared" si="0"/>
        <v>100</v>
      </c>
      <c r="AB8" s="338">
        <f t="shared" ref="AB8:AB29" si="4">AC8*10</f>
        <v>1</v>
      </c>
      <c r="AC8" s="338">
        <f t="shared" si="1"/>
        <v>0.1</v>
      </c>
      <c r="AD8" s="338">
        <v>1E-4</v>
      </c>
      <c r="AE8" s="338">
        <f t="shared" si="2"/>
        <v>100</v>
      </c>
      <c r="AF8" s="338">
        <f t="shared" ref="AF8:AF29" si="5">AG8*10</f>
        <v>1</v>
      </c>
      <c r="AG8" s="338">
        <f t="shared" si="3"/>
        <v>0.1</v>
      </c>
      <c r="AH8" s="338">
        <v>1E-4</v>
      </c>
    </row>
    <row r="9" spans="1:34" s="238" customFormat="1" ht="15" customHeight="1">
      <c r="B9" s="246" t="b">
        <f>IF(Pressure_1_R1!A4="",FALSE,TRUE)</f>
        <v>0</v>
      </c>
      <c r="C9" s="247">
        <v>1</v>
      </c>
      <c r="D9" s="253" t="str">
        <f>IF($B9=FALSE,"",표준압력!F4)</f>
        <v/>
      </c>
      <c r="E9" s="248" t="str">
        <f>IF($B9=FALSE,"",표준압력!H4)</f>
        <v/>
      </c>
      <c r="F9" s="248" t="str">
        <f>IF($B9=FALSE,"",Pressure_1_R1!Q4)</f>
        <v/>
      </c>
      <c r="G9" s="249" t="str">
        <f>IF($B9=FALSE,"",Pressure_1_R1!R4)</f>
        <v/>
      </c>
      <c r="H9" s="249" t="str">
        <f>IF($B9=FALSE,"",Pressure_1_R1!S4)</f>
        <v/>
      </c>
      <c r="I9" s="255" t="b">
        <f>TYPE(G9)=1</f>
        <v>0</v>
      </c>
      <c r="J9" s="250" t="str">
        <f>IF($B9=FALSE,"",F9*$H$3)</f>
        <v/>
      </c>
      <c r="K9" s="251" t="str">
        <f>IF($B9=FALSE,"",IF(G9="ⅹ",J9,G9*$H$3))</f>
        <v/>
      </c>
      <c r="L9" s="251" t="str">
        <f>IF($B9=FALSE,"",IF(H9="ⅹ",K9,H9*$H$3))</f>
        <v/>
      </c>
      <c r="M9" s="241"/>
      <c r="N9" s="252" t="b">
        <f t="shared" ref="N9:N68" si="6">IF($P9&gt;$B$3,FALSE,TRUE)</f>
        <v>0</v>
      </c>
      <c r="O9" s="396" t="s">
        <v>511</v>
      </c>
      <c r="P9" s="400">
        <v>1</v>
      </c>
      <c r="Q9" s="398" t="str">
        <f ca="1">IF($N9=FALSE,"",IF($O9="가압",J9,OFFSET(J$8,$B$3*2-($P9-1),0)))</f>
        <v/>
      </c>
      <c r="R9" s="252" t="str">
        <f t="shared" ref="R9" ca="1" si="7">IF($N9=FALSE,"",IF($O9="가압",K9,OFFSET(K$8,$B$3*2-($P9-1),0)))</f>
        <v/>
      </c>
      <c r="S9" s="252" t="str">
        <f t="shared" ref="S9" ca="1" si="8">IF($N9=FALSE,"",IF($O9="가압",L9,OFFSET(L$8,$B$3*2-($P9-1),0)))</f>
        <v/>
      </c>
      <c r="T9" s="402" t="str">
        <f t="shared" ref="T9" si="9">IF($N9=FALSE,"",AVERAGE(Q9:S9))</f>
        <v/>
      </c>
      <c r="U9" s="398" t="str">
        <f>IF($N9=FALSE,"",Q9-Q$9)</f>
        <v/>
      </c>
      <c r="V9" s="252" t="str">
        <f t="shared" ref="V9" si="10">IF($N9=FALSE,"",R9-R$9)</f>
        <v/>
      </c>
      <c r="W9" s="252" t="str">
        <f t="shared" ref="W9" si="11">IF($N9=FALSE,"",S9-S$9)</f>
        <v/>
      </c>
      <c r="X9" s="403" t="str">
        <f t="shared" ref="X9:X37" si="12">IF($N9=FALSE,"",MAX(U9:W9)-MIN(U9:W9))</f>
        <v/>
      </c>
      <c r="Z9" s="336" t="s">
        <v>792</v>
      </c>
      <c r="AA9" s="338">
        <f t="shared" si="0"/>
        <v>1000</v>
      </c>
      <c r="AB9" s="338">
        <f t="shared" si="4"/>
        <v>10</v>
      </c>
      <c r="AC9" s="338">
        <f t="shared" si="1"/>
        <v>1</v>
      </c>
      <c r="AD9" s="338">
        <v>1E-3</v>
      </c>
      <c r="AE9" s="338">
        <f t="shared" si="2"/>
        <v>1000</v>
      </c>
      <c r="AF9" s="338">
        <f t="shared" si="5"/>
        <v>10</v>
      </c>
      <c r="AG9" s="338">
        <f t="shared" si="3"/>
        <v>1</v>
      </c>
      <c r="AH9" s="338">
        <v>1E-3</v>
      </c>
    </row>
    <row r="10" spans="1:34" s="238" customFormat="1" ht="15" customHeight="1">
      <c r="B10" s="246" t="b">
        <f>IF(Pressure_1_R1!A5="",FALSE,TRUE)</f>
        <v>0</v>
      </c>
      <c r="C10" s="247">
        <v>2</v>
      </c>
      <c r="D10" s="253" t="str">
        <f>IF($B10=FALSE,"",표준압력!F5)</f>
        <v/>
      </c>
      <c r="E10" s="248" t="str">
        <f>IF($B10=FALSE,"",표준압력!H5)</f>
        <v/>
      </c>
      <c r="F10" s="248" t="str">
        <f>IF($B10=FALSE,"",Pressure_1_R1!Q5)</f>
        <v/>
      </c>
      <c r="G10" s="249" t="str">
        <f>IF($B10=FALSE,"",Pressure_1_R1!R5)</f>
        <v/>
      </c>
      <c r="H10" s="249" t="str">
        <f>IF($B10=FALSE,"",Pressure_1_R1!S5)</f>
        <v/>
      </c>
      <c r="I10" s="255" t="b">
        <f t="shared" ref="I10:I37" si="13">TYPE(G10)=1</f>
        <v>0</v>
      </c>
      <c r="J10" s="250" t="str">
        <f>IF($B10=FALSE,"",F10*$H$3)</f>
        <v/>
      </c>
      <c r="K10" s="251" t="str">
        <f>IF($B10=FALSE,"",IF(G10="ⅹ",J10,G10*$H$3))</f>
        <v/>
      </c>
      <c r="L10" s="251" t="str">
        <f>IF($B10=FALSE,"",IF(H10="ⅹ",K10,H10*$H$3))</f>
        <v/>
      </c>
      <c r="M10" s="241"/>
      <c r="N10" s="252" t="b">
        <f t="shared" si="6"/>
        <v>0</v>
      </c>
      <c r="O10" s="396" t="s">
        <v>511</v>
      </c>
      <c r="P10" s="400">
        <v>2</v>
      </c>
      <c r="Q10" s="398" t="str">
        <f t="shared" ref="Q10:Q37" ca="1" si="14">IF($N10=FALSE,"",IF($O10="가압",J10,OFFSET(J$8,$B$3*2-($P10-1),0)))</f>
        <v/>
      </c>
      <c r="R10" s="252" t="str">
        <f t="shared" ref="R10:R37" ca="1" si="15">IF($N10=FALSE,"",IF($O10="가압",K10,OFFSET(K$8,$B$3*2-($P10-1),0)))</f>
        <v/>
      </c>
      <c r="S10" s="252" t="str">
        <f t="shared" ref="S10:S37" ca="1" si="16">IF($N10=FALSE,"",IF($O10="가압",L10,OFFSET(L$8,$B$3*2-($P10-1),0)))</f>
        <v/>
      </c>
      <c r="T10" s="402" t="str">
        <f t="shared" ref="T10:T37" si="17">IF($N10=FALSE,"",AVERAGE(Q10:S10))</f>
        <v/>
      </c>
      <c r="U10" s="398" t="str">
        <f t="shared" ref="U10:U38" si="18">IF($N10=FALSE,"",Q10-Q$9)</f>
        <v/>
      </c>
      <c r="V10" s="252" t="str">
        <f t="shared" ref="V10:V38" si="19">IF($N10=FALSE,"",R10-R$9)</f>
        <v/>
      </c>
      <c r="W10" s="252" t="str">
        <f t="shared" ref="W10:W38" si="20">IF($N10=FALSE,"",S10-S$9)</f>
        <v/>
      </c>
      <c r="X10" s="403" t="str">
        <f t="shared" si="12"/>
        <v/>
      </c>
      <c r="Z10" s="336" t="s">
        <v>203</v>
      </c>
      <c r="AA10" s="338">
        <f t="shared" si="0"/>
        <v>1000000</v>
      </c>
      <c r="AB10" s="338">
        <f t="shared" si="4"/>
        <v>10000</v>
      </c>
      <c r="AC10" s="338">
        <f t="shared" si="1"/>
        <v>1000</v>
      </c>
      <c r="AD10" s="338">
        <v>1</v>
      </c>
      <c r="AE10" s="338">
        <f t="shared" si="2"/>
        <v>1000000</v>
      </c>
      <c r="AF10" s="338">
        <f t="shared" si="5"/>
        <v>10000</v>
      </c>
      <c r="AG10" s="338">
        <f t="shared" si="3"/>
        <v>1000</v>
      </c>
      <c r="AH10" s="338">
        <v>1</v>
      </c>
    </row>
    <row r="11" spans="1:34" s="238" customFormat="1" ht="15" customHeight="1">
      <c r="B11" s="246" t="b">
        <f>IF(Pressure_1_R1!A6="",FALSE,TRUE)</f>
        <v>0</v>
      </c>
      <c r="C11" s="247">
        <v>3</v>
      </c>
      <c r="D11" s="253" t="str">
        <f>IF($B11=FALSE,"",표준압력!F6)</f>
        <v/>
      </c>
      <c r="E11" s="248" t="str">
        <f>IF($B11=FALSE,"",표준압력!H6)</f>
        <v/>
      </c>
      <c r="F11" s="248" t="str">
        <f>IF($B11=FALSE,"",Pressure_1_R1!Q6)</f>
        <v/>
      </c>
      <c r="G11" s="249" t="str">
        <f>IF($B11=FALSE,"",Pressure_1_R1!R6)</f>
        <v/>
      </c>
      <c r="H11" s="249" t="str">
        <f>IF($B11=FALSE,"",Pressure_1_R1!S6)</f>
        <v/>
      </c>
      <c r="I11" s="255" t="b">
        <f t="shared" si="13"/>
        <v>0</v>
      </c>
      <c r="J11" s="250" t="str">
        <f>IF($B11=FALSE,"",F11*$H$3)</f>
        <v/>
      </c>
      <c r="K11" s="251" t="str">
        <f>IF($B11=FALSE,"",IF(G11="ⅹ",J11,G11*$H$3))</f>
        <v/>
      </c>
      <c r="L11" s="251" t="str">
        <f>IF($B11=FALSE,"",IF(H11="ⅹ",K11,H11*$H$3))</f>
        <v/>
      </c>
      <c r="M11" s="241"/>
      <c r="N11" s="252" t="b">
        <f t="shared" si="6"/>
        <v>0</v>
      </c>
      <c r="O11" s="396" t="s">
        <v>511</v>
      </c>
      <c r="P11" s="400">
        <v>3</v>
      </c>
      <c r="Q11" s="398" t="str">
        <f t="shared" ca="1" si="14"/>
        <v/>
      </c>
      <c r="R11" s="252" t="str">
        <f t="shared" ca="1" si="15"/>
        <v/>
      </c>
      <c r="S11" s="252" t="str">
        <f t="shared" ca="1" si="16"/>
        <v/>
      </c>
      <c r="T11" s="402" t="str">
        <f t="shared" si="17"/>
        <v/>
      </c>
      <c r="U11" s="398" t="str">
        <f t="shared" si="18"/>
        <v/>
      </c>
      <c r="V11" s="252" t="str">
        <f t="shared" si="19"/>
        <v/>
      </c>
      <c r="W11" s="252" t="str">
        <f t="shared" si="20"/>
        <v/>
      </c>
      <c r="X11" s="403" t="str">
        <f t="shared" si="12"/>
        <v/>
      </c>
      <c r="Z11" s="336" t="s">
        <v>802</v>
      </c>
      <c r="AA11" s="338">
        <f t="shared" si="0"/>
        <v>100</v>
      </c>
      <c r="AB11" s="338">
        <f t="shared" si="4"/>
        <v>1</v>
      </c>
      <c r="AC11" s="338">
        <f t="shared" si="1"/>
        <v>0.1</v>
      </c>
      <c r="AD11" s="338">
        <v>1E-4</v>
      </c>
      <c r="AE11" s="338">
        <f t="shared" si="2"/>
        <v>100</v>
      </c>
      <c r="AF11" s="338">
        <f t="shared" si="5"/>
        <v>1</v>
      </c>
      <c r="AG11" s="338">
        <f t="shared" si="3"/>
        <v>0.1</v>
      </c>
      <c r="AH11" s="338">
        <v>1E-4</v>
      </c>
    </row>
    <row r="12" spans="1:34" s="238" customFormat="1" ht="15" customHeight="1">
      <c r="B12" s="246" t="b">
        <f>IF(Pressure_1_R1!A7="",FALSE,TRUE)</f>
        <v>0</v>
      </c>
      <c r="C12" s="247">
        <v>4</v>
      </c>
      <c r="D12" s="253" t="str">
        <f>IF($B12=FALSE,"",표준압력!F7)</f>
        <v/>
      </c>
      <c r="E12" s="248" t="str">
        <f>IF($B12=FALSE,"",표준압력!H7)</f>
        <v/>
      </c>
      <c r="F12" s="248" t="str">
        <f>IF($B12=FALSE,"",Pressure_1_R1!Q7)</f>
        <v/>
      </c>
      <c r="G12" s="249" t="str">
        <f>IF($B12=FALSE,"",Pressure_1_R1!R7)</f>
        <v/>
      </c>
      <c r="H12" s="249" t="str">
        <f>IF($B12=FALSE,"",Pressure_1_R1!S7)</f>
        <v/>
      </c>
      <c r="I12" s="255" t="b">
        <f t="shared" si="13"/>
        <v>0</v>
      </c>
      <c r="J12" s="250" t="str">
        <f>IF($B12=FALSE,"",F12*$H$3)</f>
        <v/>
      </c>
      <c r="K12" s="251" t="str">
        <f>IF($B12=FALSE,"",IF(G12="ⅹ",J12,G12*$H$3))</f>
        <v/>
      </c>
      <c r="L12" s="251" t="str">
        <f>IF($B12=FALSE,"",IF(H12="ⅹ",K12,H12*$H$3))</f>
        <v/>
      </c>
      <c r="M12" s="241"/>
      <c r="N12" s="252" t="b">
        <f t="shared" si="6"/>
        <v>0</v>
      </c>
      <c r="O12" s="396" t="s">
        <v>511</v>
      </c>
      <c r="P12" s="400">
        <v>4</v>
      </c>
      <c r="Q12" s="398" t="str">
        <f t="shared" ca="1" si="14"/>
        <v/>
      </c>
      <c r="R12" s="252" t="str">
        <f t="shared" ca="1" si="15"/>
        <v/>
      </c>
      <c r="S12" s="252" t="str">
        <f t="shared" ca="1" si="16"/>
        <v/>
      </c>
      <c r="T12" s="402" t="str">
        <f t="shared" si="17"/>
        <v/>
      </c>
      <c r="U12" s="398" t="str">
        <f t="shared" si="18"/>
        <v/>
      </c>
      <c r="V12" s="252" t="str">
        <f t="shared" si="19"/>
        <v/>
      </c>
      <c r="W12" s="252" t="str">
        <f t="shared" si="20"/>
        <v/>
      </c>
      <c r="X12" s="403" t="str">
        <f t="shared" si="12"/>
        <v/>
      </c>
      <c r="Z12" s="336" t="s">
        <v>803</v>
      </c>
      <c r="AA12" s="338">
        <f t="shared" si="0"/>
        <v>100000</v>
      </c>
      <c r="AB12" s="338">
        <f t="shared" si="4"/>
        <v>1000</v>
      </c>
      <c r="AC12" s="338">
        <f t="shared" si="1"/>
        <v>100</v>
      </c>
      <c r="AD12" s="338">
        <v>0.1</v>
      </c>
      <c r="AE12" s="338">
        <f t="shared" si="2"/>
        <v>100000</v>
      </c>
      <c r="AF12" s="338">
        <f t="shared" si="5"/>
        <v>1000</v>
      </c>
      <c r="AG12" s="338">
        <f t="shared" si="3"/>
        <v>100</v>
      </c>
      <c r="AH12" s="338">
        <v>0.1</v>
      </c>
    </row>
    <row r="13" spans="1:34" s="238" customFormat="1" ht="15" customHeight="1">
      <c r="B13" s="246" t="b">
        <f>IF(Pressure_1_R1!A8="",FALSE,TRUE)</f>
        <v>0</v>
      </c>
      <c r="C13" s="247">
        <v>5</v>
      </c>
      <c r="D13" s="253" t="str">
        <f>IF($B13=FALSE,"",표준압력!F8)</f>
        <v/>
      </c>
      <c r="E13" s="248" t="str">
        <f>IF($B13=FALSE,"",표준압력!H8)</f>
        <v/>
      </c>
      <c r="F13" s="248" t="str">
        <f>IF($B13=FALSE,"",Pressure_1_R1!Q8)</f>
        <v/>
      </c>
      <c r="G13" s="249" t="str">
        <f>IF($B13=FALSE,"",Pressure_1_R1!R8)</f>
        <v/>
      </c>
      <c r="H13" s="249" t="str">
        <f>IF($B13=FALSE,"",Pressure_1_R1!S8)</f>
        <v/>
      </c>
      <c r="I13" s="255" t="b">
        <f t="shared" si="13"/>
        <v>0</v>
      </c>
      <c r="J13" s="250" t="str">
        <f>IF($B13=FALSE,"",F13*$H$3)</f>
        <v/>
      </c>
      <c r="K13" s="251" t="str">
        <f>IF($B13=FALSE,"",IF(G13="ⅹ",J13,G13*$H$3))</f>
        <v/>
      </c>
      <c r="L13" s="251" t="str">
        <f>IF($B13=FALSE,"",IF(H13="ⅹ",K13,H13*$H$3))</f>
        <v/>
      </c>
      <c r="M13" s="241"/>
      <c r="N13" s="252" t="b">
        <f t="shared" si="6"/>
        <v>0</v>
      </c>
      <c r="O13" s="396" t="s">
        <v>511</v>
      </c>
      <c r="P13" s="400">
        <v>5</v>
      </c>
      <c r="Q13" s="398" t="str">
        <f t="shared" ca="1" si="14"/>
        <v/>
      </c>
      <c r="R13" s="252" t="str">
        <f t="shared" ca="1" si="15"/>
        <v/>
      </c>
      <c r="S13" s="252" t="str">
        <f t="shared" ca="1" si="16"/>
        <v/>
      </c>
      <c r="T13" s="402" t="str">
        <f t="shared" si="17"/>
        <v/>
      </c>
      <c r="U13" s="398" t="str">
        <f t="shared" si="18"/>
        <v/>
      </c>
      <c r="V13" s="252" t="str">
        <f t="shared" si="19"/>
        <v/>
      </c>
      <c r="W13" s="252" t="str">
        <f t="shared" si="20"/>
        <v/>
      </c>
      <c r="X13" s="403" t="str">
        <f t="shared" si="12"/>
        <v/>
      </c>
      <c r="Z13" s="336" t="s">
        <v>804</v>
      </c>
      <c r="AA13" s="338">
        <f t="shared" si="0"/>
        <v>6894.7569999999996</v>
      </c>
      <c r="AB13" s="338">
        <f t="shared" si="4"/>
        <v>68.947569999999999</v>
      </c>
      <c r="AC13" s="338">
        <f t="shared" si="1"/>
        <v>6.8947569999999994</v>
      </c>
      <c r="AD13" s="338">
        <v>6.8947569999999996E-3</v>
      </c>
      <c r="AE13" s="338">
        <f t="shared" si="2"/>
        <v>6894.7569999999996</v>
      </c>
      <c r="AF13" s="338">
        <f t="shared" si="5"/>
        <v>68.947569999999999</v>
      </c>
      <c r="AG13" s="338">
        <f t="shared" si="3"/>
        <v>6.8947569999999994</v>
      </c>
      <c r="AH13" s="338">
        <v>6.8947569999999996E-3</v>
      </c>
    </row>
    <row r="14" spans="1:34" s="238" customFormat="1" ht="15" customHeight="1">
      <c r="B14" s="246" t="b">
        <f>IF(Pressure_1_R1!A9="",FALSE,TRUE)</f>
        <v>0</v>
      </c>
      <c r="C14" s="247">
        <v>6</v>
      </c>
      <c r="D14" s="253" t="str">
        <f>IF($B14=FALSE,"",표준압력!F9)</f>
        <v/>
      </c>
      <c r="E14" s="248" t="str">
        <f>IF($B14=FALSE,"",표준압력!H9)</f>
        <v/>
      </c>
      <c r="F14" s="248" t="str">
        <f>IF($B14=FALSE,"",Pressure_1_R1!Q9)</f>
        <v/>
      </c>
      <c r="G14" s="249" t="str">
        <f>IF($B14=FALSE,"",Pressure_1_R1!R9)</f>
        <v/>
      </c>
      <c r="H14" s="249" t="str">
        <f>IF($B14=FALSE,"",Pressure_1_R1!S9)</f>
        <v/>
      </c>
      <c r="I14" s="255" t="b">
        <f t="shared" si="13"/>
        <v>0</v>
      </c>
      <c r="J14" s="250" t="str">
        <f>IF($B14=FALSE,"",F14*$H$3)</f>
        <v/>
      </c>
      <c r="K14" s="251" t="str">
        <f>IF($B14=FALSE,"",IF(G14="ⅹ",J14,G14*$H$3))</f>
        <v/>
      </c>
      <c r="L14" s="251" t="str">
        <f>IF($B14=FALSE,"",IF(H14="ⅹ",K14,H14*$H$3))</f>
        <v/>
      </c>
      <c r="M14" s="241"/>
      <c r="N14" s="252" t="b">
        <f t="shared" si="6"/>
        <v>0</v>
      </c>
      <c r="O14" s="396" t="s">
        <v>511</v>
      </c>
      <c r="P14" s="400">
        <v>6</v>
      </c>
      <c r="Q14" s="398" t="str">
        <f t="shared" ca="1" si="14"/>
        <v/>
      </c>
      <c r="R14" s="252" t="str">
        <f t="shared" ca="1" si="15"/>
        <v/>
      </c>
      <c r="S14" s="252" t="str">
        <f t="shared" ca="1" si="16"/>
        <v/>
      </c>
      <c r="T14" s="402" t="str">
        <f t="shared" si="17"/>
        <v/>
      </c>
      <c r="U14" s="398" t="str">
        <f t="shared" si="18"/>
        <v/>
      </c>
      <c r="V14" s="252" t="str">
        <f t="shared" si="19"/>
        <v/>
      </c>
      <c r="W14" s="252" t="str">
        <f t="shared" si="20"/>
        <v/>
      </c>
      <c r="X14" s="403" t="str">
        <f t="shared" si="12"/>
        <v/>
      </c>
      <c r="Z14" s="336" t="s">
        <v>805</v>
      </c>
      <c r="AA14" s="338">
        <f t="shared" si="0"/>
        <v>98066.5</v>
      </c>
      <c r="AB14" s="338">
        <f t="shared" si="4"/>
        <v>980.66500000000008</v>
      </c>
      <c r="AC14" s="338">
        <f t="shared" si="1"/>
        <v>98.066500000000005</v>
      </c>
      <c r="AD14" s="338">
        <v>9.8066500000000001E-2</v>
      </c>
      <c r="AE14" s="338">
        <f t="shared" si="2"/>
        <v>98066.5</v>
      </c>
      <c r="AF14" s="338">
        <f t="shared" si="5"/>
        <v>980.66500000000008</v>
      </c>
      <c r="AG14" s="338">
        <f t="shared" si="3"/>
        <v>98.066500000000005</v>
      </c>
      <c r="AH14" s="338">
        <v>9.8066500000000001E-2</v>
      </c>
    </row>
    <row r="15" spans="1:34" s="238" customFormat="1" ht="15" customHeight="1">
      <c r="B15" s="246" t="b">
        <f>IF(Pressure_1_R1!A10="",FALSE,TRUE)</f>
        <v>0</v>
      </c>
      <c r="C15" s="247">
        <v>7</v>
      </c>
      <c r="D15" s="253" t="str">
        <f>IF($B15=FALSE,"",표준압력!F10)</f>
        <v/>
      </c>
      <c r="E15" s="248" t="str">
        <f>IF($B15=FALSE,"",표준압력!H10)</f>
        <v/>
      </c>
      <c r="F15" s="248" t="str">
        <f>IF($B15=FALSE,"",Pressure_1_R1!Q10)</f>
        <v/>
      </c>
      <c r="G15" s="249" t="str">
        <f>IF($B15=FALSE,"",Pressure_1_R1!R10)</f>
        <v/>
      </c>
      <c r="H15" s="249" t="str">
        <f>IF($B15=FALSE,"",Pressure_1_R1!S10)</f>
        <v/>
      </c>
      <c r="I15" s="255" t="b">
        <f t="shared" si="13"/>
        <v>0</v>
      </c>
      <c r="J15" s="250" t="str">
        <f>IF($B15=FALSE,"",F15*$H$3)</f>
        <v/>
      </c>
      <c r="K15" s="251" t="str">
        <f>IF($B15=FALSE,"",IF(G15="ⅹ",J15,G15*$H$3))</f>
        <v/>
      </c>
      <c r="L15" s="251" t="str">
        <f>IF($B15=FALSE,"",IF(H15="ⅹ",K15,H15*$H$3))</f>
        <v/>
      </c>
      <c r="M15" s="241"/>
      <c r="N15" s="252" t="b">
        <f t="shared" si="6"/>
        <v>0</v>
      </c>
      <c r="O15" s="396" t="s">
        <v>511</v>
      </c>
      <c r="P15" s="400">
        <v>7</v>
      </c>
      <c r="Q15" s="398" t="str">
        <f t="shared" ca="1" si="14"/>
        <v/>
      </c>
      <c r="R15" s="252" t="str">
        <f t="shared" ca="1" si="15"/>
        <v/>
      </c>
      <c r="S15" s="252" t="str">
        <f t="shared" ca="1" si="16"/>
        <v/>
      </c>
      <c r="T15" s="402" t="str">
        <f t="shared" si="17"/>
        <v/>
      </c>
      <c r="U15" s="398" t="str">
        <f t="shared" si="18"/>
        <v/>
      </c>
      <c r="V15" s="252" t="str">
        <f t="shared" si="19"/>
        <v/>
      </c>
      <c r="W15" s="252" t="str">
        <f t="shared" si="20"/>
        <v/>
      </c>
      <c r="X15" s="403" t="str">
        <f t="shared" si="12"/>
        <v/>
      </c>
      <c r="Z15" s="336" t="s">
        <v>143</v>
      </c>
      <c r="AA15" s="338">
        <f t="shared" si="0"/>
        <v>9.8066499999999994</v>
      </c>
      <c r="AB15" s="338">
        <f t="shared" si="4"/>
        <v>9.8066500000000001E-2</v>
      </c>
      <c r="AC15" s="338">
        <f t="shared" si="1"/>
        <v>9.8066500000000001E-3</v>
      </c>
      <c r="AD15" s="339">
        <v>9.8066500000000004E-6</v>
      </c>
      <c r="AE15" s="338">
        <f t="shared" si="2"/>
        <v>9.8066499999999994</v>
      </c>
      <c r="AF15" s="338">
        <f t="shared" si="5"/>
        <v>9.8066500000000001E-2</v>
      </c>
      <c r="AG15" s="338">
        <f t="shared" si="3"/>
        <v>9.8066500000000001E-3</v>
      </c>
      <c r="AH15" s="339">
        <v>9.8066500000000004E-6</v>
      </c>
    </row>
    <row r="16" spans="1:34" s="238" customFormat="1" ht="15" customHeight="1">
      <c r="B16" s="246" t="b">
        <f>IF(Pressure_1_R1!A11="",FALSE,TRUE)</f>
        <v>0</v>
      </c>
      <c r="C16" s="247">
        <v>8</v>
      </c>
      <c r="D16" s="253" t="str">
        <f>IF($B16=FALSE,"",표준압력!F11)</f>
        <v/>
      </c>
      <c r="E16" s="248" t="str">
        <f>IF($B16=FALSE,"",표준압력!H11)</f>
        <v/>
      </c>
      <c r="F16" s="248" t="str">
        <f>IF($B16=FALSE,"",Pressure_1_R1!Q11)</f>
        <v/>
      </c>
      <c r="G16" s="249" t="str">
        <f>IF($B16=FALSE,"",Pressure_1_R1!R11)</f>
        <v/>
      </c>
      <c r="H16" s="249" t="str">
        <f>IF($B16=FALSE,"",Pressure_1_R1!S11)</f>
        <v/>
      </c>
      <c r="I16" s="255" t="b">
        <f t="shared" si="13"/>
        <v>0</v>
      </c>
      <c r="J16" s="250" t="str">
        <f>IF($B16=FALSE,"",F16*$H$3)</f>
        <v/>
      </c>
      <c r="K16" s="251" t="str">
        <f>IF($B16=FALSE,"",IF(G16="ⅹ",J16,G16*$H$3))</f>
        <v/>
      </c>
      <c r="L16" s="251" t="str">
        <f>IF($B16=FALSE,"",IF(H16="ⅹ",K16,H16*$H$3))</f>
        <v/>
      </c>
      <c r="M16" s="241"/>
      <c r="N16" s="252" t="b">
        <f t="shared" si="6"/>
        <v>0</v>
      </c>
      <c r="O16" s="396" t="s">
        <v>511</v>
      </c>
      <c r="P16" s="400">
        <v>8</v>
      </c>
      <c r="Q16" s="398" t="str">
        <f t="shared" ca="1" si="14"/>
        <v/>
      </c>
      <c r="R16" s="252" t="str">
        <f t="shared" ca="1" si="15"/>
        <v/>
      </c>
      <c r="S16" s="252" t="str">
        <f t="shared" ca="1" si="16"/>
        <v/>
      </c>
      <c r="T16" s="402" t="str">
        <f t="shared" si="17"/>
        <v/>
      </c>
      <c r="U16" s="398" t="str">
        <f t="shared" si="18"/>
        <v/>
      </c>
      <c r="V16" s="252" t="str">
        <f t="shared" si="19"/>
        <v/>
      </c>
      <c r="W16" s="252" t="str">
        <f t="shared" si="20"/>
        <v/>
      </c>
      <c r="X16" s="403" t="str">
        <f t="shared" si="12"/>
        <v/>
      </c>
      <c r="Z16" s="336" t="s">
        <v>806</v>
      </c>
      <c r="AA16" s="338">
        <f t="shared" si="0"/>
        <v>3386.3889999999997</v>
      </c>
      <c r="AB16" s="338">
        <f t="shared" si="4"/>
        <v>33.863889999999998</v>
      </c>
      <c r="AC16" s="338">
        <f t="shared" si="1"/>
        <v>3.3863889999999999</v>
      </c>
      <c r="AD16" s="338">
        <v>3.3863890000000001E-3</v>
      </c>
      <c r="AE16" s="338">
        <f t="shared" si="2"/>
        <v>3386.3889999999997</v>
      </c>
      <c r="AF16" s="338">
        <f t="shared" si="5"/>
        <v>33.863889999999998</v>
      </c>
      <c r="AG16" s="338">
        <f t="shared" si="3"/>
        <v>3.3863889999999999</v>
      </c>
      <c r="AH16" s="338">
        <v>3.3863890000000001E-3</v>
      </c>
    </row>
    <row r="17" spans="2:34" s="238" customFormat="1" ht="15" customHeight="1">
      <c r="B17" s="246" t="b">
        <f>IF(Pressure_1_R1!A12="",FALSE,TRUE)</f>
        <v>0</v>
      </c>
      <c r="C17" s="247">
        <v>9</v>
      </c>
      <c r="D17" s="253" t="str">
        <f>IF($B17=FALSE,"",표준압력!F12)</f>
        <v/>
      </c>
      <c r="E17" s="248" t="str">
        <f>IF($B17=FALSE,"",표준압력!H12)</f>
        <v/>
      </c>
      <c r="F17" s="248" t="str">
        <f>IF($B17=FALSE,"",Pressure_1_R1!Q12)</f>
        <v/>
      </c>
      <c r="G17" s="249" t="str">
        <f>IF($B17=FALSE,"",Pressure_1_R1!R12)</f>
        <v/>
      </c>
      <c r="H17" s="249" t="str">
        <f>IF($B17=FALSE,"",Pressure_1_R1!S12)</f>
        <v/>
      </c>
      <c r="I17" s="255" t="b">
        <f t="shared" si="13"/>
        <v>0</v>
      </c>
      <c r="J17" s="250" t="str">
        <f>IF($B17=FALSE,"",F17*$H$3)</f>
        <v/>
      </c>
      <c r="K17" s="251" t="str">
        <f>IF($B17=FALSE,"",IF(G17="ⅹ",J17,G17*$H$3))</f>
        <v/>
      </c>
      <c r="L17" s="251" t="str">
        <f>IF($B17=FALSE,"",IF(H17="ⅹ",K17,H17*$H$3))</f>
        <v/>
      </c>
      <c r="M17" s="241"/>
      <c r="N17" s="252" t="b">
        <f t="shared" si="6"/>
        <v>0</v>
      </c>
      <c r="O17" s="396" t="s">
        <v>511</v>
      </c>
      <c r="P17" s="400">
        <v>9</v>
      </c>
      <c r="Q17" s="398" t="str">
        <f t="shared" ca="1" si="14"/>
        <v/>
      </c>
      <c r="R17" s="252" t="str">
        <f t="shared" ca="1" si="15"/>
        <v/>
      </c>
      <c r="S17" s="252" t="str">
        <f t="shared" ca="1" si="16"/>
        <v/>
      </c>
      <c r="T17" s="402" t="str">
        <f t="shared" si="17"/>
        <v/>
      </c>
      <c r="U17" s="398" t="str">
        <f t="shared" si="18"/>
        <v/>
      </c>
      <c r="V17" s="252" t="str">
        <f t="shared" si="19"/>
        <v/>
      </c>
      <c r="W17" s="252" t="str">
        <f t="shared" si="20"/>
        <v/>
      </c>
      <c r="X17" s="403" t="str">
        <f t="shared" si="12"/>
        <v/>
      </c>
      <c r="Z17" s="336" t="s">
        <v>807</v>
      </c>
      <c r="AA17" s="338">
        <f t="shared" si="0"/>
        <v>133.32240000000002</v>
      </c>
      <c r="AB17" s="338">
        <f t="shared" si="4"/>
        <v>1.333224</v>
      </c>
      <c r="AC17" s="338">
        <f t="shared" si="1"/>
        <v>0.13332240000000001</v>
      </c>
      <c r="AD17" s="338">
        <v>1.3332240000000001E-4</v>
      </c>
      <c r="AE17" s="338">
        <f t="shared" si="2"/>
        <v>133.32240000000002</v>
      </c>
      <c r="AF17" s="338">
        <f t="shared" si="5"/>
        <v>1.333224</v>
      </c>
      <c r="AG17" s="338">
        <f t="shared" si="3"/>
        <v>0.13332240000000001</v>
      </c>
      <c r="AH17" s="338">
        <v>1.3332240000000001E-4</v>
      </c>
    </row>
    <row r="18" spans="2:34" s="238" customFormat="1" ht="15" customHeight="1">
      <c r="B18" s="246" t="b">
        <f>IF(Pressure_1_R1!A13="",FALSE,TRUE)</f>
        <v>0</v>
      </c>
      <c r="C18" s="247">
        <v>10</v>
      </c>
      <c r="D18" s="253" t="str">
        <f>IF($B18=FALSE,"",표준압력!F13)</f>
        <v/>
      </c>
      <c r="E18" s="248" t="str">
        <f>IF($B18=FALSE,"",표준압력!H13)</f>
        <v/>
      </c>
      <c r="F18" s="248" t="str">
        <f>IF($B18=FALSE,"",Pressure_1_R1!Q13)</f>
        <v/>
      </c>
      <c r="G18" s="249" t="str">
        <f>IF($B18=FALSE,"",Pressure_1_R1!R13)</f>
        <v/>
      </c>
      <c r="H18" s="249" t="str">
        <f>IF($B18=FALSE,"",Pressure_1_R1!S13)</f>
        <v/>
      </c>
      <c r="I18" s="255" t="b">
        <f t="shared" si="13"/>
        <v>0</v>
      </c>
      <c r="J18" s="250" t="str">
        <f>IF($B18=FALSE,"",F18*$H$3)</f>
        <v/>
      </c>
      <c r="K18" s="251" t="str">
        <f>IF($B18=FALSE,"",IF(G18="ⅹ",J18,G18*$H$3))</f>
        <v/>
      </c>
      <c r="L18" s="251" t="str">
        <f>IF($B18=FALSE,"",IF(H18="ⅹ",K18,H18*$H$3))</f>
        <v/>
      </c>
      <c r="M18" s="241"/>
      <c r="N18" s="252" t="b">
        <f t="shared" si="6"/>
        <v>0</v>
      </c>
      <c r="O18" s="396" t="s">
        <v>511</v>
      </c>
      <c r="P18" s="400">
        <v>10</v>
      </c>
      <c r="Q18" s="398" t="str">
        <f t="shared" ca="1" si="14"/>
        <v/>
      </c>
      <c r="R18" s="252" t="str">
        <f t="shared" ca="1" si="15"/>
        <v/>
      </c>
      <c r="S18" s="252" t="str">
        <f t="shared" ca="1" si="16"/>
        <v/>
      </c>
      <c r="T18" s="402" t="str">
        <f t="shared" si="17"/>
        <v/>
      </c>
      <c r="U18" s="398" t="str">
        <f t="shared" si="18"/>
        <v/>
      </c>
      <c r="V18" s="252" t="str">
        <f t="shared" si="19"/>
        <v/>
      </c>
      <c r="W18" s="252" t="str">
        <f t="shared" si="20"/>
        <v/>
      </c>
      <c r="X18" s="403" t="str">
        <f t="shared" si="12"/>
        <v/>
      </c>
      <c r="Z18" s="336" t="s">
        <v>808</v>
      </c>
      <c r="AA18" s="338">
        <f t="shared" si="0"/>
        <v>1333.2239999999999</v>
      </c>
      <c r="AB18" s="338">
        <f t="shared" si="4"/>
        <v>13.332239999999999</v>
      </c>
      <c r="AC18" s="338">
        <f t="shared" si="1"/>
        <v>1.333224</v>
      </c>
      <c r="AD18" s="338">
        <v>1.333224E-3</v>
      </c>
      <c r="AE18" s="338">
        <f t="shared" si="2"/>
        <v>1333.2239999999999</v>
      </c>
      <c r="AF18" s="338">
        <f t="shared" si="5"/>
        <v>13.332239999999999</v>
      </c>
      <c r="AG18" s="338">
        <f t="shared" si="3"/>
        <v>1.333224</v>
      </c>
      <c r="AH18" s="338">
        <v>1.333224E-3</v>
      </c>
    </row>
    <row r="19" spans="2:34" s="238" customFormat="1" ht="15" customHeight="1">
      <c r="B19" s="246" t="b">
        <f>IF(Pressure_1_R1!A14="",FALSE,TRUE)</f>
        <v>0</v>
      </c>
      <c r="C19" s="247">
        <v>11</v>
      </c>
      <c r="D19" s="253" t="str">
        <f>IF($B19=FALSE,"",표준압력!F14)</f>
        <v/>
      </c>
      <c r="E19" s="248" t="str">
        <f>IF($B19=FALSE,"",표준압력!H14)</f>
        <v/>
      </c>
      <c r="F19" s="248" t="str">
        <f>IF($B19=FALSE,"",Pressure_1_R1!Q14)</f>
        <v/>
      </c>
      <c r="G19" s="249" t="str">
        <f>IF($B19=FALSE,"",Pressure_1_R1!R14)</f>
        <v/>
      </c>
      <c r="H19" s="249" t="str">
        <f>IF($B19=FALSE,"",Pressure_1_R1!S14)</f>
        <v/>
      </c>
      <c r="I19" s="255" t="b">
        <f t="shared" si="13"/>
        <v>0</v>
      </c>
      <c r="J19" s="250" t="str">
        <f>IF($B19=FALSE,"",F19*$H$3)</f>
        <v/>
      </c>
      <c r="K19" s="251" t="str">
        <f>IF($B19=FALSE,"",IF(G19="ⅹ",J19,G19*$H$3))</f>
        <v/>
      </c>
      <c r="L19" s="251" t="str">
        <f>IF($B19=FALSE,"",IF(H19="ⅹ",K19,H19*$H$3))</f>
        <v/>
      </c>
      <c r="M19" s="241"/>
      <c r="N19" s="252" t="b">
        <f t="shared" si="6"/>
        <v>0</v>
      </c>
      <c r="O19" s="396" t="s">
        <v>511</v>
      </c>
      <c r="P19" s="400">
        <v>11</v>
      </c>
      <c r="Q19" s="398" t="str">
        <f t="shared" ca="1" si="14"/>
        <v/>
      </c>
      <c r="R19" s="252" t="str">
        <f t="shared" ca="1" si="15"/>
        <v/>
      </c>
      <c r="S19" s="252" t="str">
        <f t="shared" ca="1" si="16"/>
        <v/>
      </c>
      <c r="T19" s="402" t="str">
        <f t="shared" si="17"/>
        <v/>
      </c>
      <c r="U19" s="398" t="str">
        <f t="shared" si="18"/>
        <v/>
      </c>
      <c r="V19" s="252" t="str">
        <f t="shared" si="19"/>
        <v/>
      </c>
      <c r="W19" s="252" t="str">
        <f t="shared" si="20"/>
        <v/>
      </c>
      <c r="X19" s="403" t="str">
        <f t="shared" si="12"/>
        <v/>
      </c>
      <c r="Z19" s="336" t="s">
        <v>809</v>
      </c>
      <c r="AA19" s="338">
        <f t="shared" si="0"/>
        <v>249.0889</v>
      </c>
      <c r="AB19" s="338">
        <f t="shared" si="4"/>
        <v>2.4908890000000001</v>
      </c>
      <c r="AC19" s="338">
        <f t="shared" si="1"/>
        <v>0.2490889</v>
      </c>
      <c r="AD19" s="338">
        <v>2.4908889999999999E-4</v>
      </c>
      <c r="AE19" s="338">
        <f t="shared" si="2"/>
        <v>249.0889</v>
      </c>
      <c r="AF19" s="338">
        <f t="shared" si="5"/>
        <v>2.4908890000000001</v>
      </c>
      <c r="AG19" s="338">
        <f t="shared" si="3"/>
        <v>0.2490889</v>
      </c>
      <c r="AH19" s="338">
        <v>2.4908889999999999E-4</v>
      </c>
    </row>
    <row r="20" spans="2:34" s="238" customFormat="1" ht="15" customHeight="1">
      <c r="B20" s="246" t="b">
        <f>IF(Pressure_1_R1!A15="",FALSE,TRUE)</f>
        <v>0</v>
      </c>
      <c r="C20" s="247">
        <v>12</v>
      </c>
      <c r="D20" s="253" t="str">
        <f>IF($B20=FALSE,"",표준압력!F15)</f>
        <v/>
      </c>
      <c r="E20" s="248" t="str">
        <f>IF($B20=FALSE,"",표준압력!H15)</f>
        <v/>
      </c>
      <c r="F20" s="248" t="str">
        <f>IF($B20=FALSE,"",Pressure_1_R1!Q15)</f>
        <v/>
      </c>
      <c r="G20" s="249" t="str">
        <f>IF($B20=FALSE,"",Pressure_1_R1!R15)</f>
        <v/>
      </c>
      <c r="H20" s="249" t="str">
        <f>IF($B20=FALSE,"",Pressure_1_R1!S15)</f>
        <v/>
      </c>
      <c r="I20" s="255" t="b">
        <f t="shared" si="13"/>
        <v>0</v>
      </c>
      <c r="J20" s="250" t="str">
        <f>IF($B20=FALSE,"",F20*$H$3)</f>
        <v/>
      </c>
      <c r="K20" s="251" t="str">
        <f>IF($B20=FALSE,"",IF(G20="ⅹ",J20,G20*$H$3))</f>
        <v/>
      </c>
      <c r="L20" s="251" t="str">
        <f>IF($B20=FALSE,"",IF(H20="ⅹ",K20,H20*$H$3))</f>
        <v/>
      </c>
      <c r="M20" s="241"/>
      <c r="N20" s="252" t="b">
        <f t="shared" si="6"/>
        <v>0</v>
      </c>
      <c r="O20" s="396" t="s">
        <v>511</v>
      </c>
      <c r="P20" s="400">
        <v>12</v>
      </c>
      <c r="Q20" s="398" t="str">
        <f t="shared" ca="1" si="14"/>
        <v/>
      </c>
      <c r="R20" s="252" t="str">
        <f t="shared" ca="1" si="15"/>
        <v/>
      </c>
      <c r="S20" s="252" t="str">
        <f t="shared" ca="1" si="16"/>
        <v/>
      </c>
      <c r="T20" s="402" t="str">
        <f t="shared" si="17"/>
        <v/>
      </c>
      <c r="U20" s="398" t="str">
        <f t="shared" si="18"/>
        <v/>
      </c>
      <c r="V20" s="252" t="str">
        <f t="shared" si="19"/>
        <v/>
      </c>
      <c r="W20" s="252" t="str">
        <f t="shared" si="20"/>
        <v/>
      </c>
      <c r="X20" s="403" t="str">
        <f t="shared" si="12"/>
        <v/>
      </c>
      <c r="Z20" s="336" t="s">
        <v>810</v>
      </c>
      <c r="AA20" s="338">
        <f t="shared" si="0"/>
        <v>9.8066499999999994</v>
      </c>
      <c r="AB20" s="338">
        <f t="shared" si="4"/>
        <v>9.8066500000000001E-2</v>
      </c>
      <c r="AC20" s="338">
        <f t="shared" si="1"/>
        <v>9.8066500000000001E-3</v>
      </c>
      <c r="AD20" s="338">
        <v>9.8066500000000004E-6</v>
      </c>
      <c r="AE20" s="338">
        <f t="shared" si="2"/>
        <v>9.8066499999999994</v>
      </c>
      <c r="AF20" s="338">
        <f t="shared" si="5"/>
        <v>9.8066500000000001E-2</v>
      </c>
      <c r="AG20" s="338">
        <f t="shared" si="3"/>
        <v>9.8066500000000001E-3</v>
      </c>
      <c r="AH20" s="338">
        <v>9.8066500000000004E-6</v>
      </c>
    </row>
    <row r="21" spans="2:34" s="238" customFormat="1" ht="15" customHeight="1">
      <c r="B21" s="246" t="b">
        <f>IF(Pressure_1_R1!A16="",FALSE,TRUE)</f>
        <v>0</v>
      </c>
      <c r="C21" s="247">
        <v>13</v>
      </c>
      <c r="D21" s="253" t="str">
        <f>IF($B21=FALSE,"",표준압력!F16)</f>
        <v/>
      </c>
      <c r="E21" s="248" t="str">
        <f>IF($B21=FALSE,"",표준압력!H16)</f>
        <v/>
      </c>
      <c r="F21" s="248" t="str">
        <f>IF($B21=FALSE,"",Pressure_1_R1!Q16)</f>
        <v/>
      </c>
      <c r="G21" s="249" t="str">
        <f>IF($B21=FALSE,"",Pressure_1_R1!R16)</f>
        <v/>
      </c>
      <c r="H21" s="249" t="str">
        <f>IF($B21=FALSE,"",Pressure_1_R1!S16)</f>
        <v/>
      </c>
      <c r="I21" s="255" t="b">
        <f t="shared" si="13"/>
        <v>0</v>
      </c>
      <c r="J21" s="250" t="str">
        <f>IF($B21=FALSE,"",F21*$H$3)</f>
        <v/>
      </c>
      <c r="K21" s="251" t="str">
        <f>IF($B21=FALSE,"",IF(G21="ⅹ",J21,G21*$H$3))</f>
        <v/>
      </c>
      <c r="L21" s="251" t="str">
        <f>IF($B21=FALSE,"",IF(H21="ⅹ",K21,H21*$H$3))</f>
        <v/>
      </c>
      <c r="M21" s="241"/>
      <c r="N21" s="252" t="b">
        <f t="shared" si="6"/>
        <v>0</v>
      </c>
      <c r="O21" s="396" t="s">
        <v>511</v>
      </c>
      <c r="P21" s="400">
        <v>13</v>
      </c>
      <c r="Q21" s="398" t="str">
        <f t="shared" ca="1" si="14"/>
        <v/>
      </c>
      <c r="R21" s="252" t="str">
        <f t="shared" ca="1" si="15"/>
        <v/>
      </c>
      <c r="S21" s="252" t="str">
        <f t="shared" ca="1" si="16"/>
        <v/>
      </c>
      <c r="T21" s="402" t="str">
        <f t="shared" si="17"/>
        <v/>
      </c>
      <c r="U21" s="398" t="str">
        <f t="shared" si="18"/>
        <v/>
      </c>
      <c r="V21" s="252" t="str">
        <f t="shared" si="19"/>
        <v/>
      </c>
      <c r="W21" s="252" t="str">
        <f t="shared" si="20"/>
        <v/>
      </c>
      <c r="X21" s="403" t="str">
        <f t="shared" si="12"/>
        <v/>
      </c>
      <c r="Z21" s="336" t="s">
        <v>811</v>
      </c>
      <c r="AA21" s="338">
        <f t="shared" si="0"/>
        <v>98.066500000000005</v>
      </c>
      <c r="AB21" s="338">
        <f t="shared" si="4"/>
        <v>0.98066500000000001</v>
      </c>
      <c r="AC21" s="338">
        <f t="shared" si="1"/>
        <v>9.8066500000000001E-2</v>
      </c>
      <c r="AD21" s="339">
        <v>9.80665E-5</v>
      </c>
      <c r="AE21" s="338">
        <f t="shared" si="2"/>
        <v>98.066500000000005</v>
      </c>
      <c r="AF21" s="338">
        <f t="shared" si="5"/>
        <v>0.98066500000000001</v>
      </c>
      <c r="AG21" s="338">
        <f t="shared" si="3"/>
        <v>9.8066500000000001E-2</v>
      </c>
      <c r="AH21" s="339">
        <v>9.80665E-5</v>
      </c>
    </row>
    <row r="22" spans="2:34" s="238" customFormat="1" ht="15" customHeight="1">
      <c r="B22" s="246" t="b">
        <f>IF(Pressure_1_R1!A17="",FALSE,TRUE)</f>
        <v>0</v>
      </c>
      <c r="C22" s="247">
        <v>14</v>
      </c>
      <c r="D22" s="253" t="str">
        <f>IF($B22=FALSE,"",표준압력!F17)</f>
        <v/>
      </c>
      <c r="E22" s="248" t="str">
        <f>IF($B22=FALSE,"",표준압력!H17)</f>
        <v/>
      </c>
      <c r="F22" s="248" t="str">
        <f>IF($B22=FALSE,"",Pressure_1_R1!Q17)</f>
        <v/>
      </c>
      <c r="G22" s="249" t="str">
        <f>IF($B22=FALSE,"",Pressure_1_R1!R17)</f>
        <v/>
      </c>
      <c r="H22" s="249" t="str">
        <f>IF($B22=FALSE,"",Pressure_1_R1!S17)</f>
        <v/>
      </c>
      <c r="I22" s="255" t="b">
        <f t="shared" si="13"/>
        <v>0</v>
      </c>
      <c r="J22" s="250" t="str">
        <f>IF($B22=FALSE,"",F22*$H$3)</f>
        <v/>
      </c>
      <c r="K22" s="251" t="str">
        <f>IF($B22=FALSE,"",IF(G22="ⅹ",J22,G22*$H$3))</f>
        <v/>
      </c>
      <c r="L22" s="251" t="str">
        <f>IF($B22=FALSE,"",IF(H22="ⅹ",K22,H22*$H$3))</f>
        <v/>
      </c>
      <c r="M22" s="241"/>
      <c r="N22" s="252" t="b">
        <f t="shared" si="6"/>
        <v>0</v>
      </c>
      <c r="O22" s="396" t="s">
        <v>511</v>
      </c>
      <c r="P22" s="400">
        <v>14</v>
      </c>
      <c r="Q22" s="398" t="str">
        <f t="shared" ca="1" si="14"/>
        <v/>
      </c>
      <c r="R22" s="252" t="str">
        <f t="shared" ca="1" si="15"/>
        <v/>
      </c>
      <c r="S22" s="252" t="str">
        <f t="shared" ca="1" si="16"/>
        <v/>
      </c>
      <c r="T22" s="402" t="str">
        <f t="shared" si="17"/>
        <v/>
      </c>
      <c r="U22" s="398" t="str">
        <f t="shared" si="18"/>
        <v/>
      </c>
      <c r="V22" s="252" t="str">
        <f t="shared" si="19"/>
        <v/>
      </c>
      <c r="W22" s="252" t="str">
        <f t="shared" si="20"/>
        <v/>
      </c>
      <c r="X22" s="403" t="str">
        <f t="shared" si="12"/>
        <v/>
      </c>
      <c r="Z22" s="336" t="s">
        <v>812</v>
      </c>
      <c r="AA22" s="338">
        <v>10000</v>
      </c>
      <c r="AB22" s="338">
        <f t="shared" si="4"/>
        <v>100</v>
      </c>
      <c r="AC22" s="338">
        <v>10</v>
      </c>
      <c r="AD22" s="339">
        <v>0.01</v>
      </c>
      <c r="AE22" s="338">
        <v>10000</v>
      </c>
      <c r="AF22" s="338">
        <f t="shared" si="5"/>
        <v>100</v>
      </c>
      <c r="AG22" s="338">
        <v>10</v>
      </c>
      <c r="AH22" s="339">
        <v>0.01</v>
      </c>
    </row>
    <row r="23" spans="2:34" s="238" customFormat="1" ht="15" customHeight="1">
      <c r="B23" s="246" t="b">
        <f>IF(Pressure_1_R1!A18="",FALSE,TRUE)</f>
        <v>0</v>
      </c>
      <c r="C23" s="247">
        <v>15</v>
      </c>
      <c r="D23" s="253" t="str">
        <f>IF($B23=FALSE,"",표준압력!F18)</f>
        <v/>
      </c>
      <c r="E23" s="248" t="str">
        <f>IF($B23=FALSE,"",표준압력!H18)</f>
        <v/>
      </c>
      <c r="F23" s="248" t="str">
        <f>IF($B23=FALSE,"",Pressure_1_R1!Q18)</f>
        <v/>
      </c>
      <c r="G23" s="249" t="str">
        <f>IF($B23=FALSE,"",Pressure_1_R1!R18)</f>
        <v/>
      </c>
      <c r="H23" s="249" t="str">
        <f>IF($B23=FALSE,"",Pressure_1_R1!S18)</f>
        <v/>
      </c>
      <c r="I23" s="255" t="b">
        <f t="shared" si="13"/>
        <v>0</v>
      </c>
      <c r="J23" s="250" t="str">
        <f>IF($B23=FALSE,"",F23*$H$3)</f>
        <v/>
      </c>
      <c r="K23" s="251" t="str">
        <f>IF($B23=FALSE,"",IF(G23="ⅹ",J23,G23*$H$3))</f>
        <v/>
      </c>
      <c r="L23" s="251" t="str">
        <f>IF($B23=FALSE,"",IF(H23="ⅹ",K23,H23*$H$3))</f>
        <v/>
      </c>
      <c r="M23" s="241"/>
      <c r="N23" s="252" t="b">
        <f t="shared" si="6"/>
        <v>0</v>
      </c>
      <c r="O23" s="396" t="s">
        <v>511</v>
      </c>
      <c r="P23" s="400">
        <v>15</v>
      </c>
      <c r="Q23" s="398" t="str">
        <f t="shared" ca="1" si="14"/>
        <v/>
      </c>
      <c r="R23" s="252" t="str">
        <f t="shared" ca="1" si="15"/>
        <v/>
      </c>
      <c r="S23" s="252" t="str">
        <f t="shared" ca="1" si="16"/>
        <v/>
      </c>
      <c r="T23" s="402" t="str">
        <f t="shared" si="17"/>
        <v/>
      </c>
      <c r="U23" s="398" t="str">
        <f t="shared" si="18"/>
        <v/>
      </c>
      <c r="V23" s="252" t="str">
        <f t="shared" si="19"/>
        <v/>
      </c>
      <c r="W23" s="252" t="str">
        <f t="shared" si="20"/>
        <v/>
      </c>
      <c r="X23" s="403" t="str">
        <f t="shared" si="12"/>
        <v/>
      </c>
      <c r="Z23" s="336" t="s">
        <v>813</v>
      </c>
      <c r="AA23" s="338">
        <f t="shared" ref="AA23:AA30" si="21">AC23*1000</f>
        <v>1</v>
      </c>
      <c r="AB23" s="338">
        <f t="shared" si="4"/>
        <v>0.01</v>
      </c>
      <c r="AC23" s="338">
        <f t="shared" ref="AC23:AC30" si="22">AD23*1000</f>
        <v>1E-3</v>
      </c>
      <c r="AD23" s="338">
        <v>9.9999999999999995E-7</v>
      </c>
      <c r="AE23" s="338">
        <f t="shared" ref="AE23:AE30" si="23">AG23*1000</f>
        <v>1</v>
      </c>
      <c r="AF23" s="338">
        <f t="shared" si="5"/>
        <v>0.01</v>
      </c>
      <c r="AG23" s="338">
        <f t="shared" ref="AG23:AG30" si="24">AH23*1000</f>
        <v>1E-3</v>
      </c>
      <c r="AH23" s="338">
        <v>9.9999999999999995E-7</v>
      </c>
    </row>
    <row r="24" spans="2:34" s="238" customFormat="1" ht="15" customHeight="1">
      <c r="B24" s="246" t="b">
        <f>IF(Pressure_1_R1!A19="",FALSE,TRUE)</f>
        <v>0</v>
      </c>
      <c r="C24" s="247">
        <v>16</v>
      </c>
      <c r="D24" s="253" t="str">
        <f>IF($B24=FALSE,"",표준압력!F19)</f>
        <v/>
      </c>
      <c r="E24" s="248" t="str">
        <f>IF($B24=FALSE,"",표준압력!H19)</f>
        <v/>
      </c>
      <c r="F24" s="248" t="str">
        <f>IF($B24=FALSE,"",Pressure_1_R1!Q19)</f>
        <v/>
      </c>
      <c r="G24" s="249" t="str">
        <f>IF($B24=FALSE,"",Pressure_1_R1!R19)</f>
        <v/>
      </c>
      <c r="H24" s="249" t="str">
        <f>IF($B24=FALSE,"",Pressure_1_R1!S19)</f>
        <v/>
      </c>
      <c r="I24" s="255" t="b">
        <f t="shared" si="13"/>
        <v>0</v>
      </c>
      <c r="J24" s="250" t="str">
        <f>IF($B24=FALSE,"",F24*$H$3)</f>
        <v/>
      </c>
      <c r="K24" s="251" t="str">
        <f>IF($B24=FALSE,"",IF(G24="ⅹ",J24,G24*$H$3))</f>
        <v/>
      </c>
      <c r="L24" s="251" t="str">
        <f>IF($B24=FALSE,"",IF(H24="ⅹ",K24,H24*$H$3))</f>
        <v/>
      </c>
      <c r="M24" s="241"/>
      <c r="N24" s="252" t="b">
        <f t="shared" si="6"/>
        <v>0</v>
      </c>
      <c r="O24" s="396" t="s">
        <v>511</v>
      </c>
      <c r="P24" s="400">
        <v>16</v>
      </c>
      <c r="Q24" s="398" t="str">
        <f t="shared" ca="1" si="14"/>
        <v/>
      </c>
      <c r="R24" s="252" t="str">
        <f t="shared" ca="1" si="15"/>
        <v/>
      </c>
      <c r="S24" s="252" t="str">
        <f t="shared" ca="1" si="16"/>
        <v/>
      </c>
      <c r="T24" s="402" t="str">
        <f t="shared" si="17"/>
        <v/>
      </c>
      <c r="U24" s="398" t="str">
        <f t="shared" si="18"/>
        <v/>
      </c>
      <c r="V24" s="252" t="str">
        <f t="shared" si="19"/>
        <v/>
      </c>
      <c r="W24" s="252" t="str">
        <f t="shared" si="20"/>
        <v/>
      </c>
      <c r="X24" s="403" t="str">
        <f t="shared" si="12"/>
        <v/>
      </c>
      <c r="Z24" s="336" t="s">
        <v>814</v>
      </c>
      <c r="AA24" s="338">
        <f t="shared" si="21"/>
        <v>100</v>
      </c>
      <c r="AB24" s="338">
        <f t="shared" si="4"/>
        <v>1</v>
      </c>
      <c r="AC24" s="338">
        <f t="shared" si="22"/>
        <v>0.1</v>
      </c>
      <c r="AD24" s="338">
        <v>1E-4</v>
      </c>
      <c r="AE24" s="338">
        <f t="shared" si="23"/>
        <v>100</v>
      </c>
      <c r="AF24" s="338">
        <f t="shared" si="5"/>
        <v>1</v>
      </c>
      <c r="AG24" s="338">
        <f t="shared" si="24"/>
        <v>0.1</v>
      </c>
      <c r="AH24" s="338">
        <v>1E-4</v>
      </c>
    </row>
    <row r="25" spans="2:34" s="238" customFormat="1" ht="15" customHeight="1">
      <c r="B25" s="246" t="b">
        <f>IF(Pressure_1_R1!A20="",FALSE,TRUE)</f>
        <v>0</v>
      </c>
      <c r="C25" s="247">
        <v>17</v>
      </c>
      <c r="D25" s="253" t="str">
        <f>IF($B25=FALSE,"",표준압력!F20)</f>
        <v/>
      </c>
      <c r="E25" s="248" t="str">
        <f>IF($B25=FALSE,"",표준압력!H20)</f>
        <v/>
      </c>
      <c r="F25" s="248" t="str">
        <f>IF($B25=FALSE,"",Pressure_1_R1!Q20)</f>
        <v/>
      </c>
      <c r="G25" s="249" t="str">
        <f>IF($B25=FALSE,"",Pressure_1_R1!R20)</f>
        <v/>
      </c>
      <c r="H25" s="249" t="str">
        <f>IF($B25=FALSE,"",Pressure_1_R1!S20)</f>
        <v/>
      </c>
      <c r="I25" s="255" t="b">
        <f t="shared" si="13"/>
        <v>0</v>
      </c>
      <c r="J25" s="250" t="str">
        <f>IF($B25=FALSE,"",F25*$H$3)</f>
        <v/>
      </c>
      <c r="K25" s="251" t="str">
        <f>IF($B25=FALSE,"",IF(G25="ⅹ",J25,G25*$H$3))</f>
        <v/>
      </c>
      <c r="L25" s="251" t="str">
        <f>IF($B25=FALSE,"",IF(H25="ⅹ",K25,H25*$H$3))</f>
        <v/>
      </c>
      <c r="M25" s="241"/>
      <c r="N25" s="252" t="b">
        <f t="shared" si="6"/>
        <v>0</v>
      </c>
      <c r="O25" s="396" t="s">
        <v>511</v>
      </c>
      <c r="P25" s="400">
        <v>17</v>
      </c>
      <c r="Q25" s="398" t="str">
        <f t="shared" ca="1" si="14"/>
        <v/>
      </c>
      <c r="R25" s="252" t="str">
        <f t="shared" ca="1" si="15"/>
        <v/>
      </c>
      <c r="S25" s="252" t="str">
        <f t="shared" ca="1" si="16"/>
        <v/>
      </c>
      <c r="T25" s="402" t="str">
        <f t="shared" si="17"/>
        <v/>
      </c>
      <c r="U25" s="398" t="str">
        <f t="shared" si="18"/>
        <v/>
      </c>
      <c r="V25" s="252" t="str">
        <f t="shared" si="19"/>
        <v/>
      </c>
      <c r="W25" s="252" t="str">
        <f t="shared" si="20"/>
        <v/>
      </c>
      <c r="X25" s="403" t="str">
        <f t="shared" si="12"/>
        <v/>
      </c>
      <c r="Z25" s="336" t="s">
        <v>815</v>
      </c>
      <c r="AA25" s="338">
        <f t="shared" si="21"/>
        <v>1000</v>
      </c>
      <c r="AB25" s="338">
        <f t="shared" si="4"/>
        <v>10</v>
      </c>
      <c r="AC25" s="338">
        <f t="shared" si="22"/>
        <v>1</v>
      </c>
      <c r="AD25" s="338">
        <v>1E-3</v>
      </c>
      <c r="AE25" s="338">
        <f t="shared" si="23"/>
        <v>1000</v>
      </c>
      <c r="AF25" s="338">
        <f t="shared" si="5"/>
        <v>10</v>
      </c>
      <c r="AG25" s="338">
        <f t="shared" si="24"/>
        <v>1</v>
      </c>
      <c r="AH25" s="338">
        <v>1E-3</v>
      </c>
    </row>
    <row r="26" spans="2:34" s="238" customFormat="1" ht="15" customHeight="1">
      <c r="B26" s="246" t="b">
        <f>IF(Pressure_1_R1!A21="",FALSE,TRUE)</f>
        <v>0</v>
      </c>
      <c r="C26" s="247">
        <v>18</v>
      </c>
      <c r="D26" s="253" t="str">
        <f>IF($B26=FALSE,"",표준압력!F21)</f>
        <v/>
      </c>
      <c r="E26" s="248" t="str">
        <f>IF($B26=FALSE,"",표준압력!H21)</f>
        <v/>
      </c>
      <c r="F26" s="248" t="str">
        <f>IF($B26=FALSE,"",Pressure_1_R1!Q21)</f>
        <v/>
      </c>
      <c r="G26" s="249" t="str">
        <f>IF($B26=FALSE,"",Pressure_1_R1!R21)</f>
        <v/>
      </c>
      <c r="H26" s="249" t="str">
        <f>IF($B26=FALSE,"",Pressure_1_R1!S21)</f>
        <v/>
      </c>
      <c r="I26" s="255" t="b">
        <f t="shared" si="13"/>
        <v>0</v>
      </c>
      <c r="J26" s="250" t="str">
        <f>IF($B26=FALSE,"",F26*$H$3)</f>
        <v/>
      </c>
      <c r="K26" s="251" t="str">
        <f>IF($B26=FALSE,"",IF(G26="ⅹ",J26,G26*$H$3))</f>
        <v/>
      </c>
      <c r="L26" s="251" t="str">
        <f>IF($B26=FALSE,"",IF(H26="ⅹ",K26,H26*$H$3))</f>
        <v/>
      </c>
      <c r="M26" s="241"/>
      <c r="N26" s="252" t="b">
        <f t="shared" si="6"/>
        <v>0</v>
      </c>
      <c r="O26" s="396" t="s">
        <v>511</v>
      </c>
      <c r="P26" s="400">
        <v>18</v>
      </c>
      <c r="Q26" s="398" t="str">
        <f t="shared" ca="1" si="14"/>
        <v/>
      </c>
      <c r="R26" s="252" t="str">
        <f t="shared" ca="1" si="15"/>
        <v/>
      </c>
      <c r="S26" s="252" t="str">
        <f t="shared" ca="1" si="16"/>
        <v/>
      </c>
      <c r="T26" s="402" t="str">
        <f t="shared" si="17"/>
        <v/>
      </c>
      <c r="U26" s="398" t="str">
        <f t="shared" si="18"/>
        <v/>
      </c>
      <c r="V26" s="252" t="str">
        <f t="shared" si="19"/>
        <v/>
      </c>
      <c r="W26" s="252" t="str">
        <f t="shared" si="20"/>
        <v/>
      </c>
      <c r="X26" s="403" t="str">
        <f t="shared" si="12"/>
        <v/>
      </c>
      <c r="Z26" s="336" t="s">
        <v>816</v>
      </c>
      <c r="AA26" s="338">
        <f t="shared" si="21"/>
        <v>1000000</v>
      </c>
      <c r="AB26" s="338">
        <f t="shared" si="4"/>
        <v>10000</v>
      </c>
      <c r="AC26" s="338">
        <f t="shared" si="22"/>
        <v>1000</v>
      </c>
      <c r="AD26" s="338">
        <v>1</v>
      </c>
      <c r="AE26" s="338">
        <f t="shared" si="23"/>
        <v>1000000</v>
      </c>
      <c r="AF26" s="338">
        <f t="shared" si="5"/>
        <v>10000</v>
      </c>
      <c r="AG26" s="338">
        <f t="shared" si="24"/>
        <v>1000</v>
      </c>
      <c r="AH26" s="338">
        <v>1</v>
      </c>
    </row>
    <row r="27" spans="2:34" s="238" customFormat="1" ht="15" customHeight="1">
      <c r="B27" s="246" t="b">
        <f>IF(Pressure_1_R1!A22="",FALSE,TRUE)</f>
        <v>0</v>
      </c>
      <c r="C27" s="247">
        <v>19</v>
      </c>
      <c r="D27" s="253" t="str">
        <f>IF($B27=FALSE,"",표준압력!F22)</f>
        <v/>
      </c>
      <c r="E27" s="248" t="str">
        <f>IF($B27=FALSE,"",표준압력!H22)</f>
        <v/>
      </c>
      <c r="F27" s="248" t="str">
        <f>IF($B27=FALSE,"",Pressure_1_R1!Q22)</f>
        <v/>
      </c>
      <c r="G27" s="249" t="str">
        <f>IF($B27=FALSE,"",Pressure_1_R1!R22)</f>
        <v/>
      </c>
      <c r="H27" s="249" t="str">
        <f>IF($B27=FALSE,"",Pressure_1_R1!S22)</f>
        <v/>
      </c>
      <c r="I27" s="255" t="b">
        <f t="shared" si="13"/>
        <v>0</v>
      </c>
      <c r="J27" s="250" t="str">
        <f>IF($B27=FALSE,"",F27*$H$3)</f>
        <v/>
      </c>
      <c r="K27" s="251" t="str">
        <f>IF($B27=FALSE,"",IF(G27="ⅹ",J27,G27*$H$3))</f>
        <v/>
      </c>
      <c r="L27" s="251" t="str">
        <f>IF($B27=FALSE,"",IF(H27="ⅹ",K27,H27*$H$3))</f>
        <v/>
      </c>
      <c r="M27" s="241"/>
      <c r="N27" s="252" t="b">
        <f t="shared" si="6"/>
        <v>0</v>
      </c>
      <c r="O27" s="396" t="s">
        <v>511</v>
      </c>
      <c r="P27" s="400">
        <v>19</v>
      </c>
      <c r="Q27" s="398" t="str">
        <f t="shared" ca="1" si="14"/>
        <v/>
      </c>
      <c r="R27" s="252" t="str">
        <f t="shared" ca="1" si="15"/>
        <v/>
      </c>
      <c r="S27" s="252" t="str">
        <f t="shared" ca="1" si="16"/>
        <v/>
      </c>
      <c r="T27" s="402" t="str">
        <f t="shared" si="17"/>
        <v/>
      </c>
      <c r="U27" s="398" t="str">
        <f t="shared" si="18"/>
        <v/>
      </c>
      <c r="V27" s="252" t="str">
        <f t="shared" si="19"/>
        <v/>
      </c>
      <c r="W27" s="252" t="str">
        <f t="shared" si="20"/>
        <v/>
      </c>
      <c r="X27" s="403" t="str">
        <f t="shared" si="12"/>
        <v/>
      </c>
      <c r="Z27" s="336" t="s">
        <v>817</v>
      </c>
      <c r="AA27" s="338">
        <f t="shared" si="21"/>
        <v>100</v>
      </c>
      <c r="AB27" s="338">
        <f t="shared" si="4"/>
        <v>1</v>
      </c>
      <c r="AC27" s="338">
        <f t="shared" si="22"/>
        <v>0.1</v>
      </c>
      <c r="AD27" s="338">
        <v>1E-4</v>
      </c>
      <c r="AE27" s="338">
        <f t="shared" si="23"/>
        <v>100</v>
      </c>
      <c r="AF27" s="338">
        <f t="shared" si="5"/>
        <v>1</v>
      </c>
      <c r="AG27" s="338">
        <f t="shared" si="24"/>
        <v>0.1</v>
      </c>
      <c r="AH27" s="338">
        <v>1E-4</v>
      </c>
    </row>
    <row r="28" spans="2:34" s="238" customFormat="1" ht="15" customHeight="1">
      <c r="B28" s="246" t="b">
        <f>IF(Pressure_1_R1!A23="",FALSE,TRUE)</f>
        <v>0</v>
      </c>
      <c r="C28" s="247">
        <v>20</v>
      </c>
      <c r="D28" s="253" t="str">
        <f>IF($B28=FALSE,"",표준압력!F23)</f>
        <v/>
      </c>
      <c r="E28" s="248" t="str">
        <f>IF($B28=FALSE,"",표준압력!H23)</f>
        <v/>
      </c>
      <c r="F28" s="248" t="str">
        <f>IF($B28=FALSE,"",Pressure_1_R1!Q23)</f>
        <v/>
      </c>
      <c r="G28" s="249" t="str">
        <f>IF($B28=FALSE,"",Pressure_1_R1!R23)</f>
        <v/>
      </c>
      <c r="H28" s="249" t="str">
        <f>IF($B28=FALSE,"",Pressure_1_R1!S23)</f>
        <v/>
      </c>
      <c r="I28" s="255" t="b">
        <f t="shared" si="13"/>
        <v>0</v>
      </c>
      <c r="J28" s="250" t="str">
        <f>IF($B28=FALSE,"",F28*$H$3)</f>
        <v/>
      </c>
      <c r="K28" s="251" t="str">
        <f>IF($B28=FALSE,"",IF(G28="ⅹ",J28,G28*$H$3))</f>
        <v/>
      </c>
      <c r="L28" s="251" t="str">
        <f>IF($B28=FALSE,"",IF(H28="ⅹ",K28,H28*$H$3))</f>
        <v/>
      </c>
      <c r="M28" s="241"/>
      <c r="N28" s="252" t="b">
        <f t="shared" si="6"/>
        <v>0</v>
      </c>
      <c r="O28" s="396" t="s">
        <v>511</v>
      </c>
      <c r="P28" s="400">
        <v>20</v>
      </c>
      <c r="Q28" s="398" t="str">
        <f t="shared" ca="1" si="14"/>
        <v/>
      </c>
      <c r="R28" s="252" t="str">
        <f t="shared" ca="1" si="15"/>
        <v/>
      </c>
      <c r="S28" s="252" t="str">
        <f t="shared" ca="1" si="16"/>
        <v/>
      </c>
      <c r="T28" s="402" t="str">
        <f t="shared" si="17"/>
        <v/>
      </c>
      <c r="U28" s="398" t="str">
        <f t="shared" si="18"/>
        <v/>
      </c>
      <c r="V28" s="252" t="str">
        <f t="shared" si="19"/>
        <v/>
      </c>
      <c r="W28" s="252" t="str">
        <f t="shared" si="20"/>
        <v/>
      </c>
      <c r="X28" s="403" t="str">
        <f t="shared" si="12"/>
        <v/>
      </c>
      <c r="Z28" s="336" t="s">
        <v>818</v>
      </c>
      <c r="AA28" s="338">
        <f t="shared" si="21"/>
        <v>100000</v>
      </c>
      <c r="AB28" s="338">
        <f t="shared" si="4"/>
        <v>1000</v>
      </c>
      <c r="AC28" s="338">
        <f t="shared" si="22"/>
        <v>100</v>
      </c>
      <c r="AD28" s="338">
        <v>0.1</v>
      </c>
      <c r="AE28" s="338">
        <f t="shared" si="23"/>
        <v>100000</v>
      </c>
      <c r="AF28" s="338">
        <f t="shared" si="5"/>
        <v>1000</v>
      </c>
      <c r="AG28" s="338">
        <f t="shared" si="24"/>
        <v>100</v>
      </c>
      <c r="AH28" s="338">
        <v>0.1</v>
      </c>
    </row>
    <row r="29" spans="2:34" s="238" customFormat="1" ht="15" customHeight="1">
      <c r="B29" s="246" t="b">
        <f>IF(Pressure_1_R1!A24="",FALSE,TRUE)</f>
        <v>0</v>
      </c>
      <c r="C29" s="247">
        <v>21</v>
      </c>
      <c r="D29" s="253" t="str">
        <f>IF($B29=FALSE,"",표준압력!F24)</f>
        <v/>
      </c>
      <c r="E29" s="248" t="str">
        <f>IF($B29=FALSE,"",표준압력!H24)</f>
        <v/>
      </c>
      <c r="F29" s="248" t="str">
        <f>IF($B29=FALSE,"",Pressure_1_R1!Q24)</f>
        <v/>
      </c>
      <c r="G29" s="249" t="str">
        <f>IF($B29=FALSE,"",Pressure_1_R1!R24)</f>
        <v/>
      </c>
      <c r="H29" s="249" t="str">
        <f>IF($B29=FALSE,"",Pressure_1_R1!S24)</f>
        <v/>
      </c>
      <c r="I29" s="255" t="b">
        <f t="shared" si="13"/>
        <v>0</v>
      </c>
      <c r="J29" s="250" t="str">
        <f>IF($B29=FALSE,"",F29*$H$3)</f>
        <v/>
      </c>
      <c r="K29" s="251" t="str">
        <f>IF($B29=FALSE,"",IF(G29="ⅹ",J29,G29*$H$3))</f>
        <v/>
      </c>
      <c r="L29" s="251" t="str">
        <f>IF($B29=FALSE,"",IF(H29="ⅹ",K29,H29*$H$3))</f>
        <v/>
      </c>
      <c r="M29" s="241"/>
      <c r="N29" s="252" t="b">
        <f t="shared" si="6"/>
        <v>0</v>
      </c>
      <c r="O29" s="396" t="s">
        <v>511</v>
      </c>
      <c r="P29" s="400">
        <v>21</v>
      </c>
      <c r="Q29" s="398" t="str">
        <f t="shared" ca="1" si="14"/>
        <v/>
      </c>
      <c r="R29" s="252" t="str">
        <f t="shared" ca="1" si="15"/>
        <v/>
      </c>
      <c r="S29" s="252" t="str">
        <f t="shared" ca="1" si="16"/>
        <v/>
      </c>
      <c r="T29" s="402" t="str">
        <f t="shared" si="17"/>
        <v/>
      </c>
      <c r="U29" s="398" t="str">
        <f t="shared" si="18"/>
        <v/>
      </c>
      <c r="V29" s="252" t="str">
        <f t="shared" si="19"/>
        <v/>
      </c>
      <c r="W29" s="252" t="str">
        <f t="shared" si="20"/>
        <v/>
      </c>
      <c r="X29" s="403" t="str">
        <f t="shared" si="12"/>
        <v/>
      </c>
      <c r="Z29" s="336" t="s">
        <v>819</v>
      </c>
      <c r="AA29" s="338">
        <f t="shared" si="21"/>
        <v>6894.7569999999996</v>
      </c>
      <c r="AB29" s="338">
        <f t="shared" si="4"/>
        <v>68.947569999999999</v>
      </c>
      <c r="AC29" s="338">
        <f t="shared" si="22"/>
        <v>6.8947569999999994</v>
      </c>
      <c r="AD29" s="338">
        <v>6.8947569999999996E-3</v>
      </c>
      <c r="AE29" s="338">
        <f t="shared" si="23"/>
        <v>6894.7569999999996</v>
      </c>
      <c r="AF29" s="338">
        <f t="shared" si="5"/>
        <v>68.947569999999999</v>
      </c>
      <c r="AG29" s="338">
        <f t="shared" si="24"/>
        <v>6.8947569999999994</v>
      </c>
      <c r="AH29" s="338">
        <v>6.8947569999999996E-3</v>
      </c>
    </row>
    <row r="30" spans="2:34" s="238" customFormat="1" ht="15" customHeight="1">
      <c r="B30" s="246" t="b">
        <f>IF(Pressure_1_R1!A25="",FALSE,TRUE)</f>
        <v>0</v>
      </c>
      <c r="C30" s="247">
        <v>22</v>
      </c>
      <c r="D30" s="253" t="str">
        <f>IF($B30=FALSE,"",표준압력!F25)</f>
        <v/>
      </c>
      <c r="E30" s="248" t="str">
        <f>IF($B30=FALSE,"",표준압력!H25)</f>
        <v/>
      </c>
      <c r="F30" s="248" t="str">
        <f>IF($B30=FALSE,"",Pressure_1_R1!Q25)</f>
        <v/>
      </c>
      <c r="G30" s="249" t="str">
        <f>IF($B30=FALSE,"",Pressure_1_R1!R25)</f>
        <v/>
      </c>
      <c r="H30" s="249" t="str">
        <f>IF($B30=FALSE,"",Pressure_1_R1!S25)</f>
        <v/>
      </c>
      <c r="I30" s="255" t="b">
        <f t="shared" si="13"/>
        <v>0</v>
      </c>
      <c r="J30" s="250" t="str">
        <f>IF($B30=FALSE,"",F30*$H$3)</f>
        <v/>
      </c>
      <c r="K30" s="251" t="str">
        <f>IF($B30=FALSE,"",IF(G30="ⅹ",J30,G30*$H$3))</f>
        <v/>
      </c>
      <c r="L30" s="251" t="str">
        <f>IF($B30=FALSE,"",IF(H30="ⅹ",K30,H30*$H$3))</f>
        <v/>
      </c>
      <c r="M30" s="241"/>
      <c r="N30" s="252" t="b">
        <f t="shared" si="6"/>
        <v>0</v>
      </c>
      <c r="O30" s="396" t="s">
        <v>511</v>
      </c>
      <c r="P30" s="400">
        <v>22</v>
      </c>
      <c r="Q30" s="398" t="str">
        <f t="shared" ca="1" si="14"/>
        <v/>
      </c>
      <c r="R30" s="252" t="str">
        <f t="shared" ca="1" si="15"/>
        <v/>
      </c>
      <c r="S30" s="252" t="str">
        <f t="shared" ca="1" si="16"/>
        <v/>
      </c>
      <c r="T30" s="402" t="str">
        <f t="shared" si="17"/>
        <v/>
      </c>
      <c r="U30" s="398" t="str">
        <f t="shared" si="18"/>
        <v/>
      </c>
      <c r="V30" s="252" t="str">
        <f t="shared" si="19"/>
        <v/>
      </c>
      <c r="W30" s="252" t="str">
        <f t="shared" si="20"/>
        <v/>
      </c>
      <c r="X30" s="403" t="str">
        <f t="shared" si="12"/>
        <v/>
      </c>
      <c r="Z30" s="336" t="s">
        <v>821</v>
      </c>
      <c r="AA30" s="338">
        <f t="shared" si="21"/>
        <v>98066.5</v>
      </c>
      <c r="AB30" s="338">
        <f t="shared" ref="AB30" si="25">AC30*10</f>
        <v>980.66500000000008</v>
      </c>
      <c r="AC30" s="338">
        <f t="shared" si="22"/>
        <v>98.066500000000005</v>
      </c>
      <c r="AD30" s="338">
        <v>9.8066500000000001E-2</v>
      </c>
      <c r="AE30" s="338">
        <f t="shared" si="23"/>
        <v>98066.5</v>
      </c>
      <c r="AF30" s="338">
        <f t="shared" ref="AF30" si="26">AG30*10</f>
        <v>980.66500000000008</v>
      </c>
      <c r="AG30" s="338">
        <f t="shared" si="24"/>
        <v>98.066500000000005</v>
      </c>
      <c r="AH30" s="338">
        <v>9.8066500000000001E-2</v>
      </c>
    </row>
    <row r="31" spans="2:34" s="238" customFormat="1" ht="15" customHeight="1">
      <c r="B31" s="246" t="b">
        <f>IF(Pressure_1_R1!A26="",FALSE,TRUE)</f>
        <v>0</v>
      </c>
      <c r="C31" s="247">
        <v>23</v>
      </c>
      <c r="D31" s="253" t="str">
        <f>IF($B31=FALSE,"",표준압력!F26)</f>
        <v/>
      </c>
      <c r="E31" s="248" t="str">
        <f>IF($B31=FALSE,"",표준압력!H26)</f>
        <v/>
      </c>
      <c r="F31" s="248" t="str">
        <f>IF($B31=FALSE,"",Pressure_1_R1!Q26)</f>
        <v/>
      </c>
      <c r="G31" s="249" t="str">
        <f>IF($B31=FALSE,"",Pressure_1_R1!R26)</f>
        <v/>
      </c>
      <c r="H31" s="249" t="str">
        <f>IF($B31=FALSE,"",Pressure_1_R1!S26)</f>
        <v/>
      </c>
      <c r="I31" s="255" t="b">
        <f t="shared" si="13"/>
        <v>0</v>
      </c>
      <c r="J31" s="250" t="str">
        <f>IF($B31=FALSE,"",F31*$H$3)</f>
        <v/>
      </c>
      <c r="K31" s="251" t="str">
        <f>IF($B31=FALSE,"",IF(G31="ⅹ",J31,G31*$H$3))</f>
        <v/>
      </c>
      <c r="L31" s="251" t="str">
        <f>IF($B31=FALSE,"",IF(H31="ⅹ",K31,H31*$H$3))</f>
        <v/>
      </c>
      <c r="M31" s="241"/>
      <c r="N31" s="252" t="b">
        <f t="shared" si="6"/>
        <v>0</v>
      </c>
      <c r="O31" s="396" t="s">
        <v>511</v>
      </c>
      <c r="P31" s="400">
        <v>23</v>
      </c>
      <c r="Q31" s="398" t="str">
        <f t="shared" ca="1" si="14"/>
        <v/>
      </c>
      <c r="R31" s="252" t="str">
        <f t="shared" ca="1" si="15"/>
        <v/>
      </c>
      <c r="S31" s="252" t="str">
        <f t="shared" ca="1" si="16"/>
        <v/>
      </c>
      <c r="T31" s="402" t="str">
        <f t="shared" si="17"/>
        <v/>
      </c>
      <c r="U31" s="398" t="str">
        <f t="shared" si="18"/>
        <v/>
      </c>
      <c r="V31" s="252" t="str">
        <f t="shared" si="19"/>
        <v/>
      </c>
      <c r="W31" s="252" t="str">
        <f t="shared" si="20"/>
        <v/>
      </c>
      <c r="X31" s="403" t="str">
        <f t="shared" si="12"/>
        <v/>
      </c>
      <c r="Z31" s="336" t="s">
        <v>820</v>
      </c>
      <c r="AA31" s="338">
        <f>AC31*1000</f>
        <v>101325</v>
      </c>
      <c r="AB31" s="338">
        <f>AC31*10</f>
        <v>1013.25</v>
      </c>
      <c r="AC31" s="338">
        <f>AD31*1000</f>
        <v>101.325</v>
      </c>
      <c r="AD31" s="338">
        <v>0.101325</v>
      </c>
      <c r="AE31" s="338">
        <f>AG31*1000</f>
        <v>101325</v>
      </c>
      <c r="AF31" s="338">
        <f>AG31*10</f>
        <v>1013.25</v>
      </c>
      <c r="AG31" s="338">
        <f>AH31*1000</f>
        <v>101.325</v>
      </c>
      <c r="AH31" s="338">
        <v>0.101325</v>
      </c>
    </row>
    <row r="32" spans="2:34" s="238" customFormat="1" ht="15" customHeight="1">
      <c r="B32" s="246" t="b">
        <f>IF(Pressure_1_R1!A27="",FALSE,TRUE)</f>
        <v>0</v>
      </c>
      <c r="C32" s="247">
        <v>24</v>
      </c>
      <c r="D32" s="253" t="str">
        <f>IF($B32=FALSE,"",표준압력!F27)</f>
        <v/>
      </c>
      <c r="E32" s="248" t="str">
        <f>IF($B32=FALSE,"",표준압력!H27)</f>
        <v/>
      </c>
      <c r="F32" s="248" t="str">
        <f>IF($B32=FALSE,"",Pressure_1_R1!Q27)</f>
        <v/>
      </c>
      <c r="G32" s="249" t="str">
        <f>IF($B32=FALSE,"",Pressure_1_R1!R27)</f>
        <v/>
      </c>
      <c r="H32" s="249" t="str">
        <f>IF($B32=FALSE,"",Pressure_1_R1!S27)</f>
        <v/>
      </c>
      <c r="I32" s="255" t="b">
        <f t="shared" si="13"/>
        <v>0</v>
      </c>
      <c r="J32" s="250" t="str">
        <f>IF($B32=FALSE,"",F32*$H$3)</f>
        <v/>
      </c>
      <c r="K32" s="251" t="str">
        <f>IF($B32=FALSE,"",IF(G32="ⅹ",J32,G32*$H$3))</f>
        <v/>
      </c>
      <c r="L32" s="251" t="str">
        <f>IF($B32=FALSE,"",IF(H32="ⅹ",K32,H32*$H$3))</f>
        <v/>
      </c>
      <c r="M32" s="241"/>
      <c r="N32" s="252" t="b">
        <f t="shared" si="6"/>
        <v>0</v>
      </c>
      <c r="O32" s="396" t="s">
        <v>511</v>
      </c>
      <c r="P32" s="400">
        <v>24</v>
      </c>
      <c r="Q32" s="398" t="str">
        <f t="shared" ca="1" si="14"/>
        <v/>
      </c>
      <c r="R32" s="252" t="str">
        <f t="shared" ca="1" si="15"/>
        <v/>
      </c>
      <c r="S32" s="252" t="str">
        <f t="shared" ca="1" si="16"/>
        <v/>
      </c>
      <c r="T32" s="402" t="str">
        <f t="shared" si="17"/>
        <v/>
      </c>
      <c r="U32" s="398" t="str">
        <f t="shared" si="18"/>
        <v/>
      </c>
      <c r="V32" s="252" t="str">
        <f t="shared" si="19"/>
        <v/>
      </c>
      <c r="W32" s="252" t="str">
        <f t="shared" si="20"/>
        <v/>
      </c>
      <c r="X32" s="403" t="str">
        <f t="shared" si="12"/>
        <v/>
      </c>
    </row>
    <row r="33" spans="2:24" s="238" customFormat="1" ht="15" customHeight="1">
      <c r="B33" s="246" t="b">
        <f>IF(Pressure_1_R1!A28="",FALSE,TRUE)</f>
        <v>0</v>
      </c>
      <c r="C33" s="247">
        <v>25</v>
      </c>
      <c r="D33" s="253" t="str">
        <f>IF($B33=FALSE,"",표준압력!F28)</f>
        <v/>
      </c>
      <c r="E33" s="248" t="str">
        <f>IF($B33=FALSE,"",표준압력!H28)</f>
        <v/>
      </c>
      <c r="F33" s="248" t="str">
        <f>IF($B33=FALSE,"",Pressure_1_R1!Q28)</f>
        <v/>
      </c>
      <c r="G33" s="249" t="str">
        <f>IF($B33=FALSE,"",Pressure_1_R1!R28)</f>
        <v/>
      </c>
      <c r="H33" s="249" t="str">
        <f>IF($B33=FALSE,"",Pressure_1_R1!S28)</f>
        <v/>
      </c>
      <c r="I33" s="255" t="b">
        <f t="shared" si="13"/>
        <v>0</v>
      </c>
      <c r="J33" s="250" t="str">
        <f>IF($B33=FALSE,"",F33*$H$3)</f>
        <v/>
      </c>
      <c r="K33" s="251" t="str">
        <f>IF($B33=FALSE,"",IF(G33="ⅹ",J33,G33*$H$3))</f>
        <v/>
      </c>
      <c r="L33" s="251" t="str">
        <f>IF($B33=FALSE,"",IF(H33="ⅹ",K33,H33*$H$3))</f>
        <v/>
      </c>
      <c r="M33" s="241"/>
      <c r="N33" s="252" t="b">
        <f t="shared" si="6"/>
        <v>0</v>
      </c>
      <c r="O33" s="396" t="s">
        <v>511</v>
      </c>
      <c r="P33" s="400">
        <v>25</v>
      </c>
      <c r="Q33" s="398" t="str">
        <f t="shared" ca="1" si="14"/>
        <v/>
      </c>
      <c r="R33" s="252" t="str">
        <f t="shared" ca="1" si="15"/>
        <v/>
      </c>
      <c r="S33" s="252" t="str">
        <f t="shared" ca="1" si="16"/>
        <v/>
      </c>
      <c r="T33" s="402" t="str">
        <f t="shared" si="17"/>
        <v/>
      </c>
      <c r="U33" s="398" t="str">
        <f t="shared" si="18"/>
        <v/>
      </c>
      <c r="V33" s="252" t="str">
        <f t="shared" si="19"/>
        <v/>
      </c>
      <c r="W33" s="252" t="str">
        <f t="shared" si="20"/>
        <v/>
      </c>
      <c r="X33" s="403" t="str">
        <f t="shared" si="12"/>
        <v/>
      </c>
    </row>
    <row r="34" spans="2:24" s="238" customFormat="1" ht="15" customHeight="1">
      <c r="B34" s="246" t="b">
        <f>IF(Pressure_1_R1!A29="",FALSE,TRUE)</f>
        <v>0</v>
      </c>
      <c r="C34" s="247">
        <v>26</v>
      </c>
      <c r="D34" s="253" t="str">
        <f>IF($B34=FALSE,"",표준압력!F29)</f>
        <v/>
      </c>
      <c r="E34" s="248" t="str">
        <f>IF($B34=FALSE,"",표준압력!H29)</f>
        <v/>
      </c>
      <c r="F34" s="248" t="str">
        <f>IF($B34=FALSE,"",Pressure_1_R1!Q29)</f>
        <v/>
      </c>
      <c r="G34" s="249" t="str">
        <f>IF($B34=FALSE,"",Pressure_1_R1!R29)</f>
        <v/>
      </c>
      <c r="H34" s="249" t="str">
        <f>IF($B34=FALSE,"",Pressure_1_R1!S29)</f>
        <v/>
      </c>
      <c r="I34" s="255" t="b">
        <f t="shared" si="13"/>
        <v>0</v>
      </c>
      <c r="J34" s="250" t="str">
        <f>IF($B34=FALSE,"",F34*$H$3)</f>
        <v/>
      </c>
      <c r="K34" s="251" t="str">
        <f>IF($B34=FALSE,"",IF(G34="ⅹ",J34,G34*$H$3))</f>
        <v/>
      </c>
      <c r="L34" s="251" t="str">
        <f>IF($B34=FALSE,"",IF(H34="ⅹ",K34,H34*$H$3))</f>
        <v/>
      </c>
      <c r="M34" s="241"/>
      <c r="N34" s="252" t="b">
        <f t="shared" si="6"/>
        <v>0</v>
      </c>
      <c r="O34" s="396" t="s">
        <v>511</v>
      </c>
      <c r="P34" s="400">
        <v>26</v>
      </c>
      <c r="Q34" s="398" t="str">
        <f t="shared" ca="1" si="14"/>
        <v/>
      </c>
      <c r="R34" s="252" t="str">
        <f t="shared" ca="1" si="15"/>
        <v/>
      </c>
      <c r="S34" s="252" t="str">
        <f t="shared" ca="1" si="16"/>
        <v/>
      </c>
      <c r="T34" s="402" t="str">
        <f t="shared" si="17"/>
        <v/>
      </c>
      <c r="U34" s="398" t="str">
        <f t="shared" si="18"/>
        <v/>
      </c>
      <c r="V34" s="252" t="str">
        <f t="shared" si="19"/>
        <v/>
      </c>
      <c r="W34" s="252" t="str">
        <f t="shared" si="20"/>
        <v/>
      </c>
      <c r="X34" s="403" t="str">
        <f t="shared" si="12"/>
        <v/>
      </c>
    </row>
    <row r="35" spans="2:24" s="238" customFormat="1" ht="15" customHeight="1">
      <c r="B35" s="246" t="b">
        <f>IF(Pressure_1_R1!A30="",FALSE,TRUE)</f>
        <v>0</v>
      </c>
      <c r="C35" s="247">
        <v>27</v>
      </c>
      <c r="D35" s="253" t="str">
        <f>IF($B35=FALSE,"",표준압력!F30)</f>
        <v/>
      </c>
      <c r="E35" s="248" t="str">
        <f>IF($B35=FALSE,"",표준압력!H30)</f>
        <v/>
      </c>
      <c r="F35" s="248" t="str">
        <f>IF($B35=FALSE,"",Pressure_1_R1!Q30)</f>
        <v/>
      </c>
      <c r="G35" s="249" t="str">
        <f>IF($B35=FALSE,"",Pressure_1_R1!R30)</f>
        <v/>
      </c>
      <c r="H35" s="249" t="str">
        <f>IF($B35=FALSE,"",Pressure_1_R1!S30)</f>
        <v/>
      </c>
      <c r="I35" s="255" t="b">
        <f t="shared" si="13"/>
        <v>0</v>
      </c>
      <c r="J35" s="250" t="str">
        <f>IF($B35=FALSE,"",F35*$H$3)</f>
        <v/>
      </c>
      <c r="K35" s="251" t="str">
        <f>IF($B35=FALSE,"",IF(G35="ⅹ",J35,G35*$H$3))</f>
        <v/>
      </c>
      <c r="L35" s="251" t="str">
        <f>IF($B35=FALSE,"",IF(H35="ⅹ",K35,H35*$H$3))</f>
        <v/>
      </c>
      <c r="M35" s="241"/>
      <c r="N35" s="252" t="b">
        <f t="shared" si="6"/>
        <v>0</v>
      </c>
      <c r="O35" s="396" t="s">
        <v>511</v>
      </c>
      <c r="P35" s="400">
        <v>27</v>
      </c>
      <c r="Q35" s="398" t="str">
        <f t="shared" ca="1" si="14"/>
        <v/>
      </c>
      <c r="R35" s="252" t="str">
        <f t="shared" ca="1" si="15"/>
        <v/>
      </c>
      <c r="S35" s="252" t="str">
        <f t="shared" ca="1" si="16"/>
        <v/>
      </c>
      <c r="T35" s="402" t="str">
        <f t="shared" si="17"/>
        <v/>
      </c>
      <c r="U35" s="398" t="str">
        <f t="shared" si="18"/>
        <v/>
      </c>
      <c r="V35" s="252" t="str">
        <f t="shared" si="19"/>
        <v/>
      </c>
      <c r="W35" s="252" t="str">
        <f t="shared" si="20"/>
        <v/>
      </c>
      <c r="X35" s="403" t="str">
        <f t="shared" si="12"/>
        <v/>
      </c>
    </row>
    <row r="36" spans="2:24" s="238" customFormat="1" ht="15" customHeight="1">
      <c r="B36" s="246" t="b">
        <f>IF(Pressure_1_R1!A31="",FALSE,TRUE)</f>
        <v>0</v>
      </c>
      <c r="C36" s="247">
        <v>28</v>
      </c>
      <c r="D36" s="253" t="str">
        <f>IF($B36=FALSE,"",표준압력!F31)</f>
        <v/>
      </c>
      <c r="E36" s="248" t="str">
        <f>IF($B36=FALSE,"",표준압력!H31)</f>
        <v/>
      </c>
      <c r="F36" s="248" t="str">
        <f>IF($B36=FALSE,"",Pressure_1_R1!Q31)</f>
        <v/>
      </c>
      <c r="G36" s="249" t="str">
        <f>IF($B36=FALSE,"",Pressure_1_R1!R31)</f>
        <v/>
      </c>
      <c r="H36" s="249" t="str">
        <f>IF($B36=FALSE,"",Pressure_1_R1!S31)</f>
        <v/>
      </c>
      <c r="I36" s="255" t="b">
        <f t="shared" si="13"/>
        <v>0</v>
      </c>
      <c r="J36" s="250" t="str">
        <f>IF($B36=FALSE,"",F36*$H$3)</f>
        <v/>
      </c>
      <c r="K36" s="251" t="str">
        <f>IF($B36=FALSE,"",IF(G36="ⅹ",J36,G36*$H$3))</f>
        <v/>
      </c>
      <c r="L36" s="251" t="str">
        <f>IF($B36=FALSE,"",IF(H36="ⅹ",K36,H36*$H$3))</f>
        <v/>
      </c>
      <c r="M36" s="241"/>
      <c r="N36" s="252" t="b">
        <f t="shared" si="6"/>
        <v>0</v>
      </c>
      <c r="O36" s="396" t="s">
        <v>511</v>
      </c>
      <c r="P36" s="400">
        <v>28</v>
      </c>
      <c r="Q36" s="398" t="str">
        <f t="shared" ca="1" si="14"/>
        <v/>
      </c>
      <c r="R36" s="252" t="str">
        <f t="shared" ca="1" si="15"/>
        <v/>
      </c>
      <c r="S36" s="252" t="str">
        <f t="shared" ca="1" si="16"/>
        <v/>
      </c>
      <c r="T36" s="402" t="str">
        <f t="shared" si="17"/>
        <v/>
      </c>
      <c r="U36" s="398" t="str">
        <f t="shared" si="18"/>
        <v/>
      </c>
      <c r="V36" s="252" t="str">
        <f t="shared" si="19"/>
        <v/>
      </c>
      <c r="W36" s="252" t="str">
        <f t="shared" si="20"/>
        <v/>
      </c>
      <c r="X36" s="403" t="str">
        <f t="shared" si="12"/>
        <v/>
      </c>
    </row>
    <row r="37" spans="2:24" s="238" customFormat="1" ht="15" customHeight="1">
      <c r="B37" s="246" t="b">
        <f>IF(Pressure_1_R1!A32="",FALSE,TRUE)</f>
        <v>0</v>
      </c>
      <c r="C37" s="247">
        <v>29</v>
      </c>
      <c r="D37" s="253" t="str">
        <f>IF($B37=FALSE,"",표준압력!F32)</f>
        <v/>
      </c>
      <c r="E37" s="248" t="str">
        <f>IF($B37=FALSE,"",표준압력!H32)</f>
        <v/>
      </c>
      <c r="F37" s="248" t="str">
        <f>IF($B37=FALSE,"",Pressure_1_R1!Q32)</f>
        <v/>
      </c>
      <c r="G37" s="249" t="str">
        <f>IF($B37=FALSE,"",Pressure_1_R1!R32)</f>
        <v/>
      </c>
      <c r="H37" s="249" t="str">
        <f>IF($B37=FALSE,"",Pressure_1_R1!S32)</f>
        <v/>
      </c>
      <c r="I37" s="255" t="b">
        <f t="shared" si="13"/>
        <v>0</v>
      </c>
      <c r="J37" s="250" t="str">
        <f>IF($B37=FALSE,"",F37*$H$3)</f>
        <v/>
      </c>
      <c r="K37" s="251" t="str">
        <f>IF($B37=FALSE,"",IF(G37="ⅹ",J37,G37*$H$3))</f>
        <v/>
      </c>
      <c r="L37" s="251" t="str">
        <f>IF($B37=FALSE,"",IF(H37="ⅹ",K37,H37*$H$3))</f>
        <v/>
      </c>
      <c r="M37" s="241"/>
      <c r="N37" s="252" t="b">
        <f t="shared" si="6"/>
        <v>0</v>
      </c>
      <c r="O37" s="396" t="s">
        <v>511</v>
      </c>
      <c r="P37" s="400">
        <v>29</v>
      </c>
      <c r="Q37" s="398" t="str">
        <f t="shared" ca="1" si="14"/>
        <v/>
      </c>
      <c r="R37" s="252" t="str">
        <f t="shared" ca="1" si="15"/>
        <v/>
      </c>
      <c r="S37" s="252" t="str">
        <f t="shared" ca="1" si="16"/>
        <v/>
      </c>
      <c r="T37" s="402" t="str">
        <f t="shared" si="17"/>
        <v/>
      </c>
      <c r="U37" s="398" t="str">
        <f t="shared" si="18"/>
        <v/>
      </c>
      <c r="V37" s="252" t="str">
        <f t="shared" si="19"/>
        <v/>
      </c>
      <c r="W37" s="252" t="str">
        <f t="shared" si="20"/>
        <v/>
      </c>
      <c r="X37" s="403" t="str">
        <f t="shared" si="12"/>
        <v/>
      </c>
    </row>
    <row r="38" spans="2:24" s="238" customFormat="1" ht="15" customHeight="1">
      <c r="B38" s="246" t="b">
        <f>IF(Pressure_1_R1!A33="",FALSE,TRUE)</f>
        <v>0</v>
      </c>
      <c r="C38" s="247">
        <v>30</v>
      </c>
      <c r="D38" s="253" t="str">
        <f>IF($B38=FALSE,"",표준압력!F33)</f>
        <v/>
      </c>
      <c r="E38" s="248" t="str">
        <f>IF($B38=FALSE,"",표준압력!H33)</f>
        <v/>
      </c>
      <c r="F38" s="248" t="str">
        <f>IF($B38=FALSE,"",Pressure_1_R1!Q33)</f>
        <v/>
      </c>
      <c r="G38" s="249" t="str">
        <f>IF($B38=FALSE,"",Pressure_1_R1!R33)</f>
        <v/>
      </c>
      <c r="H38" s="249" t="str">
        <f>IF($B38=FALSE,"",Pressure_1_R1!S33)</f>
        <v/>
      </c>
      <c r="I38" s="255" t="b">
        <f t="shared" ref="I38:I68" si="27">TYPE(G38)=1</f>
        <v>0</v>
      </c>
      <c r="J38" s="250" t="str">
        <f>IF($B38=FALSE,"",F38*$H$3)</f>
        <v/>
      </c>
      <c r="K38" s="251" t="str">
        <f>IF($B38=FALSE,"",IF(G38="ⅹ",J38,G38*$H$3))</f>
        <v/>
      </c>
      <c r="L38" s="251" t="str">
        <f>IF($B38=FALSE,"",IF(H38="ⅹ",K38,H38*$H$3))</f>
        <v/>
      </c>
      <c r="M38" s="241"/>
      <c r="N38" s="252" t="b">
        <f t="shared" si="6"/>
        <v>0</v>
      </c>
      <c r="O38" s="396" t="s">
        <v>511</v>
      </c>
      <c r="P38" s="400">
        <v>30</v>
      </c>
      <c r="Q38" s="398" t="str">
        <f t="shared" ref="Q38:Q68" ca="1" si="28">IF($N38=FALSE,"",IF($O38="가압",J38,OFFSET(J$8,$B$3*2-($P38-1),0)))</f>
        <v/>
      </c>
      <c r="R38" s="252" t="str">
        <f t="shared" ref="R38:R68" ca="1" si="29">IF($N38=FALSE,"",IF($O38="가압",K38,OFFSET(K$8,$B$3*2-($P38-1),0)))</f>
        <v/>
      </c>
      <c r="S38" s="252" t="str">
        <f t="shared" ref="S38:S68" ca="1" si="30">IF($N38=FALSE,"",IF($O38="가압",L38,OFFSET(L$8,$B$3*2-($P38-1),0)))</f>
        <v/>
      </c>
      <c r="T38" s="402" t="str">
        <f t="shared" ref="T38:T68" si="31">IF($N38=FALSE,"",AVERAGE(Q38:S38))</f>
        <v/>
      </c>
      <c r="U38" s="398" t="str">
        <f t="shared" si="18"/>
        <v/>
      </c>
      <c r="V38" s="252" t="str">
        <f t="shared" si="19"/>
        <v/>
      </c>
      <c r="W38" s="252" t="str">
        <f t="shared" si="20"/>
        <v/>
      </c>
      <c r="X38" s="403" t="str">
        <f t="shared" ref="X38:X68" si="32">IF($N38=FALSE,"",MAX(U38:W38)-MIN(U38:W38))</f>
        <v/>
      </c>
    </row>
    <row r="39" spans="2:24" s="238" customFormat="1" ht="15" customHeight="1">
      <c r="B39" s="246" t="b">
        <f>IF(Pressure_1_R1!A34="",FALSE,TRUE)</f>
        <v>0</v>
      </c>
      <c r="C39" s="247">
        <v>31</v>
      </c>
      <c r="D39" s="253" t="str">
        <f>IF($B39=FALSE,"",표준압력!F34)</f>
        <v/>
      </c>
      <c r="E39" s="248" t="str">
        <f>IF($B39=FALSE,"",표준압력!H34)</f>
        <v/>
      </c>
      <c r="F39" s="248" t="str">
        <f>IF($B39=FALSE,"",Pressure_1_R1!Q34)</f>
        <v/>
      </c>
      <c r="G39" s="249" t="str">
        <f>IF($B39=FALSE,"",Pressure_1_R1!R34)</f>
        <v/>
      </c>
      <c r="H39" s="249" t="str">
        <f>IF($B39=FALSE,"",Pressure_1_R1!S34)</f>
        <v/>
      </c>
      <c r="I39" s="255" t="b">
        <f t="shared" si="27"/>
        <v>0</v>
      </c>
      <c r="J39" s="250" t="str">
        <f>IF($B39=FALSE,"",F39*$H$3)</f>
        <v/>
      </c>
      <c r="K39" s="251" t="str">
        <f>IF($B39=FALSE,"",IF(G39="ⅹ",J39,G39*$H$3))</f>
        <v/>
      </c>
      <c r="L39" s="251" t="str">
        <f>IF($B39=FALSE,"",IF(H39="ⅹ",K39,H39*$H$3))</f>
        <v/>
      </c>
      <c r="M39" s="241"/>
      <c r="N39" s="252" t="b">
        <f t="shared" si="6"/>
        <v>0</v>
      </c>
      <c r="O39" s="397" t="s">
        <v>487</v>
      </c>
      <c r="P39" s="401">
        <v>1</v>
      </c>
      <c r="Q39" s="398" t="str">
        <f t="shared" ca="1" si="28"/>
        <v/>
      </c>
      <c r="R39" s="252" t="str">
        <f t="shared" ca="1" si="29"/>
        <v/>
      </c>
      <c r="S39" s="252" t="str">
        <f t="shared" ca="1" si="30"/>
        <v/>
      </c>
      <c r="T39" s="402" t="str">
        <f t="shared" si="31"/>
        <v/>
      </c>
      <c r="U39" s="399" t="str">
        <f>IF($N39=FALSE,"",Q39-Q$39)</f>
        <v/>
      </c>
      <c r="V39" s="399" t="str">
        <f t="shared" ref="V39:V68" si="33">IF($N39=FALSE,"",R39-R$39)</f>
        <v/>
      </c>
      <c r="W39" s="399" t="str">
        <f t="shared" ref="W39:W68" si="34">IF($N39=FALSE,"",S39-S$39)</f>
        <v/>
      </c>
      <c r="X39" s="403" t="str">
        <f t="shared" si="32"/>
        <v/>
      </c>
    </row>
    <row r="40" spans="2:24" s="238" customFormat="1" ht="15" customHeight="1">
      <c r="B40" s="246" t="b">
        <f>IF(Pressure_1_R1!A35="",FALSE,TRUE)</f>
        <v>0</v>
      </c>
      <c r="C40" s="247">
        <v>32</v>
      </c>
      <c r="D40" s="253" t="str">
        <f>IF($B40=FALSE,"",표준압력!F35)</f>
        <v/>
      </c>
      <c r="E40" s="248" t="str">
        <f>IF($B40=FALSE,"",표준압력!H35)</f>
        <v/>
      </c>
      <c r="F40" s="248" t="str">
        <f>IF($B40=FALSE,"",Pressure_1_R1!Q35)</f>
        <v/>
      </c>
      <c r="G40" s="249" t="str">
        <f>IF($B40=FALSE,"",Pressure_1_R1!R35)</f>
        <v/>
      </c>
      <c r="H40" s="249" t="str">
        <f>IF($B40=FALSE,"",Pressure_1_R1!S35)</f>
        <v/>
      </c>
      <c r="I40" s="255" t="b">
        <f t="shared" si="27"/>
        <v>0</v>
      </c>
      <c r="J40" s="250" t="str">
        <f>IF($B40=FALSE,"",F40*$H$3)</f>
        <v/>
      </c>
      <c r="K40" s="251" t="str">
        <f>IF($B40=FALSE,"",IF(G40="ⅹ",J40,G40*$H$3))</f>
        <v/>
      </c>
      <c r="L40" s="251" t="str">
        <f>IF($B40=FALSE,"",IF(H40="ⅹ",K40,H40*$H$3))</f>
        <v/>
      </c>
      <c r="M40" s="241"/>
      <c r="N40" s="252" t="b">
        <f t="shared" si="6"/>
        <v>0</v>
      </c>
      <c r="O40" s="397" t="s">
        <v>487</v>
      </c>
      <c r="P40" s="401">
        <v>2</v>
      </c>
      <c r="Q40" s="398" t="str">
        <f t="shared" ca="1" si="28"/>
        <v/>
      </c>
      <c r="R40" s="252" t="str">
        <f t="shared" ca="1" si="29"/>
        <v/>
      </c>
      <c r="S40" s="252" t="str">
        <f t="shared" ca="1" si="30"/>
        <v/>
      </c>
      <c r="T40" s="402" t="str">
        <f t="shared" si="31"/>
        <v/>
      </c>
      <c r="U40" s="399" t="str">
        <f t="shared" ref="U40:U68" si="35">IF($N40=FALSE,"",Q40-Q$39)</f>
        <v/>
      </c>
      <c r="V40" s="399" t="str">
        <f t="shared" si="33"/>
        <v/>
      </c>
      <c r="W40" s="399" t="str">
        <f t="shared" si="34"/>
        <v/>
      </c>
      <c r="X40" s="403" t="str">
        <f t="shared" si="32"/>
        <v/>
      </c>
    </row>
    <row r="41" spans="2:24" s="238" customFormat="1" ht="15" customHeight="1">
      <c r="B41" s="246" t="b">
        <f>IF(Pressure_1_R1!A36="",FALSE,TRUE)</f>
        <v>0</v>
      </c>
      <c r="C41" s="247">
        <v>33</v>
      </c>
      <c r="D41" s="253" t="str">
        <f>IF($B41=FALSE,"",표준압력!F36)</f>
        <v/>
      </c>
      <c r="E41" s="248" t="str">
        <f>IF($B41=FALSE,"",표준압력!H36)</f>
        <v/>
      </c>
      <c r="F41" s="248" t="str">
        <f>IF($B41=FALSE,"",Pressure_1_R1!Q36)</f>
        <v/>
      </c>
      <c r="G41" s="249" t="str">
        <f>IF($B41=FALSE,"",Pressure_1_R1!R36)</f>
        <v/>
      </c>
      <c r="H41" s="249" t="str">
        <f>IF($B41=FALSE,"",Pressure_1_R1!S36)</f>
        <v/>
      </c>
      <c r="I41" s="255" t="b">
        <f t="shared" si="27"/>
        <v>0</v>
      </c>
      <c r="J41" s="250" t="str">
        <f>IF($B41=FALSE,"",F41*$H$3)</f>
        <v/>
      </c>
      <c r="K41" s="251" t="str">
        <f>IF($B41=FALSE,"",IF(G41="ⅹ",J41,G41*$H$3))</f>
        <v/>
      </c>
      <c r="L41" s="251" t="str">
        <f>IF($B41=FALSE,"",IF(H41="ⅹ",K41,H41*$H$3))</f>
        <v/>
      </c>
      <c r="M41" s="241"/>
      <c r="N41" s="252" t="b">
        <f t="shared" si="6"/>
        <v>0</v>
      </c>
      <c r="O41" s="397" t="s">
        <v>487</v>
      </c>
      <c r="P41" s="401">
        <v>3</v>
      </c>
      <c r="Q41" s="398" t="str">
        <f t="shared" ca="1" si="28"/>
        <v/>
      </c>
      <c r="R41" s="252" t="str">
        <f t="shared" ca="1" si="29"/>
        <v/>
      </c>
      <c r="S41" s="252" t="str">
        <f t="shared" ca="1" si="30"/>
        <v/>
      </c>
      <c r="T41" s="402" t="str">
        <f t="shared" si="31"/>
        <v/>
      </c>
      <c r="U41" s="399" t="str">
        <f t="shared" si="35"/>
        <v/>
      </c>
      <c r="V41" s="399" t="str">
        <f t="shared" si="33"/>
        <v/>
      </c>
      <c r="W41" s="399" t="str">
        <f t="shared" si="34"/>
        <v/>
      </c>
      <c r="X41" s="403" t="str">
        <f t="shared" si="32"/>
        <v/>
      </c>
    </row>
    <row r="42" spans="2:24" s="238" customFormat="1" ht="15" customHeight="1">
      <c r="B42" s="246" t="b">
        <f>IF(Pressure_1_R1!A37="",FALSE,TRUE)</f>
        <v>0</v>
      </c>
      <c r="C42" s="247">
        <v>34</v>
      </c>
      <c r="D42" s="253" t="str">
        <f>IF($B42=FALSE,"",표준압력!F37)</f>
        <v/>
      </c>
      <c r="E42" s="248" t="str">
        <f>IF($B42=FALSE,"",표준압력!H37)</f>
        <v/>
      </c>
      <c r="F42" s="248" t="str">
        <f>IF($B42=FALSE,"",Pressure_1_R1!Q37)</f>
        <v/>
      </c>
      <c r="G42" s="249" t="str">
        <f>IF($B42=FALSE,"",Pressure_1_R1!R37)</f>
        <v/>
      </c>
      <c r="H42" s="249" t="str">
        <f>IF($B42=FALSE,"",Pressure_1_R1!S37)</f>
        <v/>
      </c>
      <c r="I42" s="255" t="b">
        <f t="shared" si="27"/>
        <v>0</v>
      </c>
      <c r="J42" s="250" t="str">
        <f>IF($B42=FALSE,"",F42*$H$3)</f>
        <v/>
      </c>
      <c r="K42" s="251" t="str">
        <f>IF($B42=FALSE,"",IF(G42="ⅹ",J42,G42*$H$3))</f>
        <v/>
      </c>
      <c r="L42" s="251" t="str">
        <f>IF($B42=FALSE,"",IF(H42="ⅹ",K42,H42*$H$3))</f>
        <v/>
      </c>
      <c r="M42" s="241"/>
      <c r="N42" s="252" t="b">
        <f t="shared" si="6"/>
        <v>0</v>
      </c>
      <c r="O42" s="397" t="s">
        <v>487</v>
      </c>
      <c r="P42" s="401">
        <v>4</v>
      </c>
      <c r="Q42" s="398" t="str">
        <f t="shared" ca="1" si="28"/>
        <v/>
      </c>
      <c r="R42" s="252" t="str">
        <f t="shared" ca="1" si="29"/>
        <v/>
      </c>
      <c r="S42" s="252" t="str">
        <f t="shared" ca="1" si="30"/>
        <v/>
      </c>
      <c r="T42" s="402" t="str">
        <f t="shared" si="31"/>
        <v/>
      </c>
      <c r="U42" s="399" t="str">
        <f t="shared" si="35"/>
        <v/>
      </c>
      <c r="V42" s="399" t="str">
        <f t="shared" si="33"/>
        <v/>
      </c>
      <c r="W42" s="399" t="str">
        <f t="shared" si="34"/>
        <v/>
      </c>
      <c r="X42" s="403" t="str">
        <f t="shared" si="32"/>
        <v/>
      </c>
    </row>
    <row r="43" spans="2:24" s="238" customFormat="1" ht="15" customHeight="1">
      <c r="B43" s="246" t="b">
        <f>IF(Pressure_1_R1!A38="",FALSE,TRUE)</f>
        <v>0</v>
      </c>
      <c r="C43" s="247">
        <v>35</v>
      </c>
      <c r="D43" s="253" t="str">
        <f>IF($B43=FALSE,"",표준압력!F38)</f>
        <v/>
      </c>
      <c r="E43" s="248" t="str">
        <f>IF($B43=FALSE,"",표준압력!H38)</f>
        <v/>
      </c>
      <c r="F43" s="248" t="str">
        <f>IF($B43=FALSE,"",Pressure_1_R1!Q38)</f>
        <v/>
      </c>
      <c r="G43" s="249" t="str">
        <f>IF($B43=FALSE,"",Pressure_1_R1!R38)</f>
        <v/>
      </c>
      <c r="H43" s="249" t="str">
        <f>IF($B43=FALSE,"",Pressure_1_R1!S38)</f>
        <v/>
      </c>
      <c r="I43" s="255" t="b">
        <f t="shared" si="27"/>
        <v>0</v>
      </c>
      <c r="J43" s="250" t="str">
        <f>IF($B43=FALSE,"",F43*$H$3)</f>
        <v/>
      </c>
      <c r="K43" s="251" t="str">
        <f>IF($B43=FALSE,"",IF(G43="ⅹ",J43,G43*$H$3))</f>
        <v/>
      </c>
      <c r="L43" s="251" t="str">
        <f>IF($B43=FALSE,"",IF(H43="ⅹ",K43,H43*$H$3))</f>
        <v/>
      </c>
      <c r="M43" s="241"/>
      <c r="N43" s="252" t="b">
        <f t="shared" si="6"/>
        <v>0</v>
      </c>
      <c r="O43" s="397" t="s">
        <v>487</v>
      </c>
      <c r="P43" s="401">
        <v>5</v>
      </c>
      <c r="Q43" s="398" t="str">
        <f t="shared" ca="1" si="28"/>
        <v/>
      </c>
      <c r="R43" s="252" t="str">
        <f t="shared" ca="1" si="29"/>
        <v/>
      </c>
      <c r="S43" s="252" t="str">
        <f t="shared" ca="1" si="30"/>
        <v/>
      </c>
      <c r="T43" s="402" t="str">
        <f t="shared" si="31"/>
        <v/>
      </c>
      <c r="U43" s="399" t="str">
        <f t="shared" si="35"/>
        <v/>
      </c>
      <c r="V43" s="399" t="str">
        <f t="shared" si="33"/>
        <v/>
      </c>
      <c r="W43" s="399" t="str">
        <f t="shared" si="34"/>
        <v/>
      </c>
      <c r="X43" s="403" t="str">
        <f t="shared" si="32"/>
        <v/>
      </c>
    </row>
    <row r="44" spans="2:24" s="238" customFormat="1" ht="15" customHeight="1">
      <c r="B44" s="246" t="b">
        <f>IF(Pressure_1_R1!A39="",FALSE,TRUE)</f>
        <v>0</v>
      </c>
      <c r="C44" s="247">
        <v>36</v>
      </c>
      <c r="D44" s="253" t="str">
        <f>IF($B44=FALSE,"",표준압력!F39)</f>
        <v/>
      </c>
      <c r="E44" s="248" t="str">
        <f>IF($B44=FALSE,"",표준압력!H39)</f>
        <v/>
      </c>
      <c r="F44" s="248" t="str">
        <f>IF($B44=FALSE,"",Pressure_1_R1!Q39)</f>
        <v/>
      </c>
      <c r="G44" s="249" t="str">
        <f>IF($B44=FALSE,"",Pressure_1_R1!R39)</f>
        <v/>
      </c>
      <c r="H44" s="249" t="str">
        <f>IF($B44=FALSE,"",Pressure_1_R1!S39)</f>
        <v/>
      </c>
      <c r="I44" s="255" t="b">
        <f t="shared" si="27"/>
        <v>0</v>
      </c>
      <c r="J44" s="250" t="str">
        <f>IF($B44=FALSE,"",F44*$H$3)</f>
        <v/>
      </c>
      <c r="K44" s="251" t="str">
        <f>IF($B44=FALSE,"",IF(G44="ⅹ",J44,G44*$H$3))</f>
        <v/>
      </c>
      <c r="L44" s="251" t="str">
        <f>IF($B44=FALSE,"",IF(H44="ⅹ",K44,H44*$H$3))</f>
        <v/>
      </c>
      <c r="M44" s="241"/>
      <c r="N44" s="252" t="b">
        <f t="shared" si="6"/>
        <v>0</v>
      </c>
      <c r="O44" s="397" t="s">
        <v>487</v>
      </c>
      <c r="P44" s="401">
        <v>6</v>
      </c>
      <c r="Q44" s="398" t="str">
        <f t="shared" ca="1" si="28"/>
        <v/>
      </c>
      <c r="R44" s="252" t="str">
        <f t="shared" ca="1" si="29"/>
        <v/>
      </c>
      <c r="S44" s="252" t="str">
        <f t="shared" ca="1" si="30"/>
        <v/>
      </c>
      <c r="T44" s="402" t="str">
        <f t="shared" si="31"/>
        <v/>
      </c>
      <c r="U44" s="399" t="str">
        <f t="shared" si="35"/>
        <v/>
      </c>
      <c r="V44" s="399" t="str">
        <f t="shared" si="33"/>
        <v/>
      </c>
      <c r="W44" s="399" t="str">
        <f t="shared" si="34"/>
        <v/>
      </c>
      <c r="X44" s="403" t="str">
        <f t="shared" si="32"/>
        <v/>
      </c>
    </row>
    <row r="45" spans="2:24" s="238" customFormat="1" ht="15" customHeight="1">
      <c r="B45" s="246" t="b">
        <f>IF(Pressure_1_R1!A40="",FALSE,TRUE)</f>
        <v>0</v>
      </c>
      <c r="C45" s="247">
        <v>37</v>
      </c>
      <c r="D45" s="253" t="str">
        <f>IF($B45=FALSE,"",표준압력!F40)</f>
        <v/>
      </c>
      <c r="E45" s="248" t="str">
        <f>IF($B45=FALSE,"",표준압력!H40)</f>
        <v/>
      </c>
      <c r="F45" s="248" t="str">
        <f>IF($B45=FALSE,"",Pressure_1_R1!Q40)</f>
        <v/>
      </c>
      <c r="G45" s="249" t="str">
        <f>IF($B45=FALSE,"",Pressure_1_R1!R40)</f>
        <v/>
      </c>
      <c r="H45" s="249" t="str">
        <f>IF($B45=FALSE,"",Pressure_1_R1!S40)</f>
        <v/>
      </c>
      <c r="I45" s="255" t="b">
        <f t="shared" si="27"/>
        <v>0</v>
      </c>
      <c r="J45" s="250" t="str">
        <f>IF($B45=FALSE,"",F45*$H$3)</f>
        <v/>
      </c>
      <c r="K45" s="251" t="str">
        <f>IF($B45=FALSE,"",IF(G45="ⅹ",J45,G45*$H$3))</f>
        <v/>
      </c>
      <c r="L45" s="251" t="str">
        <f>IF($B45=FALSE,"",IF(H45="ⅹ",K45,H45*$H$3))</f>
        <v/>
      </c>
      <c r="M45" s="241"/>
      <c r="N45" s="252" t="b">
        <f t="shared" si="6"/>
        <v>0</v>
      </c>
      <c r="O45" s="397" t="s">
        <v>487</v>
      </c>
      <c r="P45" s="401">
        <v>7</v>
      </c>
      <c r="Q45" s="398" t="str">
        <f t="shared" ca="1" si="28"/>
        <v/>
      </c>
      <c r="R45" s="252" t="str">
        <f t="shared" ca="1" si="29"/>
        <v/>
      </c>
      <c r="S45" s="252" t="str">
        <f t="shared" ca="1" si="30"/>
        <v/>
      </c>
      <c r="T45" s="402" t="str">
        <f t="shared" si="31"/>
        <v/>
      </c>
      <c r="U45" s="399" t="str">
        <f t="shared" si="35"/>
        <v/>
      </c>
      <c r="V45" s="399" t="str">
        <f t="shared" si="33"/>
        <v/>
      </c>
      <c r="W45" s="399" t="str">
        <f t="shared" si="34"/>
        <v/>
      </c>
      <c r="X45" s="403" t="str">
        <f t="shared" si="32"/>
        <v/>
      </c>
    </row>
    <row r="46" spans="2:24" s="238" customFormat="1" ht="15" customHeight="1">
      <c r="B46" s="246" t="b">
        <f>IF(Pressure_1_R1!A41="",FALSE,TRUE)</f>
        <v>0</v>
      </c>
      <c r="C46" s="247">
        <v>38</v>
      </c>
      <c r="D46" s="253" t="str">
        <f>IF($B46=FALSE,"",표준압력!F41)</f>
        <v/>
      </c>
      <c r="E46" s="248" t="str">
        <f>IF($B46=FALSE,"",표준압력!H41)</f>
        <v/>
      </c>
      <c r="F46" s="248" t="str">
        <f>IF($B46=FALSE,"",Pressure_1_R1!Q41)</f>
        <v/>
      </c>
      <c r="G46" s="249" t="str">
        <f>IF($B46=FALSE,"",Pressure_1_R1!R41)</f>
        <v/>
      </c>
      <c r="H46" s="249" t="str">
        <f>IF($B46=FALSE,"",Pressure_1_R1!S41)</f>
        <v/>
      </c>
      <c r="I46" s="255" t="b">
        <f t="shared" si="27"/>
        <v>0</v>
      </c>
      <c r="J46" s="250" t="str">
        <f>IF($B46=FALSE,"",F46*$H$3)</f>
        <v/>
      </c>
      <c r="K46" s="251" t="str">
        <f>IF($B46=FALSE,"",IF(G46="ⅹ",J46,G46*$H$3))</f>
        <v/>
      </c>
      <c r="L46" s="251" t="str">
        <f>IF($B46=FALSE,"",IF(H46="ⅹ",K46,H46*$H$3))</f>
        <v/>
      </c>
      <c r="M46" s="241"/>
      <c r="N46" s="252" t="b">
        <f t="shared" si="6"/>
        <v>0</v>
      </c>
      <c r="O46" s="397" t="s">
        <v>487</v>
      </c>
      <c r="P46" s="401">
        <v>8</v>
      </c>
      <c r="Q46" s="398" t="str">
        <f t="shared" ca="1" si="28"/>
        <v/>
      </c>
      <c r="R46" s="252" t="str">
        <f t="shared" ca="1" si="29"/>
        <v/>
      </c>
      <c r="S46" s="252" t="str">
        <f t="shared" ca="1" si="30"/>
        <v/>
      </c>
      <c r="T46" s="402" t="str">
        <f t="shared" si="31"/>
        <v/>
      </c>
      <c r="U46" s="399" t="str">
        <f t="shared" si="35"/>
        <v/>
      </c>
      <c r="V46" s="399" t="str">
        <f t="shared" si="33"/>
        <v/>
      </c>
      <c r="W46" s="399" t="str">
        <f t="shared" si="34"/>
        <v/>
      </c>
      <c r="X46" s="403" t="str">
        <f t="shared" si="32"/>
        <v/>
      </c>
    </row>
    <row r="47" spans="2:24" s="238" customFormat="1" ht="15" customHeight="1">
      <c r="B47" s="246" t="b">
        <f>IF(Pressure_1_R1!A42="",FALSE,TRUE)</f>
        <v>0</v>
      </c>
      <c r="C47" s="247">
        <v>39</v>
      </c>
      <c r="D47" s="253" t="str">
        <f>IF($B47=FALSE,"",표준압력!F42)</f>
        <v/>
      </c>
      <c r="E47" s="248" t="str">
        <f>IF($B47=FALSE,"",표준압력!H42)</f>
        <v/>
      </c>
      <c r="F47" s="248" t="str">
        <f>IF($B47=FALSE,"",Pressure_1_R1!Q42)</f>
        <v/>
      </c>
      <c r="G47" s="249" t="str">
        <f>IF($B47=FALSE,"",Pressure_1_R1!R42)</f>
        <v/>
      </c>
      <c r="H47" s="249" t="str">
        <f>IF($B47=FALSE,"",Pressure_1_R1!S42)</f>
        <v/>
      </c>
      <c r="I47" s="255" t="b">
        <f t="shared" si="27"/>
        <v>0</v>
      </c>
      <c r="J47" s="250" t="str">
        <f>IF($B47=FALSE,"",F47*$H$3)</f>
        <v/>
      </c>
      <c r="K47" s="251" t="str">
        <f>IF($B47=FALSE,"",IF(G47="ⅹ",J47,G47*$H$3))</f>
        <v/>
      </c>
      <c r="L47" s="251" t="str">
        <f>IF($B47=FALSE,"",IF(H47="ⅹ",K47,H47*$H$3))</f>
        <v/>
      </c>
      <c r="M47" s="241"/>
      <c r="N47" s="252" t="b">
        <f t="shared" si="6"/>
        <v>0</v>
      </c>
      <c r="O47" s="397" t="s">
        <v>487</v>
      </c>
      <c r="P47" s="401">
        <v>9</v>
      </c>
      <c r="Q47" s="398" t="str">
        <f t="shared" ca="1" si="28"/>
        <v/>
      </c>
      <c r="R47" s="252" t="str">
        <f t="shared" ca="1" si="29"/>
        <v/>
      </c>
      <c r="S47" s="252" t="str">
        <f t="shared" ca="1" si="30"/>
        <v/>
      </c>
      <c r="T47" s="402" t="str">
        <f t="shared" si="31"/>
        <v/>
      </c>
      <c r="U47" s="399" t="str">
        <f t="shared" si="35"/>
        <v/>
      </c>
      <c r="V47" s="399" t="str">
        <f t="shared" si="33"/>
        <v/>
      </c>
      <c r="W47" s="399" t="str">
        <f t="shared" si="34"/>
        <v/>
      </c>
      <c r="X47" s="403" t="str">
        <f t="shared" si="32"/>
        <v/>
      </c>
    </row>
    <row r="48" spans="2:24" s="238" customFormat="1" ht="15" customHeight="1">
      <c r="B48" s="246" t="b">
        <f>IF(Pressure_1_R1!A43="",FALSE,TRUE)</f>
        <v>0</v>
      </c>
      <c r="C48" s="247">
        <v>40</v>
      </c>
      <c r="D48" s="253" t="str">
        <f>IF($B48=FALSE,"",표준압력!F43)</f>
        <v/>
      </c>
      <c r="E48" s="248" t="str">
        <f>IF($B48=FALSE,"",표준압력!H43)</f>
        <v/>
      </c>
      <c r="F48" s="248" t="str">
        <f>IF($B48=FALSE,"",Pressure_1_R1!Q43)</f>
        <v/>
      </c>
      <c r="G48" s="249" t="str">
        <f>IF($B48=FALSE,"",Pressure_1_R1!R43)</f>
        <v/>
      </c>
      <c r="H48" s="249" t="str">
        <f>IF($B48=FALSE,"",Pressure_1_R1!S43)</f>
        <v/>
      </c>
      <c r="I48" s="255" t="b">
        <f t="shared" si="27"/>
        <v>0</v>
      </c>
      <c r="J48" s="250" t="str">
        <f>IF($B48=FALSE,"",F48*$H$3)</f>
        <v/>
      </c>
      <c r="K48" s="251" t="str">
        <f>IF($B48=FALSE,"",IF(G48="ⅹ",J48,G48*$H$3))</f>
        <v/>
      </c>
      <c r="L48" s="251" t="str">
        <f>IF($B48=FALSE,"",IF(H48="ⅹ",K48,H48*$H$3))</f>
        <v/>
      </c>
      <c r="M48" s="241"/>
      <c r="N48" s="252" t="b">
        <f t="shared" si="6"/>
        <v>0</v>
      </c>
      <c r="O48" s="397" t="s">
        <v>487</v>
      </c>
      <c r="P48" s="401">
        <v>10</v>
      </c>
      <c r="Q48" s="398" t="str">
        <f t="shared" ca="1" si="28"/>
        <v/>
      </c>
      <c r="R48" s="252" t="str">
        <f t="shared" ca="1" si="29"/>
        <v/>
      </c>
      <c r="S48" s="252" t="str">
        <f t="shared" ca="1" si="30"/>
        <v/>
      </c>
      <c r="T48" s="402" t="str">
        <f t="shared" si="31"/>
        <v/>
      </c>
      <c r="U48" s="399" t="str">
        <f t="shared" si="35"/>
        <v/>
      </c>
      <c r="V48" s="399" t="str">
        <f t="shared" si="33"/>
        <v/>
      </c>
      <c r="W48" s="399" t="str">
        <f t="shared" si="34"/>
        <v/>
      </c>
      <c r="X48" s="403" t="str">
        <f t="shared" si="32"/>
        <v/>
      </c>
    </row>
    <row r="49" spans="2:24" s="238" customFormat="1" ht="15" customHeight="1">
      <c r="B49" s="246" t="b">
        <f>IF(Pressure_1_R1!A44="",FALSE,TRUE)</f>
        <v>0</v>
      </c>
      <c r="C49" s="247">
        <v>41</v>
      </c>
      <c r="D49" s="253" t="str">
        <f>IF($B49=FALSE,"",표준압력!F44)</f>
        <v/>
      </c>
      <c r="E49" s="248" t="str">
        <f>IF($B49=FALSE,"",표준압력!H44)</f>
        <v/>
      </c>
      <c r="F49" s="248" t="str">
        <f>IF($B49=FALSE,"",Pressure_1_R1!Q44)</f>
        <v/>
      </c>
      <c r="G49" s="249" t="str">
        <f>IF($B49=FALSE,"",Pressure_1_R1!R44)</f>
        <v/>
      </c>
      <c r="H49" s="249" t="str">
        <f>IF($B49=FALSE,"",Pressure_1_R1!S44)</f>
        <v/>
      </c>
      <c r="I49" s="255" t="b">
        <f t="shared" si="27"/>
        <v>0</v>
      </c>
      <c r="J49" s="250" t="str">
        <f>IF($B49=FALSE,"",F49*$H$3)</f>
        <v/>
      </c>
      <c r="K49" s="251" t="str">
        <f>IF($B49=FALSE,"",IF(G49="ⅹ",J49,G49*$H$3))</f>
        <v/>
      </c>
      <c r="L49" s="251" t="str">
        <f>IF($B49=FALSE,"",IF(H49="ⅹ",K49,H49*$H$3))</f>
        <v/>
      </c>
      <c r="M49" s="241"/>
      <c r="N49" s="252" t="b">
        <f t="shared" si="6"/>
        <v>0</v>
      </c>
      <c r="O49" s="397" t="s">
        <v>487</v>
      </c>
      <c r="P49" s="401">
        <v>11</v>
      </c>
      <c r="Q49" s="398" t="str">
        <f t="shared" ca="1" si="28"/>
        <v/>
      </c>
      <c r="R49" s="252" t="str">
        <f t="shared" ca="1" si="29"/>
        <v/>
      </c>
      <c r="S49" s="252" t="str">
        <f t="shared" ca="1" si="30"/>
        <v/>
      </c>
      <c r="T49" s="402" t="str">
        <f t="shared" si="31"/>
        <v/>
      </c>
      <c r="U49" s="399" t="str">
        <f t="shared" si="35"/>
        <v/>
      </c>
      <c r="V49" s="399" t="str">
        <f t="shared" si="33"/>
        <v/>
      </c>
      <c r="W49" s="399" t="str">
        <f t="shared" si="34"/>
        <v/>
      </c>
      <c r="X49" s="403" t="str">
        <f t="shared" si="32"/>
        <v/>
      </c>
    </row>
    <row r="50" spans="2:24" s="238" customFormat="1" ht="15" customHeight="1">
      <c r="B50" s="246" t="b">
        <f>IF(Pressure_1_R1!A45="",FALSE,TRUE)</f>
        <v>0</v>
      </c>
      <c r="C50" s="247">
        <v>42</v>
      </c>
      <c r="D50" s="253" t="str">
        <f>IF($B50=FALSE,"",표준압력!F45)</f>
        <v/>
      </c>
      <c r="E50" s="248" t="str">
        <f>IF($B50=FALSE,"",표준압력!H45)</f>
        <v/>
      </c>
      <c r="F50" s="248" t="str">
        <f>IF($B50=FALSE,"",Pressure_1_R1!Q45)</f>
        <v/>
      </c>
      <c r="G50" s="249" t="str">
        <f>IF($B50=FALSE,"",Pressure_1_R1!R45)</f>
        <v/>
      </c>
      <c r="H50" s="249" t="str">
        <f>IF($B50=FALSE,"",Pressure_1_R1!S45)</f>
        <v/>
      </c>
      <c r="I50" s="255" t="b">
        <f t="shared" si="27"/>
        <v>0</v>
      </c>
      <c r="J50" s="250" t="str">
        <f>IF($B50=FALSE,"",F50*$H$3)</f>
        <v/>
      </c>
      <c r="K50" s="251" t="str">
        <f>IF($B50=FALSE,"",IF(G50="ⅹ",J50,G50*$H$3))</f>
        <v/>
      </c>
      <c r="L50" s="251" t="str">
        <f>IF($B50=FALSE,"",IF(H50="ⅹ",K50,H50*$H$3))</f>
        <v/>
      </c>
      <c r="M50" s="241"/>
      <c r="N50" s="252" t="b">
        <f t="shared" si="6"/>
        <v>0</v>
      </c>
      <c r="O50" s="397" t="s">
        <v>487</v>
      </c>
      <c r="P50" s="401">
        <v>12</v>
      </c>
      <c r="Q50" s="398" t="str">
        <f t="shared" ca="1" si="28"/>
        <v/>
      </c>
      <c r="R50" s="252" t="str">
        <f t="shared" ca="1" si="29"/>
        <v/>
      </c>
      <c r="S50" s="252" t="str">
        <f t="shared" ca="1" si="30"/>
        <v/>
      </c>
      <c r="T50" s="402" t="str">
        <f t="shared" si="31"/>
        <v/>
      </c>
      <c r="U50" s="399" t="str">
        <f t="shared" si="35"/>
        <v/>
      </c>
      <c r="V50" s="399" t="str">
        <f t="shared" si="33"/>
        <v/>
      </c>
      <c r="W50" s="399" t="str">
        <f t="shared" si="34"/>
        <v/>
      </c>
      <c r="X50" s="403" t="str">
        <f t="shared" si="32"/>
        <v/>
      </c>
    </row>
    <row r="51" spans="2:24" s="238" customFormat="1" ht="15" customHeight="1">
      <c r="B51" s="246" t="b">
        <f>IF(Pressure_1_R1!A46="",FALSE,TRUE)</f>
        <v>0</v>
      </c>
      <c r="C51" s="247">
        <v>43</v>
      </c>
      <c r="D51" s="253" t="str">
        <f>IF($B51=FALSE,"",표준압력!F46)</f>
        <v/>
      </c>
      <c r="E51" s="248" t="str">
        <f>IF($B51=FALSE,"",표준압력!H46)</f>
        <v/>
      </c>
      <c r="F51" s="248" t="str">
        <f>IF($B51=FALSE,"",Pressure_1_R1!Q46)</f>
        <v/>
      </c>
      <c r="G51" s="249" t="str">
        <f>IF($B51=FALSE,"",Pressure_1_R1!R46)</f>
        <v/>
      </c>
      <c r="H51" s="249" t="str">
        <f>IF($B51=FALSE,"",Pressure_1_R1!S46)</f>
        <v/>
      </c>
      <c r="I51" s="255" t="b">
        <f t="shared" si="27"/>
        <v>0</v>
      </c>
      <c r="J51" s="250" t="str">
        <f>IF($B51=FALSE,"",F51*$H$3)</f>
        <v/>
      </c>
      <c r="K51" s="251" t="str">
        <f>IF($B51=FALSE,"",IF(G51="ⅹ",J51,G51*$H$3))</f>
        <v/>
      </c>
      <c r="L51" s="251" t="str">
        <f>IF($B51=FALSE,"",IF(H51="ⅹ",K51,H51*$H$3))</f>
        <v/>
      </c>
      <c r="M51" s="241"/>
      <c r="N51" s="252" t="b">
        <f t="shared" si="6"/>
        <v>0</v>
      </c>
      <c r="O51" s="397" t="s">
        <v>487</v>
      </c>
      <c r="P51" s="401">
        <v>13</v>
      </c>
      <c r="Q51" s="398" t="str">
        <f t="shared" ca="1" si="28"/>
        <v/>
      </c>
      <c r="R51" s="252" t="str">
        <f t="shared" ca="1" si="29"/>
        <v/>
      </c>
      <c r="S51" s="252" t="str">
        <f t="shared" ca="1" si="30"/>
        <v/>
      </c>
      <c r="T51" s="402" t="str">
        <f t="shared" si="31"/>
        <v/>
      </c>
      <c r="U51" s="399" t="str">
        <f t="shared" si="35"/>
        <v/>
      </c>
      <c r="V51" s="399" t="str">
        <f t="shared" si="33"/>
        <v/>
      </c>
      <c r="W51" s="399" t="str">
        <f t="shared" si="34"/>
        <v/>
      </c>
      <c r="X51" s="403" t="str">
        <f t="shared" si="32"/>
        <v/>
      </c>
    </row>
    <row r="52" spans="2:24" s="238" customFormat="1" ht="15" customHeight="1">
      <c r="B52" s="246" t="b">
        <f>IF(Pressure_1_R1!A47="",FALSE,TRUE)</f>
        <v>0</v>
      </c>
      <c r="C52" s="247">
        <v>44</v>
      </c>
      <c r="D52" s="253" t="str">
        <f>IF($B52=FALSE,"",표준압력!F47)</f>
        <v/>
      </c>
      <c r="E52" s="248" t="str">
        <f>IF($B52=FALSE,"",표준압력!H47)</f>
        <v/>
      </c>
      <c r="F52" s="248" t="str">
        <f>IF($B52=FALSE,"",Pressure_1_R1!Q47)</f>
        <v/>
      </c>
      <c r="G52" s="249" t="str">
        <f>IF($B52=FALSE,"",Pressure_1_R1!R47)</f>
        <v/>
      </c>
      <c r="H52" s="249" t="str">
        <f>IF($B52=FALSE,"",Pressure_1_R1!S47)</f>
        <v/>
      </c>
      <c r="I52" s="255" t="b">
        <f t="shared" si="27"/>
        <v>0</v>
      </c>
      <c r="J52" s="250" t="str">
        <f>IF($B52=FALSE,"",F52*$H$3)</f>
        <v/>
      </c>
      <c r="K52" s="251" t="str">
        <f>IF($B52=FALSE,"",IF(G52="ⅹ",J52,G52*$H$3))</f>
        <v/>
      </c>
      <c r="L52" s="251" t="str">
        <f>IF($B52=FALSE,"",IF(H52="ⅹ",K52,H52*$H$3))</f>
        <v/>
      </c>
      <c r="M52" s="241"/>
      <c r="N52" s="252" t="b">
        <f t="shared" si="6"/>
        <v>0</v>
      </c>
      <c r="O52" s="397" t="s">
        <v>487</v>
      </c>
      <c r="P52" s="401">
        <v>14</v>
      </c>
      <c r="Q52" s="398" t="str">
        <f t="shared" ca="1" si="28"/>
        <v/>
      </c>
      <c r="R52" s="252" t="str">
        <f t="shared" ca="1" si="29"/>
        <v/>
      </c>
      <c r="S52" s="252" t="str">
        <f t="shared" ca="1" si="30"/>
        <v/>
      </c>
      <c r="T52" s="402" t="str">
        <f t="shared" si="31"/>
        <v/>
      </c>
      <c r="U52" s="399" t="str">
        <f t="shared" si="35"/>
        <v/>
      </c>
      <c r="V52" s="399" t="str">
        <f t="shared" si="33"/>
        <v/>
      </c>
      <c r="W52" s="399" t="str">
        <f t="shared" si="34"/>
        <v/>
      </c>
      <c r="X52" s="403" t="str">
        <f t="shared" si="32"/>
        <v/>
      </c>
    </row>
    <row r="53" spans="2:24" s="238" customFormat="1" ht="15" customHeight="1">
      <c r="B53" s="246" t="b">
        <f>IF(Pressure_1_R1!A48="",FALSE,TRUE)</f>
        <v>0</v>
      </c>
      <c r="C53" s="247">
        <v>45</v>
      </c>
      <c r="D53" s="253" t="str">
        <f>IF($B53=FALSE,"",표준압력!F48)</f>
        <v/>
      </c>
      <c r="E53" s="248" t="str">
        <f>IF($B53=FALSE,"",표준압력!H48)</f>
        <v/>
      </c>
      <c r="F53" s="248" t="str">
        <f>IF($B53=FALSE,"",Pressure_1_R1!Q48)</f>
        <v/>
      </c>
      <c r="G53" s="249" t="str">
        <f>IF($B53=FALSE,"",Pressure_1_R1!R48)</f>
        <v/>
      </c>
      <c r="H53" s="249" t="str">
        <f>IF($B53=FALSE,"",Pressure_1_R1!S48)</f>
        <v/>
      </c>
      <c r="I53" s="255" t="b">
        <f t="shared" si="27"/>
        <v>0</v>
      </c>
      <c r="J53" s="250" t="str">
        <f>IF($B53=FALSE,"",F53*$H$3)</f>
        <v/>
      </c>
      <c r="K53" s="251" t="str">
        <f>IF($B53=FALSE,"",IF(G53="ⅹ",J53,G53*$H$3))</f>
        <v/>
      </c>
      <c r="L53" s="251" t="str">
        <f>IF($B53=FALSE,"",IF(H53="ⅹ",K53,H53*$H$3))</f>
        <v/>
      </c>
      <c r="M53" s="241"/>
      <c r="N53" s="252" t="b">
        <f t="shared" si="6"/>
        <v>0</v>
      </c>
      <c r="O53" s="397" t="s">
        <v>487</v>
      </c>
      <c r="P53" s="401">
        <v>15</v>
      </c>
      <c r="Q53" s="398" t="str">
        <f t="shared" ca="1" si="28"/>
        <v/>
      </c>
      <c r="R53" s="252" t="str">
        <f t="shared" ca="1" si="29"/>
        <v/>
      </c>
      <c r="S53" s="252" t="str">
        <f t="shared" ca="1" si="30"/>
        <v/>
      </c>
      <c r="T53" s="402" t="str">
        <f t="shared" si="31"/>
        <v/>
      </c>
      <c r="U53" s="399" t="str">
        <f t="shared" si="35"/>
        <v/>
      </c>
      <c r="V53" s="399" t="str">
        <f t="shared" si="33"/>
        <v/>
      </c>
      <c r="W53" s="399" t="str">
        <f t="shared" si="34"/>
        <v/>
      </c>
      <c r="X53" s="403" t="str">
        <f t="shared" si="32"/>
        <v/>
      </c>
    </row>
    <row r="54" spans="2:24" s="238" customFormat="1" ht="15" customHeight="1">
      <c r="B54" s="246" t="b">
        <f>IF(Pressure_1_R1!A49="",FALSE,TRUE)</f>
        <v>0</v>
      </c>
      <c r="C54" s="247">
        <v>46</v>
      </c>
      <c r="D54" s="253" t="str">
        <f>IF($B54=FALSE,"",표준압력!F49)</f>
        <v/>
      </c>
      <c r="E54" s="248" t="str">
        <f>IF($B54=FALSE,"",표준압력!H49)</f>
        <v/>
      </c>
      <c r="F54" s="248" t="str">
        <f>IF($B54=FALSE,"",Pressure_1_R1!Q49)</f>
        <v/>
      </c>
      <c r="G54" s="249" t="str">
        <f>IF($B54=FALSE,"",Pressure_1_R1!R49)</f>
        <v/>
      </c>
      <c r="H54" s="249" t="str">
        <f>IF($B54=FALSE,"",Pressure_1_R1!S49)</f>
        <v/>
      </c>
      <c r="I54" s="255" t="b">
        <f t="shared" si="27"/>
        <v>0</v>
      </c>
      <c r="J54" s="250" t="str">
        <f>IF($B54=FALSE,"",F54*$H$3)</f>
        <v/>
      </c>
      <c r="K54" s="251" t="str">
        <f>IF($B54=FALSE,"",IF(G54="ⅹ",J54,G54*$H$3))</f>
        <v/>
      </c>
      <c r="L54" s="251" t="str">
        <f>IF($B54=FALSE,"",IF(H54="ⅹ",K54,H54*$H$3))</f>
        <v/>
      </c>
      <c r="M54" s="241"/>
      <c r="N54" s="252" t="b">
        <f t="shared" si="6"/>
        <v>0</v>
      </c>
      <c r="O54" s="397" t="s">
        <v>487</v>
      </c>
      <c r="P54" s="401">
        <v>16</v>
      </c>
      <c r="Q54" s="398" t="str">
        <f t="shared" ca="1" si="28"/>
        <v/>
      </c>
      <c r="R54" s="252" t="str">
        <f t="shared" ca="1" si="29"/>
        <v/>
      </c>
      <c r="S54" s="252" t="str">
        <f t="shared" ca="1" si="30"/>
        <v/>
      </c>
      <c r="T54" s="402" t="str">
        <f t="shared" si="31"/>
        <v/>
      </c>
      <c r="U54" s="399" t="str">
        <f t="shared" si="35"/>
        <v/>
      </c>
      <c r="V54" s="399" t="str">
        <f t="shared" si="33"/>
        <v/>
      </c>
      <c r="W54" s="399" t="str">
        <f t="shared" si="34"/>
        <v/>
      </c>
      <c r="X54" s="403" t="str">
        <f t="shared" si="32"/>
        <v/>
      </c>
    </row>
    <row r="55" spans="2:24" s="238" customFormat="1" ht="15" customHeight="1">
      <c r="B55" s="246" t="b">
        <f>IF(Pressure_1_R1!A50="",FALSE,TRUE)</f>
        <v>0</v>
      </c>
      <c r="C55" s="247">
        <v>47</v>
      </c>
      <c r="D55" s="253" t="str">
        <f>IF($B55=FALSE,"",표준압력!F50)</f>
        <v/>
      </c>
      <c r="E55" s="248" t="str">
        <f>IF($B55=FALSE,"",표준압력!H50)</f>
        <v/>
      </c>
      <c r="F55" s="248" t="str">
        <f>IF($B55=FALSE,"",Pressure_1_R1!Q50)</f>
        <v/>
      </c>
      <c r="G55" s="249" t="str">
        <f>IF($B55=FALSE,"",Pressure_1_R1!R50)</f>
        <v/>
      </c>
      <c r="H55" s="249" t="str">
        <f>IF($B55=FALSE,"",Pressure_1_R1!S50)</f>
        <v/>
      </c>
      <c r="I55" s="255" t="b">
        <f t="shared" si="27"/>
        <v>0</v>
      </c>
      <c r="J55" s="250" t="str">
        <f>IF($B55=FALSE,"",F55*$H$3)</f>
        <v/>
      </c>
      <c r="K55" s="251" t="str">
        <f>IF($B55=FALSE,"",IF(G55="ⅹ",J55,G55*$H$3))</f>
        <v/>
      </c>
      <c r="L55" s="251" t="str">
        <f>IF($B55=FALSE,"",IF(H55="ⅹ",K55,H55*$H$3))</f>
        <v/>
      </c>
      <c r="M55" s="241"/>
      <c r="N55" s="252" t="b">
        <f t="shared" si="6"/>
        <v>0</v>
      </c>
      <c r="O55" s="397" t="s">
        <v>487</v>
      </c>
      <c r="P55" s="401">
        <v>17</v>
      </c>
      <c r="Q55" s="398" t="str">
        <f t="shared" ca="1" si="28"/>
        <v/>
      </c>
      <c r="R55" s="252" t="str">
        <f t="shared" ca="1" si="29"/>
        <v/>
      </c>
      <c r="S55" s="252" t="str">
        <f t="shared" ca="1" si="30"/>
        <v/>
      </c>
      <c r="T55" s="402" t="str">
        <f t="shared" si="31"/>
        <v/>
      </c>
      <c r="U55" s="399" t="str">
        <f t="shared" si="35"/>
        <v/>
      </c>
      <c r="V55" s="399" t="str">
        <f t="shared" si="33"/>
        <v/>
      </c>
      <c r="W55" s="399" t="str">
        <f t="shared" si="34"/>
        <v/>
      </c>
      <c r="X55" s="403" t="str">
        <f t="shared" si="32"/>
        <v/>
      </c>
    </row>
    <row r="56" spans="2:24" s="238" customFormat="1" ht="15" customHeight="1">
      <c r="B56" s="246" t="b">
        <f>IF(Pressure_1_R1!A51="",FALSE,TRUE)</f>
        <v>0</v>
      </c>
      <c r="C56" s="247">
        <v>48</v>
      </c>
      <c r="D56" s="253" t="str">
        <f>IF($B56=FALSE,"",표준압력!F51)</f>
        <v/>
      </c>
      <c r="E56" s="248" t="str">
        <f>IF($B56=FALSE,"",표준압력!H51)</f>
        <v/>
      </c>
      <c r="F56" s="248" t="str">
        <f>IF($B56=FALSE,"",Pressure_1_R1!Q51)</f>
        <v/>
      </c>
      <c r="G56" s="249" t="str">
        <f>IF($B56=FALSE,"",Pressure_1_R1!R51)</f>
        <v/>
      </c>
      <c r="H56" s="249" t="str">
        <f>IF($B56=FALSE,"",Pressure_1_R1!S51)</f>
        <v/>
      </c>
      <c r="I56" s="255" t="b">
        <f t="shared" si="27"/>
        <v>0</v>
      </c>
      <c r="J56" s="250" t="str">
        <f>IF($B56=FALSE,"",F56*$H$3)</f>
        <v/>
      </c>
      <c r="K56" s="251" t="str">
        <f>IF($B56=FALSE,"",IF(G56="ⅹ",J56,G56*$H$3))</f>
        <v/>
      </c>
      <c r="L56" s="251" t="str">
        <f>IF($B56=FALSE,"",IF(H56="ⅹ",K56,H56*$H$3))</f>
        <v/>
      </c>
      <c r="M56" s="241"/>
      <c r="N56" s="252" t="b">
        <f t="shared" si="6"/>
        <v>0</v>
      </c>
      <c r="O56" s="397" t="s">
        <v>487</v>
      </c>
      <c r="P56" s="401">
        <v>18</v>
      </c>
      <c r="Q56" s="398" t="str">
        <f t="shared" ca="1" si="28"/>
        <v/>
      </c>
      <c r="R56" s="252" t="str">
        <f t="shared" ca="1" si="29"/>
        <v/>
      </c>
      <c r="S56" s="252" t="str">
        <f t="shared" ca="1" si="30"/>
        <v/>
      </c>
      <c r="T56" s="402" t="str">
        <f t="shared" si="31"/>
        <v/>
      </c>
      <c r="U56" s="399" t="str">
        <f t="shared" si="35"/>
        <v/>
      </c>
      <c r="V56" s="399" t="str">
        <f t="shared" si="33"/>
        <v/>
      </c>
      <c r="W56" s="399" t="str">
        <f t="shared" si="34"/>
        <v/>
      </c>
      <c r="X56" s="403" t="str">
        <f t="shared" si="32"/>
        <v/>
      </c>
    </row>
    <row r="57" spans="2:24" s="238" customFormat="1" ht="15" customHeight="1">
      <c r="B57" s="246" t="b">
        <f>IF(Pressure_1_R1!A52="",FALSE,TRUE)</f>
        <v>0</v>
      </c>
      <c r="C57" s="247">
        <v>49</v>
      </c>
      <c r="D57" s="253" t="str">
        <f>IF($B57=FALSE,"",표준압력!F52)</f>
        <v/>
      </c>
      <c r="E57" s="248" t="str">
        <f>IF($B57=FALSE,"",표준압력!H52)</f>
        <v/>
      </c>
      <c r="F57" s="248" t="str">
        <f>IF($B57=FALSE,"",Pressure_1_R1!Q52)</f>
        <v/>
      </c>
      <c r="G57" s="249" t="str">
        <f>IF($B57=FALSE,"",Pressure_1_R1!R52)</f>
        <v/>
      </c>
      <c r="H57" s="249" t="str">
        <f>IF($B57=FALSE,"",Pressure_1_R1!S52)</f>
        <v/>
      </c>
      <c r="I57" s="255" t="b">
        <f t="shared" si="27"/>
        <v>0</v>
      </c>
      <c r="J57" s="250" t="str">
        <f>IF($B57=FALSE,"",F57*$H$3)</f>
        <v/>
      </c>
      <c r="K57" s="251" t="str">
        <f>IF($B57=FALSE,"",IF(G57="ⅹ",J57,G57*$H$3))</f>
        <v/>
      </c>
      <c r="L57" s="251" t="str">
        <f>IF($B57=FALSE,"",IF(H57="ⅹ",K57,H57*$H$3))</f>
        <v/>
      </c>
      <c r="M57" s="241"/>
      <c r="N57" s="252" t="b">
        <f t="shared" si="6"/>
        <v>0</v>
      </c>
      <c r="O57" s="397" t="s">
        <v>487</v>
      </c>
      <c r="P57" s="401">
        <v>19</v>
      </c>
      <c r="Q57" s="398" t="str">
        <f t="shared" ca="1" si="28"/>
        <v/>
      </c>
      <c r="R57" s="252" t="str">
        <f t="shared" ca="1" si="29"/>
        <v/>
      </c>
      <c r="S57" s="252" t="str">
        <f t="shared" ca="1" si="30"/>
        <v/>
      </c>
      <c r="T57" s="402" t="str">
        <f t="shared" si="31"/>
        <v/>
      </c>
      <c r="U57" s="399" t="str">
        <f t="shared" si="35"/>
        <v/>
      </c>
      <c r="V57" s="399" t="str">
        <f t="shared" si="33"/>
        <v/>
      </c>
      <c r="W57" s="399" t="str">
        <f t="shared" si="34"/>
        <v/>
      </c>
      <c r="X57" s="403" t="str">
        <f t="shared" si="32"/>
        <v/>
      </c>
    </row>
    <row r="58" spans="2:24" s="238" customFormat="1" ht="15" customHeight="1">
      <c r="B58" s="246" t="b">
        <f>IF(Pressure_1_R1!A53="",FALSE,TRUE)</f>
        <v>0</v>
      </c>
      <c r="C58" s="247">
        <v>50</v>
      </c>
      <c r="D58" s="253" t="str">
        <f>IF($B58=FALSE,"",표준압력!F53)</f>
        <v/>
      </c>
      <c r="E58" s="248" t="str">
        <f>IF($B58=FALSE,"",표준압력!H53)</f>
        <v/>
      </c>
      <c r="F58" s="248" t="str">
        <f>IF($B58=FALSE,"",Pressure_1_R1!Q53)</f>
        <v/>
      </c>
      <c r="G58" s="249" t="str">
        <f>IF($B58=FALSE,"",Pressure_1_R1!R53)</f>
        <v/>
      </c>
      <c r="H58" s="249" t="str">
        <f>IF($B58=FALSE,"",Pressure_1_R1!S53)</f>
        <v/>
      </c>
      <c r="I58" s="255" t="b">
        <f t="shared" si="27"/>
        <v>0</v>
      </c>
      <c r="J58" s="250" t="str">
        <f>IF($B58=FALSE,"",F58*$H$3)</f>
        <v/>
      </c>
      <c r="K58" s="251" t="str">
        <f>IF($B58=FALSE,"",IF(G58="ⅹ",J58,G58*$H$3))</f>
        <v/>
      </c>
      <c r="L58" s="251" t="str">
        <f>IF($B58=FALSE,"",IF(H58="ⅹ",K58,H58*$H$3))</f>
        <v/>
      </c>
      <c r="M58" s="241"/>
      <c r="N58" s="252" t="b">
        <f t="shared" si="6"/>
        <v>0</v>
      </c>
      <c r="O58" s="397" t="s">
        <v>487</v>
      </c>
      <c r="P58" s="401">
        <v>20</v>
      </c>
      <c r="Q58" s="398" t="str">
        <f t="shared" ca="1" si="28"/>
        <v/>
      </c>
      <c r="R58" s="252" t="str">
        <f t="shared" ca="1" si="29"/>
        <v/>
      </c>
      <c r="S58" s="252" t="str">
        <f t="shared" ca="1" si="30"/>
        <v/>
      </c>
      <c r="T58" s="402" t="str">
        <f t="shared" si="31"/>
        <v/>
      </c>
      <c r="U58" s="399" t="str">
        <f t="shared" si="35"/>
        <v/>
      </c>
      <c r="V58" s="399" t="str">
        <f t="shared" si="33"/>
        <v/>
      </c>
      <c r="W58" s="399" t="str">
        <f t="shared" si="34"/>
        <v/>
      </c>
      <c r="X58" s="403" t="str">
        <f t="shared" si="32"/>
        <v/>
      </c>
    </row>
    <row r="59" spans="2:24" s="238" customFormat="1" ht="15" customHeight="1">
      <c r="B59" s="246" t="b">
        <f>IF(Pressure_1_R1!A54="",FALSE,TRUE)</f>
        <v>0</v>
      </c>
      <c r="C59" s="247">
        <v>51</v>
      </c>
      <c r="D59" s="253" t="str">
        <f>IF($B59=FALSE,"",표준압력!F54)</f>
        <v/>
      </c>
      <c r="E59" s="248" t="str">
        <f>IF($B59=FALSE,"",표준압력!H54)</f>
        <v/>
      </c>
      <c r="F59" s="248" t="str">
        <f>IF($B59=FALSE,"",Pressure_1_R1!Q54)</f>
        <v/>
      </c>
      <c r="G59" s="249" t="str">
        <f>IF($B59=FALSE,"",Pressure_1_R1!R54)</f>
        <v/>
      </c>
      <c r="H59" s="249" t="str">
        <f>IF($B59=FALSE,"",Pressure_1_R1!S54)</f>
        <v/>
      </c>
      <c r="I59" s="255" t="b">
        <f t="shared" si="27"/>
        <v>0</v>
      </c>
      <c r="J59" s="250" t="str">
        <f>IF($B59=FALSE,"",F59*$H$3)</f>
        <v/>
      </c>
      <c r="K59" s="251" t="str">
        <f>IF($B59=FALSE,"",IF(G59="ⅹ",J59,G59*$H$3))</f>
        <v/>
      </c>
      <c r="L59" s="251" t="str">
        <f>IF($B59=FALSE,"",IF(H59="ⅹ",K59,H59*$H$3))</f>
        <v/>
      </c>
      <c r="M59" s="241"/>
      <c r="N59" s="252" t="b">
        <f t="shared" si="6"/>
        <v>0</v>
      </c>
      <c r="O59" s="397" t="s">
        <v>487</v>
      </c>
      <c r="P59" s="401">
        <v>21</v>
      </c>
      <c r="Q59" s="398" t="str">
        <f t="shared" ca="1" si="28"/>
        <v/>
      </c>
      <c r="R59" s="252" t="str">
        <f t="shared" ca="1" si="29"/>
        <v/>
      </c>
      <c r="S59" s="252" t="str">
        <f t="shared" ca="1" si="30"/>
        <v/>
      </c>
      <c r="T59" s="402" t="str">
        <f t="shared" si="31"/>
        <v/>
      </c>
      <c r="U59" s="399" t="str">
        <f t="shared" si="35"/>
        <v/>
      </c>
      <c r="V59" s="399" t="str">
        <f t="shared" si="33"/>
        <v/>
      </c>
      <c r="W59" s="399" t="str">
        <f t="shared" si="34"/>
        <v/>
      </c>
      <c r="X59" s="403" t="str">
        <f t="shared" si="32"/>
        <v/>
      </c>
    </row>
    <row r="60" spans="2:24" s="238" customFormat="1" ht="15" customHeight="1">
      <c r="B60" s="246" t="b">
        <f>IF(Pressure_1_R1!A55="",FALSE,TRUE)</f>
        <v>0</v>
      </c>
      <c r="C60" s="247">
        <v>52</v>
      </c>
      <c r="D60" s="253" t="str">
        <f>IF($B60=FALSE,"",표준압력!F55)</f>
        <v/>
      </c>
      <c r="E60" s="248" t="str">
        <f>IF($B60=FALSE,"",표준압력!H55)</f>
        <v/>
      </c>
      <c r="F60" s="248" t="str">
        <f>IF($B60=FALSE,"",Pressure_1_R1!Q55)</f>
        <v/>
      </c>
      <c r="G60" s="249" t="str">
        <f>IF($B60=FALSE,"",Pressure_1_R1!R55)</f>
        <v/>
      </c>
      <c r="H60" s="249" t="str">
        <f>IF($B60=FALSE,"",Pressure_1_R1!S55)</f>
        <v/>
      </c>
      <c r="I60" s="255" t="b">
        <f t="shared" si="27"/>
        <v>0</v>
      </c>
      <c r="J60" s="250" t="str">
        <f>IF($B60=FALSE,"",F60*$H$3)</f>
        <v/>
      </c>
      <c r="K60" s="251" t="str">
        <f>IF($B60=FALSE,"",IF(G60="ⅹ",J60,G60*$H$3))</f>
        <v/>
      </c>
      <c r="L60" s="251" t="str">
        <f>IF($B60=FALSE,"",IF(H60="ⅹ",K60,H60*$H$3))</f>
        <v/>
      </c>
      <c r="M60" s="241"/>
      <c r="N60" s="252" t="b">
        <f t="shared" si="6"/>
        <v>0</v>
      </c>
      <c r="O60" s="397" t="s">
        <v>487</v>
      </c>
      <c r="P60" s="401">
        <v>22</v>
      </c>
      <c r="Q60" s="398" t="str">
        <f t="shared" ca="1" si="28"/>
        <v/>
      </c>
      <c r="R60" s="252" t="str">
        <f t="shared" ca="1" si="29"/>
        <v/>
      </c>
      <c r="S60" s="252" t="str">
        <f t="shared" ca="1" si="30"/>
        <v/>
      </c>
      <c r="T60" s="402" t="str">
        <f t="shared" si="31"/>
        <v/>
      </c>
      <c r="U60" s="399" t="str">
        <f t="shared" si="35"/>
        <v/>
      </c>
      <c r="V60" s="399" t="str">
        <f t="shared" si="33"/>
        <v/>
      </c>
      <c r="W60" s="399" t="str">
        <f t="shared" si="34"/>
        <v/>
      </c>
      <c r="X60" s="403" t="str">
        <f t="shared" si="32"/>
        <v/>
      </c>
    </row>
    <row r="61" spans="2:24" s="238" customFormat="1" ht="15" customHeight="1">
      <c r="B61" s="246" t="b">
        <f>IF(Pressure_1_R1!A56="",FALSE,TRUE)</f>
        <v>0</v>
      </c>
      <c r="C61" s="247">
        <v>53</v>
      </c>
      <c r="D61" s="253" t="str">
        <f>IF($B61=FALSE,"",표준압력!F56)</f>
        <v/>
      </c>
      <c r="E61" s="248" t="str">
        <f>IF($B61=FALSE,"",표준압력!H56)</f>
        <v/>
      </c>
      <c r="F61" s="248" t="str">
        <f>IF($B61=FALSE,"",Pressure_1_R1!Q56)</f>
        <v/>
      </c>
      <c r="G61" s="249" t="str">
        <f>IF($B61=FALSE,"",Pressure_1_R1!R56)</f>
        <v/>
      </c>
      <c r="H61" s="249" t="str">
        <f>IF($B61=FALSE,"",Pressure_1_R1!S56)</f>
        <v/>
      </c>
      <c r="I61" s="255" t="b">
        <f t="shared" si="27"/>
        <v>0</v>
      </c>
      <c r="J61" s="250" t="str">
        <f>IF($B61=FALSE,"",F61*$H$3)</f>
        <v/>
      </c>
      <c r="K61" s="251" t="str">
        <f>IF($B61=FALSE,"",IF(G61="ⅹ",J61,G61*$H$3))</f>
        <v/>
      </c>
      <c r="L61" s="251" t="str">
        <f>IF($B61=FALSE,"",IF(H61="ⅹ",K61,H61*$H$3))</f>
        <v/>
      </c>
      <c r="M61" s="241"/>
      <c r="N61" s="252" t="b">
        <f t="shared" si="6"/>
        <v>0</v>
      </c>
      <c r="O61" s="397" t="s">
        <v>487</v>
      </c>
      <c r="P61" s="401">
        <v>23</v>
      </c>
      <c r="Q61" s="398" t="str">
        <f t="shared" ca="1" si="28"/>
        <v/>
      </c>
      <c r="R61" s="252" t="str">
        <f t="shared" ca="1" si="29"/>
        <v/>
      </c>
      <c r="S61" s="252" t="str">
        <f t="shared" ca="1" si="30"/>
        <v/>
      </c>
      <c r="T61" s="402" t="str">
        <f t="shared" si="31"/>
        <v/>
      </c>
      <c r="U61" s="399" t="str">
        <f t="shared" si="35"/>
        <v/>
      </c>
      <c r="V61" s="399" t="str">
        <f t="shared" si="33"/>
        <v/>
      </c>
      <c r="W61" s="399" t="str">
        <f t="shared" si="34"/>
        <v/>
      </c>
      <c r="X61" s="403" t="str">
        <f t="shared" si="32"/>
        <v/>
      </c>
    </row>
    <row r="62" spans="2:24" s="238" customFormat="1" ht="15" customHeight="1">
      <c r="B62" s="246" t="b">
        <f>IF(Pressure_1_R1!A57="",FALSE,TRUE)</f>
        <v>0</v>
      </c>
      <c r="C62" s="247">
        <v>54</v>
      </c>
      <c r="D62" s="253" t="str">
        <f>IF($B62=FALSE,"",표준압력!F57)</f>
        <v/>
      </c>
      <c r="E62" s="248" t="str">
        <f>IF($B62=FALSE,"",표준압력!H57)</f>
        <v/>
      </c>
      <c r="F62" s="248" t="str">
        <f>IF($B62=FALSE,"",Pressure_1_R1!Q57)</f>
        <v/>
      </c>
      <c r="G62" s="249" t="str">
        <f>IF($B62=FALSE,"",Pressure_1_R1!R57)</f>
        <v/>
      </c>
      <c r="H62" s="249" t="str">
        <f>IF($B62=FALSE,"",Pressure_1_R1!S57)</f>
        <v/>
      </c>
      <c r="I62" s="255" t="b">
        <f t="shared" si="27"/>
        <v>0</v>
      </c>
      <c r="J62" s="250" t="str">
        <f>IF($B62=FALSE,"",F62*$H$3)</f>
        <v/>
      </c>
      <c r="K62" s="251" t="str">
        <f>IF($B62=FALSE,"",IF(G62="ⅹ",J62,G62*$H$3))</f>
        <v/>
      </c>
      <c r="L62" s="251" t="str">
        <f>IF($B62=FALSE,"",IF(H62="ⅹ",K62,H62*$H$3))</f>
        <v/>
      </c>
      <c r="M62" s="241"/>
      <c r="N62" s="252" t="b">
        <f t="shared" si="6"/>
        <v>0</v>
      </c>
      <c r="O62" s="397" t="s">
        <v>487</v>
      </c>
      <c r="P62" s="401">
        <v>24</v>
      </c>
      <c r="Q62" s="398" t="str">
        <f t="shared" ca="1" si="28"/>
        <v/>
      </c>
      <c r="R62" s="252" t="str">
        <f t="shared" ca="1" si="29"/>
        <v/>
      </c>
      <c r="S62" s="252" t="str">
        <f t="shared" ca="1" si="30"/>
        <v/>
      </c>
      <c r="T62" s="402" t="str">
        <f t="shared" si="31"/>
        <v/>
      </c>
      <c r="U62" s="399" t="str">
        <f t="shared" si="35"/>
        <v/>
      </c>
      <c r="V62" s="399" t="str">
        <f t="shared" si="33"/>
        <v/>
      </c>
      <c r="W62" s="399" t="str">
        <f t="shared" si="34"/>
        <v/>
      </c>
      <c r="X62" s="403" t="str">
        <f t="shared" si="32"/>
        <v/>
      </c>
    </row>
    <row r="63" spans="2:24" s="238" customFormat="1" ht="15" customHeight="1">
      <c r="B63" s="246" t="b">
        <f>IF(Pressure_1_R1!A58="",FALSE,TRUE)</f>
        <v>0</v>
      </c>
      <c r="C63" s="247">
        <v>55</v>
      </c>
      <c r="D63" s="253" t="str">
        <f>IF($B63=FALSE,"",표준압력!F58)</f>
        <v/>
      </c>
      <c r="E63" s="248" t="str">
        <f>IF($B63=FALSE,"",표준압력!H58)</f>
        <v/>
      </c>
      <c r="F63" s="248" t="str">
        <f>IF($B63=FALSE,"",Pressure_1_R1!Q58)</f>
        <v/>
      </c>
      <c r="G63" s="249" t="str">
        <f>IF($B63=FALSE,"",Pressure_1_R1!R58)</f>
        <v/>
      </c>
      <c r="H63" s="249" t="str">
        <f>IF($B63=FALSE,"",Pressure_1_R1!S58)</f>
        <v/>
      </c>
      <c r="I63" s="255" t="b">
        <f t="shared" si="27"/>
        <v>0</v>
      </c>
      <c r="J63" s="250" t="str">
        <f>IF($B63=FALSE,"",F63*$H$3)</f>
        <v/>
      </c>
      <c r="K63" s="251" t="str">
        <f>IF($B63=FALSE,"",IF(G63="ⅹ",J63,G63*$H$3))</f>
        <v/>
      </c>
      <c r="L63" s="251" t="str">
        <f>IF($B63=FALSE,"",IF(H63="ⅹ",K63,H63*$H$3))</f>
        <v/>
      </c>
      <c r="M63" s="241"/>
      <c r="N63" s="252" t="b">
        <f t="shared" si="6"/>
        <v>0</v>
      </c>
      <c r="O63" s="397" t="s">
        <v>487</v>
      </c>
      <c r="P63" s="401">
        <v>25</v>
      </c>
      <c r="Q63" s="398" t="str">
        <f t="shared" ca="1" si="28"/>
        <v/>
      </c>
      <c r="R63" s="252" t="str">
        <f t="shared" ca="1" si="29"/>
        <v/>
      </c>
      <c r="S63" s="252" t="str">
        <f t="shared" ca="1" si="30"/>
        <v/>
      </c>
      <c r="T63" s="402" t="str">
        <f t="shared" si="31"/>
        <v/>
      </c>
      <c r="U63" s="399" t="str">
        <f t="shared" si="35"/>
        <v/>
      </c>
      <c r="V63" s="399" t="str">
        <f t="shared" si="33"/>
        <v/>
      </c>
      <c r="W63" s="399" t="str">
        <f t="shared" si="34"/>
        <v/>
      </c>
      <c r="X63" s="403" t="str">
        <f t="shared" si="32"/>
        <v/>
      </c>
    </row>
    <row r="64" spans="2:24" s="238" customFormat="1" ht="15" customHeight="1">
      <c r="B64" s="246" t="b">
        <f>IF(Pressure_1_R1!A59="",FALSE,TRUE)</f>
        <v>0</v>
      </c>
      <c r="C64" s="247">
        <v>56</v>
      </c>
      <c r="D64" s="253" t="str">
        <f>IF($B64=FALSE,"",표준압력!F59)</f>
        <v/>
      </c>
      <c r="E64" s="248" t="str">
        <f>IF($B64=FALSE,"",표준압력!H59)</f>
        <v/>
      </c>
      <c r="F64" s="248" t="str">
        <f>IF($B64=FALSE,"",Pressure_1_R1!Q59)</f>
        <v/>
      </c>
      <c r="G64" s="249" t="str">
        <f>IF($B64=FALSE,"",Pressure_1_R1!R59)</f>
        <v/>
      </c>
      <c r="H64" s="249" t="str">
        <f>IF($B64=FALSE,"",Pressure_1_R1!S59)</f>
        <v/>
      </c>
      <c r="I64" s="255" t="b">
        <f t="shared" si="27"/>
        <v>0</v>
      </c>
      <c r="J64" s="250" t="str">
        <f>IF($B64=FALSE,"",F64*$H$3)</f>
        <v/>
      </c>
      <c r="K64" s="251" t="str">
        <f>IF($B64=FALSE,"",IF(G64="ⅹ",J64,G64*$H$3))</f>
        <v/>
      </c>
      <c r="L64" s="251" t="str">
        <f>IF($B64=FALSE,"",IF(H64="ⅹ",K64,H64*$H$3))</f>
        <v/>
      </c>
      <c r="M64" s="241"/>
      <c r="N64" s="252" t="b">
        <f t="shared" si="6"/>
        <v>0</v>
      </c>
      <c r="O64" s="397" t="s">
        <v>487</v>
      </c>
      <c r="P64" s="401">
        <v>26</v>
      </c>
      <c r="Q64" s="398" t="str">
        <f t="shared" ca="1" si="28"/>
        <v/>
      </c>
      <c r="R64" s="252" t="str">
        <f t="shared" ca="1" si="29"/>
        <v/>
      </c>
      <c r="S64" s="252" t="str">
        <f t="shared" ca="1" si="30"/>
        <v/>
      </c>
      <c r="T64" s="402" t="str">
        <f t="shared" si="31"/>
        <v/>
      </c>
      <c r="U64" s="399" t="str">
        <f t="shared" si="35"/>
        <v/>
      </c>
      <c r="V64" s="399" t="str">
        <f t="shared" si="33"/>
        <v/>
      </c>
      <c r="W64" s="399" t="str">
        <f t="shared" si="34"/>
        <v/>
      </c>
      <c r="X64" s="403" t="str">
        <f t="shared" si="32"/>
        <v/>
      </c>
    </row>
    <row r="65" spans="2:24" s="238" customFormat="1" ht="15" customHeight="1">
      <c r="B65" s="246" t="b">
        <f>IF(Pressure_1_R1!A60="",FALSE,TRUE)</f>
        <v>0</v>
      </c>
      <c r="C65" s="247">
        <v>57</v>
      </c>
      <c r="D65" s="253" t="str">
        <f>IF($B65=FALSE,"",표준압력!F60)</f>
        <v/>
      </c>
      <c r="E65" s="248" t="str">
        <f>IF($B65=FALSE,"",표준압력!H60)</f>
        <v/>
      </c>
      <c r="F65" s="248" t="str">
        <f>IF($B65=FALSE,"",Pressure_1_R1!Q60)</f>
        <v/>
      </c>
      <c r="G65" s="249" t="str">
        <f>IF($B65=FALSE,"",Pressure_1_R1!R60)</f>
        <v/>
      </c>
      <c r="H65" s="249" t="str">
        <f>IF($B65=FALSE,"",Pressure_1_R1!S60)</f>
        <v/>
      </c>
      <c r="I65" s="255" t="b">
        <f t="shared" si="27"/>
        <v>0</v>
      </c>
      <c r="J65" s="250" t="str">
        <f>IF($B65=FALSE,"",F65*$H$3)</f>
        <v/>
      </c>
      <c r="K65" s="251" t="str">
        <f>IF($B65=FALSE,"",IF(G65="ⅹ",J65,G65*$H$3))</f>
        <v/>
      </c>
      <c r="L65" s="251" t="str">
        <f>IF($B65=FALSE,"",IF(H65="ⅹ",K65,H65*$H$3))</f>
        <v/>
      </c>
      <c r="M65" s="241"/>
      <c r="N65" s="252" t="b">
        <f t="shared" si="6"/>
        <v>0</v>
      </c>
      <c r="O65" s="397" t="s">
        <v>487</v>
      </c>
      <c r="P65" s="401">
        <v>27</v>
      </c>
      <c r="Q65" s="398" t="str">
        <f t="shared" ca="1" si="28"/>
        <v/>
      </c>
      <c r="R65" s="252" t="str">
        <f t="shared" ca="1" si="29"/>
        <v/>
      </c>
      <c r="S65" s="252" t="str">
        <f t="shared" ca="1" si="30"/>
        <v/>
      </c>
      <c r="T65" s="402" t="str">
        <f t="shared" si="31"/>
        <v/>
      </c>
      <c r="U65" s="399" t="str">
        <f t="shared" si="35"/>
        <v/>
      </c>
      <c r="V65" s="399" t="str">
        <f t="shared" si="33"/>
        <v/>
      </c>
      <c r="W65" s="399" t="str">
        <f t="shared" si="34"/>
        <v/>
      </c>
      <c r="X65" s="403" t="str">
        <f t="shared" si="32"/>
        <v/>
      </c>
    </row>
    <row r="66" spans="2:24" s="238" customFormat="1" ht="15" customHeight="1">
      <c r="B66" s="246" t="b">
        <f>IF(Pressure_1_R1!A61="",FALSE,TRUE)</f>
        <v>0</v>
      </c>
      <c r="C66" s="247">
        <v>58</v>
      </c>
      <c r="D66" s="253" t="str">
        <f>IF($B66=FALSE,"",표준압력!F61)</f>
        <v/>
      </c>
      <c r="E66" s="248" t="str">
        <f>IF($B66=FALSE,"",표준압력!H61)</f>
        <v/>
      </c>
      <c r="F66" s="248" t="str">
        <f>IF($B66=FALSE,"",Pressure_1_R1!Q61)</f>
        <v/>
      </c>
      <c r="G66" s="249" t="str">
        <f>IF($B66=FALSE,"",Pressure_1_R1!R61)</f>
        <v/>
      </c>
      <c r="H66" s="249" t="str">
        <f>IF($B66=FALSE,"",Pressure_1_R1!S61)</f>
        <v/>
      </c>
      <c r="I66" s="255" t="b">
        <f t="shared" si="27"/>
        <v>0</v>
      </c>
      <c r="J66" s="250" t="str">
        <f>IF($B66=FALSE,"",F66*$H$3)</f>
        <v/>
      </c>
      <c r="K66" s="251" t="str">
        <f>IF($B66=FALSE,"",IF(G66="ⅹ",J66,G66*$H$3))</f>
        <v/>
      </c>
      <c r="L66" s="251" t="str">
        <f>IF($B66=FALSE,"",IF(H66="ⅹ",K66,H66*$H$3))</f>
        <v/>
      </c>
      <c r="M66" s="241"/>
      <c r="N66" s="252" t="b">
        <f t="shared" si="6"/>
        <v>0</v>
      </c>
      <c r="O66" s="397" t="s">
        <v>487</v>
      </c>
      <c r="P66" s="401">
        <v>28</v>
      </c>
      <c r="Q66" s="398" t="str">
        <f t="shared" ca="1" si="28"/>
        <v/>
      </c>
      <c r="R66" s="252" t="str">
        <f t="shared" ca="1" si="29"/>
        <v/>
      </c>
      <c r="S66" s="252" t="str">
        <f t="shared" ca="1" si="30"/>
        <v/>
      </c>
      <c r="T66" s="402" t="str">
        <f t="shared" si="31"/>
        <v/>
      </c>
      <c r="U66" s="399" t="str">
        <f t="shared" si="35"/>
        <v/>
      </c>
      <c r="V66" s="399" t="str">
        <f t="shared" si="33"/>
        <v/>
      </c>
      <c r="W66" s="399" t="str">
        <f t="shared" si="34"/>
        <v/>
      </c>
      <c r="X66" s="403" t="str">
        <f t="shared" si="32"/>
        <v/>
      </c>
    </row>
    <row r="67" spans="2:24" s="238" customFormat="1" ht="15" customHeight="1">
      <c r="B67" s="246" t="b">
        <f>IF(Pressure_1_R1!A62="",FALSE,TRUE)</f>
        <v>0</v>
      </c>
      <c r="C67" s="247">
        <v>59</v>
      </c>
      <c r="D67" s="253" t="str">
        <f>IF($B67=FALSE,"",표준압력!F62)</f>
        <v/>
      </c>
      <c r="E67" s="248" t="str">
        <f>IF($B67=FALSE,"",표준압력!H62)</f>
        <v/>
      </c>
      <c r="F67" s="248" t="str">
        <f>IF($B67=FALSE,"",Pressure_1_R1!Q62)</f>
        <v/>
      </c>
      <c r="G67" s="249" t="str">
        <f>IF($B67=FALSE,"",Pressure_1_R1!R62)</f>
        <v/>
      </c>
      <c r="H67" s="249" t="str">
        <f>IF($B67=FALSE,"",Pressure_1_R1!S62)</f>
        <v/>
      </c>
      <c r="I67" s="255" t="b">
        <f t="shared" si="27"/>
        <v>0</v>
      </c>
      <c r="J67" s="250" t="str">
        <f>IF($B67=FALSE,"",F67*$H$3)</f>
        <v/>
      </c>
      <c r="K67" s="251" t="str">
        <f>IF($B67=FALSE,"",IF(G67="ⅹ",J67,G67*$H$3))</f>
        <v/>
      </c>
      <c r="L67" s="251" t="str">
        <f>IF($B67=FALSE,"",IF(H67="ⅹ",K67,H67*$H$3))</f>
        <v/>
      </c>
      <c r="M67" s="241"/>
      <c r="N67" s="252" t="b">
        <f t="shared" si="6"/>
        <v>0</v>
      </c>
      <c r="O67" s="397" t="s">
        <v>487</v>
      </c>
      <c r="P67" s="401">
        <v>29</v>
      </c>
      <c r="Q67" s="398" t="str">
        <f t="shared" ca="1" si="28"/>
        <v/>
      </c>
      <c r="R67" s="252" t="str">
        <f t="shared" ca="1" si="29"/>
        <v/>
      </c>
      <c r="S67" s="252" t="str">
        <f t="shared" ca="1" si="30"/>
        <v/>
      </c>
      <c r="T67" s="402" t="str">
        <f t="shared" si="31"/>
        <v/>
      </c>
      <c r="U67" s="399" t="str">
        <f t="shared" si="35"/>
        <v/>
      </c>
      <c r="V67" s="399" t="str">
        <f t="shared" si="33"/>
        <v/>
      </c>
      <c r="W67" s="399" t="str">
        <f t="shared" si="34"/>
        <v/>
      </c>
      <c r="X67" s="403" t="str">
        <f t="shared" si="32"/>
        <v/>
      </c>
    </row>
    <row r="68" spans="2:24" s="238" customFormat="1" ht="15" customHeight="1">
      <c r="B68" s="246" t="b">
        <f>IF(Pressure_1_R1!A63="",FALSE,TRUE)</f>
        <v>0</v>
      </c>
      <c r="C68" s="247">
        <v>60</v>
      </c>
      <c r="D68" s="253" t="str">
        <f>IF($B68=FALSE,"",표준압력!F63)</f>
        <v/>
      </c>
      <c r="E68" s="248" t="str">
        <f>IF($B68=FALSE,"",표준압력!H63)</f>
        <v/>
      </c>
      <c r="F68" s="248" t="str">
        <f>IF($B68=FALSE,"",Pressure_1_R1!Q63)</f>
        <v/>
      </c>
      <c r="G68" s="249" t="str">
        <f>IF($B68=FALSE,"",Pressure_1_R1!R63)</f>
        <v/>
      </c>
      <c r="H68" s="249" t="str">
        <f>IF($B68=FALSE,"",Pressure_1_R1!S63)</f>
        <v/>
      </c>
      <c r="I68" s="255" t="b">
        <f t="shared" si="27"/>
        <v>0</v>
      </c>
      <c r="J68" s="250" t="str">
        <f>IF($B68=FALSE,"",F68*$H$3)</f>
        <v/>
      </c>
      <c r="K68" s="251" t="str">
        <f>IF($B68=FALSE,"",IF(G68="ⅹ",J68,G68*$H$3))</f>
        <v/>
      </c>
      <c r="L68" s="251" t="str">
        <f>IF($B68=FALSE,"",IF(H68="ⅹ",K68,H68*$H$3))</f>
        <v/>
      </c>
      <c r="M68" s="241"/>
      <c r="N68" s="252" t="b">
        <f t="shared" si="6"/>
        <v>0</v>
      </c>
      <c r="O68" s="397" t="s">
        <v>487</v>
      </c>
      <c r="P68" s="401">
        <v>30</v>
      </c>
      <c r="Q68" s="398" t="str">
        <f t="shared" ca="1" si="28"/>
        <v/>
      </c>
      <c r="R68" s="252" t="str">
        <f t="shared" ca="1" si="29"/>
        <v/>
      </c>
      <c r="S68" s="252" t="str">
        <f t="shared" ca="1" si="30"/>
        <v/>
      </c>
      <c r="T68" s="402" t="str">
        <f t="shared" si="31"/>
        <v/>
      </c>
      <c r="U68" s="399" t="str">
        <f t="shared" si="35"/>
        <v/>
      </c>
      <c r="V68" s="399" t="str">
        <f t="shared" si="33"/>
        <v/>
      </c>
      <c r="W68" s="399" t="str">
        <f t="shared" si="34"/>
        <v/>
      </c>
      <c r="X68" s="403" t="str">
        <f t="shared" si="32"/>
        <v/>
      </c>
    </row>
    <row r="69" spans="2:24" ht="15" customHeight="1">
      <c r="B69" s="237"/>
      <c r="C69" s="237"/>
      <c r="D69" s="237"/>
      <c r="E69" s="238"/>
      <c r="F69" s="238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8"/>
      <c r="S69" s="238"/>
      <c r="T69" s="238"/>
    </row>
    <row r="70" spans="2:24" ht="15" customHeight="1">
      <c r="B70" s="243" t="s">
        <v>512</v>
      </c>
      <c r="C70" s="237"/>
      <c r="D70" s="237"/>
      <c r="E70" s="244"/>
      <c r="F70" s="244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4"/>
      <c r="S70" s="244"/>
      <c r="U70" s="254"/>
    </row>
    <row r="71" spans="2:24" ht="15" customHeight="1">
      <c r="B71" s="812" t="s">
        <v>513</v>
      </c>
      <c r="C71" s="814" t="s">
        <v>514</v>
      </c>
      <c r="D71" s="814" t="s">
        <v>515</v>
      </c>
      <c r="E71" s="809" t="s">
        <v>963</v>
      </c>
      <c r="F71" s="809" t="s">
        <v>982</v>
      </c>
      <c r="G71" s="809" t="s">
        <v>516</v>
      </c>
      <c r="H71" s="788" t="s">
        <v>698</v>
      </c>
      <c r="I71" s="788"/>
      <c r="J71" s="788"/>
      <c r="K71" s="788"/>
      <c r="L71" s="809" t="s">
        <v>488</v>
      </c>
      <c r="M71" s="786" t="s">
        <v>700</v>
      </c>
      <c r="N71" s="796"/>
      <c r="O71" s="796"/>
      <c r="P71" s="796"/>
      <c r="Q71" s="787"/>
      <c r="R71" s="809" t="s">
        <v>489</v>
      </c>
      <c r="S71" s="823" t="s">
        <v>517</v>
      </c>
      <c r="T71" s="824"/>
      <c r="U71" s="824"/>
      <c r="V71" s="824"/>
      <c r="W71" s="825"/>
      <c r="X71" s="809" t="s">
        <v>518</v>
      </c>
    </row>
    <row r="72" spans="2:24" ht="15" customHeight="1">
      <c r="B72" s="813"/>
      <c r="C72" s="815"/>
      <c r="D72" s="815"/>
      <c r="E72" s="810"/>
      <c r="F72" s="810"/>
      <c r="G72" s="810"/>
      <c r="H72" s="304" t="s">
        <v>71</v>
      </c>
      <c r="I72" s="304" t="s">
        <v>519</v>
      </c>
      <c r="J72" s="304" t="s">
        <v>520</v>
      </c>
      <c r="K72" s="304" t="s">
        <v>209</v>
      </c>
      <c r="L72" s="810"/>
      <c r="M72" s="809" t="s">
        <v>516</v>
      </c>
      <c r="N72" s="809" t="s">
        <v>521</v>
      </c>
      <c r="O72" s="809" t="s">
        <v>522</v>
      </c>
      <c r="P72" s="809" t="s">
        <v>520</v>
      </c>
      <c r="Q72" s="809" t="s">
        <v>523</v>
      </c>
      <c r="R72" s="810"/>
      <c r="S72" s="812" t="s">
        <v>524</v>
      </c>
      <c r="T72" s="812" t="s">
        <v>525</v>
      </c>
      <c r="U72" s="812" t="s">
        <v>526</v>
      </c>
      <c r="V72" s="812" t="s">
        <v>701</v>
      </c>
      <c r="W72" s="812" t="s">
        <v>204</v>
      </c>
      <c r="X72" s="813"/>
    </row>
    <row r="73" spans="2:24" ht="15" customHeight="1">
      <c r="B73" s="813"/>
      <c r="C73" s="816"/>
      <c r="D73" s="816"/>
      <c r="E73" s="811"/>
      <c r="F73" s="811"/>
      <c r="G73" s="811"/>
      <c r="H73" s="304" t="s">
        <v>205</v>
      </c>
      <c r="I73" s="304" t="s">
        <v>527</v>
      </c>
      <c r="J73" s="304" t="s">
        <v>154</v>
      </c>
      <c r="K73" s="304" t="s">
        <v>210</v>
      </c>
      <c r="L73" s="811"/>
      <c r="M73" s="811"/>
      <c r="N73" s="811"/>
      <c r="O73" s="811"/>
      <c r="P73" s="811"/>
      <c r="Q73" s="811"/>
      <c r="R73" s="811"/>
      <c r="S73" s="822"/>
      <c r="T73" s="822"/>
      <c r="U73" s="822"/>
      <c r="V73" s="822"/>
      <c r="W73" s="822"/>
      <c r="X73" s="813"/>
    </row>
    <row r="74" spans="2:24" ht="15" customHeight="1">
      <c r="B74" s="813"/>
      <c r="C74" s="306">
        <f ca="1">D8</f>
        <v>0</v>
      </c>
      <c r="D74" s="306">
        <f ca="1">E8</f>
        <v>0</v>
      </c>
      <c r="E74" s="307">
        <f ca="1">D74</f>
        <v>0</v>
      </c>
      <c r="F74" s="475">
        <f ca="1">E74</f>
        <v>0</v>
      </c>
      <c r="G74" s="475">
        <f ca="1">F74</f>
        <v>0</v>
      </c>
      <c r="H74" s="307">
        <f t="shared" ref="H74:R74" ca="1" si="36">G74</f>
        <v>0</v>
      </c>
      <c r="I74" s="307">
        <f t="shared" ca="1" si="36"/>
        <v>0</v>
      </c>
      <c r="J74" s="307">
        <f t="shared" ca="1" si="36"/>
        <v>0</v>
      </c>
      <c r="K74" s="307">
        <f t="shared" ca="1" si="36"/>
        <v>0</v>
      </c>
      <c r="L74" s="307">
        <f t="shared" ca="1" si="36"/>
        <v>0</v>
      </c>
      <c r="M74" s="307">
        <f t="shared" ca="1" si="36"/>
        <v>0</v>
      </c>
      <c r="N74" s="307">
        <f t="shared" ca="1" si="36"/>
        <v>0</v>
      </c>
      <c r="O74" s="307">
        <f t="shared" ca="1" si="36"/>
        <v>0</v>
      </c>
      <c r="P74" s="307">
        <f t="shared" ca="1" si="36"/>
        <v>0</v>
      </c>
      <c r="Q74" s="307">
        <f t="shared" ca="1" si="36"/>
        <v>0</v>
      </c>
      <c r="R74" s="307">
        <f t="shared" ca="1" si="36"/>
        <v>0</v>
      </c>
      <c r="S74" s="307">
        <f ca="1">R74</f>
        <v>0</v>
      </c>
      <c r="T74" s="307">
        <f ca="1">W74</f>
        <v>0</v>
      </c>
      <c r="U74" s="307">
        <f ca="1">T74</f>
        <v>0</v>
      </c>
      <c r="V74" s="307"/>
      <c r="W74" s="307">
        <f ca="1">S74</f>
        <v>0</v>
      </c>
      <c r="X74" s="822"/>
    </row>
    <row r="75" spans="2:24" ht="15" customHeight="1">
      <c r="B75" s="255">
        <f t="shared" ref="B75:B88" si="37">C9</f>
        <v>1</v>
      </c>
      <c r="C75" s="255" t="str">
        <f t="shared" ref="C75:D88" si="38">IF($N9=FALSE,"",D9)</f>
        <v/>
      </c>
      <c r="D75" s="252" t="str">
        <f t="shared" si="38"/>
        <v/>
      </c>
      <c r="E75" s="252" t="str">
        <f>IF($N9=FALSE,"",표준압력!W4)</f>
        <v/>
      </c>
      <c r="F75" s="252" t="str">
        <f>IF($N9=FALSE,"",표준압력!Z4)</f>
        <v/>
      </c>
      <c r="G75" s="252" t="str">
        <f>IF($N9=FALSE,"",Pressure_1_R1!L4*H$3)</f>
        <v/>
      </c>
      <c r="H75" s="395" t="str">
        <f>IF($N9=FALSE,"",ROUND(AVERAGE(T9,T39),M$109))</f>
        <v/>
      </c>
      <c r="I75" s="252" t="str">
        <f>IF($N9=FALSE,"",ROUND(D75,M$109)-H75)</f>
        <v/>
      </c>
      <c r="J75" s="395" t="str">
        <f>IF($N9=FALSE,"",((Q39-Q9)+(R39-R9)+(S39-S9))/3)</f>
        <v/>
      </c>
      <c r="K75" s="395" t="str">
        <f>IF($N9=FALSE,"",MAX(X9,X39))</f>
        <v/>
      </c>
      <c r="L75" s="252" t="str">
        <f t="shared" ref="L75:L88" si="39">IF($N9=FALSE,"",SQRT(SUMSQ(E75/2,F75)))</f>
        <v/>
      </c>
      <c r="M75" s="252" t="str">
        <f t="shared" ref="M75:M88" si="40">IF($N9=FALSE,"",G75/2/SQRT(3))</f>
        <v/>
      </c>
      <c r="N75" s="395" t="str">
        <f>IF($N9=FALSE,"",MAX(ABS(Q$39-Q$9),ABS(R$39-R$9),ABS(S$39-S$9))/2/SQRT(3))</f>
        <v/>
      </c>
      <c r="O75" s="251" t="str">
        <f t="shared" ref="O75:O88" si="41">IF($N9=FALSE,"",IF(K75=0,MAX(K$75:K$104),K75)/2/SQRT(3))</f>
        <v/>
      </c>
      <c r="P75" s="252" t="str">
        <f t="shared" ref="P75:P88" si="42">IF($N9=FALSE,"",J75/2/SQRT(3))</f>
        <v/>
      </c>
      <c r="Q75" s="252" t="str">
        <f t="shared" ref="Q75:Q88" si="43">IF($N9=FALSE,"",SQRT(SUMSQ(M75:P75)))</f>
        <v/>
      </c>
      <c r="R75" s="252" t="str">
        <f t="shared" ref="R75:R88" si="44">IF($N9=FALSE,"",SQRT(SUMSQ(L75,Q75)))</f>
        <v/>
      </c>
      <c r="S75" s="252" t="str">
        <f t="shared" ref="S75:S88" si="45">IF($N9=FALSE,"",R75*2)</f>
        <v/>
      </c>
      <c r="T75" s="240" t="str">
        <f>IF($N9=FALSE,"",Pressure_1_R1!G4*C75)</f>
        <v/>
      </c>
      <c r="U75" s="240" t="str">
        <f t="shared" ref="U75:U88" si="46">IF($N9=FALSE,"",MAX(S75:T75))</f>
        <v/>
      </c>
      <c r="V75" s="240" t="str">
        <f t="shared" ref="V75:V88" si="47">IF($N9=FALSE,"",IF(((U75-ROUND(U75,M$109))/U75*100)&gt;=5,TRUE,FALSE))</f>
        <v/>
      </c>
      <c r="W75" s="240" t="str">
        <f t="shared" ref="W75:W88" si="48">IF($N9=FALSE,"",IF(ROUND(U75,M$109)=0,ROUNDUP(U75,M$109),IF(V75=TRUE,ROUNDUP(U75,M$109),ROUND(U75,M$109))))</f>
        <v/>
      </c>
      <c r="X75" s="263" t="str">
        <f t="shared" ref="X75:X88" si="49">IF($N9=FALSE,"",IF(S75=U75,0,1))</f>
        <v/>
      </c>
    </row>
    <row r="76" spans="2:24" ht="15" customHeight="1">
      <c r="B76" s="255">
        <f t="shared" si="37"/>
        <v>2</v>
      </c>
      <c r="C76" s="255" t="str">
        <f t="shared" si="38"/>
        <v/>
      </c>
      <c r="D76" s="252" t="str">
        <f t="shared" si="38"/>
        <v/>
      </c>
      <c r="E76" s="252" t="str">
        <f>IF($N10=FALSE,"",표준압력!W5)</f>
        <v/>
      </c>
      <c r="F76" s="252" t="str">
        <f>IF($N10=FALSE,"",표준압력!Z5)</f>
        <v/>
      </c>
      <c r="G76" s="252" t="str">
        <f>IF($N10=FALSE,"",Pressure_1_R1!L5*H$3)</f>
        <v/>
      </c>
      <c r="H76" s="395" t="str">
        <f t="shared" ref="H76:H104" si="50">IF($N10=FALSE,"",ROUND(AVERAGE(T10,T40),M$109))</f>
        <v/>
      </c>
      <c r="I76" s="252" t="str">
        <f t="shared" ref="I76:I104" si="51">IF($N10=FALSE,"",ROUND(D76,M$109)-H76)</f>
        <v/>
      </c>
      <c r="J76" s="395" t="str">
        <f t="shared" ref="J76:J104" si="52">IF($N10=FALSE,"",((Q40-Q10)+(R40-R10)+(S40-S10))/3)</f>
        <v/>
      </c>
      <c r="K76" s="395" t="str">
        <f t="shared" ref="K76:K104" si="53">IF($N10=FALSE,"",MAX(X10,X40))</f>
        <v/>
      </c>
      <c r="L76" s="252" t="str">
        <f t="shared" si="39"/>
        <v/>
      </c>
      <c r="M76" s="252" t="str">
        <f t="shared" si="40"/>
        <v/>
      </c>
      <c r="N76" s="395" t="str">
        <f t="shared" ref="N76:N104" si="54">IF($N10=FALSE,"",MAX(ABS(Q$39-Q$9),ABS(R$39-R$9),ABS(S$39-S$9))/2/SQRT(3))</f>
        <v/>
      </c>
      <c r="O76" s="251" t="str">
        <f t="shared" si="41"/>
        <v/>
      </c>
      <c r="P76" s="252" t="str">
        <f t="shared" si="42"/>
        <v/>
      </c>
      <c r="Q76" s="252" t="str">
        <f t="shared" si="43"/>
        <v/>
      </c>
      <c r="R76" s="252" t="str">
        <f t="shared" si="44"/>
        <v/>
      </c>
      <c r="S76" s="252" t="str">
        <f t="shared" si="45"/>
        <v/>
      </c>
      <c r="T76" s="240" t="str">
        <f>IF($N10=FALSE,"",Pressure_1_R1!G5*C76)</f>
        <v/>
      </c>
      <c r="U76" s="240" t="str">
        <f t="shared" si="46"/>
        <v/>
      </c>
      <c r="V76" s="240" t="str">
        <f t="shared" si="47"/>
        <v/>
      </c>
      <c r="W76" s="240" t="str">
        <f t="shared" si="48"/>
        <v/>
      </c>
      <c r="X76" s="263" t="str">
        <f t="shared" si="49"/>
        <v/>
      </c>
    </row>
    <row r="77" spans="2:24" ht="15" customHeight="1">
      <c r="B77" s="255">
        <f t="shared" si="37"/>
        <v>3</v>
      </c>
      <c r="C77" s="255" t="str">
        <f t="shared" si="38"/>
        <v/>
      </c>
      <c r="D77" s="252" t="str">
        <f t="shared" si="38"/>
        <v/>
      </c>
      <c r="E77" s="252" t="str">
        <f>IF($N11=FALSE,"",표준압력!W6)</f>
        <v/>
      </c>
      <c r="F77" s="252" t="str">
        <f>IF($N11=FALSE,"",표준압력!Z6)</f>
        <v/>
      </c>
      <c r="G77" s="252" t="str">
        <f>IF($N11=FALSE,"",Pressure_1_R1!L6*H$3)</f>
        <v/>
      </c>
      <c r="H77" s="395" t="str">
        <f t="shared" si="50"/>
        <v/>
      </c>
      <c r="I77" s="252" t="str">
        <f t="shared" si="51"/>
        <v/>
      </c>
      <c r="J77" s="395" t="str">
        <f t="shared" si="52"/>
        <v/>
      </c>
      <c r="K77" s="395" t="str">
        <f t="shared" si="53"/>
        <v/>
      </c>
      <c r="L77" s="252" t="str">
        <f t="shared" si="39"/>
        <v/>
      </c>
      <c r="M77" s="252" t="str">
        <f t="shared" si="40"/>
        <v/>
      </c>
      <c r="N77" s="395" t="str">
        <f t="shared" si="54"/>
        <v/>
      </c>
      <c r="O77" s="251" t="str">
        <f t="shared" si="41"/>
        <v/>
      </c>
      <c r="P77" s="252" t="str">
        <f t="shared" si="42"/>
        <v/>
      </c>
      <c r="Q77" s="252" t="str">
        <f t="shared" si="43"/>
        <v/>
      </c>
      <c r="R77" s="252" t="str">
        <f t="shared" si="44"/>
        <v/>
      </c>
      <c r="S77" s="252" t="str">
        <f t="shared" si="45"/>
        <v/>
      </c>
      <c r="T77" s="240" t="str">
        <f>IF($N11=FALSE,"",Pressure_1_R1!G6*C77)</f>
        <v/>
      </c>
      <c r="U77" s="240" t="str">
        <f t="shared" si="46"/>
        <v/>
      </c>
      <c r="V77" s="240" t="str">
        <f t="shared" si="47"/>
        <v/>
      </c>
      <c r="W77" s="240" t="str">
        <f t="shared" si="48"/>
        <v/>
      </c>
      <c r="X77" s="263" t="str">
        <f t="shared" si="49"/>
        <v/>
      </c>
    </row>
    <row r="78" spans="2:24" ht="15" customHeight="1">
      <c r="B78" s="255">
        <f t="shared" si="37"/>
        <v>4</v>
      </c>
      <c r="C78" s="255" t="str">
        <f t="shared" si="38"/>
        <v/>
      </c>
      <c r="D78" s="252" t="str">
        <f t="shared" si="38"/>
        <v/>
      </c>
      <c r="E78" s="252" t="str">
        <f>IF($N12=FALSE,"",표준압력!W7)</f>
        <v/>
      </c>
      <c r="F78" s="252" t="str">
        <f>IF($N12=FALSE,"",표준압력!Z7)</f>
        <v/>
      </c>
      <c r="G78" s="252" t="str">
        <f>IF($N12=FALSE,"",Pressure_1_R1!L7*H$3)</f>
        <v/>
      </c>
      <c r="H78" s="395" t="str">
        <f t="shared" si="50"/>
        <v/>
      </c>
      <c r="I78" s="252" t="str">
        <f t="shared" si="51"/>
        <v/>
      </c>
      <c r="J78" s="395" t="str">
        <f t="shared" si="52"/>
        <v/>
      </c>
      <c r="K78" s="395" t="str">
        <f t="shared" si="53"/>
        <v/>
      </c>
      <c r="L78" s="252" t="str">
        <f t="shared" si="39"/>
        <v/>
      </c>
      <c r="M78" s="252" t="str">
        <f t="shared" si="40"/>
        <v/>
      </c>
      <c r="N78" s="395" t="str">
        <f t="shared" si="54"/>
        <v/>
      </c>
      <c r="O78" s="251" t="str">
        <f t="shared" si="41"/>
        <v/>
      </c>
      <c r="P78" s="252" t="str">
        <f t="shared" si="42"/>
        <v/>
      </c>
      <c r="Q78" s="252" t="str">
        <f t="shared" si="43"/>
        <v/>
      </c>
      <c r="R78" s="252" t="str">
        <f t="shared" si="44"/>
        <v/>
      </c>
      <c r="S78" s="252" t="str">
        <f t="shared" si="45"/>
        <v/>
      </c>
      <c r="T78" s="240" t="str">
        <f>IF($N12=FALSE,"",Pressure_1_R1!G7*C78)</f>
        <v/>
      </c>
      <c r="U78" s="240" t="str">
        <f t="shared" si="46"/>
        <v/>
      </c>
      <c r="V78" s="240" t="str">
        <f t="shared" si="47"/>
        <v/>
      </c>
      <c r="W78" s="240" t="str">
        <f t="shared" si="48"/>
        <v/>
      </c>
      <c r="X78" s="263" t="str">
        <f t="shared" si="49"/>
        <v/>
      </c>
    </row>
    <row r="79" spans="2:24" ht="15" customHeight="1">
      <c r="B79" s="255">
        <f t="shared" si="37"/>
        <v>5</v>
      </c>
      <c r="C79" s="255" t="str">
        <f t="shared" si="38"/>
        <v/>
      </c>
      <c r="D79" s="252" t="str">
        <f t="shared" si="38"/>
        <v/>
      </c>
      <c r="E79" s="252" t="str">
        <f>IF($N13=FALSE,"",표준압력!W8)</f>
        <v/>
      </c>
      <c r="F79" s="252" t="str">
        <f>IF($N13=FALSE,"",표준압력!Z8)</f>
        <v/>
      </c>
      <c r="G79" s="252" t="str">
        <f>IF($N13=FALSE,"",Pressure_1_R1!L8*H$3)</f>
        <v/>
      </c>
      <c r="H79" s="395" t="str">
        <f t="shared" si="50"/>
        <v/>
      </c>
      <c r="I79" s="252" t="str">
        <f t="shared" si="51"/>
        <v/>
      </c>
      <c r="J79" s="395" t="str">
        <f t="shared" si="52"/>
        <v/>
      </c>
      <c r="K79" s="395" t="str">
        <f t="shared" si="53"/>
        <v/>
      </c>
      <c r="L79" s="252" t="str">
        <f t="shared" si="39"/>
        <v/>
      </c>
      <c r="M79" s="252" t="str">
        <f t="shared" si="40"/>
        <v/>
      </c>
      <c r="N79" s="395" t="str">
        <f t="shared" si="54"/>
        <v/>
      </c>
      <c r="O79" s="251" t="str">
        <f t="shared" si="41"/>
        <v/>
      </c>
      <c r="P79" s="252" t="str">
        <f t="shared" si="42"/>
        <v/>
      </c>
      <c r="Q79" s="252" t="str">
        <f t="shared" si="43"/>
        <v/>
      </c>
      <c r="R79" s="252" t="str">
        <f t="shared" si="44"/>
        <v/>
      </c>
      <c r="S79" s="252" t="str">
        <f t="shared" si="45"/>
        <v/>
      </c>
      <c r="T79" s="240" t="str">
        <f>IF($N13=FALSE,"",Pressure_1_R1!G8*C79)</f>
        <v/>
      </c>
      <c r="U79" s="240" t="str">
        <f t="shared" si="46"/>
        <v/>
      </c>
      <c r="V79" s="240" t="str">
        <f t="shared" si="47"/>
        <v/>
      </c>
      <c r="W79" s="240" t="str">
        <f t="shared" si="48"/>
        <v/>
      </c>
      <c r="X79" s="263" t="str">
        <f t="shared" si="49"/>
        <v/>
      </c>
    </row>
    <row r="80" spans="2:24" ht="15" customHeight="1">
      <c r="B80" s="255">
        <f t="shared" si="37"/>
        <v>6</v>
      </c>
      <c r="C80" s="255" t="str">
        <f t="shared" si="38"/>
        <v/>
      </c>
      <c r="D80" s="252" t="str">
        <f t="shared" si="38"/>
        <v/>
      </c>
      <c r="E80" s="252" t="str">
        <f>IF($N14=FALSE,"",표준압력!W9)</f>
        <v/>
      </c>
      <c r="F80" s="252" t="str">
        <f>IF($N14=FALSE,"",표준압력!Z9)</f>
        <v/>
      </c>
      <c r="G80" s="252" t="str">
        <f>IF($N14=FALSE,"",Pressure_1_R1!L9*H$3)</f>
        <v/>
      </c>
      <c r="H80" s="395" t="str">
        <f t="shared" si="50"/>
        <v/>
      </c>
      <c r="I80" s="252" t="str">
        <f t="shared" si="51"/>
        <v/>
      </c>
      <c r="J80" s="395" t="str">
        <f t="shared" si="52"/>
        <v/>
      </c>
      <c r="K80" s="395" t="str">
        <f t="shared" si="53"/>
        <v/>
      </c>
      <c r="L80" s="252" t="str">
        <f t="shared" si="39"/>
        <v/>
      </c>
      <c r="M80" s="252" t="str">
        <f t="shared" si="40"/>
        <v/>
      </c>
      <c r="N80" s="395" t="str">
        <f t="shared" si="54"/>
        <v/>
      </c>
      <c r="O80" s="251" t="str">
        <f t="shared" si="41"/>
        <v/>
      </c>
      <c r="P80" s="252" t="str">
        <f t="shared" si="42"/>
        <v/>
      </c>
      <c r="Q80" s="252" t="str">
        <f t="shared" si="43"/>
        <v/>
      </c>
      <c r="R80" s="252" t="str">
        <f t="shared" si="44"/>
        <v/>
      </c>
      <c r="S80" s="252" t="str">
        <f t="shared" si="45"/>
        <v/>
      </c>
      <c r="T80" s="240" t="str">
        <f>IF($N14=FALSE,"",Pressure_1_R1!G9*C80)</f>
        <v/>
      </c>
      <c r="U80" s="240" t="str">
        <f t="shared" si="46"/>
        <v/>
      </c>
      <c r="V80" s="240" t="str">
        <f t="shared" si="47"/>
        <v/>
      </c>
      <c r="W80" s="240" t="str">
        <f t="shared" si="48"/>
        <v/>
      </c>
      <c r="X80" s="263" t="str">
        <f t="shared" si="49"/>
        <v/>
      </c>
    </row>
    <row r="81" spans="2:24" ht="15" customHeight="1">
      <c r="B81" s="255">
        <f t="shared" si="37"/>
        <v>7</v>
      </c>
      <c r="C81" s="255" t="str">
        <f t="shared" si="38"/>
        <v/>
      </c>
      <c r="D81" s="252" t="str">
        <f t="shared" si="38"/>
        <v/>
      </c>
      <c r="E81" s="252" t="str">
        <f>IF($N15=FALSE,"",표준압력!W10)</f>
        <v/>
      </c>
      <c r="F81" s="252" t="str">
        <f>IF($N15=FALSE,"",표준압력!Z10)</f>
        <v/>
      </c>
      <c r="G81" s="252" t="str">
        <f>IF($N15=FALSE,"",Pressure_1_R1!L10*H$3)</f>
        <v/>
      </c>
      <c r="H81" s="395" t="str">
        <f t="shared" si="50"/>
        <v/>
      </c>
      <c r="I81" s="252" t="str">
        <f t="shared" si="51"/>
        <v/>
      </c>
      <c r="J81" s="395" t="str">
        <f t="shared" si="52"/>
        <v/>
      </c>
      <c r="K81" s="395" t="str">
        <f t="shared" si="53"/>
        <v/>
      </c>
      <c r="L81" s="252" t="str">
        <f t="shared" si="39"/>
        <v/>
      </c>
      <c r="M81" s="252" t="str">
        <f t="shared" si="40"/>
        <v/>
      </c>
      <c r="N81" s="395" t="str">
        <f t="shared" si="54"/>
        <v/>
      </c>
      <c r="O81" s="251" t="str">
        <f t="shared" si="41"/>
        <v/>
      </c>
      <c r="P81" s="252" t="str">
        <f t="shared" si="42"/>
        <v/>
      </c>
      <c r="Q81" s="252" t="str">
        <f t="shared" si="43"/>
        <v/>
      </c>
      <c r="R81" s="252" t="str">
        <f t="shared" si="44"/>
        <v/>
      </c>
      <c r="S81" s="252" t="str">
        <f t="shared" si="45"/>
        <v/>
      </c>
      <c r="T81" s="240" t="str">
        <f>IF($N15=FALSE,"",Pressure_1_R1!G10*C81)</f>
        <v/>
      </c>
      <c r="U81" s="240" t="str">
        <f t="shared" si="46"/>
        <v/>
      </c>
      <c r="V81" s="240" t="str">
        <f t="shared" si="47"/>
        <v/>
      </c>
      <c r="W81" s="240" t="str">
        <f t="shared" si="48"/>
        <v/>
      </c>
      <c r="X81" s="263" t="str">
        <f t="shared" si="49"/>
        <v/>
      </c>
    </row>
    <row r="82" spans="2:24" ht="15" customHeight="1">
      <c r="B82" s="255">
        <f t="shared" si="37"/>
        <v>8</v>
      </c>
      <c r="C82" s="255" t="str">
        <f t="shared" si="38"/>
        <v/>
      </c>
      <c r="D82" s="252" t="str">
        <f t="shared" si="38"/>
        <v/>
      </c>
      <c r="E82" s="252" t="str">
        <f>IF($N16=FALSE,"",표준압력!W11)</f>
        <v/>
      </c>
      <c r="F82" s="252" t="str">
        <f>IF($N16=FALSE,"",표준압력!Z11)</f>
        <v/>
      </c>
      <c r="G82" s="252" t="str">
        <f>IF($N16=FALSE,"",Pressure_1_R1!L11*H$3)</f>
        <v/>
      </c>
      <c r="H82" s="395" t="str">
        <f t="shared" si="50"/>
        <v/>
      </c>
      <c r="I82" s="252" t="str">
        <f t="shared" si="51"/>
        <v/>
      </c>
      <c r="J82" s="395" t="str">
        <f t="shared" si="52"/>
        <v/>
      </c>
      <c r="K82" s="395" t="str">
        <f t="shared" si="53"/>
        <v/>
      </c>
      <c r="L82" s="252" t="str">
        <f t="shared" si="39"/>
        <v/>
      </c>
      <c r="M82" s="252" t="str">
        <f t="shared" si="40"/>
        <v/>
      </c>
      <c r="N82" s="395" t="str">
        <f t="shared" si="54"/>
        <v/>
      </c>
      <c r="O82" s="251" t="str">
        <f t="shared" si="41"/>
        <v/>
      </c>
      <c r="P82" s="252" t="str">
        <f t="shared" si="42"/>
        <v/>
      </c>
      <c r="Q82" s="252" t="str">
        <f t="shared" si="43"/>
        <v/>
      </c>
      <c r="R82" s="252" t="str">
        <f t="shared" si="44"/>
        <v/>
      </c>
      <c r="S82" s="252" t="str">
        <f t="shared" si="45"/>
        <v/>
      </c>
      <c r="T82" s="240" t="str">
        <f>IF($N16=FALSE,"",Pressure_1_R1!G11*C82)</f>
        <v/>
      </c>
      <c r="U82" s="240" t="str">
        <f t="shared" si="46"/>
        <v/>
      </c>
      <c r="V82" s="240" t="str">
        <f t="shared" si="47"/>
        <v/>
      </c>
      <c r="W82" s="240" t="str">
        <f t="shared" si="48"/>
        <v/>
      </c>
      <c r="X82" s="263" t="str">
        <f t="shared" si="49"/>
        <v/>
      </c>
    </row>
    <row r="83" spans="2:24" ht="15" customHeight="1">
      <c r="B83" s="255">
        <f t="shared" si="37"/>
        <v>9</v>
      </c>
      <c r="C83" s="255" t="str">
        <f t="shared" si="38"/>
        <v/>
      </c>
      <c r="D83" s="252" t="str">
        <f t="shared" si="38"/>
        <v/>
      </c>
      <c r="E83" s="252" t="str">
        <f>IF($N17=FALSE,"",표준압력!W12)</f>
        <v/>
      </c>
      <c r="F83" s="252" t="str">
        <f>IF($N17=FALSE,"",표준압력!Z12)</f>
        <v/>
      </c>
      <c r="G83" s="252" t="str">
        <f>IF($N17=FALSE,"",Pressure_1_R1!L12*H$3)</f>
        <v/>
      </c>
      <c r="H83" s="395" t="str">
        <f t="shared" si="50"/>
        <v/>
      </c>
      <c r="I83" s="252" t="str">
        <f t="shared" si="51"/>
        <v/>
      </c>
      <c r="J83" s="395" t="str">
        <f t="shared" si="52"/>
        <v/>
      </c>
      <c r="K83" s="395" t="str">
        <f t="shared" si="53"/>
        <v/>
      </c>
      <c r="L83" s="252" t="str">
        <f t="shared" si="39"/>
        <v/>
      </c>
      <c r="M83" s="252" t="str">
        <f t="shared" si="40"/>
        <v/>
      </c>
      <c r="N83" s="395" t="str">
        <f t="shared" si="54"/>
        <v/>
      </c>
      <c r="O83" s="251" t="str">
        <f t="shared" si="41"/>
        <v/>
      </c>
      <c r="P83" s="252" t="str">
        <f t="shared" si="42"/>
        <v/>
      </c>
      <c r="Q83" s="252" t="str">
        <f t="shared" si="43"/>
        <v/>
      </c>
      <c r="R83" s="252" t="str">
        <f t="shared" si="44"/>
        <v/>
      </c>
      <c r="S83" s="252" t="str">
        <f t="shared" si="45"/>
        <v/>
      </c>
      <c r="T83" s="240" t="str">
        <f>IF($N17=FALSE,"",Pressure_1_R1!G12*C83)</f>
        <v/>
      </c>
      <c r="U83" s="240" t="str">
        <f t="shared" si="46"/>
        <v/>
      </c>
      <c r="V83" s="240" t="str">
        <f t="shared" si="47"/>
        <v/>
      </c>
      <c r="W83" s="240" t="str">
        <f t="shared" si="48"/>
        <v/>
      </c>
      <c r="X83" s="263" t="str">
        <f t="shared" si="49"/>
        <v/>
      </c>
    </row>
    <row r="84" spans="2:24" ht="15" customHeight="1">
      <c r="B84" s="255">
        <f t="shared" si="37"/>
        <v>10</v>
      </c>
      <c r="C84" s="255" t="str">
        <f t="shared" si="38"/>
        <v/>
      </c>
      <c r="D84" s="252" t="str">
        <f t="shared" si="38"/>
        <v/>
      </c>
      <c r="E84" s="252" t="str">
        <f>IF($N18=FALSE,"",표준압력!W13)</f>
        <v/>
      </c>
      <c r="F84" s="252" t="str">
        <f>IF($N18=FALSE,"",표준압력!Z13)</f>
        <v/>
      </c>
      <c r="G84" s="252" t="str">
        <f>IF($N18=FALSE,"",Pressure_1_R1!L13*H$3)</f>
        <v/>
      </c>
      <c r="H84" s="395" t="str">
        <f t="shared" si="50"/>
        <v/>
      </c>
      <c r="I84" s="252" t="str">
        <f t="shared" si="51"/>
        <v/>
      </c>
      <c r="J84" s="395" t="str">
        <f t="shared" si="52"/>
        <v/>
      </c>
      <c r="K84" s="395" t="str">
        <f t="shared" si="53"/>
        <v/>
      </c>
      <c r="L84" s="252" t="str">
        <f t="shared" si="39"/>
        <v/>
      </c>
      <c r="M84" s="252" t="str">
        <f t="shared" si="40"/>
        <v/>
      </c>
      <c r="N84" s="395" t="str">
        <f t="shared" si="54"/>
        <v/>
      </c>
      <c r="O84" s="251" t="str">
        <f t="shared" si="41"/>
        <v/>
      </c>
      <c r="P84" s="252" t="str">
        <f t="shared" si="42"/>
        <v/>
      </c>
      <c r="Q84" s="252" t="str">
        <f t="shared" si="43"/>
        <v/>
      </c>
      <c r="R84" s="252" t="str">
        <f t="shared" si="44"/>
        <v/>
      </c>
      <c r="S84" s="252" t="str">
        <f t="shared" si="45"/>
        <v/>
      </c>
      <c r="T84" s="240" t="str">
        <f>IF($N18=FALSE,"",Pressure_1_R1!G13*C84)</f>
        <v/>
      </c>
      <c r="U84" s="240" t="str">
        <f t="shared" si="46"/>
        <v/>
      </c>
      <c r="V84" s="240" t="str">
        <f t="shared" si="47"/>
        <v/>
      </c>
      <c r="W84" s="240" t="str">
        <f t="shared" si="48"/>
        <v/>
      </c>
      <c r="X84" s="263" t="str">
        <f t="shared" si="49"/>
        <v/>
      </c>
    </row>
    <row r="85" spans="2:24" ht="15" customHeight="1">
      <c r="B85" s="255">
        <f t="shared" si="37"/>
        <v>11</v>
      </c>
      <c r="C85" s="255" t="str">
        <f t="shared" si="38"/>
        <v/>
      </c>
      <c r="D85" s="252" t="str">
        <f t="shared" si="38"/>
        <v/>
      </c>
      <c r="E85" s="252" t="str">
        <f>IF($N19=FALSE,"",표준압력!W14)</f>
        <v/>
      </c>
      <c r="F85" s="252" t="str">
        <f>IF($N19=FALSE,"",표준압력!Z14)</f>
        <v/>
      </c>
      <c r="G85" s="252" t="str">
        <f>IF($N19=FALSE,"",Pressure_1_R1!L14*H$3)</f>
        <v/>
      </c>
      <c r="H85" s="395" t="str">
        <f t="shared" si="50"/>
        <v/>
      </c>
      <c r="I85" s="252" t="str">
        <f t="shared" si="51"/>
        <v/>
      </c>
      <c r="J85" s="395" t="str">
        <f t="shared" si="52"/>
        <v/>
      </c>
      <c r="K85" s="395" t="str">
        <f t="shared" si="53"/>
        <v/>
      </c>
      <c r="L85" s="252" t="str">
        <f t="shared" si="39"/>
        <v/>
      </c>
      <c r="M85" s="252" t="str">
        <f t="shared" si="40"/>
        <v/>
      </c>
      <c r="N85" s="395" t="str">
        <f t="shared" si="54"/>
        <v/>
      </c>
      <c r="O85" s="251" t="str">
        <f t="shared" si="41"/>
        <v/>
      </c>
      <c r="P85" s="252" t="str">
        <f t="shared" si="42"/>
        <v/>
      </c>
      <c r="Q85" s="252" t="str">
        <f t="shared" si="43"/>
        <v/>
      </c>
      <c r="R85" s="252" t="str">
        <f t="shared" si="44"/>
        <v/>
      </c>
      <c r="S85" s="252" t="str">
        <f t="shared" si="45"/>
        <v/>
      </c>
      <c r="T85" s="240" t="str">
        <f>IF($N19=FALSE,"",Pressure_1_R1!G14*C85)</f>
        <v/>
      </c>
      <c r="U85" s="240" t="str">
        <f t="shared" si="46"/>
        <v/>
      </c>
      <c r="V85" s="240" t="str">
        <f t="shared" si="47"/>
        <v/>
      </c>
      <c r="W85" s="240" t="str">
        <f t="shared" si="48"/>
        <v/>
      </c>
      <c r="X85" s="263" t="str">
        <f t="shared" si="49"/>
        <v/>
      </c>
    </row>
    <row r="86" spans="2:24" ht="15" customHeight="1">
      <c r="B86" s="255">
        <f t="shared" si="37"/>
        <v>12</v>
      </c>
      <c r="C86" s="255" t="str">
        <f t="shared" si="38"/>
        <v/>
      </c>
      <c r="D86" s="252" t="str">
        <f t="shared" si="38"/>
        <v/>
      </c>
      <c r="E86" s="252" t="str">
        <f>IF($N20=FALSE,"",표준압력!W15)</f>
        <v/>
      </c>
      <c r="F86" s="252" t="str">
        <f>IF($N20=FALSE,"",표준압력!Z15)</f>
        <v/>
      </c>
      <c r="G86" s="252" t="str">
        <f>IF($N20=FALSE,"",Pressure_1_R1!L15*H$3)</f>
        <v/>
      </c>
      <c r="H86" s="395" t="str">
        <f t="shared" si="50"/>
        <v/>
      </c>
      <c r="I86" s="252" t="str">
        <f t="shared" si="51"/>
        <v/>
      </c>
      <c r="J86" s="395" t="str">
        <f t="shared" si="52"/>
        <v/>
      </c>
      <c r="K86" s="395" t="str">
        <f t="shared" si="53"/>
        <v/>
      </c>
      <c r="L86" s="252" t="str">
        <f t="shared" si="39"/>
        <v/>
      </c>
      <c r="M86" s="252" t="str">
        <f t="shared" si="40"/>
        <v/>
      </c>
      <c r="N86" s="395" t="str">
        <f t="shared" si="54"/>
        <v/>
      </c>
      <c r="O86" s="251" t="str">
        <f t="shared" si="41"/>
        <v/>
      </c>
      <c r="P86" s="252" t="str">
        <f t="shared" si="42"/>
        <v/>
      </c>
      <c r="Q86" s="252" t="str">
        <f t="shared" si="43"/>
        <v/>
      </c>
      <c r="R86" s="252" t="str">
        <f t="shared" si="44"/>
        <v/>
      </c>
      <c r="S86" s="252" t="str">
        <f t="shared" si="45"/>
        <v/>
      </c>
      <c r="T86" s="240" t="str">
        <f>IF($N20=FALSE,"",Pressure_1_R1!G15*C86)</f>
        <v/>
      </c>
      <c r="U86" s="240" t="str">
        <f t="shared" si="46"/>
        <v/>
      </c>
      <c r="V86" s="240" t="str">
        <f t="shared" si="47"/>
        <v/>
      </c>
      <c r="W86" s="240" t="str">
        <f t="shared" si="48"/>
        <v/>
      </c>
      <c r="X86" s="263" t="str">
        <f t="shared" si="49"/>
        <v/>
      </c>
    </row>
    <row r="87" spans="2:24" ht="15" customHeight="1">
      <c r="B87" s="255">
        <f t="shared" si="37"/>
        <v>13</v>
      </c>
      <c r="C87" s="255" t="str">
        <f t="shared" si="38"/>
        <v/>
      </c>
      <c r="D87" s="252" t="str">
        <f t="shared" si="38"/>
        <v/>
      </c>
      <c r="E87" s="252" t="str">
        <f>IF($N21=FALSE,"",표준압력!W16)</f>
        <v/>
      </c>
      <c r="F87" s="252" t="str">
        <f>IF($N21=FALSE,"",표준압력!Z16)</f>
        <v/>
      </c>
      <c r="G87" s="252" t="str">
        <f>IF($N21=FALSE,"",Pressure_1_R1!L16*H$3)</f>
        <v/>
      </c>
      <c r="H87" s="395" t="str">
        <f t="shared" si="50"/>
        <v/>
      </c>
      <c r="I87" s="252" t="str">
        <f t="shared" si="51"/>
        <v/>
      </c>
      <c r="J87" s="395" t="str">
        <f t="shared" si="52"/>
        <v/>
      </c>
      <c r="K87" s="395" t="str">
        <f t="shared" si="53"/>
        <v/>
      </c>
      <c r="L87" s="252" t="str">
        <f t="shared" si="39"/>
        <v/>
      </c>
      <c r="M87" s="252" t="str">
        <f t="shared" si="40"/>
        <v/>
      </c>
      <c r="N87" s="395" t="str">
        <f t="shared" si="54"/>
        <v/>
      </c>
      <c r="O87" s="251" t="str">
        <f t="shared" si="41"/>
        <v/>
      </c>
      <c r="P87" s="252" t="str">
        <f t="shared" si="42"/>
        <v/>
      </c>
      <c r="Q87" s="252" t="str">
        <f t="shared" si="43"/>
        <v/>
      </c>
      <c r="R87" s="252" t="str">
        <f t="shared" si="44"/>
        <v/>
      </c>
      <c r="S87" s="252" t="str">
        <f t="shared" si="45"/>
        <v/>
      </c>
      <c r="T87" s="240" t="str">
        <f>IF($N21=FALSE,"",Pressure_1_R1!G16*C87)</f>
        <v/>
      </c>
      <c r="U87" s="240" t="str">
        <f t="shared" si="46"/>
        <v/>
      </c>
      <c r="V87" s="240" t="str">
        <f t="shared" si="47"/>
        <v/>
      </c>
      <c r="W87" s="240" t="str">
        <f t="shared" si="48"/>
        <v/>
      </c>
      <c r="X87" s="263" t="str">
        <f t="shared" si="49"/>
        <v/>
      </c>
    </row>
    <row r="88" spans="2:24" ht="15" customHeight="1">
      <c r="B88" s="255">
        <f t="shared" si="37"/>
        <v>14</v>
      </c>
      <c r="C88" s="255" t="str">
        <f t="shared" si="38"/>
        <v/>
      </c>
      <c r="D88" s="252" t="str">
        <f t="shared" si="38"/>
        <v/>
      </c>
      <c r="E88" s="252" t="str">
        <f>IF($N22=FALSE,"",표준압력!W17)</f>
        <v/>
      </c>
      <c r="F88" s="252" t="str">
        <f>IF($N22=FALSE,"",표준압력!Z17)</f>
        <v/>
      </c>
      <c r="G88" s="252" t="str">
        <f>IF($N22=FALSE,"",Pressure_1_R1!L17*H$3)</f>
        <v/>
      </c>
      <c r="H88" s="395" t="str">
        <f t="shared" si="50"/>
        <v/>
      </c>
      <c r="I88" s="252" t="str">
        <f t="shared" si="51"/>
        <v/>
      </c>
      <c r="J88" s="395" t="str">
        <f t="shared" si="52"/>
        <v/>
      </c>
      <c r="K88" s="395" t="str">
        <f t="shared" si="53"/>
        <v/>
      </c>
      <c r="L88" s="252" t="str">
        <f t="shared" si="39"/>
        <v/>
      </c>
      <c r="M88" s="252" t="str">
        <f t="shared" si="40"/>
        <v/>
      </c>
      <c r="N88" s="395" t="str">
        <f t="shared" si="54"/>
        <v/>
      </c>
      <c r="O88" s="251" t="str">
        <f t="shared" si="41"/>
        <v/>
      </c>
      <c r="P88" s="252" t="str">
        <f t="shared" si="42"/>
        <v/>
      </c>
      <c r="Q88" s="252" t="str">
        <f t="shared" si="43"/>
        <v/>
      </c>
      <c r="R88" s="252" t="str">
        <f t="shared" si="44"/>
        <v/>
      </c>
      <c r="S88" s="252" t="str">
        <f t="shared" si="45"/>
        <v/>
      </c>
      <c r="T88" s="240" t="str">
        <f>IF($N22=FALSE,"",Pressure_1_R1!G17*C88)</f>
        <v/>
      </c>
      <c r="U88" s="240" t="str">
        <f t="shared" si="46"/>
        <v/>
      </c>
      <c r="V88" s="240" t="str">
        <f t="shared" si="47"/>
        <v/>
      </c>
      <c r="W88" s="240" t="str">
        <f t="shared" si="48"/>
        <v/>
      </c>
      <c r="X88" s="263" t="str">
        <f t="shared" si="49"/>
        <v/>
      </c>
    </row>
    <row r="89" spans="2:24" ht="15" customHeight="1">
      <c r="B89" s="255">
        <f t="shared" ref="B89:B104" si="55">C23</f>
        <v>15</v>
      </c>
      <c r="C89" s="255" t="str">
        <f t="shared" ref="C89:D89" si="56">IF($N23=FALSE,"",D23)</f>
        <v/>
      </c>
      <c r="D89" s="252" t="str">
        <f t="shared" si="56"/>
        <v/>
      </c>
      <c r="E89" s="252" t="str">
        <f>IF($N23=FALSE,"",표준압력!W18)</f>
        <v/>
      </c>
      <c r="F89" s="252" t="str">
        <f>IF($N23=FALSE,"",표준압력!Z18)</f>
        <v/>
      </c>
      <c r="G89" s="252" t="str">
        <f>IF($N23=FALSE,"",Pressure_1_R1!L18*H$3)</f>
        <v/>
      </c>
      <c r="H89" s="395" t="str">
        <f t="shared" si="50"/>
        <v/>
      </c>
      <c r="I89" s="252" t="str">
        <f t="shared" si="51"/>
        <v/>
      </c>
      <c r="J89" s="395" t="str">
        <f t="shared" si="52"/>
        <v/>
      </c>
      <c r="K89" s="395" t="str">
        <f t="shared" si="53"/>
        <v/>
      </c>
      <c r="L89" s="252" t="str">
        <f t="shared" ref="L89:L104" si="57">IF($N23=FALSE,"",SQRT(SUMSQ(E89/2,F89)))</f>
        <v/>
      </c>
      <c r="M89" s="252" t="str">
        <f t="shared" ref="M89:M104" si="58">IF($N23=FALSE,"",G89/2/SQRT(3))</f>
        <v/>
      </c>
      <c r="N89" s="395" t="str">
        <f t="shared" si="54"/>
        <v/>
      </c>
      <c r="O89" s="251" t="str">
        <f t="shared" ref="O89:O104" si="59">IF($N23=FALSE,"",IF(K89=0,MAX(K$75:K$104),K89)/2/SQRT(3))</f>
        <v/>
      </c>
      <c r="P89" s="252" t="str">
        <f t="shared" ref="P89:P104" si="60">IF($N23=FALSE,"",J89/2/SQRT(3))</f>
        <v/>
      </c>
      <c r="Q89" s="252" t="str">
        <f t="shared" ref="Q89:Q104" si="61">IF($N23=FALSE,"",SQRT(SUMSQ(M89:P89)))</f>
        <v/>
      </c>
      <c r="R89" s="252" t="str">
        <f t="shared" ref="R89:R104" si="62">IF($N23=FALSE,"",SQRT(SUMSQ(L89,Q89)))</f>
        <v/>
      </c>
      <c r="S89" s="252" t="str">
        <f t="shared" ref="S89:S104" si="63">IF($N23=FALSE,"",R89*2)</f>
        <v/>
      </c>
      <c r="T89" s="240" t="str">
        <f>IF($N23=FALSE,"",Pressure_1_R1!G18*C89)</f>
        <v/>
      </c>
      <c r="U89" s="240" t="str">
        <f t="shared" ref="U89:U104" si="64">IF($N23=FALSE,"",MAX(S89:T89))</f>
        <v/>
      </c>
      <c r="V89" s="240" t="str">
        <f t="shared" ref="V89:V104" si="65">IF($N23=FALSE,"",IF(((U89-ROUND(U89,M$109))/U89*100)&gt;=5,TRUE,FALSE))</f>
        <v/>
      </c>
      <c r="W89" s="240" t="str">
        <f t="shared" ref="W89:W104" si="66">IF($N23=FALSE,"",IF(ROUND(U89,M$109)=0,ROUNDUP(U89,M$109),IF(V89=TRUE,ROUNDUP(U89,M$109),ROUND(U89,M$109))))</f>
        <v/>
      </c>
      <c r="X89" s="263" t="str">
        <f t="shared" ref="X89:X104" si="67">IF($N23=FALSE,"",IF(S89=U89,0,1))</f>
        <v/>
      </c>
    </row>
    <row r="90" spans="2:24" ht="15" customHeight="1">
      <c r="B90" s="255">
        <f t="shared" si="55"/>
        <v>16</v>
      </c>
      <c r="C90" s="255" t="str">
        <f t="shared" ref="C90:D90" si="68">IF($N24=FALSE,"",D24)</f>
        <v/>
      </c>
      <c r="D90" s="252" t="str">
        <f t="shared" si="68"/>
        <v/>
      </c>
      <c r="E90" s="252" t="str">
        <f>IF($N24=FALSE,"",표준압력!W19)</f>
        <v/>
      </c>
      <c r="F90" s="252" t="str">
        <f>IF($N24=FALSE,"",표준압력!Z19)</f>
        <v/>
      </c>
      <c r="G90" s="252" t="str">
        <f>IF($N24=FALSE,"",Pressure_1_R1!L19*H$3)</f>
        <v/>
      </c>
      <c r="H90" s="395" t="str">
        <f t="shared" si="50"/>
        <v/>
      </c>
      <c r="I90" s="252" t="str">
        <f t="shared" si="51"/>
        <v/>
      </c>
      <c r="J90" s="395" t="str">
        <f t="shared" si="52"/>
        <v/>
      </c>
      <c r="K90" s="395" t="str">
        <f t="shared" si="53"/>
        <v/>
      </c>
      <c r="L90" s="252" t="str">
        <f t="shared" si="57"/>
        <v/>
      </c>
      <c r="M90" s="252" t="str">
        <f t="shared" si="58"/>
        <v/>
      </c>
      <c r="N90" s="395" t="str">
        <f t="shared" si="54"/>
        <v/>
      </c>
      <c r="O90" s="251" t="str">
        <f t="shared" si="59"/>
        <v/>
      </c>
      <c r="P90" s="252" t="str">
        <f t="shared" si="60"/>
        <v/>
      </c>
      <c r="Q90" s="252" t="str">
        <f t="shared" si="61"/>
        <v/>
      </c>
      <c r="R90" s="252" t="str">
        <f t="shared" si="62"/>
        <v/>
      </c>
      <c r="S90" s="252" t="str">
        <f t="shared" si="63"/>
        <v/>
      </c>
      <c r="T90" s="240" t="str">
        <f>IF($N24=FALSE,"",Pressure_1_R1!G19*C90)</f>
        <v/>
      </c>
      <c r="U90" s="240" t="str">
        <f t="shared" si="64"/>
        <v/>
      </c>
      <c r="V90" s="240" t="str">
        <f t="shared" si="65"/>
        <v/>
      </c>
      <c r="W90" s="240" t="str">
        <f t="shared" si="66"/>
        <v/>
      </c>
      <c r="X90" s="263" t="str">
        <f t="shared" si="67"/>
        <v/>
      </c>
    </row>
    <row r="91" spans="2:24" ht="15" customHeight="1">
      <c r="B91" s="255">
        <f t="shared" si="55"/>
        <v>17</v>
      </c>
      <c r="C91" s="255" t="str">
        <f t="shared" ref="C91:D91" si="69">IF($N25=FALSE,"",D25)</f>
        <v/>
      </c>
      <c r="D91" s="252" t="str">
        <f t="shared" si="69"/>
        <v/>
      </c>
      <c r="E91" s="252" t="str">
        <f>IF($N25=FALSE,"",표준압력!W20)</f>
        <v/>
      </c>
      <c r="F91" s="252" t="str">
        <f>IF($N25=FALSE,"",표준압력!Z20)</f>
        <v/>
      </c>
      <c r="G91" s="252" t="str">
        <f>IF($N25=FALSE,"",Pressure_1_R1!L20*H$3)</f>
        <v/>
      </c>
      <c r="H91" s="395" t="str">
        <f t="shared" si="50"/>
        <v/>
      </c>
      <c r="I91" s="252" t="str">
        <f t="shared" si="51"/>
        <v/>
      </c>
      <c r="J91" s="395" t="str">
        <f t="shared" si="52"/>
        <v/>
      </c>
      <c r="K91" s="395" t="str">
        <f t="shared" si="53"/>
        <v/>
      </c>
      <c r="L91" s="252" t="str">
        <f t="shared" si="57"/>
        <v/>
      </c>
      <c r="M91" s="252" t="str">
        <f t="shared" si="58"/>
        <v/>
      </c>
      <c r="N91" s="395" t="str">
        <f t="shared" si="54"/>
        <v/>
      </c>
      <c r="O91" s="251" t="str">
        <f t="shared" si="59"/>
        <v/>
      </c>
      <c r="P91" s="252" t="str">
        <f t="shared" si="60"/>
        <v/>
      </c>
      <c r="Q91" s="252" t="str">
        <f t="shared" si="61"/>
        <v/>
      </c>
      <c r="R91" s="252" t="str">
        <f t="shared" si="62"/>
        <v/>
      </c>
      <c r="S91" s="252" t="str">
        <f t="shared" si="63"/>
        <v/>
      </c>
      <c r="T91" s="240" t="str">
        <f>IF($N25=FALSE,"",Pressure_1_R1!G20*C91)</f>
        <v/>
      </c>
      <c r="U91" s="240" t="str">
        <f t="shared" si="64"/>
        <v/>
      </c>
      <c r="V91" s="240" t="str">
        <f t="shared" si="65"/>
        <v/>
      </c>
      <c r="W91" s="240" t="str">
        <f t="shared" si="66"/>
        <v/>
      </c>
      <c r="X91" s="263" t="str">
        <f t="shared" si="67"/>
        <v/>
      </c>
    </row>
    <row r="92" spans="2:24" ht="15" customHeight="1">
      <c r="B92" s="255">
        <f t="shared" si="55"/>
        <v>18</v>
      </c>
      <c r="C92" s="255" t="str">
        <f t="shared" ref="C92:D92" si="70">IF($N26=FALSE,"",D26)</f>
        <v/>
      </c>
      <c r="D92" s="252" t="str">
        <f t="shared" si="70"/>
        <v/>
      </c>
      <c r="E92" s="252" t="str">
        <f>IF($N26=FALSE,"",표준압력!W21)</f>
        <v/>
      </c>
      <c r="F92" s="252" t="str">
        <f>IF($N26=FALSE,"",표준압력!Z21)</f>
        <v/>
      </c>
      <c r="G92" s="252" t="str">
        <f>IF($N26=FALSE,"",Pressure_1_R1!L21*H$3)</f>
        <v/>
      </c>
      <c r="H92" s="395" t="str">
        <f t="shared" si="50"/>
        <v/>
      </c>
      <c r="I92" s="252" t="str">
        <f t="shared" si="51"/>
        <v/>
      </c>
      <c r="J92" s="395" t="str">
        <f t="shared" si="52"/>
        <v/>
      </c>
      <c r="K92" s="395" t="str">
        <f t="shared" si="53"/>
        <v/>
      </c>
      <c r="L92" s="252" t="str">
        <f t="shared" si="57"/>
        <v/>
      </c>
      <c r="M92" s="252" t="str">
        <f t="shared" si="58"/>
        <v/>
      </c>
      <c r="N92" s="395" t="str">
        <f t="shared" si="54"/>
        <v/>
      </c>
      <c r="O92" s="251" t="str">
        <f t="shared" si="59"/>
        <v/>
      </c>
      <c r="P92" s="252" t="str">
        <f t="shared" si="60"/>
        <v/>
      </c>
      <c r="Q92" s="252" t="str">
        <f t="shared" si="61"/>
        <v/>
      </c>
      <c r="R92" s="252" t="str">
        <f t="shared" si="62"/>
        <v/>
      </c>
      <c r="S92" s="252" t="str">
        <f t="shared" si="63"/>
        <v/>
      </c>
      <c r="T92" s="240" t="str">
        <f>IF($N26=FALSE,"",Pressure_1_R1!G21*C92)</f>
        <v/>
      </c>
      <c r="U92" s="240" t="str">
        <f t="shared" si="64"/>
        <v/>
      </c>
      <c r="V92" s="240" t="str">
        <f t="shared" si="65"/>
        <v/>
      </c>
      <c r="W92" s="240" t="str">
        <f t="shared" si="66"/>
        <v/>
      </c>
      <c r="X92" s="263" t="str">
        <f t="shared" si="67"/>
        <v/>
      </c>
    </row>
    <row r="93" spans="2:24" ht="15" customHeight="1">
      <c r="B93" s="255">
        <f t="shared" si="55"/>
        <v>19</v>
      </c>
      <c r="C93" s="255" t="str">
        <f t="shared" ref="C93:D93" si="71">IF($N27=FALSE,"",D27)</f>
        <v/>
      </c>
      <c r="D93" s="252" t="str">
        <f t="shared" si="71"/>
        <v/>
      </c>
      <c r="E93" s="252" t="str">
        <f>IF($N27=FALSE,"",표준압력!W22)</f>
        <v/>
      </c>
      <c r="F93" s="252" t="str">
        <f>IF($N27=FALSE,"",표준압력!Z22)</f>
        <v/>
      </c>
      <c r="G93" s="252" t="str">
        <f>IF($N27=FALSE,"",Pressure_1_R1!L22*H$3)</f>
        <v/>
      </c>
      <c r="H93" s="395" t="str">
        <f t="shared" si="50"/>
        <v/>
      </c>
      <c r="I93" s="252" t="str">
        <f t="shared" si="51"/>
        <v/>
      </c>
      <c r="J93" s="395" t="str">
        <f t="shared" si="52"/>
        <v/>
      </c>
      <c r="K93" s="395" t="str">
        <f t="shared" si="53"/>
        <v/>
      </c>
      <c r="L93" s="252" t="str">
        <f t="shared" si="57"/>
        <v/>
      </c>
      <c r="M93" s="252" t="str">
        <f t="shared" si="58"/>
        <v/>
      </c>
      <c r="N93" s="395" t="str">
        <f t="shared" si="54"/>
        <v/>
      </c>
      <c r="O93" s="251" t="str">
        <f t="shared" si="59"/>
        <v/>
      </c>
      <c r="P93" s="252" t="str">
        <f t="shared" si="60"/>
        <v/>
      </c>
      <c r="Q93" s="252" t="str">
        <f t="shared" si="61"/>
        <v/>
      </c>
      <c r="R93" s="252" t="str">
        <f t="shared" si="62"/>
        <v/>
      </c>
      <c r="S93" s="252" t="str">
        <f t="shared" si="63"/>
        <v/>
      </c>
      <c r="T93" s="240" t="str">
        <f>IF($N27=FALSE,"",Pressure_1_R1!G22*C93)</f>
        <v/>
      </c>
      <c r="U93" s="240" t="str">
        <f t="shared" si="64"/>
        <v/>
      </c>
      <c r="V93" s="240" t="str">
        <f t="shared" si="65"/>
        <v/>
      </c>
      <c r="W93" s="240" t="str">
        <f t="shared" si="66"/>
        <v/>
      </c>
      <c r="X93" s="263" t="str">
        <f t="shared" si="67"/>
        <v/>
      </c>
    </row>
    <row r="94" spans="2:24" ht="15" customHeight="1">
      <c r="B94" s="255">
        <f t="shared" si="55"/>
        <v>20</v>
      </c>
      <c r="C94" s="255" t="str">
        <f t="shared" ref="C94:D94" si="72">IF($N28=FALSE,"",D28)</f>
        <v/>
      </c>
      <c r="D94" s="252" t="str">
        <f t="shared" si="72"/>
        <v/>
      </c>
      <c r="E94" s="252" t="str">
        <f>IF($N28=FALSE,"",표준압력!W23)</f>
        <v/>
      </c>
      <c r="F94" s="252" t="str">
        <f>IF($N28=FALSE,"",표준압력!Z23)</f>
        <v/>
      </c>
      <c r="G94" s="252" t="str">
        <f>IF($N28=FALSE,"",Pressure_1_R1!L23*H$3)</f>
        <v/>
      </c>
      <c r="H94" s="395" t="str">
        <f t="shared" si="50"/>
        <v/>
      </c>
      <c r="I94" s="252" t="str">
        <f t="shared" si="51"/>
        <v/>
      </c>
      <c r="J94" s="395" t="str">
        <f t="shared" si="52"/>
        <v/>
      </c>
      <c r="K94" s="395" t="str">
        <f t="shared" si="53"/>
        <v/>
      </c>
      <c r="L94" s="252" t="str">
        <f t="shared" si="57"/>
        <v/>
      </c>
      <c r="M94" s="252" t="str">
        <f t="shared" si="58"/>
        <v/>
      </c>
      <c r="N94" s="395" t="str">
        <f t="shared" si="54"/>
        <v/>
      </c>
      <c r="O94" s="251" t="str">
        <f t="shared" si="59"/>
        <v/>
      </c>
      <c r="P94" s="252" t="str">
        <f t="shared" si="60"/>
        <v/>
      </c>
      <c r="Q94" s="252" t="str">
        <f t="shared" si="61"/>
        <v/>
      </c>
      <c r="R94" s="252" t="str">
        <f t="shared" si="62"/>
        <v/>
      </c>
      <c r="S94" s="252" t="str">
        <f t="shared" si="63"/>
        <v/>
      </c>
      <c r="T94" s="240" t="str">
        <f>IF($N28=FALSE,"",Pressure_1_R1!G23*C94)</f>
        <v/>
      </c>
      <c r="U94" s="240" t="str">
        <f t="shared" si="64"/>
        <v/>
      </c>
      <c r="V94" s="240" t="str">
        <f t="shared" si="65"/>
        <v/>
      </c>
      <c r="W94" s="240" t="str">
        <f t="shared" si="66"/>
        <v/>
      </c>
      <c r="X94" s="263" t="str">
        <f t="shared" si="67"/>
        <v/>
      </c>
    </row>
    <row r="95" spans="2:24" ht="15" customHeight="1">
      <c r="B95" s="255">
        <f t="shared" si="55"/>
        <v>21</v>
      </c>
      <c r="C95" s="255" t="str">
        <f t="shared" ref="C95:D95" si="73">IF($N29=FALSE,"",D29)</f>
        <v/>
      </c>
      <c r="D95" s="252" t="str">
        <f t="shared" si="73"/>
        <v/>
      </c>
      <c r="E95" s="252" t="str">
        <f>IF($N29=FALSE,"",표준압력!W24)</f>
        <v/>
      </c>
      <c r="F95" s="252" t="str">
        <f>IF($N29=FALSE,"",표준압력!Z24)</f>
        <v/>
      </c>
      <c r="G95" s="252" t="str">
        <f>IF($N29=FALSE,"",Pressure_1_R1!L24*H$3)</f>
        <v/>
      </c>
      <c r="H95" s="395" t="str">
        <f t="shared" si="50"/>
        <v/>
      </c>
      <c r="I95" s="252" t="str">
        <f t="shared" si="51"/>
        <v/>
      </c>
      <c r="J95" s="395" t="str">
        <f t="shared" si="52"/>
        <v/>
      </c>
      <c r="K95" s="395" t="str">
        <f t="shared" si="53"/>
        <v/>
      </c>
      <c r="L95" s="252" t="str">
        <f t="shared" si="57"/>
        <v/>
      </c>
      <c r="M95" s="252" t="str">
        <f t="shared" si="58"/>
        <v/>
      </c>
      <c r="N95" s="395" t="str">
        <f t="shared" si="54"/>
        <v/>
      </c>
      <c r="O95" s="251" t="str">
        <f t="shared" si="59"/>
        <v/>
      </c>
      <c r="P95" s="252" t="str">
        <f t="shared" si="60"/>
        <v/>
      </c>
      <c r="Q95" s="252" t="str">
        <f t="shared" si="61"/>
        <v/>
      </c>
      <c r="R95" s="252" t="str">
        <f t="shared" si="62"/>
        <v/>
      </c>
      <c r="S95" s="252" t="str">
        <f t="shared" si="63"/>
        <v/>
      </c>
      <c r="T95" s="240" t="str">
        <f>IF($N29=FALSE,"",Pressure_1_R1!G24*C95)</f>
        <v/>
      </c>
      <c r="U95" s="240" t="str">
        <f t="shared" si="64"/>
        <v/>
      </c>
      <c r="V95" s="240" t="str">
        <f t="shared" si="65"/>
        <v/>
      </c>
      <c r="W95" s="240" t="str">
        <f t="shared" si="66"/>
        <v/>
      </c>
      <c r="X95" s="263" t="str">
        <f t="shared" si="67"/>
        <v/>
      </c>
    </row>
    <row r="96" spans="2:24" ht="15" customHeight="1">
      <c r="B96" s="255">
        <f t="shared" si="55"/>
        <v>22</v>
      </c>
      <c r="C96" s="255" t="str">
        <f t="shared" ref="C96:D96" si="74">IF($N30=FALSE,"",D30)</f>
        <v/>
      </c>
      <c r="D96" s="252" t="str">
        <f t="shared" si="74"/>
        <v/>
      </c>
      <c r="E96" s="252" t="str">
        <f>IF($N30=FALSE,"",표준압력!W25)</f>
        <v/>
      </c>
      <c r="F96" s="252" t="str">
        <f>IF($N30=FALSE,"",표준압력!Z25)</f>
        <v/>
      </c>
      <c r="G96" s="252" t="str">
        <f>IF($N30=FALSE,"",Pressure_1_R1!L25*H$3)</f>
        <v/>
      </c>
      <c r="H96" s="395" t="str">
        <f t="shared" si="50"/>
        <v/>
      </c>
      <c r="I96" s="252" t="str">
        <f t="shared" si="51"/>
        <v/>
      </c>
      <c r="J96" s="395" t="str">
        <f t="shared" si="52"/>
        <v/>
      </c>
      <c r="K96" s="395" t="str">
        <f t="shared" si="53"/>
        <v/>
      </c>
      <c r="L96" s="252" t="str">
        <f t="shared" si="57"/>
        <v/>
      </c>
      <c r="M96" s="252" t="str">
        <f t="shared" si="58"/>
        <v/>
      </c>
      <c r="N96" s="395" t="str">
        <f t="shared" si="54"/>
        <v/>
      </c>
      <c r="O96" s="251" t="str">
        <f t="shared" si="59"/>
        <v/>
      </c>
      <c r="P96" s="252" t="str">
        <f t="shared" si="60"/>
        <v/>
      </c>
      <c r="Q96" s="252" t="str">
        <f t="shared" si="61"/>
        <v/>
      </c>
      <c r="R96" s="252" t="str">
        <f t="shared" si="62"/>
        <v/>
      </c>
      <c r="S96" s="252" t="str">
        <f t="shared" si="63"/>
        <v/>
      </c>
      <c r="T96" s="240" t="str">
        <f>IF($N30=FALSE,"",Pressure_1_R1!G25*C96)</f>
        <v/>
      </c>
      <c r="U96" s="240" t="str">
        <f t="shared" si="64"/>
        <v/>
      </c>
      <c r="V96" s="240" t="str">
        <f t="shared" si="65"/>
        <v/>
      </c>
      <c r="W96" s="240" t="str">
        <f t="shared" si="66"/>
        <v/>
      </c>
      <c r="X96" s="263" t="str">
        <f t="shared" si="67"/>
        <v/>
      </c>
    </row>
    <row r="97" spans="2:27" ht="15" customHeight="1">
      <c r="B97" s="255">
        <f t="shared" si="55"/>
        <v>23</v>
      </c>
      <c r="C97" s="255" t="str">
        <f t="shared" ref="C97:D97" si="75">IF($N31=FALSE,"",D31)</f>
        <v/>
      </c>
      <c r="D97" s="252" t="str">
        <f t="shared" si="75"/>
        <v/>
      </c>
      <c r="E97" s="252" t="str">
        <f>IF($N31=FALSE,"",표준압력!W26)</f>
        <v/>
      </c>
      <c r="F97" s="252" t="str">
        <f>IF($N31=FALSE,"",표준압력!Z26)</f>
        <v/>
      </c>
      <c r="G97" s="252" t="str">
        <f>IF($N31=FALSE,"",Pressure_1_R1!L26*H$3)</f>
        <v/>
      </c>
      <c r="H97" s="395" t="str">
        <f t="shared" si="50"/>
        <v/>
      </c>
      <c r="I97" s="252" t="str">
        <f t="shared" si="51"/>
        <v/>
      </c>
      <c r="J97" s="395" t="str">
        <f t="shared" si="52"/>
        <v/>
      </c>
      <c r="K97" s="395" t="str">
        <f t="shared" si="53"/>
        <v/>
      </c>
      <c r="L97" s="252" t="str">
        <f t="shared" si="57"/>
        <v/>
      </c>
      <c r="M97" s="252" t="str">
        <f t="shared" si="58"/>
        <v/>
      </c>
      <c r="N97" s="395" t="str">
        <f t="shared" si="54"/>
        <v/>
      </c>
      <c r="O97" s="251" t="str">
        <f t="shared" si="59"/>
        <v/>
      </c>
      <c r="P97" s="252" t="str">
        <f t="shared" si="60"/>
        <v/>
      </c>
      <c r="Q97" s="252" t="str">
        <f t="shared" si="61"/>
        <v/>
      </c>
      <c r="R97" s="252" t="str">
        <f t="shared" si="62"/>
        <v/>
      </c>
      <c r="S97" s="252" t="str">
        <f t="shared" si="63"/>
        <v/>
      </c>
      <c r="T97" s="240" t="str">
        <f>IF($N31=FALSE,"",Pressure_1_R1!G26*C97)</f>
        <v/>
      </c>
      <c r="U97" s="240" t="str">
        <f t="shared" si="64"/>
        <v/>
      </c>
      <c r="V97" s="240" t="str">
        <f t="shared" si="65"/>
        <v/>
      </c>
      <c r="W97" s="240" t="str">
        <f t="shared" si="66"/>
        <v/>
      </c>
      <c r="X97" s="263" t="str">
        <f t="shared" si="67"/>
        <v/>
      </c>
    </row>
    <row r="98" spans="2:27" ht="15" customHeight="1">
      <c r="B98" s="255">
        <f t="shared" si="55"/>
        <v>24</v>
      </c>
      <c r="C98" s="255" t="str">
        <f t="shared" ref="C98:D98" si="76">IF($N32=FALSE,"",D32)</f>
        <v/>
      </c>
      <c r="D98" s="252" t="str">
        <f t="shared" si="76"/>
        <v/>
      </c>
      <c r="E98" s="252" t="str">
        <f>IF($N32=FALSE,"",표준압력!W27)</f>
        <v/>
      </c>
      <c r="F98" s="252" t="str">
        <f>IF($N32=FALSE,"",표준압력!Z27)</f>
        <v/>
      </c>
      <c r="G98" s="252" t="str">
        <f>IF($N32=FALSE,"",Pressure_1_R1!L27*H$3)</f>
        <v/>
      </c>
      <c r="H98" s="395" t="str">
        <f t="shared" si="50"/>
        <v/>
      </c>
      <c r="I98" s="252" t="str">
        <f t="shared" si="51"/>
        <v/>
      </c>
      <c r="J98" s="395" t="str">
        <f t="shared" si="52"/>
        <v/>
      </c>
      <c r="K98" s="395" t="str">
        <f t="shared" si="53"/>
        <v/>
      </c>
      <c r="L98" s="252" t="str">
        <f t="shared" si="57"/>
        <v/>
      </c>
      <c r="M98" s="252" t="str">
        <f t="shared" si="58"/>
        <v/>
      </c>
      <c r="N98" s="395" t="str">
        <f t="shared" si="54"/>
        <v/>
      </c>
      <c r="O98" s="251" t="str">
        <f t="shared" si="59"/>
        <v/>
      </c>
      <c r="P98" s="252" t="str">
        <f t="shared" si="60"/>
        <v/>
      </c>
      <c r="Q98" s="252" t="str">
        <f t="shared" si="61"/>
        <v/>
      </c>
      <c r="R98" s="252" t="str">
        <f t="shared" si="62"/>
        <v/>
      </c>
      <c r="S98" s="252" t="str">
        <f t="shared" si="63"/>
        <v/>
      </c>
      <c r="T98" s="240" t="str">
        <f>IF($N32=FALSE,"",Pressure_1_R1!G27*C98)</f>
        <v/>
      </c>
      <c r="U98" s="240" t="str">
        <f t="shared" si="64"/>
        <v/>
      </c>
      <c r="V98" s="240" t="str">
        <f t="shared" si="65"/>
        <v/>
      </c>
      <c r="W98" s="240" t="str">
        <f t="shared" si="66"/>
        <v/>
      </c>
      <c r="X98" s="263" t="str">
        <f t="shared" si="67"/>
        <v/>
      </c>
    </row>
    <row r="99" spans="2:27" ht="15" customHeight="1">
      <c r="B99" s="255">
        <f t="shared" si="55"/>
        <v>25</v>
      </c>
      <c r="C99" s="255" t="str">
        <f t="shared" ref="C99:D99" si="77">IF($N33=FALSE,"",D33)</f>
        <v/>
      </c>
      <c r="D99" s="252" t="str">
        <f t="shared" si="77"/>
        <v/>
      </c>
      <c r="E99" s="252" t="str">
        <f>IF($N33=FALSE,"",표준압력!W28)</f>
        <v/>
      </c>
      <c r="F99" s="252" t="str">
        <f>IF($N33=FALSE,"",표준압력!Z28)</f>
        <v/>
      </c>
      <c r="G99" s="252" t="str">
        <f>IF($N33=FALSE,"",Pressure_1_R1!L28*H$3)</f>
        <v/>
      </c>
      <c r="H99" s="395" t="str">
        <f t="shared" si="50"/>
        <v/>
      </c>
      <c r="I99" s="252" t="str">
        <f t="shared" si="51"/>
        <v/>
      </c>
      <c r="J99" s="395" t="str">
        <f t="shared" si="52"/>
        <v/>
      </c>
      <c r="K99" s="395" t="str">
        <f t="shared" si="53"/>
        <v/>
      </c>
      <c r="L99" s="252" t="str">
        <f t="shared" si="57"/>
        <v/>
      </c>
      <c r="M99" s="252" t="str">
        <f t="shared" si="58"/>
        <v/>
      </c>
      <c r="N99" s="395" t="str">
        <f t="shared" si="54"/>
        <v/>
      </c>
      <c r="O99" s="251" t="str">
        <f t="shared" si="59"/>
        <v/>
      </c>
      <c r="P99" s="252" t="str">
        <f t="shared" si="60"/>
        <v/>
      </c>
      <c r="Q99" s="252" t="str">
        <f t="shared" si="61"/>
        <v/>
      </c>
      <c r="R99" s="252" t="str">
        <f t="shared" si="62"/>
        <v/>
      </c>
      <c r="S99" s="252" t="str">
        <f t="shared" si="63"/>
        <v/>
      </c>
      <c r="T99" s="240" t="str">
        <f>IF($N33=FALSE,"",Pressure_1_R1!G28*C99)</f>
        <v/>
      </c>
      <c r="U99" s="240" t="str">
        <f t="shared" si="64"/>
        <v/>
      </c>
      <c r="V99" s="240" t="str">
        <f t="shared" si="65"/>
        <v/>
      </c>
      <c r="W99" s="240" t="str">
        <f t="shared" si="66"/>
        <v/>
      </c>
      <c r="X99" s="263" t="str">
        <f t="shared" si="67"/>
        <v/>
      </c>
    </row>
    <row r="100" spans="2:27" ht="15" customHeight="1">
      <c r="B100" s="255">
        <f t="shared" si="55"/>
        <v>26</v>
      </c>
      <c r="C100" s="255" t="str">
        <f t="shared" ref="C100:D100" si="78">IF($N34=FALSE,"",D34)</f>
        <v/>
      </c>
      <c r="D100" s="252" t="str">
        <f t="shared" si="78"/>
        <v/>
      </c>
      <c r="E100" s="252" t="str">
        <f>IF($N34=FALSE,"",표준압력!W29)</f>
        <v/>
      </c>
      <c r="F100" s="252" t="str">
        <f>IF($N34=FALSE,"",표준압력!Z29)</f>
        <v/>
      </c>
      <c r="G100" s="252" t="str">
        <f>IF($N34=FALSE,"",Pressure_1_R1!L29*H$3)</f>
        <v/>
      </c>
      <c r="H100" s="395" t="str">
        <f t="shared" si="50"/>
        <v/>
      </c>
      <c r="I100" s="252" t="str">
        <f t="shared" si="51"/>
        <v/>
      </c>
      <c r="J100" s="395" t="str">
        <f t="shared" si="52"/>
        <v/>
      </c>
      <c r="K100" s="395" t="str">
        <f t="shared" si="53"/>
        <v/>
      </c>
      <c r="L100" s="252" t="str">
        <f t="shared" si="57"/>
        <v/>
      </c>
      <c r="M100" s="252" t="str">
        <f t="shared" si="58"/>
        <v/>
      </c>
      <c r="N100" s="395" t="str">
        <f t="shared" si="54"/>
        <v/>
      </c>
      <c r="O100" s="251" t="str">
        <f t="shared" si="59"/>
        <v/>
      </c>
      <c r="P100" s="252" t="str">
        <f t="shared" si="60"/>
        <v/>
      </c>
      <c r="Q100" s="252" t="str">
        <f t="shared" si="61"/>
        <v/>
      </c>
      <c r="R100" s="252" t="str">
        <f t="shared" si="62"/>
        <v/>
      </c>
      <c r="S100" s="252" t="str">
        <f t="shared" si="63"/>
        <v/>
      </c>
      <c r="T100" s="240" t="str">
        <f>IF($N34=FALSE,"",Pressure_1_R1!G29*C100)</f>
        <v/>
      </c>
      <c r="U100" s="240" t="str">
        <f t="shared" si="64"/>
        <v/>
      </c>
      <c r="V100" s="240" t="str">
        <f t="shared" si="65"/>
        <v/>
      </c>
      <c r="W100" s="240" t="str">
        <f t="shared" si="66"/>
        <v/>
      </c>
      <c r="X100" s="263" t="str">
        <f t="shared" si="67"/>
        <v/>
      </c>
    </row>
    <row r="101" spans="2:27" ht="15" customHeight="1">
      <c r="B101" s="255">
        <f t="shared" si="55"/>
        <v>27</v>
      </c>
      <c r="C101" s="255" t="str">
        <f t="shared" ref="C101:D101" si="79">IF($N35=FALSE,"",D35)</f>
        <v/>
      </c>
      <c r="D101" s="252" t="str">
        <f t="shared" si="79"/>
        <v/>
      </c>
      <c r="E101" s="252" t="str">
        <f>IF($N35=FALSE,"",표준압력!W30)</f>
        <v/>
      </c>
      <c r="F101" s="252" t="str">
        <f>IF($N35=FALSE,"",표준압력!Z30)</f>
        <v/>
      </c>
      <c r="G101" s="252" t="str">
        <f>IF($N35=FALSE,"",Pressure_1_R1!L30*H$3)</f>
        <v/>
      </c>
      <c r="H101" s="395" t="str">
        <f t="shared" si="50"/>
        <v/>
      </c>
      <c r="I101" s="252" t="str">
        <f t="shared" si="51"/>
        <v/>
      </c>
      <c r="J101" s="395" t="str">
        <f t="shared" si="52"/>
        <v/>
      </c>
      <c r="K101" s="395" t="str">
        <f t="shared" si="53"/>
        <v/>
      </c>
      <c r="L101" s="252" t="str">
        <f t="shared" si="57"/>
        <v/>
      </c>
      <c r="M101" s="252" t="str">
        <f t="shared" si="58"/>
        <v/>
      </c>
      <c r="N101" s="395" t="str">
        <f t="shared" si="54"/>
        <v/>
      </c>
      <c r="O101" s="251" t="str">
        <f t="shared" si="59"/>
        <v/>
      </c>
      <c r="P101" s="252" t="str">
        <f t="shared" si="60"/>
        <v/>
      </c>
      <c r="Q101" s="252" t="str">
        <f t="shared" si="61"/>
        <v/>
      </c>
      <c r="R101" s="252" t="str">
        <f t="shared" si="62"/>
        <v/>
      </c>
      <c r="S101" s="252" t="str">
        <f t="shared" si="63"/>
        <v/>
      </c>
      <c r="T101" s="240" t="str">
        <f>IF($N35=FALSE,"",Pressure_1_R1!G30*C101)</f>
        <v/>
      </c>
      <c r="U101" s="240" t="str">
        <f t="shared" si="64"/>
        <v/>
      </c>
      <c r="V101" s="240" t="str">
        <f t="shared" si="65"/>
        <v/>
      </c>
      <c r="W101" s="240" t="str">
        <f t="shared" si="66"/>
        <v/>
      </c>
      <c r="X101" s="263" t="str">
        <f t="shared" si="67"/>
        <v/>
      </c>
    </row>
    <row r="102" spans="2:27" ht="15" customHeight="1">
      <c r="B102" s="255">
        <f t="shared" si="55"/>
        <v>28</v>
      </c>
      <c r="C102" s="255" t="str">
        <f t="shared" ref="C102:D102" si="80">IF($N36=FALSE,"",D36)</f>
        <v/>
      </c>
      <c r="D102" s="252" t="str">
        <f t="shared" si="80"/>
        <v/>
      </c>
      <c r="E102" s="252" t="str">
        <f>IF($N36=FALSE,"",표준압력!W31)</f>
        <v/>
      </c>
      <c r="F102" s="252" t="str">
        <f>IF($N36=FALSE,"",표준압력!Z31)</f>
        <v/>
      </c>
      <c r="G102" s="252" t="str">
        <f>IF($N36=FALSE,"",Pressure_1_R1!L31*H$3)</f>
        <v/>
      </c>
      <c r="H102" s="395" t="str">
        <f t="shared" si="50"/>
        <v/>
      </c>
      <c r="I102" s="252" t="str">
        <f t="shared" si="51"/>
        <v/>
      </c>
      <c r="J102" s="395" t="str">
        <f t="shared" si="52"/>
        <v/>
      </c>
      <c r="K102" s="395" t="str">
        <f t="shared" si="53"/>
        <v/>
      </c>
      <c r="L102" s="252" t="str">
        <f t="shared" si="57"/>
        <v/>
      </c>
      <c r="M102" s="252" t="str">
        <f t="shared" si="58"/>
        <v/>
      </c>
      <c r="N102" s="395" t="str">
        <f t="shared" si="54"/>
        <v/>
      </c>
      <c r="O102" s="251" t="str">
        <f t="shared" si="59"/>
        <v/>
      </c>
      <c r="P102" s="252" t="str">
        <f t="shared" si="60"/>
        <v/>
      </c>
      <c r="Q102" s="252" t="str">
        <f t="shared" si="61"/>
        <v/>
      </c>
      <c r="R102" s="252" t="str">
        <f t="shared" si="62"/>
        <v/>
      </c>
      <c r="S102" s="252" t="str">
        <f t="shared" si="63"/>
        <v/>
      </c>
      <c r="T102" s="240" t="str">
        <f>IF($N36=FALSE,"",Pressure_1_R1!G31*C102)</f>
        <v/>
      </c>
      <c r="U102" s="240" t="str">
        <f t="shared" si="64"/>
        <v/>
      </c>
      <c r="V102" s="240" t="str">
        <f t="shared" si="65"/>
        <v/>
      </c>
      <c r="W102" s="240" t="str">
        <f t="shared" si="66"/>
        <v/>
      </c>
      <c r="X102" s="263" t="str">
        <f t="shared" si="67"/>
        <v/>
      </c>
    </row>
    <row r="103" spans="2:27" ht="15" customHeight="1">
      <c r="B103" s="255">
        <f t="shared" si="55"/>
        <v>29</v>
      </c>
      <c r="C103" s="255" t="str">
        <f t="shared" ref="C103:D103" si="81">IF($N37=FALSE,"",D37)</f>
        <v/>
      </c>
      <c r="D103" s="252" t="str">
        <f t="shared" si="81"/>
        <v/>
      </c>
      <c r="E103" s="252" t="str">
        <f>IF($N37=FALSE,"",표준압력!W32)</f>
        <v/>
      </c>
      <c r="F103" s="252" t="str">
        <f>IF($N37=FALSE,"",표준압력!Z32)</f>
        <v/>
      </c>
      <c r="G103" s="252" t="str">
        <f>IF($N37=FALSE,"",Pressure_1_R1!L32*H$3)</f>
        <v/>
      </c>
      <c r="H103" s="395" t="str">
        <f t="shared" si="50"/>
        <v/>
      </c>
      <c r="I103" s="252" t="str">
        <f t="shared" si="51"/>
        <v/>
      </c>
      <c r="J103" s="395" t="str">
        <f t="shared" si="52"/>
        <v/>
      </c>
      <c r="K103" s="395" t="str">
        <f t="shared" si="53"/>
        <v/>
      </c>
      <c r="L103" s="252" t="str">
        <f t="shared" si="57"/>
        <v/>
      </c>
      <c r="M103" s="252" t="str">
        <f t="shared" si="58"/>
        <v/>
      </c>
      <c r="N103" s="395" t="str">
        <f t="shared" si="54"/>
        <v/>
      </c>
      <c r="O103" s="251" t="str">
        <f t="shared" si="59"/>
        <v/>
      </c>
      <c r="P103" s="252" t="str">
        <f t="shared" si="60"/>
        <v/>
      </c>
      <c r="Q103" s="252" t="str">
        <f t="shared" si="61"/>
        <v/>
      </c>
      <c r="R103" s="252" t="str">
        <f t="shared" si="62"/>
        <v/>
      </c>
      <c r="S103" s="252" t="str">
        <f t="shared" si="63"/>
        <v/>
      </c>
      <c r="T103" s="240" t="str">
        <f>IF($N37=FALSE,"",Pressure_1_R1!G32*C103)</f>
        <v/>
      </c>
      <c r="U103" s="240" t="str">
        <f t="shared" si="64"/>
        <v/>
      </c>
      <c r="V103" s="240" t="str">
        <f t="shared" si="65"/>
        <v/>
      </c>
      <c r="W103" s="240" t="str">
        <f t="shared" si="66"/>
        <v/>
      </c>
      <c r="X103" s="263" t="str">
        <f t="shared" si="67"/>
        <v/>
      </c>
    </row>
    <row r="104" spans="2:27" ht="15" customHeight="1" thickBot="1">
      <c r="B104" s="255">
        <f t="shared" si="55"/>
        <v>30</v>
      </c>
      <c r="C104" s="255" t="str">
        <f t="shared" ref="C104:D104" si="82">IF($N38=FALSE,"",D38)</f>
        <v/>
      </c>
      <c r="D104" s="252" t="str">
        <f t="shared" si="82"/>
        <v/>
      </c>
      <c r="E104" s="252" t="str">
        <f>IF($N38=FALSE,"",표준압력!W33)</f>
        <v/>
      </c>
      <c r="F104" s="252" t="str">
        <f>IF($N38=FALSE,"",표준압력!Z33)</f>
        <v/>
      </c>
      <c r="G104" s="252" t="str">
        <f>IF($N38=FALSE,"",Pressure_1_R1!L33*H$3)</f>
        <v/>
      </c>
      <c r="H104" s="395" t="str">
        <f t="shared" si="50"/>
        <v/>
      </c>
      <c r="I104" s="252" t="str">
        <f t="shared" si="51"/>
        <v/>
      </c>
      <c r="J104" s="395" t="str">
        <f t="shared" si="52"/>
        <v/>
      </c>
      <c r="K104" s="395" t="str">
        <f t="shared" si="53"/>
        <v/>
      </c>
      <c r="L104" s="252" t="str">
        <f t="shared" si="57"/>
        <v/>
      </c>
      <c r="M104" s="252" t="str">
        <f t="shared" si="58"/>
        <v/>
      </c>
      <c r="N104" s="395" t="str">
        <f t="shared" si="54"/>
        <v/>
      </c>
      <c r="O104" s="251" t="str">
        <f t="shared" si="59"/>
        <v/>
      </c>
      <c r="P104" s="252" t="str">
        <f t="shared" si="60"/>
        <v/>
      </c>
      <c r="Q104" s="252" t="str">
        <f t="shared" si="61"/>
        <v/>
      </c>
      <c r="R104" s="252" t="str">
        <f t="shared" si="62"/>
        <v/>
      </c>
      <c r="S104" s="252" t="str">
        <f t="shared" si="63"/>
        <v/>
      </c>
      <c r="T104" s="240" t="str">
        <f>IF($N38=FALSE,"",Pressure_1_R1!G33*C104)</f>
        <v/>
      </c>
      <c r="U104" s="240" t="str">
        <f t="shared" si="64"/>
        <v/>
      </c>
      <c r="V104" s="240" t="str">
        <f t="shared" si="65"/>
        <v/>
      </c>
      <c r="W104" s="240" t="str">
        <f t="shared" si="66"/>
        <v/>
      </c>
      <c r="X104" s="263" t="str">
        <f t="shared" si="67"/>
        <v/>
      </c>
    </row>
    <row r="105" spans="2:27" ht="15" customHeight="1" thickBot="1">
      <c r="S105" s="239"/>
      <c r="U105" s="254"/>
      <c r="V105" s="254"/>
      <c r="W105" s="254"/>
      <c r="X105" s="264" t="str">
        <f>IF($N24=FALSE,"",IF(SUM(X75:X104)=0,"","초과"))</f>
        <v/>
      </c>
    </row>
    <row r="106" spans="2:27" ht="15" customHeight="1">
      <c r="B106" s="243" t="s">
        <v>528</v>
      </c>
      <c r="H106" s="243" t="s">
        <v>529</v>
      </c>
      <c r="T106" s="243" t="s">
        <v>552</v>
      </c>
      <c r="U106" s="254"/>
      <c r="V106" s="254"/>
    </row>
    <row r="107" spans="2:27" ht="15" customHeight="1">
      <c r="B107" s="795" t="s">
        <v>530</v>
      </c>
      <c r="C107" s="788" t="s">
        <v>531</v>
      </c>
      <c r="D107" s="786" t="s">
        <v>698</v>
      </c>
      <c r="E107" s="796"/>
      <c r="F107" s="787"/>
      <c r="H107" s="797" t="s">
        <v>532</v>
      </c>
      <c r="I107" s="798"/>
      <c r="J107" s="799"/>
      <c r="K107" s="804" t="s">
        <v>600</v>
      </c>
      <c r="M107" s="258" t="s">
        <v>533</v>
      </c>
      <c r="N107" s="806" t="s">
        <v>534</v>
      </c>
      <c r="O107" s="807"/>
      <c r="P107" s="807"/>
      <c r="Q107" s="807"/>
      <c r="R107" s="808"/>
      <c r="T107" s="820" t="s">
        <v>553</v>
      </c>
      <c r="U107" s="821"/>
      <c r="W107" s="257" t="s">
        <v>535</v>
      </c>
      <c r="X107" s="257" t="s">
        <v>536</v>
      </c>
      <c r="Y107" s="257" t="s">
        <v>537</v>
      </c>
      <c r="Z107" s="257" t="s">
        <v>538</v>
      </c>
      <c r="AA107" s="257" t="s">
        <v>539</v>
      </c>
    </row>
    <row r="108" spans="2:27" ht="15" customHeight="1">
      <c r="B108" s="795"/>
      <c r="C108" s="788"/>
      <c r="D108" s="304" t="s">
        <v>540</v>
      </c>
      <c r="E108" s="304" t="s">
        <v>541</v>
      </c>
      <c r="F108" s="304" t="s">
        <v>542</v>
      </c>
      <c r="H108" s="309" t="s">
        <v>543</v>
      </c>
      <c r="I108" s="309" t="s">
        <v>544</v>
      </c>
      <c r="J108" s="309" t="s">
        <v>545</v>
      </c>
      <c r="K108" s="805"/>
      <c r="M108" s="265" t="s">
        <v>546</v>
      </c>
      <c r="N108" s="266" t="s">
        <v>177</v>
      </c>
      <c r="O108" s="333" t="s">
        <v>156</v>
      </c>
      <c r="P108" s="333" t="s">
        <v>72</v>
      </c>
      <c r="Q108" s="333" t="s">
        <v>550</v>
      </c>
      <c r="R108" s="333" t="s">
        <v>101</v>
      </c>
      <c r="T108" s="261" t="s">
        <v>554</v>
      </c>
      <c r="U108" s="262" t="e">
        <f>SLOPE(D75:D104,H75:H104)</f>
        <v>#DIV/0!</v>
      </c>
      <c r="W108" s="259"/>
      <c r="X108" s="259" t="s">
        <v>144</v>
      </c>
      <c r="Y108" s="257" t="s">
        <v>551</v>
      </c>
      <c r="Z108" s="259"/>
      <c r="AA108" s="259" t="s">
        <v>144</v>
      </c>
    </row>
    <row r="109" spans="2:27" ht="15" customHeight="1">
      <c r="B109" s="795"/>
      <c r="C109" s="308">
        <f ca="1">D74</f>
        <v>0</v>
      </c>
      <c r="D109" s="308">
        <f ca="1">H74</f>
        <v>0</v>
      </c>
      <c r="E109" s="308">
        <f ca="1">I74</f>
        <v>0</v>
      </c>
      <c r="F109" s="308">
        <f ca="1">W74</f>
        <v>0</v>
      </c>
      <c r="H109" s="309">
        <f ca="1">D109</f>
        <v>0</v>
      </c>
      <c r="I109" s="309">
        <f ca="1">H109</f>
        <v>0</v>
      </c>
      <c r="J109" s="309">
        <f ca="1">I109</f>
        <v>0</v>
      </c>
      <c r="K109" s="332" t="str">
        <f>IF(TYPE(MATCH("FAIL",K110:K139,0))=16,"","FAIL")</f>
        <v/>
      </c>
      <c r="M109" s="267">
        <f ca="1">IF(O$3=TRUE,MIN(M110:M139),IF(TYPE(MATCH(G3,$AA$6:$AH$6,0))=16,MIN(M110:M139),MIN(M110:M139,J3)))</f>
        <v>0</v>
      </c>
      <c r="N109" s="268">
        <f ca="1">OFFSET(X108,MATCH(M109,Y109:Y119,0),0)</f>
        <v>0</v>
      </c>
      <c r="O109" s="268">
        <f ca="1">N109</f>
        <v>0</v>
      </c>
      <c r="P109" s="268">
        <f ca="1">O109</f>
        <v>0</v>
      </c>
      <c r="Q109" s="268">
        <f ca="1">P109</f>
        <v>0</v>
      </c>
      <c r="R109" s="268" t="str">
        <f ca="1">OFFSET(X108,MATCH(M109+1,Y109:Y119,0),0)</f>
        <v>0.0</v>
      </c>
      <c r="T109" s="261" t="s">
        <v>555</v>
      </c>
      <c r="U109" s="262" t="e">
        <f>INTERCEPT(D75:D104,H75:H104)</f>
        <v>#DIV/0!</v>
      </c>
      <c r="W109" s="375">
        <v>1E-8</v>
      </c>
      <c r="X109" s="375" t="s">
        <v>854</v>
      </c>
      <c r="Y109" s="375">
        <v>8</v>
      </c>
      <c r="Z109" s="85">
        <v>0</v>
      </c>
      <c r="AA109" s="85"/>
    </row>
    <row r="110" spans="2:27" ht="15" customHeight="1">
      <c r="B110" s="240">
        <f t="shared" ref="B110:B123" si="83">B75</f>
        <v>1</v>
      </c>
      <c r="C110" s="260" t="str">
        <f t="shared" ref="C110:C123" si="84">IF($N9=FALSE,"",TEXT(ROUND(D75,$M$109),N110))</f>
        <v/>
      </c>
      <c r="D110" s="260" t="str">
        <f t="shared" ref="D110:D123" si="85">IF($N9=FALSE,"",TEXT(H75,O110))</f>
        <v/>
      </c>
      <c r="E110" s="260" t="str">
        <f t="shared" ref="E110:E123" si="86">IF($N9=FALSE,"",TEXT(ROUND(I75,$M$109),P110))</f>
        <v/>
      </c>
      <c r="F110" s="260" t="str">
        <f>IF($N9=FALSE,"",TEXT(+IF(O$3=TRUE,ROUND(W75,$M$109),ROUNDUP(W75,$M$109)),Q110))</f>
        <v/>
      </c>
      <c r="H110" s="269" t="str">
        <f>IF($N9=FALSE,"",ROUND(Pressure_1_R1!N4*$H$3,M$109+1))</f>
        <v/>
      </c>
      <c r="I110" s="269" t="str">
        <f>IF($N9=FALSE,"",ROUND(Pressure_1_R1!O4*$H$3,M$109+1))</f>
        <v/>
      </c>
      <c r="J110" s="269" t="str">
        <f t="shared" ref="J110:J123" si="87">IF($N9=FALSE,"","± "&amp;TEXT((I110-H110)/2,R110))</f>
        <v/>
      </c>
      <c r="K110" s="270" t="str">
        <f t="shared" ref="K110:K123" si="88">IF($N9=FALSE,"",IF(AND(H110&lt;=H75,H75&lt;=I110),"PASS","FAIL"))</f>
        <v/>
      </c>
      <c r="M110" s="255" t="str">
        <f ca="1">IF($N9=FALSE,"",OFFSET(Y$108,COUNTIF(W$109:W$119,"&lt;="&amp;U75),0)+P$3)</f>
        <v/>
      </c>
      <c r="N110" s="255" t="str">
        <f ca="1">IF($N9=FALSE,"",SUBSTITUTE(OFFSET($AA$108,COUNTIF($Z$109:$Z$118,"&lt;="&amp;ABS(C75)),0),0,"")&amp;N$109)</f>
        <v/>
      </c>
      <c r="O110" s="255" t="str">
        <f ca="1">IF($N9=FALSE,"",SUBSTITUTE(OFFSET($AA$108,COUNTIF($Z$109:$Z$118,"&lt;="&amp;ABS(H75)),0),0,"")&amp;O$109)</f>
        <v/>
      </c>
      <c r="P110" s="255" t="str">
        <f ca="1">IF($N9=FALSE,"",SUBSTITUTE(OFFSET($AA$108,COUNTIF($Z$109:$Z$118,"&lt;="&amp;ABS(I75)),0),0,"")&amp;P$109)</f>
        <v/>
      </c>
      <c r="Q110" s="255" t="str">
        <f t="shared" ref="Q110:R123" si="89">IF($N9=FALSE,"",Q$109)</f>
        <v/>
      </c>
      <c r="R110" s="255" t="str">
        <f t="shared" si="89"/>
        <v/>
      </c>
      <c r="W110" s="375">
        <v>9.9999999999999995E-8</v>
      </c>
      <c r="X110" s="375" t="s">
        <v>675</v>
      </c>
      <c r="Y110" s="375">
        <v>7</v>
      </c>
      <c r="Z110" s="85">
        <v>1</v>
      </c>
      <c r="AA110" s="85"/>
    </row>
    <row r="111" spans="2:27" ht="15" customHeight="1">
      <c r="B111" s="240">
        <f t="shared" si="83"/>
        <v>2</v>
      </c>
      <c r="C111" s="260" t="str">
        <f t="shared" si="84"/>
        <v/>
      </c>
      <c r="D111" s="260" t="str">
        <f t="shared" si="85"/>
        <v/>
      </c>
      <c r="E111" s="260" t="str">
        <f t="shared" si="86"/>
        <v/>
      </c>
      <c r="F111" s="260" t="str">
        <f>IF($N10=FALSE,"",TEXT(+IF(O$3=TRUE,ROUND(W76,$M$109),ROUNDUP(W76,$M$109)),Q111))</f>
        <v/>
      </c>
      <c r="H111" s="269" t="str">
        <f>IF($N10=FALSE,"",ROUND(Pressure_1_R1!N5*$H$3,M$109+1))</f>
        <v/>
      </c>
      <c r="I111" s="269" t="str">
        <f>IF($N10=FALSE,"",ROUND(Pressure_1_R1!O5*$H$3,M$109+1))</f>
        <v/>
      </c>
      <c r="J111" s="269" t="str">
        <f t="shared" si="87"/>
        <v/>
      </c>
      <c r="K111" s="270" t="str">
        <f t="shared" si="88"/>
        <v/>
      </c>
      <c r="M111" s="255" t="str">
        <f ca="1">IF($N10=FALSE,"",OFFSET(Y$108,COUNTIF(W$109:W$119,"&lt;="&amp;U76),0)+P$3)</f>
        <v/>
      </c>
      <c r="N111" s="255" t="str">
        <f ca="1">IF($N10=FALSE,"",SUBSTITUTE(OFFSET($AA$108,COUNTIF($Z$109:$Z$118,"&lt;="&amp;ABS(C76)),0),0,"")&amp;N$109)</f>
        <v/>
      </c>
      <c r="O111" s="255" t="str">
        <f ca="1">IF($N10=FALSE,"",SUBSTITUTE(OFFSET($AA$108,COUNTIF($Z$109:$Z$118,"&lt;="&amp;ABS(H76)),0),0,"")&amp;O$109)</f>
        <v/>
      </c>
      <c r="P111" s="255" t="str">
        <f ca="1">IF($N10=FALSE,"",SUBSTITUTE(OFFSET($AA$108,COUNTIF($Z$109:$Z$118,"&lt;="&amp;ABS(I76)),0),0,"")&amp;P$109)</f>
        <v/>
      </c>
      <c r="Q111" s="255" t="str">
        <f t="shared" si="89"/>
        <v/>
      </c>
      <c r="R111" s="255" t="str">
        <f t="shared" si="89"/>
        <v/>
      </c>
      <c r="W111" s="375">
        <v>9.9999999999999995E-7</v>
      </c>
      <c r="X111" s="375" t="s">
        <v>855</v>
      </c>
      <c r="Y111" s="375">
        <v>6</v>
      </c>
      <c r="Z111" s="85">
        <v>10</v>
      </c>
      <c r="AA111" s="85" t="s">
        <v>145</v>
      </c>
    </row>
    <row r="112" spans="2:27" ht="15" customHeight="1">
      <c r="B112" s="240">
        <f t="shared" si="83"/>
        <v>3</v>
      </c>
      <c r="C112" s="260" t="str">
        <f t="shared" si="84"/>
        <v/>
      </c>
      <c r="D112" s="260" t="str">
        <f t="shared" si="85"/>
        <v/>
      </c>
      <c r="E112" s="260" t="str">
        <f t="shared" si="86"/>
        <v/>
      </c>
      <c r="F112" s="260" t="str">
        <f>IF($N11=FALSE,"",TEXT(+IF(O$3=TRUE,ROUND(W77,$M$109),ROUNDUP(W77,$M$109)),Q112))</f>
        <v/>
      </c>
      <c r="H112" s="269" t="str">
        <f>IF($N11=FALSE,"",ROUND(Pressure_1_R1!N6*$H$3,M$109+1))</f>
        <v/>
      </c>
      <c r="I112" s="269" t="str">
        <f>IF($N11=FALSE,"",ROUND(Pressure_1_R1!O6*$H$3,M$109+1))</f>
        <v/>
      </c>
      <c r="J112" s="269" t="str">
        <f t="shared" si="87"/>
        <v/>
      </c>
      <c r="K112" s="270" t="str">
        <f t="shared" si="88"/>
        <v/>
      </c>
      <c r="M112" s="255" t="str">
        <f ca="1">IF($N11=FALSE,"",OFFSET(Y$108,COUNTIF(W$109:W$119,"&lt;="&amp;U77),0)+P$3)</f>
        <v/>
      </c>
      <c r="N112" s="255" t="str">
        <f ca="1">IF($N11=FALSE,"",SUBSTITUTE(OFFSET($AA$108,COUNTIF($Z$109:$Z$118,"&lt;="&amp;ABS(C77)),0),0,"")&amp;N$109)</f>
        <v/>
      </c>
      <c r="O112" s="255" t="str">
        <f ca="1">IF($N11=FALSE,"",SUBSTITUTE(OFFSET($AA$108,COUNTIF($Z$109:$Z$118,"&lt;="&amp;ABS(H77)),0),0,"")&amp;O$109)</f>
        <v/>
      </c>
      <c r="P112" s="255" t="str">
        <f ca="1">IF($N11=FALSE,"",SUBSTITUTE(OFFSET($AA$108,COUNTIF($Z$109:$Z$118,"&lt;="&amp;ABS(I77)),0),0,"")&amp;P$109)</f>
        <v/>
      </c>
      <c r="Q112" s="255" t="str">
        <f t="shared" si="89"/>
        <v/>
      </c>
      <c r="R112" s="255" t="str">
        <f t="shared" si="89"/>
        <v/>
      </c>
      <c r="W112" s="375">
        <v>1.0000000000000001E-5</v>
      </c>
      <c r="X112" s="375" t="s">
        <v>856</v>
      </c>
      <c r="Y112" s="375">
        <v>5</v>
      </c>
      <c r="Z112" s="85">
        <v>100</v>
      </c>
      <c r="AA112" s="85" t="s">
        <v>146</v>
      </c>
    </row>
    <row r="113" spans="2:27" ht="15" customHeight="1">
      <c r="B113" s="240">
        <f t="shared" si="83"/>
        <v>4</v>
      </c>
      <c r="C113" s="260" t="str">
        <f t="shared" si="84"/>
        <v/>
      </c>
      <c r="D113" s="260" t="str">
        <f t="shared" si="85"/>
        <v/>
      </c>
      <c r="E113" s="260" t="str">
        <f t="shared" si="86"/>
        <v/>
      </c>
      <c r="F113" s="260" t="str">
        <f>IF($N12=FALSE,"",TEXT(+IF(O$3=TRUE,ROUND(W78,$M$109),ROUNDUP(W78,$M$109)),Q113))</f>
        <v/>
      </c>
      <c r="H113" s="269" t="str">
        <f>IF($N12=FALSE,"",ROUND(Pressure_1_R1!N7*$H$3,M$109+1))</f>
        <v/>
      </c>
      <c r="I113" s="269" t="str">
        <f>IF($N12=FALSE,"",ROUND(Pressure_1_R1!O7*$H$3,M$109+1))</f>
        <v/>
      </c>
      <c r="J113" s="269" t="str">
        <f t="shared" si="87"/>
        <v/>
      </c>
      <c r="K113" s="270" t="str">
        <f t="shared" si="88"/>
        <v/>
      </c>
      <c r="M113" s="255" t="str">
        <f ca="1">IF($N12=FALSE,"",OFFSET(Y$108,COUNTIF(W$109:W$119,"&lt;="&amp;U78),0)+P$3)</f>
        <v/>
      </c>
      <c r="N113" s="255" t="str">
        <f ca="1">IF($N12=FALSE,"",SUBSTITUTE(OFFSET($AA$108,COUNTIF($Z$109:$Z$118,"&lt;="&amp;ABS(C78)),0),0,"")&amp;N$109)</f>
        <v/>
      </c>
      <c r="O113" s="255" t="str">
        <f ca="1">IF($N12=FALSE,"",SUBSTITUTE(OFFSET($AA$108,COUNTIF($Z$109:$Z$118,"&lt;="&amp;ABS(H78)),0),0,"")&amp;O$109)</f>
        <v/>
      </c>
      <c r="P113" s="255" t="str">
        <f ca="1">IF($N12=FALSE,"",SUBSTITUTE(OFFSET($AA$108,COUNTIF($Z$109:$Z$118,"&lt;="&amp;ABS(I78)),0),0,"")&amp;P$109)</f>
        <v/>
      </c>
      <c r="Q113" s="255" t="str">
        <f t="shared" si="89"/>
        <v/>
      </c>
      <c r="R113" s="255" t="str">
        <f t="shared" si="89"/>
        <v/>
      </c>
      <c r="W113" s="375">
        <v>1E-4</v>
      </c>
      <c r="X113" s="375" t="s">
        <v>857</v>
      </c>
      <c r="Y113" s="375">
        <v>4</v>
      </c>
      <c r="Z113" s="85">
        <v>1000</v>
      </c>
      <c r="AA113" s="85" t="s">
        <v>147</v>
      </c>
    </row>
    <row r="114" spans="2:27" ht="15" customHeight="1">
      <c r="B114" s="240">
        <f t="shared" si="83"/>
        <v>5</v>
      </c>
      <c r="C114" s="260" t="str">
        <f t="shared" si="84"/>
        <v/>
      </c>
      <c r="D114" s="260" t="str">
        <f t="shared" si="85"/>
        <v/>
      </c>
      <c r="E114" s="260" t="str">
        <f t="shared" si="86"/>
        <v/>
      </c>
      <c r="F114" s="260" t="str">
        <f>IF($N13=FALSE,"",TEXT(+IF(O$3=TRUE,ROUND(W79,$M$109),ROUNDUP(W79,$M$109)),Q114))</f>
        <v/>
      </c>
      <c r="H114" s="269" t="str">
        <f>IF($N13=FALSE,"",ROUND(Pressure_1_R1!N8*$H$3,M$109+1))</f>
        <v/>
      </c>
      <c r="I114" s="269" t="str">
        <f>IF($N13=FALSE,"",ROUND(Pressure_1_R1!O8*$H$3,M$109+1))</f>
        <v/>
      </c>
      <c r="J114" s="269" t="str">
        <f t="shared" si="87"/>
        <v/>
      </c>
      <c r="K114" s="270" t="str">
        <f t="shared" si="88"/>
        <v/>
      </c>
      <c r="M114" s="255" t="str">
        <f ca="1">IF($N13=FALSE,"",OFFSET(Y$108,COUNTIF(W$109:W$119,"&lt;="&amp;U79),0)+P$3)</f>
        <v/>
      </c>
      <c r="N114" s="255" t="str">
        <f ca="1">IF($N13=FALSE,"",SUBSTITUTE(OFFSET($AA$108,COUNTIF($Z$109:$Z$118,"&lt;="&amp;ABS(C79)),0),0,"")&amp;N$109)</f>
        <v/>
      </c>
      <c r="O114" s="255" t="str">
        <f ca="1">IF($N13=FALSE,"",SUBSTITUTE(OFFSET($AA$108,COUNTIF($Z$109:$Z$118,"&lt;="&amp;ABS(H79)),0),0,"")&amp;O$109)</f>
        <v/>
      </c>
      <c r="P114" s="255" t="str">
        <f ca="1">IF($N13=FALSE,"",SUBSTITUTE(OFFSET($AA$108,COUNTIF($Z$109:$Z$118,"&lt;="&amp;ABS(I79)),0),0,"")&amp;P$109)</f>
        <v/>
      </c>
      <c r="Q114" s="255" t="str">
        <f t="shared" si="89"/>
        <v/>
      </c>
      <c r="R114" s="255" t="str">
        <f t="shared" si="89"/>
        <v/>
      </c>
      <c r="W114" s="375">
        <v>1E-3</v>
      </c>
      <c r="X114" s="376" t="s">
        <v>676</v>
      </c>
      <c r="Y114" s="375">
        <v>3</v>
      </c>
      <c r="Z114" s="85">
        <v>10000</v>
      </c>
      <c r="AA114" s="85" t="s">
        <v>148</v>
      </c>
    </row>
    <row r="115" spans="2:27" ht="15" customHeight="1">
      <c r="B115" s="240">
        <f t="shared" si="83"/>
        <v>6</v>
      </c>
      <c r="C115" s="260" t="str">
        <f t="shared" si="84"/>
        <v/>
      </c>
      <c r="D115" s="260" t="str">
        <f t="shared" si="85"/>
        <v/>
      </c>
      <c r="E115" s="260" t="str">
        <f t="shared" si="86"/>
        <v/>
      </c>
      <c r="F115" s="260" t="str">
        <f>IF($N14=FALSE,"",TEXT(+IF(O$3=TRUE,ROUND(W80,$M$109),ROUNDUP(W80,$M$109)),Q115))</f>
        <v/>
      </c>
      <c r="H115" s="269" t="str">
        <f>IF($N14=FALSE,"",ROUND(Pressure_1_R1!N9*$H$3,M$109+1))</f>
        <v/>
      </c>
      <c r="I115" s="269" t="str">
        <f>IF($N14=FALSE,"",ROUND(Pressure_1_R1!O9*$H$3,M$109+1))</f>
        <v/>
      </c>
      <c r="J115" s="269" t="str">
        <f t="shared" si="87"/>
        <v/>
      </c>
      <c r="K115" s="270" t="str">
        <f t="shared" si="88"/>
        <v/>
      </c>
      <c r="M115" s="255" t="str">
        <f ca="1">IF($N14=FALSE,"",OFFSET(Y$108,COUNTIF(W$109:W$119,"&lt;="&amp;U80),0)+P$3)</f>
        <v/>
      </c>
      <c r="N115" s="255" t="str">
        <f ca="1">IF($N14=FALSE,"",SUBSTITUTE(OFFSET($AA$108,COUNTIF($Z$109:$Z$118,"&lt;="&amp;ABS(C80)),0),0,"")&amp;N$109)</f>
        <v/>
      </c>
      <c r="O115" s="255" t="str">
        <f ca="1">IF($N14=FALSE,"",SUBSTITUTE(OFFSET($AA$108,COUNTIF($Z$109:$Z$118,"&lt;="&amp;ABS(H80)),0),0,"")&amp;O$109)</f>
        <v/>
      </c>
      <c r="P115" s="255" t="str">
        <f ca="1">IF($N14=FALSE,"",SUBSTITUTE(OFFSET($AA$108,COUNTIF($Z$109:$Z$118,"&lt;="&amp;ABS(I80)),0),0,"")&amp;P$109)</f>
        <v/>
      </c>
      <c r="Q115" s="255" t="str">
        <f t="shared" si="89"/>
        <v/>
      </c>
      <c r="R115" s="255" t="str">
        <f t="shared" si="89"/>
        <v/>
      </c>
      <c r="W115" s="375">
        <v>0.01</v>
      </c>
      <c r="X115" s="376" t="s">
        <v>859</v>
      </c>
      <c r="Y115" s="375">
        <v>2</v>
      </c>
      <c r="Z115" s="85">
        <v>100000</v>
      </c>
      <c r="AA115" s="85" t="s">
        <v>149</v>
      </c>
    </row>
    <row r="116" spans="2:27" ht="15" customHeight="1">
      <c r="B116" s="240">
        <f t="shared" si="83"/>
        <v>7</v>
      </c>
      <c r="C116" s="260" t="str">
        <f t="shared" si="84"/>
        <v/>
      </c>
      <c r="D116" s="260" t="str">
        <f t="shared" si="85"/>
        <v/>
      </c>
      <c r="E116" s="260" t="str">
        <f t="shared" si="86"/>
        <v/>
      </c>
      <c r="F116" s="260" t="str">
        <f>IF($N15=FALSE,"",TEXT(+IF(O$3=TRUE,ROUND(W81,$M$109),ROUNDUP(W81,$M$109)),Q116))</f>
        <v/>
      </c>
      <c r="H116" s="269" t="str">
        <f>IF($N15=FALSE,"",ROUND(Pressure_1_R1!N10*$H$3,M$109+1))</f>
        <v/>
      </c>
      <c r="I116" s="269" t="str">
        <f>IF($N15=FALSE,"",ROUND(Pressure_1_R1!O10*$H$3,M$109+1))</f>
        <v/>
      </c>
      <c r="J116" s="269" t="str">
        <f t="shared" si="87"/>
        <v/>
      </c>
      <c r="K116" s="270" t="str">
        <f t="shared" si="88"/>
        <v/>
      </c>
      <c r="M116" s="255" t="str">
        <f ca="1">IF($N15=FALSE,"",OFFSET(Y$108,COUNTIF(W$109:W$119,"&lt;="&amp;U81),0)+P$3)</f>
        <v/>
      </c>
      <c r="N116" s="255" t="str">
        <f ca="1">IF($N15=FALSE,"",SUBSTITUTE(OFFSET($AA$108,COUNTIF($Z$109:$Z$118,"&lt;="&amp;ABS(C81)),0),0,"")&amp;N$109)</f>
        <v/>
      </c>
      <c r="O116" s="255" t="str">
        <f ca="1">IF($N15=FALSE,"",SUBSTITUTE(OFFSET($AA$108,COUNTIF($Z$109:$Z$118,"&lt;="&amp;ABS(H81)),0),0,"")&amp;O$109)</f>
        <v/>
      </c>
      <c r="P116" s="255" t="str">
        <f ca="1">IF($N15=FALSE,"",SUBSTITUTE(OFFSET($AA$108,COUNTIF($Z$109:$Z$118,"&lt;="&amp;ABS(I81)),0),0,"")&amp;P$109)</f>
        <v/>
      </c>
      <c r="Q116" s="255" t="str">
        <f t="shared" si="89"/>
        <v/>
      </c>
      <c r="R116" s="255" t="str">
        <f t="shared" si="89"/>
        <v/>
      </c>
      <c r="W116" s="375">
        <v>0.1</v>
      </c>
      <c r="X116" s="376" t="s">
        <v>860</v>
      </c>
      <c r="Y116" s="375">
        <v>1</v>
      </c>
      <c r="Z116" s="85">
        <v>1000000</v>
      </c>
      <c r="AA116" s="85" t="s">
        <v>150</v>
      </c>
    </row>
    <row r="117" spans="2:27" ht="15" customHeight="1">
      <c r="B117" s="240">
        <f t="shared" si="83"/>
        <v>8</v>
      </c>
      <c r="C117" s="260" t="str">
        <f t="shared" si="84"/>
        <v/>
      </c>
      <c r="D117" s="260" t="str">
        <f t="shared" si="85"/>
        <v/>
      </c>
      <c r="E117" s="260" t="str">
        <f t="shared" si="86"/>
        <v/>
      </c>
      <c r="F117" s="260" t="str">
        <f>IF($N16=FALSE,"",TEXT(+IF(O$3=TRUE,ROUND(W82,$M$109),ROUNDUP(W82,$M$109)),Q117))</f>
        <v/>
      </c>
      <c r="H117" s="269" t="str">
        <f>IF($N16=FALSE,"",ROUND(Pressure_1_R1!N11*$H$3,M$109+1))</f>
        <v/>
      </c>
      <c r="I117" s="269" t="str">
        <f>IF($N16=FALSE,"",ROUND(Pressure_1_R1!O11*$H$3,M$109+1))</f>
        <v/>
      </c>
      <c r="J117" s="269" t="str">
        <f t="shared" si="87"/>
        <v/>
      </c>
      <c r="K117" s="270" t="str">
        <f t="shared" si="88"/>
        <v/>
      </c>
      <c r="M117" s="255" t="str">
        <f ca="1">IF($N16=FALSE,"",OFFSET(Y$108,COUNTIF(W$109:W$119,"&lt;="&amp;U82),0)+P$3)</f>
        <v/>
      </c>
      <c r="N117" s="255" t="str">
        <f ca="1">IF($N16=FALSE,"",SUBSTITUTE(OFFSET($AA$108,COUNTIF($Z$109:$Z$118,"&lt;="&amp;ABS(C82)),0),0,"")&amp;N$109)</f>
        <v/>
      </c>
      <c r="O117" s="255" t="str">
        <f ca="1">IF($N16=FALSE,"",SUBSTITUTE(OFFSET($AA$108,COUNTIF($Z$109:$Z$118,"&lt;="&amp;ABS(H82)),0),0,"")&amp;O$109)</f>
        <v/>
      </c>
      <c r="P117" s="255" t="str">
        <f ca="1">IF($N16=FALSE,"",SUBSTITUTE(OFFSET($AA$108,COUNTIF($Z$109:$Z$118,"&lt;="&amp;ABS(I82)),0),0,"")&amp;P$109)</f>
        <v/>
      </c>
      <c r="Q117" s="255" t="str">
        <f t="shared" si="89"/>
        <v/>
      </c>
      <c r="R117" s="255" t="str">
        <f t="shared" si="89"/>
        <v/>
      </c>
      <c r="W117" s="375">
        <v>1</v>
      </c>
      <c r="X117" s="375">
        <v>0</v>
      </c>
      <c r="Y117" s="375">
        <v>0</v>
      </c>
      <c r="Z117" s="85">
        <v>10000000</v>
      </c>
      <c r="AA117" s="85" t="s">
        <v>151</v>
      </c>
    </row>
    <row r="118" spans="2:27" ht="15" customHeight="1">
      <c r="B118" s="240">
        <f t="shared" si="83"/>
        <v>9</v>
      </c>
      <c r="C118" s="260" t="str">
        <f t="shared" si="84"/>
        <v/>
      </c>
      <c r="D118" s="260" t="str">
        <f t="shared" si="85"/>
        <v/>
      </c>
      <c r="E118" s="260" t="str">
        <f t="shared" si="86"/>
        <v/>
      </c>
      <c r="F118" s="260" t="str">
        <f>IF($N17=FALSE,"",TEXT(+IF(O$3=TRUE,ROUND(W83,$M$109),ROUNDUP(W83,$M$109)),Q118))</f>
        <v/>
      </c>
      <c r="H118" s="269" t="str">
        <f>IF($N17=FALSE,"",ROUND(Pressure_1_R1!N12*$H$3,M$109+1))</f>
        <v/>
      </c>
      <c r="I118" s="269" t="str">
        <f>IF($N17=FALSE,"",ROUND(Pressure_1_R1!O12*$H$3,M$109+1))</f>
        <v/>
      </c>
      <c r="J118" s="269" t="str">
        <f t="shared" si="87"/>
        <v/>
      </c>
      <c r="K118" s="270" t="str">
        <f t="shared" si="88"/>
        <v/>
      </c>
      <c r="M118" s="255" t="str">
        <f ca="1">IF($N17=FALSE,"",OFFSET(Y$108,COUNTIF(W$109:W$119,"&lt;="&amp;U83),0)+P$3)</f>
        <v/>
      </c>
      <c r="N118" s="255" t="str">
        <f ca="1">IF($N17=FALSE,"",SUBSTITUTE(OFFSET($AA$108,COUNTIF($Z$109:$Z$118,"&lt;="&amp;ABS(C83)),0),0,"")&amp;N$109)</f>
        <v/>
      </c>
      <c r="O118" s="255" t="str">
        <f ca="1">IF($N17=FALSE,"",SUBSTITUTE(OFFSET($AA$108,COUNTIF($Z$109:$Z$118,"&lt;="&amp;ABS(H83)),0),0,"")&amp;O$109)</f>
        <v/>
      </c>
      <c r="P118" s="255" t="str">
        <f ca="1">IF($N17=FALSE,"",SUBSTITUTE(OFFSET($AA$108,COUNTIF($Z$109:$Z$118,"&lt;="&amp;ABS(I83)),0),0,"")&amp;P$109)</f>
        <v/>
      </c>
      <c r="Q118" s="255" t="str">
        <f t="shared" si="89"/>
        <v/>
      </c>
      <c r="R118" s="255" t="str">
        <f t="shared" si="89"/>
        <v/>
      </c>
      <c r="W118" s="375">
        <v>10</v>
      </c>
      <c r="X118" s="375">
        <v>0</v>
      </c>
      <c r="Y118" s="375">
        <v>-1</v>
      </c>
      <c r="Z118" s="85"/>
      <c r="AA118" s="85"/>
    </row>
    <row r="119" spans="2:27" ht="15" customHeight="1">
      <c r="B119" s="240">
        <f t="shared" si="83"/>
        <v>10</v>
      </c>
      <c r="C119" s="260" t="str">
        <f t="shared" si="84"/>
        <v/>
      </c>
      <c r="D119" s="260" t="str">
        <f t="shared" si="85"/>
        <v/>
      </c>
      <c r="E119" s="260" t="str">
        <f t="shared" si="86"/>
        <v/>
      </c>
      <c r="F119" s="260" t="str">
        <f>IF($N18=FALSE,"",TEXT(+IF(O$3=TRUE,ROUND(W84,$M$109),ROUNDUP(W84,$M$109)),Q119))</f>
        <v/>
      </c>
      <c r="H119" s="269" t="str">
        <f>IF($N18=FALSE,"",ROUND(Pressure_1_R1!N13*$H$3,M$109+1))</f>
        <v/>
      </c>
      <c r="I119" s="269" t="str">
        <f>IF($N18=FALSE,"",ROUND(Pressure_1_R1!O13*$H$3,M$109+1))</f>
        <v/>
      </c>
      <c r="J119" s="269" t="str">
        <f t="shared" si="87"/>
        <v/>
      </c>
      <c r="K119" s="270" t="str">
        <f t="shared" si="88"/>
        <v/>
      </c>
      <c r="M119" s="255" t="str">
        <f ca="1">IF($N18=FALSE,"",OFFSET(Y$108,COUNTIF(W$109:W$119,"&lt;="&amp;U84),0)+P$3)</f>
        <v/>
      </c>
      <c r="N119" s="255" t="str">
        <f ca="1">IF($N18=FALSE,"",SUBSTITUTE(OFFSET($AA$108,COUNTIF($Z$109:$Z$118,"&lt;="&amp;ABS(C84)),0),0,"")&amp;N$109)</f>
        <v/>
      </c>
      <c r="O119" s="255" t="str">
        <f ca="1">IF($N18=FALSE,"",SUBSTITUTE(OFFSET($AA$108,COUNTIF($Z$109:$Z$118,"&lt;="&amp;ABS(H84)),0),0,"")&amp;O$109)</f>
        <v/>
      </c>
      <c r="P119" s="255" t="str">
        <f ca="1">IF($N18=FALSE,"",SUBSTITUTE(OFFSET($AA$108,COUNTIF($Z$109:$Z$118,"&lt;="&amp;ABS(I84)),0),0,"")&amp;P$109)</f>
        <v/>
      </c>
      <c r="Q119" s="255" t="str">
        <f t="shared" si="89"/>
        <v/>
      </c>
      <c r="R119" s="255" t="str">
        <f t="shared" si="89"/>
        <v/>
      </c>
      <c r="W119" s="375">
        <v>100</v>
      </c>
      <c r="X119" s="375">
        <v>0</v>
      </c>
      <c r="Y119" s="375">
        <v>-2</v>
      </c>
    </row>
    <row r="120" spans="2:27" ht="15" customHeight="1">
      <c r="B120" s="240">
        <f t="shared" si="83"/>
        <v>11</v>
      </c>
      <c r="C120" s="260" t="str">
        <f t="shared" si="84"/>
        <v/>
      </c>
      <c r="D120" s="260" t="str">
        <f t="shared" si="85"/>
        <v/>
      </c>
      <c r="E120" s="260" t="str">
        <f t="shared" si="86"/>
        <v/>
      </c>
      <c r="F120" s="260" t="str">
        <f>IF($N19=FALSE,"",TEXT(+IF(O$3=TRUE,ROUND(W85,$M$109),ROUNDUP(W85,$M$109)),Q120))</f>
        <v/>
      </c>
      <c r="H120" s="269" t="str">
        <f>IF($N19=FALSE,"",ROUND(Pressure_1_R1!N14*$H$3,M$109+1))</f>
        <v/>
      </c>
      <c r="I120" s="269" t="str">
        <f>IF($N19=FALSE,"",ROUND(Pressure_1_R1!O14*$H$3,M$109+1))</f>
        <v/>
      </c>
      <c r="J120" s="269" t="str">
        <f t="shared" si="87"/>
        <v/>
      </c>
      <c r="K120" s="270" t="str">
        <f t="shared" si="88"/>
        <v/>
      </c>
      <c r="M120" s="255" t="str">
        <f ca="1">IF($N19=FALSE,"",OFFSET(Y$108,COUNTIF(W$109:W$119,"&lt;="&amp;U85),0)+P$3)</f>
        <v/>
      </c>
      <c r="N120" s="255" t="str">
        <f ca="1">IF($N19=FALSE,"",SUBSTITUTE(OFFSET($AA$108,COUNTIF($Z$109:$Z$118,"&lt;="&amp;ABS(C85)),0),0,"")&amp;N$109)</f>
        <v/>
      </c>
      <c r="O120" s="255" t="str">
        <f ca="1">IF($N19=FALSE,"",SUBSTITUTE(OFFSET($AA$108,COUNTIF($Z$109:$Z$118,"&lt;="&amp;ABS(H85)),0),0,"")&amp;O$109)</f>
        <v/>
      </c>
      <c r="P120" s="255" t="str">
        <f ca="1">IF($N19=FALSE,"",SUBSTITUTE(OFFSET($AA$108,COUNTIF($Z$109:$Z$118,"&lt;="&amp;ABS(I85)),0),0,"")&amp;P$109)</f>
        <v/>
      </c>
      <c r="Q120" s="255" t="str">
        <f t="shared" si="89"/>
        <v/>
      </c>
      <c r="R120" s="255" t="str">
        <f t="shared" si="89"/>
        <v/>
      </c>
    </row>
    <row r="121" spans="2:27" ht="15" customHeight="1">
      <c r="B121" s="240">
        <f t="shared" si="83"/>
        <v>12</v>
      </c>
      <c r="C121" s="260" t="str">
        <f t="shared" si="84"/>
        <v/>
      </c>
      <c r="D121" s="260" t="str">
        <f t="shared" si="85"/>
        <v/>
      </c>
      <c r="E121" s="260" t="str">
        <f t="shared" si="86"/>
        <v/>
      </c>
      <c r="F121" s="260" t="str">
        <f>IF($N20=FALSE,"",TEXT(+IF(O$3=TRUE,ROUND(W86,$M$109),ROUNDUP(W86,$M$109)),Q121))</f>
        <v/>
      </c>
      <c r="H121" s="269" t="str">
        <f>IF($N20=FALSE,"",ROUND(Pressure_1_R1!N15*$H$3,M$109+1))</f>
        <v/>
      </c>
      <c r="I121" s="269" t="str">
        <f>IF($N20=FALSE,"",ROUND(Pressure_1_R1!O15*$H$3,M$109+1))</f>
        <v/>
      </c>
      <c r="J121" s="269" t="str">
        <f t="shared" si="87"/>
        <v/>
      </c>
      <c r="K121" s="270" t="str">
        <f t="shared" si="88"/>
        <v/>
      </c>
      <c r="M121" s="255" t="str">
        <f ca="1">IF($N20=FALSE,"",OFFSET(Y$108,COUNTIF(W$109:W$119,"&lt;="&amp;U86),0)+P$3)</f>
        <v/>
      </c>
      <c r="N121" s="255" t="str">
        <f ca="1">IF($N20=FALSE,"",SUBSTITUTE(OFFSET($AA$108,COUNTIF($Z$109:$Z$118,"&lt;="&amp;ABS(C86)),0),0,"")&amp;N$109)</f>
        <v/>
      </c>
      <c r="O121" s="255" t="str">
        <f ca="1">IF($N20=FALSE,"",SUBSTITUTE(OFFSET($AA$108,COUNTIF($Z$109:$Z$118,"&lt;="&amp;ABS(H86)),0),0,"")&amp;O$109)</f>
        <v/>
      </c>
      <c r="P121" s="255" t="str">
        <f ca="1">IF($N20=FALSE,"",SUBSTITUTE(OFFSET($AA$108,COUNTIF($Z$109:$Z$118,"&lt;="&amp;ABS(I86)),0),0,"")&amp;P$109)</f>
        <v/>
      </c>
      <c r="Q121" s="255" t="str">
        <f t="shared" si="89"/>
        <v/>
      </c>
      <c r="R121" s="255" t="str">
        <f t="shared" si="89"/>
        <v/>
      </c>
      <c r="T121" s="239"/>
    </row>
    <row r="122" spans="2:27" ht="15" customHeight="1">
      <c r="B122" s="240">
        <f t="shared" si="83"/>
        <v>13</v>
      </c>
      <c r="C122" s="260" t="str">
        <f t="shared" si="84"/>
        <v/>
      </c>
      <c r="D122" s="260" t="str">
        <f t="shared" si="85"/>
        <v/>
      </c>
      <c r="E122" s="260" t="str">
        <f t="shared" si="86"/>
        <v/>
      </c>
      <c r="F122" s="260" t="str">
        <f>IF($N21=FALSE,"",TEXT(+IF(O$3=TRUE,ROUND(W87,$M$109),ROUNDUP(W87,$M$109)),Q122))</f>
        <v/>
      </c>
      <c r="H122" s="269" t="str">
        <f>IF($N21=FALSE,"",ROUND(Pressure_1_R1!N16*$H$3,M$109+1))</f>
        <v/>
      </c>
      <c r="I122" s="269" t="str">
        <f>IF($N21=FALSE,"",ROUND(Pressure_1_R1!O16*$H$3,M$109+1))</f>
        <v/>
      </c>
      <c r="J122" s="269" t="str">
        <f t="shared" si="87"/>
        <v/>
      </c>
      <c r="K122" s="270" t="str">
        <f t="shared" si="88"/>
        <v/>
      </c>
      <c r="M122" s="255" t="str">
        <f ca="1">IF($N21=FALSE,"",OFFSET(Y$108,COUNTIF(W$109:W$119,"&lt;="&amp;U87),0)+P$3)</f>
        <v/>
      </c>
      <c r="N122" s="255" t="str">
        <f ca="1">IF($N21=FALSE,"",SUBSTITUTE(OFFSET($AA$108,COUNTIF($Z$109:$Z$118,"&lt;="&amp;ABS(C87)),0),0,"")&amp;N$109)</f>
        <v/>
      </c>
      <c r="O122" s="255" t="str">
        <f ca="1">IF($N21=FALSE,"",SUBSTITUTE(OFFSET($AA$108,COUNTIF($Z$109:$Z$118,"&lt;="&amp;ABS(H87)),0),0,"")&amp;O$109)</f>
        <v/>
      </c>
      <c r="P122" s="255" t="str">
        <f ca="1">IF($N21=FALSE,"",SUBSTITUTE(OFFSET($AA$108,COUNTIF($Z$109:$Z$118,"&lt;="&amp;ABS(I87)),0),0,"")&amp;P$109)</f>
        <v/>
      </c>
      <c r="Q122" s="255" t="str">
        <f t="shared" si="89"/>
        <v/>
      </c>
      <c r="R122" s="255" t="str">
        <f t="shared" si="89"/>
        <v/>
      </c>
      <c r="T122" s="239"/>
    </row>
    <row r="123" spans="2:27" ht="15" customHeight="1">
      <c r="B123" s="240">
        <f t="shared" si="83"/>
        <v>14</v>
      </c>
      <c r="C123" s="260" t="str">
        <f t="shared" si="84"/>
        <v/>
      </c>
      <c r="D123" s="260" t="str">
        <f t="shared" si="85"/>
        <v/>
      </c>
      <c r="E123" s="260" t="str">
        <f t="shared" si="86"/>
        <v/>
      </c>
      <c r="F123" s="260" t="str">
        <f>IF($N22=FALSE,"",TEXT(+IF(O$3=TRUE,ROUND(W88,$M$109),ROUNDUP(W88,$M$109)),Q123))</f>
        <v/>
      </c>
      <c r="H123" s="269" t="str">
        <f>IF($N22=FALSE,"",ROUND(Pressure_1_R1!N17*$H$3,M$109+1))</f>
        <v/>
      </c>
      <c r="I123" s="269" t="str">
        <f>IF($N22=FALSE,"",ROUND(Pressure_1_R1!O17*$H$3,M$109+1))</f>
        <v/>
      </c>
      <c r="J123" s="269" t="str">
        <f t="shared" si="87"/>
        <v/>
      </c>
      <c r="K123" s="270" t="str">
        <f t="shared" si="88"/>
        <v/>
      </c>
      <c r="M123" s="255" t="str">
        <f ca="1">IF($N22=FALSE,"",OFFSET(Y$108,COUNTIF(W$109:W$119,"&lt;="&amp;U88),0)+P$3)</f>
        <v/>
      </c>
      <c r="N123" s="255" t="str">
        <f ca="1">IF($N22=FALSE,"",SUBSTITUTE(OFFSET($AA$108,COUNTIF($Z$109:$Z$118,"&lt;="&amp;ABS(C88)),0),0,"")&amp;N$109)</f>
        <v/>
      </c>
      <c r="O123" s="255" t="str">
        <f ca="1">IF($N22=FALSE,"",SUBSTITUTE(OFFSET($AA$108,COUNTIF($Z$109:$Z$118,"&lt;="&amp;ABS(H88)),0),0,"")&amp;O$109)</f>
        <v/>
      </c>
      <c r="P123" s="255" t="str">
        <f ca="1">IF($N22=FALSE,"",SUBSTITUTE(OFFSET($AA$108,COUNTIF($Z$109:$Z$118,"&lt;="&amp;ABS(I88)),0),0,"")&amp;P$109)</f>
        <v/>
      </c>
      <c r="Q123" s="255" t="str">
        <f t="shared" si="89"/>
        <v/>
      </c>
      <c r="R123" s="255" t="str">
        <f t="shared" si="89"/>
        <v/>
      </c>
      <c r="T123" s="239"/>
    </row>
    <row r="124" spans="2:27" ht="15" customHeight="1">
      <c r="B124" s="240">
        <f t="shared" ref="B124:B139" si="90">B89</f>
        <v>15</v>
      </c>
      <c r="C124" s="260" t="str">
        <f t="shared" ref="C124:C139" si="91">IF($N23=FALSE,"",TEXT(ROUND(D89,$M$109),N124))</f>
        <v/>
      </c>
      <c r="D124" s="260" t="str">
        <f t="shared" ref="D124:D139" si="92">IF($N23=FALSE,"",TEXT(H89,O124))</f>
        <v/>
      </c>
      <c r="E124" s="260" t="str">
        <f t="shared" ref="E124:E139" si="93">IF($N23=FALSE,"",TEXT(ROUND(I89,$M$109),P124))</f>
        <v/>
      </c>
      <c r="F124" s="260" t="str">
        <f>IF($N23=FALSE,"",TEXT(+IF(O$3=TRUE,ROUND(W89,$M$109),ROUNDUP(W89,$M$109)),Q124))</f>
        <v/>
      </c>
      <c r="H124" s="269" t="str">
        <f>IF($N23=FALSE,"",ROUND(Pressure_1_R1!N18*$H$3,M$109+1))</f>
        <v/>
      </c>
      <c r="I124" s="269" t="str">
        <f>IF($N23=FALSE,"",ROUND(Pressure_1_R1!O18*$H$3,M$109+1))</f>
        <v/>
      </c>
      <c r="J124" s="269" t="str">
        <f t="shared" ref="J124:J139" si="94">IF($N23=FALSE,"","± "&amp;TEXT((I124-H124)/2,R124))</f>
        <v/>
      </c>
      <c r="K124" s="270" t="str">
        <f t="shared" ref="K124:K139" si="95">IF($N23=FALSE,"",IF(AND(H124&lt;=H89,H89&lt;=I124),"PASS","FAIL"))</f>
        <v/>
      </c>
      <c r="M124" s="255" t="str">
        <f ca="1">IF($N23=FALSE,"",OFFSET(Y$108,COUNTIF(W$109:W$119,"&lt;="&amp;U89),0)+P$3)</f>
        <v/>
      </c>
      <c r="N124" s="255" t="str">
        <f ca="1">IF($N23=FALSE,"",SUBSTITUTE(OFFSET($AA$108,COUNTIF($Z$109:$Z$118,"&lt;="&amp;ABS(C89)),0),0,"")&amp;N$109)</f>
        <v/>
      </c>
      <c r="O124" s="255" t="str">
        <f ca="1">IF($N23=FALSE,"",SUBSTITUTE(OFFSET($AA$108,COUNTIF($Z$109:$Z$118,"&lt;="&amp;ABS(H89)),0),0,"")&amp;O$109)</f>
        <v/>
      </c>
      <c r="P124" s="255" t="str">
        <f ca="1">IF($N23=FALSE,"",SUBSTITUTE(OFFSET($AA$108,COUNTIF($Z$109:$Z$118,"&lt;="&amp;ABS(I89)),0),0,"")&amp;P$109)</f>
        <v/>
      </c>
      <c r="Q124" s="255" t="str">
        <f t="shared" ref="Q124:R124" si="96">IF($N23=FALSE,"",Q$109)</f>
        <v/>
      </c>
      <c r="R124" s="255" t="str">
        <f t="shared" si="96"/>
        <v/>
      </c>
      <c r="T124" s="239"/>
    </row>
    <row r="125" spans="2:27" ht="15" customHeight="1">
      <c r="B125" s="240">
        <f t="shared" si="90"/>
        <v>16</v>
      </c>
      <c r="C125" s="260" t="str">
        <f t="shared" si="91"/>
        <v/>
      </c>
      <c r="D125" s="260" t="str">
        <f t="shared" si="92"/>
        <v/>
      </c>
      <c r="E125" s="260" t="str">
        <f t="shared" si="93"/>
        <v/>
      </c>
      <c r="F125" s="260" t="str">
        <f>IF($N24=FALSE,"",TEXT(+IF(O$3=TRUE,ROUND(W90,$M$109),ROUNDUP(W90,$M$109)),Q125))</f>
        <v/>
      </c>
      <c r="H125" s="269" t="str">
        <f>IF($N24=FALSE,"",ROUND(Pressure_1_R1!N19*$H$3,M$109+1))</f>
        <v/>
      </c>
      <c r="I125" s="269" t="str">
        <f>IF($N24=FALSE,"",ROUND(Pressure_1_R1!O19*$H$3,M$109+1))</f>
        <v/>
      </c>
      <c r="J125" s="269" t="str">
        <f t="shared" si="94"/>
        <v/>
      </c>
      <c r="K125" s="270" t="str">
        <f t="shared" si="95"/>
        <v/>
      </c>
      <c r="M125" s="255" t="str">
        <f ca="1">IF($N24=FALSE,"",OFFSET(Y$108,COUNTIF(W$109:W$119,"&lt;="&amp;U90),0)+P$3)</f>
        <v/>
      </c>
      <c r="N125" s="255" t="str">
        <f ca="1">IF($N24=FALSE,"",SUBSTITUTE(OFFSET($AA$108,COUNTIF($Z$109:$Z$118,"&lt;="&amp;ABS(C90)),0),0,"")&amp;N$109)</f>
        <v/>
      </c>
      <c r="O125" s="255" t="str">
        <f ca="1">IF($N24=FALSE,"",SUBSTITUTE(OFFSET($AA$108,COUNTIF($Z$109:$Z$118,"&lt;="&amp;ABS(H90)),0),0,"")&amp;O$109)</f>
        <v/>
      </c>
      <c r="P125" s="255" t="str">
        <f ca="1">IF($N24=FALSE,"",SUBSTITUTE(OFFSET($AA$108,COUNTIF($Z$109:$Z$118,"&lt;="&amp;ABS(I90)),0),0,"")&amp;P$109)</f>
        <v/>
      </c>
      <c r="Q125" s="255" t="str">
        <f t="shared" ref="Q125:R125" si="97">IF($N24=FALSE,"",Q$109)</f>
        <v/>
      </c>
      <c r="R125" s="255" t="str">
        <f t="shared" si="97"/>
        <v/>
      </c>
      <c r="T125" s="239"/>
    </row>
    <row r="126" spans="2:27" ht="15" customHeight="1">
      <c r="B126" s="240">
        <f t="shared" si="90"/>
        <v>17</v>
      </c>
      <c r="C126" s="260" t="str">
        <f t="shared" si="91"/>
        <v/>
      </c>
      <c r="D126" s="260" t="str">
        <f t="shared" si="92"/>
        <v/>
      </c>
      <c r="E126" s="260" t="str">
        <f t="shared" si="93"/>
        <v/>
      </c>
      <c r="F126" s="260" t="str">
        <f>IF($N25=FALSE,"",TEXT(+IF(O$3=TRUE,ROUND(W91,$M$109),ROUNDUP(W91,$M$109)),Q126))</f>
        <v/>
      </c>
      <c r="H126" s="269" t="str">
        <f>IF($N25=FALSE,"",ROUND(Pressure_1_R1!N20*$H$3,M$109+1))</f>
        <v/>
      </c>
      <c r="I126" s="269" t="str">
        <f>IF($N25=FALSE,"",ROUND(Pressure_1_R1!O20*$H$3,M$109+1))</f>
        <v/>
      </c>
      <c r="J126" s="269" t="str">
        <f t="shared" si="94"/>
        <v/>
      </c>
      <c r="K126" s="270" t="str">
        <f t="shared" si="95"/>
        <v/>
      </c>
      <c r="M126" s="255" t="str">
        <f ca="1">IF($N25=FALSE,"",OFFSET(Y$108,COUNTIF(W$109:W$119,"&lt;="&amp;U91),0)+P$3)</f>
        <v/>
      </c>
      <c r="N126" s="255" t="str">
        <f ca="1">IF($N25=FALSE,"",SUBSTITUTE(OFFSET($AA$108,COUNTIF($Z$109:$Z$118,"&lt;="&amp;ABS(C91)),0),0,"")&amp;N$109)</f>
        <v/>
      </c>
      <c r="O126" s="255" t="str">
        <f ca="1">IF($N25=FALSE,"",SUBSTITUTE(OFFSET($AA$108,COUNTIF($Z$109:$Z$118,"&lt;="&amp;ABS(H91)),0),0,"")&amp;O$109)</f>
        <v/>
      </c>
      <c r="P126" s="255" t="str">
        <f ca="1">IF($N25=FALSE,"",SUBSTITUTE(OFFSET($AA$108,COUNTIF($Z$109:$Z$118,"&lt;="&amp;ABS(I91)),0),0,"")&amp;P$109)</f>
        <v/>
      </c>
      <c r="Q126" s="255" t="str">
        <f t="shared" ref="Q126:R126" si="98">IF($N25=FALSE,"",Q$109)</f>
        <v/>
      </c>
      <c r="R126" s="255" t="str">
        <f t="shared" si="98"/>
        <v/>
      </c>
      <c r="T126" s="239"/>
    </row>
    <row r="127" spans="2:27" ht="15" customHeight="1">
      <c r="B127" s="240">
        <f t="shared" si="90"/>
        <v>18</v>
      </c>
      <c r="C127" s="260" t="str">
        <f t="shared" si="91"/>
        <v/>
      </c>
      <c r="D127" s="260" t="str">
        <f t="shared" si="92"/>
        <v/>
      </c>
      <c r="E127" s="260" t="str">
        <f t="shared" si="93"/>
        <v/>
      </c>
      <c r="F127" s="260" t="str">
        <f>IF($N26=FALSE,"",TEXT(+IF(O$3=TRUE,ROUND(W92,$M$109),ROUNDUP(W92,$M$109)),Q127))</f>
        <v/>
      </c>
      <c r="H127" s="269" t="str">
        <f>IF($N26=FALSE,"",ROUND(Pressure_1_R1!N21*$H$3,M$109+1))</f>
        <v/>
      </c>
      <c r="I127" s="269" t="str">
        <f>IF($N26=FALSE,"",ROUND(Pressure_1_R1!O21*$H$3,M$109+1))</f>
        <v/>
      </c>
      <c r="J127" s="269" t="str">
        <f t="shared" si="94"/>
        <v/>
      </c>
      <c r="K127" s="270" t="str">
        <f t="shared" si="95"/>
        <v/>
      </c>
      <c r="M127" s="255" t="str">
        <f ca="1">IF($N26=FALSE,"",OFFSET(Y$108,COUNTIF(W$109:W$119,"&lt;="&amp;U92),0)+P$3)</f>
        <v/>
      </c>
      <c r="N127" s="255" t="str">
        <f ca="1">IF($N26=FALSE,"",SUBSTITUTE(OFFSET($AA$108,COUNTIF($Z$109:$Z$118,"&lt;="&amp;ABS(C92)),0),0,"")&amp;N$109)</f>
        <v/>
      </c>
      <c r="O127" s="255" t="str">
        <f ca="1">IF($N26=FALSE,"",SUBSTITUTE(OFFSET($AA$108,COUNTIF($Z$109:$Z$118,"&lt;="&amp;ABS(H92)),0),0,"")&amp;O$109)</f>
        <v/>
      </c>
      <c r="P127" s="255" t="str">
        <f ca="1">IF($N26=FALSE,"",SUBSTITUTE(OFFSET($AA$108,COUNTIF($Z$109:$Z$118,"&lt;="&amp;ABS(I92)),0),0,"")&amp;P$109)</f>
        <v/>
      </c>
      <c r="Q127" s="255" t="str">
        <f t="shared" ref="Q127:R127" si="99">IF($N26=FALSE,"",Q$109)</f>
        <v/>
      </c>
      <c r="R127" s="255" t="str">
        <f t="shared" si="99"/>
        <v/>
      </c>
      <c r="T127" s="239"/>
    </row>
    <row r="128" spans="2:27" ht="15" customHeight="1">
      <c r="B128" s="240">
        <f t="shared" si="90"/>
        <v>19</v>
      </c>
      <c r="C128" s="260" t="str">
        <f t="shared" si="91"/>
        <v/>
      </c>
      <c r="D128" s="260" t="str">
        <f t="shared" si="92"/>
        <v/>
      </c>
      <c r="E128" s="260" t="str">
        <f t="shared" si="93"/>
        <v/>
      </c>
      <c r="F128" s="260" t="str">
        <f>IF($N27=FALSE,"",TEXT(+IF(O$3=TRUE,ROUND(W93,$M$109),ROUNDUP(W93,$M$109)),Q128))</f>
        <v/>
      </c>
      <c r="H128" s="269" t="str">
        <f>IF($N27=FALSE,"",ROUND(Pressure_1_R1!N22*$H$3,M$109+1))</f>
        <v/>
      </c>
      <c r="I128" s="269" t="str">
        <f>IF($N27=FALSE,"",ROUND(Pressure_1_R1!O22*$H$3,M$109+1))</f>
        <v/>
      </c>
      <c r="J128" s="269" t="str">
        <f t="shared" si="94"/>
        <v/>
      </c>
      <c r="K128" s="270" t="str">
        <f t="shared" si="95"/>
        <v/>
      </c>
      <c r="M128" s="255" t="str">
        <f ca="1">IF($N27=FALSE,"",OFFSET(Y$108,COUNTIF(W$109:W$119,"&lt;="&amp;U93),0)+P$3)</f>
        <v/>
      </c>
      <c r="N128" s="255" t="str">
        <f ca="1">IF($N27=FALSE,"",SUBSTITUTE(OFFSET($AA$108,COUNTIF($Z$109:$Z$118,"&lt;="&amp;ABS(C93)),0),0,"")&amp;N$109)</f>
        <v/>
      </c>
      <c r="O128" s="255" t="str">
        <f ca="1">IF($N27=FALSE,"",SUBSTITUTE(OFFSET($AA$108,COUNTIF($Z$109:$Z$118,"&lt;="&amp;ABS(H93)),0),0,"")&amp;O$109)</f>
        <v/>
      </c>
      <c r="P128" s="255" t="str">
        <f ca="1">IF($N27=FALSE,"",SUBSTITUTE(OFFSET($AA$108,COUNTIF($Z$109:$Z$118,"&lt;="&amp;ABS(I93)),0),0,"")&amp;P$109)</f>
        <v/>
      </c>
      <c r="Q128" s="255" t="str">
        <f t="shared" ref="Q128:R128" si="100">IF($N27=FALSE,"",Q$109)</f>
        <v/>
      </c>
      <c r="R128" s="255" t="str">
        <f t="shared" si="100"/>
        <v/>
      </c>
      <c r="T128" s="239"/>
    </row>
    <row r="129" spans="1:20" ht="15" customHeight="1">
      <c r="B129" s="240">
        <f t="shared" si="90"/>
        <v>20</v>
      </c>
      <c r="C129" s="260" t="str">
        <f t="shared" si="91"/>
        <v/>
      </c>
      <c r="D129" s="260" t="str">
        <f t="shared" si="92"/>
        <v/>
      </c>
      <c r="E129" s="260" t="str">
        <f t="shared" si="93"/>
        <v/>
      </c>
      <c r="F129" s="260" t="str">
        <f>IF($N28=FALSE,"",TEXT(+IF(O$3=TRUE,ROUND(W94,$M$109),ROUNDUP(W94,$M$109)),Q129))</f>
        <v/>
      </c>
      <c r="H129" s="269" t="str">
        <f>IF($N28=FALSE,"",ROUND(Pressure_1_R1!N23*$H$3,M$109+1))</f>
        <v/>
      </c>
      <c r="I129" s="269" t="str">
        <f>IF($N28=FALSE,"",ROUND(Pressure_1_R1!O23*$H$3,M$109+1))</f>
        <v/>
      </c>
      <c r="J129" s="269" t="str">
        <f t="shared" si="94"/>
        <v/>
      </c>
      <c r="K129" s="270" t="str">
        <f t="shared" si="95"/>
        <v/>
      </c>
      <c r="M129" s="255" t="str">
        <f ca="1">IF($N28=FALSE,"",OFFSET(Y$108,COUNTIF(W$109:W$119,"&lt;="&amp;U94),0)+P$3)</f>
        <v/>
      </c>
      <c r="N129" s="255" t="str">
        <f ca="1">IF($N28=FALSE,"",SUBSTITUTE(OFFSET($AA$108,COUNTIF($Z$109:$Z$118,"&lt;="&amp;ABS(C94)),0),0,"")&amp;N$109)</f>
        <v/>
      </c>
      <c r="O129" s="255" t="str">
        <f ca="1">IF($N28=FALSE,"",SUBSTITUTE(OFFSET($AA$108,COUNTIF($Z$109:$Z$118,"&lt;="&amp;ABS(H94)),0),0,"")&amp;O$109)</f>
        <v/>
      </c>
      <c r="P129" s="255" t="str">
        <f ca="1">IF($N28=FALSE,"",SUBSTITUTE(OFFSET($AA$108,COUNTIF($Z$109:$Z$118,"&lt;="&amp;ABS(I94)),0),0,"")&amp;P$109)</f>
        <v/>
      </c>
      <c r="Q129" s="255" t="str">
        <f t="shared" ref="Q129:R129" si="101">IF($N28=FALSE,"",Q$109)</f>
        <v/>
      </c>
      <c r="R129" s="255" t="str">
        <f t="shared" si="101"/>
        <v/>
      </c>
      <c r="T129" s="239"/>
    </row>
    <row r="130" spans="1:20" ht="15" customHeight="1">
      <c r="B130" s="240">
        <f t="shared" si="90"/>
        <v>21</v>
      </c>
      <c r="C130" s="260" t="str">
        <f t="shared" si="91"/>
        <v/>
      </c>
      <c r="D130" s="260" t="str">
        <f t="shared" si="92"/>
        <v/>
      </c>
      <c r="E130" s="260" t="str">
        <f t="shared" si="93"/>
        <v/>
      </c>
      <c r="F130" s="260" t="str">
        <f>IF($N29=FALSE,"",TEXT(+IF(O$3=TRUE,ROUND(W95,$M$109),ROUNDUP(W95,$M$109)),Q130))</f>
        <v/>
      </c>
      <c r="H130" s="269" t="str">
        <f>IF($N29=FALSE,"",ROUND(Pressure_1_R1!N24*$H$3,M$109+1))</f>
        <v/>
      </c>
      <c r="I130" s="269" t="str">
        <f>IF($N29=FALSE,"",ROUND(Pressure_1_R1!O24*$H$3,M$109+1))</f>
        <v/>
      </c>
      <c r="J130" s="269" t="str">
        <f t="shared" si="94"/>
        <v/>
      </c>
      <c r="K130" s="270" t="str">
        <f t="shared" si="95"/>
        <v/>
      </c>
      <c r="M130" s="255" t="str">
        <f ca="1">IF($N29=FALSE,"",OFFSET(Y$108,COUNTIF(W$109:W$119,"&lt;="&amp;U95),0)+P$3)</f>
        <v/>
      </c>
      <c r="N130" s="255" t="str">
        <f ca="1">IF($N29=FALSE,"",SUBSTITUTE(OFFSET($AA$108,COUNTIF($Z$109:$Z$118,"&lt;="&amp;ABS(C95)),0),0,"")&amp;N$109)</f>
        <v/>
      </c>
      <c r="O130" s="255" t="str">
        <f ca="1">IF($N29=FALSE,"",SUBSTITUTE(OFFSET($AA$108,COUNTIF($Z$109:$Z$118,"&lt;="&amp;ABS(H95)),0),0,"")&amp;O$109)</f>
        <v/>
      </c>
      <c r="P130" s="255" t="str">
        <f ca="1">IF($N29=FALSE,"",SUBSTITUTE(OFFSET($AA$108,COUNTIF($Z$109:$Z$118,"&lt;="&amp;ABS(I95)),0),0,"")&amp;P$109)</f>
        <v/>
      </c>
      <c r="Q130" s="255" t="str">
        <f t="shared" ref="Q130:R130" si="102">IF($N29=FALSE,"",Q$109)</f>
        <v/>
      </c>
      <c r="R130" s="255" t="str">
        <f t="shared" si="102"/>
        <v/>
      </c>
      <c r="T130" s="239"/>
    </row>
    <row r="131" spans="1:20" ht="15" customHeight="1">
      <c r="B131" s="240">
        <f t="shared" si="90"/>
        <v>22</v>
      </c>
      <c r="C131" s="260" t="str">
        <f t="shared" si="91"/>
        <v/>
      </c>
      <c r="D131" s="260" t="str">
        <f t="shared" si="92"/>
        <v/>
      </c>
      <c r="E131" s="260" t="str">
        <f t="shared" si="93"/>
        <v/>
      </c>
      <c r="F131" s="260" t="str">
        <f>IF($N30=FALSE,"",TEXT(+IF(O$3=TRUE,ROUND(W96,$M$109),ROUNDUP(W96,$M$109)),Q131))</f>
        <v/>
      </c>
      <c r="H131" s="269" t="str">
        <f>IF($N30=FALSE,"",ROUND(Pressure_1_R1!N25*$H$3,M$109+1))</f>
        <v/>
      </c>
      <c r="I131" s="269" t="str">
        <f>IF($N30=FALSE,"",ROUND(Pressure_1_R1!O25*$H$3,M$109+1))</f>
        <v/>
      </c>
      <c r="J131" s="269" t="str">
        <f t="shared" si="94"/>
        <v/>
      </c>
      <c r="K131" s="270" t="str">
        <f t="shared" si="95"/>
        <v/>
      </c>
      <c r="M131" s="255" t="str">
        <f ca="1">IF($N30=FALSE,"",OFFSET(Y$108,COUNTIF(W$109:W$119,"&lt;="&amp;U96),0)+P$3)</f>
        <v/>
      </c>
      <c r="N131" s="255" t="str">
        <f ca="1">IF($N30=FALSE,"",SUBSTITUTE(OFFSET($AA$108,COUNTIF($Z$109:$Z$118,"&lt;="&amp;ABS(C96)),0),0,"")&amp;N$109)</f>
        <v/>
      </c>
      <c r="O131" s="255" t="str">
        <f ca="1">IF($N30=FALSE,"",SUBSTITUTE(OFFSET($AA$108,COUNTIF($Z$109:$Z$118,"&lt;="&amp;ABS(H96)),0),0,"")&amp;O$109)</f>
        <v/>
      </c>
      <c r="P131" s="255" t="str">
        <f ca="1">IF($N30=FALSE,"",SUBSTITUTE(OFFSET($AA$108,COUNTIF($Z$109:$Z$118,"&lt;="&amp;ABS(I96)),0),0,"")&amp;P$109)</f>
        <v/>
      </c>
      <c r="Q131" s="255" t="str">
        <f t="shared" ref="Q131:R131" si="103">IF($N30=FALSE,"",Q$109)</f>
        <v/>
      </c>
      <c r="R131" s="255" t="str">
        <f t="shared" si="103"/>
        <v/>
      </c>
      <c r="T131" s="239"/>
    </row>
    <row r="132" spans="1:20" ht="15" customHeight="1">
      <c r="B132" s="240">
        <f t="shared" si="90"/>
        <v>23</v>
      </c>
      <c r="C132" s="260" t="str">
        <f t="shared" si="91"/>
        <v/>
      </c>
      <c r="D132" s="260" t="str">
        <f t="shared" si="92"/>
        <v/>
      </c>
      <c r="E132" s="260" t="str">
        <f t="shared" si="93"/>
        <v/>
      </c>
      <c r="F132" s="260" t="str">
        <f>IF($N31=FALSE,"",TEXT(+IF(O$3=TRUE,ROUND(W97,$M$109),ROUNDUP(W97,$M$109)),Q132))</f>
        <v/>
      </c>
      <c r="H132" s="269" t="str">
        <f>IF($N31=FALSE,"",ROUND(Pressure_1_R1!N26*$H$3,M$109+1))</f>
        <v/>
      </c>
      <c r="I132" s="269" t="str">
        <f>IF($N31=FALSE,"",ROUND(Pressure_1_R1!O26*$H$3,M$109+1))</f>
        <v/>
      </c>
      <c r="J132" s="269" t="str">
        <f t="shared" si="94"/>
        <v/>
      </c>
      <c r="K132" s="270" t="str">
        <f t="shared" si="95"/>
        <v/>
      </c>
      <c r="M132" s="255" t="str">
        <f ca="1">IF($N31=FALSE,"",OFFSET(Y$108,COUNTIF(W$109:W$119,"&lt;="&amp;U97),0)+P$3)</f>
        <v/>
      </c>
      <c r="N132" s="255" t="str">
        <f ca="1">IF($N31=FALSE,"",SUBSTITUTE(OFFSET($AA$108,COUNTIF($Z$109:$Z$118,"&lt;="&amp;ABS(C97)),0),0,"")&amp;N$109)</f>
        <v/>
      </c>
      <c r="O132" s="255" t="str">
        <f ca="1">IF($N31=FALSE,"",SUBSTITUTE(OFFSET($AA$108,COUNTIF($Z$109:$Z$118,"&lt;="&amp;ABS(H97)),0),0,"")&amp;O$109)</f>
        <v/>
      </c>
      <c r="P132" s="255" t="str">
        <f ca="1">IF($N31=FALSE,"",SUBSTITUTE(OFFSET($AA$108,COUNTIF($Z$109:$Z$118,"&lt;="&amp;ABS(I97)),0),0,"")&amp;P$109)</f>
        <v/>
      </c>
      <c r="Q132" s="255" t="str">
        <f t="shared" ref="Q132:R132" si="104">IF($N31=FALSE,"",Q$109)</f>
        <v/>
      </c>
      <c r="R132" s="255" t="str">
        <f t="shared" si="104"/>
        <v/>
      </c>
      <c r="T132" s="239"/>
    </row>
    <row r="133" spans="1:20" ht="15" customHeight="1">
      <c r="B133" s="240">
        <f t="shared" si="90"/>
        <v>24</v>
      </c>
      <c r="C133" s="260" t="str">
        <f t="shared" si="91"/>
        <v/>
      </c>
      <c r="D133" s="260" t="str">
        <f t="shared" si="92"/>
        <v/>
      </c>
      <c r="E133" s="260" t="str">
        <f t="shared" si="93"/>
        <v/>
      </c>
      <c r="F133" s="260" t="str">
        <f>IF($N32=FALSE,"",TEXT(+IF(O$3=TRUE,ROUND(W98,$M$109),ROUNDUP(W98,$M$109)),Q133))</f>
        <v/>
      </c>
      <c r="H133" s="269" t="str">
        <f>IF($N32=FALSE,"",ROUND(Pressure_1_R1!N27*$H$3,M$109+1))</f>
        <v/>
      </c>
      <c r="I133" s="269" t="str">
        <f>IF($N32=FALSE,"",ROUND(Pressure_1_R1!O27*$H$3,M$109+1))</f>
        <v/>
      </c>
      <c r="J133" s="269" t="str">
        <f t="shared" si="94"/>
        <v/>
      </c>
      <c r="K133" s="270" t="str">
        <f t="shared" si="95"/>
        <v/>
      </c>
      <c r="M133" s="255" t="str">
        <f ca="1">IF($N32=FALSE,"",OFFSET(Y$108,COUNTIF(W$109:W$119,"&lt;="&amp;U98),0)+P$3)</f>
        <v/>
      </c>
      <c r="N133" s="255" t="str">
        <f ca="1">IF($N32=FALSE,"",SUBSTITUTE(OFFSET($AA$108,COUNTIF($Z$109:$Z$118,"&lt;="&amp;ABS(C98)),0),0,"")&amp;N$109)</f>
        <v/>
      </c>
      <c r="O133" s="255" t="str">
        <f ca="1">IF($N32=FALSE,"",SUBSTITUTE(OFFSET($AA$108,COUNTIF($Z$109:$Z$118,"&lt;="&amp;ABS(H98)),0),0,"")&amp;O$109)</f>
        <v/>
      </c>
      <c r="P133" s="255" t="str">
        <f ca="1">IF($N32=FALSE,"",SUBSTITUTE(OFFSET($AA$108,COUNTIF($Z$109:$Z$118,"&lt;="&amp;ABS(I98)),0),0,"")&amp;P$109)</f>
        <v/>
      </c>
      <c r="Q133" s="255" t="str">
        <f t="shared" ref="Q133:R133" si="105">IF($N32=FALSE,"",Q$109)</f>
        <v/>
      </c>
      <c r="R133" s="255" t="str">
        <f t="shared" si="105"/>
        <v/>
      </c>
      <c r="T133" s="239"/>
    </row>
    <row r="134" spans="1:20" ht="15" customHeight="1">
      <c r="B134" s="240">
        <f t="shared" si="90"/>
        <v>25</v>
      </c>
      <c r="C134" s="260" t="str">
        <f t="shared" si="91"/>
        <v/>
      </c>
      <c r="D134" s="260" t="str">
        <f t="shared" si="92"/>
        <v/>
      </c>
      <c r="E134" s="260" t="str">
        <f t="shared" si="93"/>
        <v/>
      </c>
      <c r="F134" s="260" t="str">
        <f>IF($N33=FALSE,"",TEXT(+IF(O$3=TRUE,ROUND(W99,$M$109),ROUNDUP(W99,$M$109)),Q134))</f>
        <v/>
      </c>
      <c r="H134" s="269" t="str">
        <f>IF($N33=FALSE,"",ROUND(Pressure_1_R1!N28*$H$3,M$109+1))</f>
        <v/>
      </c>
      <c r="I134" s="269" t="str">
        <f>IF($N33=FALSE,"",ROUND(Pressure_1_R1!O28*$H$3,M$109+1))</f>
        <v/>
      </c>
      <c r="J134" s="269" t="str">
        <f t="shared" si="94"/>
        <v/>
      </c>
      <c r="K134" s="270" t="str">
        <f t="shared" si="95"/>
        <v/>
      </c>
      <c r="M134" s="255" t="str">
        <f ca="1">IF($N33=FALSE,"",OFFSET(Y$108,COUNTIF(W$109:W$119,"&lt;="&amp;U99),0)+P$3)</f>
        <v/>
      </c>
      <c r="N134" s="255" t="str">
        <f ca="1">IF($N33=FALSE,"",SUBSTITUTE(OFFSET($AA$108,COUNTIF($Z$109:$Z$118,"&lt;="&amp;ABS(C99)),0),0,"")&amp;N$109)</f>
        <v/>
      </c>
      <c r="O134" s="255" t="str">
        <f ca="1">IF($N33=FALSE,"",SUBSTITUTE(OFFSET($AA$108,COUNTIF($Z$109:$Z$118,"&lt;="&amp;ABS(H99)),0),0,"")&amp;O$109)</f>
        <v/>
      </c>
      <c r="P134" s="255" t="str">
        <f ca="1">IF($N33=FALSE,"",SUBSTITUTE(OFFSET($AA$108,COUNTIF($Z$109:$Z$118,"&lt;="&amp;ABS(I99)),0),0,"")&amp;P$109)</f>
        <v/>
      </c>
      <c r="Q134" s="255" t="str">
        <f t="shared" ref="Q134:R134" si="106">IF($N33=FALSE,"",Q$109)</f>
        <v/>
      </c>
      <c r="R134" s="255" t="str">
        <f t="shared" si="106"/>
        <v/>
      </c>
      <c r="T134" s="239"/>
    </row>
    <row r="135" spans="1:20" ht="15" customHeight="1">
      <c r="B135" s="240">
        <f t="shared" si="90"/>
        <v>26</v>
      </c>
      <c r="C135" s="260" t="str">
        <f t="shared" si="91"/>
        <v/>
      </c>
      <c r="D135" s="260" t="str">
        <f t="shared" si="92"/>
        <v/>
      </c>
      <c r="E135" s="260" t="str">
        <f t="shared" si="93"/>
        <v/>
      </c>
      <c r="F135" s="260" t="str">
        <f>IF($N34=FALSE,"",TEXT(+IF(O$3=TRUE,ROUND(W100,$M$109),ROUNDUP(W100,$M$109)),Q135))</f>
        <v/>
      </c>
      <c r="H135" s="269" t="str">
        <f>IF($N34=FALSE,"",ROUND(Pressure_1_R1!N29*$H$3,M$109+1))</f>
        <v/>
      </c>
      <c r="I135" s="269" t="str">
        <f>IF($N34=FALSE,"",ROUND(Pressure_1_R1!O29*$H$3,M$109+1))</f>
        <v/>
      </c>
      <c r="J135" s="269" t="str">
        <f t="shared" si="94"/>
        <v/>
      </c>
      <c r="K135" s="270" t="str">
        <f t="shared" si="95"/>
        <v/>
      </c>
      <c r="M135" s="255" t="str">
        <f ca="1">IF($N34=FALSE,"",OFFSET(Y$108,COUNTIF(W$109:W$119,"&lt;="&amp;U100),0)+P$3)</f>
        <v/>
      </c>
      <c r="N135" s="255" t="str">
        <f ca="1">IF($N34=FALSE,"",SUBSTITUTE(OFFSET($AA$108,COUNTIF($Z$109:$Z$118,"&lt;="&amp;ABS(C100)),0),0,"")&amp;N$109)</f>
        <v/>
      </c>
      <c r="O135" s="255" t="str">
        <f ca="1">IF($N34=FALSE,"",SUBSTITUTE(OFFSET($AA$108,COUNTIF($Z$109:$Z$118,"&lt;="&amp;ABS(H100)),0),0,"")&amp;O$109)</f>
        <v/>
      </c>
      <c r="P135" s="255" t="str">
        <f ca="1">IF($N34=FALSE,"",SUBSTITUTE(OFFSET($AA$108,COUNTIF($Z$109:$Z$118,"&lt;="&amp;ABS(I100)),0),0,"")&amp;P$109)</f>
        <v/>
      </c>
      <c r="Q135" s="255" t="str">
        <f t="shared" ref="Q135:R135" si="107">IF($N34=FALSE,"",Q$109)</f>
        <v/>
      </c>
      <c r="R135" s="255" t="str">
        <f t="shared" si="107"/>
        <v/>
      </c>
      <c r="T135" s="239"/>
    </row>
    <row r="136" spans="1:20" ht="15" customHeight="1">
      <c r="B136" s="240">
        <f t="shared" si="90"/>
        <v>27</v>
      </c>
      <c r="C136" s="260" t="str">
        <f t="shared" si="91"/>
        <v/>
      </c>
      <c r="D136" s="260" t="str">
        <f t="shared" si="92"/>
        <v/>
      </c>
      <c r="E136" s="260" t="str">
        <f t="shared" si="93"/>
        <v/>
      </c>
      <c r="F136" s="260" t="str">
        <f>IF($N35=FALSE,"",TEXT(+IF(O$3=TRUE,ROUND(W101,$M$109),ROUNDUP(W101,$M$109)),Q136))</f>
        <v/>
      </c>
      <c r="H136" s="269" t="str">
        <f>IF($N35=FALSE,"",ROUND(Pressure_1_R1!N30*$H$3,M$109+1))</f>
        <v/>
      </c>
      <c r="I136" s="269" t="str">
        <f>IF($N35=FALSE,"",ROUND(Pressure_1_R1!O30*$H$3,M$109+1))</f>
        <v/>
      </c>
      <c r="J136" s="269" t="str">
        <f t="shared" si="94"/>
        <v/>
      </c>
      <c r="K136" s="270" t="str">
        <f t="shared" si="95"/>
        <v/>
      </c>
      <c r="M136" s="255" t="str">
        <f ca="1">IF($N35=FALSE,"",OFFSET(Y$108,COUNTIF(W$109:W$119,"&lt;="&amp;U101),0)+P$3)</f>
        <v/>
      </c>
      <c r="N136" s="255" t="str">
        <f ca="1">IF($N35=FALSE,"",SUBSTITUTE(OFFSET($AA$108,COUNTIF($Z$109:$Z$118,"&lt;="&amp;ABS(C101)),0),0,"")&amp;N$109)</f>
        <v/>
      </c>
      <c r="O136" s="255" t="str">
        <f ca="1">IF($N35=FALSE,"",SUBSTITUTE(OFFSET($AA$108,COUNTIF($Z$109:$Z$118,"&lt;="&amp;ABS(H101)),0),0,"")&amp;O$109)</f>
        <v/>
      </c>
      <c r="P136" s="255" t="str">
        <f ca="1">IF($N35=FALSE,"",SUBSTITUTE(OFFSET($AA$108,COUNTIF($Z$109:$Z$118,"&lt;="&amp;ABS(I101)),0),0,"")&amp;P$109)</f>
        <v/>
      </c>
      <c r="Q136" s="255" t="str">
        <f t="shared" ref="Q136:R136" si="108">IF($N35=FALSE,"",Q$109)</f>
        <v/>
      </c>
      <c r="R136" s="255" t="str">
        <f t="shared" si="108"/>
        <v/>
      </c>
      <c r="T136" s="239"/>
    </row>
    <row r="137" spans="1:20" ht="15" customHeight="1">
      <c r="B137" s="240">
        <f t="shared" si="90"/>
        <v>28</v>
      </c>
      <c r="C137" s="260" t="str">
        <f t="shared" si="91"/>
        <v/>
      </c>
      <c r="D137" s="260" t="str">
        <f t="shared" si="92"/>
        <v/>
      </c>
      <c r="E137" s="260" t="str">
        <f t="shared" si="93"/>
        <v/>
      </c>
      <c r="F137" s="260" t="str">
        <f>IF($N36=FALSE,"",TEXT(+IF(O$3=TRUE,ROUND(W102,$M$109),ROUNDUP(W102,$M$109)),Q137))</f>
        <v/>
      </c>
      <c r="H137" s="269" t="str">
        <f>IF($N36=FALSE,"",ROUND(Pressure_1_R1!N31*$H$3,M$109+1))</f>
        <v/>
      </c>
      <c r="I137" s="269" t="str">
        <f>IF($N36=FALSE,"",ROUND(Pressure_1_R1!O31*$H$3,M$109+1))</f>
        <v/>
      </c>
      <c r="J137" s="269" t="str">
        <f t="shared" si="94"/>
        <v/>
      </c>
      <c r="K137" s="270" t="str">
        <f t="shared" si="95"/>
        <v/>
      </c>
      <c r="M137" s="255" t="str">
        <f ca="1">IF($N36=FALSE,"",OFFSET(Y$108,COUNTIF(W$109:W$119,"&lt;="&amp;U102),0)+P$3)</f>
        <v/>
      </c>
      <c r="N137" s="255" t="str">
        <f ca="1">IF($N36=FALSE,"",SUBSTITUTE(OFFSET($AA$108,COUNTIF($Z$109:$Z$118,"&lt;="&amp;ABS(C102)),0),0,"")&amp;N$109)</f>
        <v/>
      </c>
      <c r="O137" s="255" t="str">
        <f ca="1">IF($N36=FALSE,"",SUBSTITUTE(OFFSET($AA$108,COUNTIF($Z$109:$Z$118,"&lt;="&amp;ABS(H102)),0),0,"")&amp;O$109)</f>
        <v/>
      </c>
      <c r="P137" s="255" t="str">
        <f ca="1">IF($N36=FALSE,"",SUBSTITUTE(OFFSET($AA$108,COUNTIF($Z$109:$Z$118,"&lt;="&amp;ABS(I102)),0),0,"")&amp;P$109)</f>
        <v/>
      </c>
      <c r="Q137" s="255" t="str">
        <f t="shared" ref="Q137:R137" si="109">IF($N36=FALSE,"",Q$109)</f>
        <v/>
      </c>
      <c r="R137" s="255" t="str">
        <f t="shared" si="109"/>
        <v/>
      </c>
      <c r="T137" s="239"/>
    </row>
    <row r="138" spans="1:20" ht="15" customHeight="1">
      <c r="B138" s="240">
        <f t="shared" si="90"/>
        <v>29</v>
      </c>
      <c r="C138" s="260" t="str">
        <f t="shared" si="91"/>
        <v/>
      </c>
      <c r="D138" s="260" t="str">
        <f t="shared" si="92"/>
        <v/>
      </c>
      <c r="E138" s="260" t="str">
        <f t="shared" si="93"/>
        <v/>
      </c>
      <c r="F138" s="260" t="str">
        <f>IF($N37=FALSE,"",TEXT(+IF(O$3=TRUE,ROUND(W103,$M$109),ROUNDUP(W103,$M$109)),Q138))</f>
        <v/>
      </c>
      <c r="H138" s="269" t="str">
        <f>IF($N37=FALSE,"",ROUND(Pressure_1_R1!N32*$H$3,M$109+1))</f>
        <v/>
      </c>
      <c r="I138" s="269" t="str">
        <f>IF($N37=FALSE,"",ROUND(Pressure_1_R1!O32*$H$3,M$109+1))</f>
        <v/>
      </c>
      <c r="J138" s="269" t="str">
        <f t="shared" si="94"/>
        <v/>
      </c>
      <c r="K138" s="270" t="str">
        <f t="shared" si="95"/>
        <v/>
      </c>
      <c r="M138" s="255" t="str">
        <f ca="1">IF($N37=FALSE,"",OFFSET(Y$108,COUNTIF(W$109:W$119,"&lt;="&amp;U103),0)+P$3)</f>
        <v/>
      </c>
      <c r="N138" s="255" t="str">
        <f ca="1">IF($N37=FALSE,"",SUBSTITUTE(OFFSET($AA$108,COUNTIF($Z$109:$Z$118,"&lt;="&amp;ABS(C103)),0),0,"")&amp;N$109)</f>
        <v/>
      </c>
      <c r="O138" s="255" t="str">
        <f ca="1">IF($N37=FALSE,"",SUBSTITUTE(OFFSET($AA$108,COUNTIF($Z$109:$Z$118,"&lt;="&amp;ABS(H103)),0),0,"")&amp;O$109)</f>
        <v/>
      </c>
      <c r="P138" s="255" t="str">
        <f ca="1">IF($N37=FALSE,"",SUBSTITUTE(OFFSET($AA$108,COUNTIF($Z$109:$Z$118,"&lt;="&amp;ABS(I103)),0),0,"")&amp;P$109)</f>
        <v/>
      </c>
      <c r="Q138" s="255" t="str">
        <f t="shared" ref="Q138:R138" si="110">IF($N37=FALSE,"",Q$109)</f>
        <v/>
      </c>
      <c r="R138" s="255" t="str">
        <f t="shared" si="110"/>
        <v/>
      </c>
      <c r="T138" s="239"/>
    </row>
    <row r="139" spans="1:20" ht="15" customHeight="1">
      <c r="B139" s="240">
        <f t="shared" si="90"/>
        <v>30</v>
      </c>
      <c r="C139" s="260" t="str">
        <f t="shared" si="91"/>
        <v/>
      </c>
      <c r="D139" s="260" t="str">
        <f t="shared" si="92"/>
        <v/>
      </c>
      <c r="E139" s="260" t="str">
        <f t="shared" si="93"/>
        <v/>
      </c>
      <c r="F139" s="260" t="str">
        <f>IF($N38=FALSE,"",TEXT(+IF(O$3=TRUE,ROUND(W104,$M$109),ROUNDUP(W104,$M$109)),Q139))</f>
        <v/>
      </c>
      <c r="H139" s="269" t="str">
        <f>IF($N38=FALSE,"",ROUND(Pressure_1_R1!N33*$H$3,M$109+1))</f>
        <v/>
      </c>
      <c r="I139" s="269" t="str">
        <f>IF($N38=FALSE,"",ROUND(Pressure_1_R1!O33*$H$3,M$109+1))</f>
        <v/>
      </c>
      <c r="J139" s="269" t="str">
        <f t="shared" si="94"/>
        <v/>
      </c>
      <c r="K139" s="270" t="str">
        <f t="shared" si="95"/>
        <v/>
      </c>
      <c r="M139" s="255" t="str">
        <f ca="1">IF($N38=FALSE,"",OFFSET(Y$108,COUNTIF(W$109:W$119,"&lt;="&amp;U104),0)+P$3)</f>
        <v/>
      </c>
      <c r="N139" s="255" t="str">
        <f ca="1">IF($N38=FALSE,"",SUBSTITUTE(OFFSET($AA$108,COUNTIF($Z$109:$Z$118,"&lt;="&amp;ABS(C104)),0),0,"")&amp;N$109)</f>
        <v/>
      </c>
      <c r="O139" s="255" t="str">
        <f ca="1">IF($N38=FALSE,"",SUBSTITUTE(OFFSET($AA$108,COUNTIF($Z$109:$Z$118,"&lt;="&amp;ABS(H104)),0),0,"")&amp;O$109)</f>
        <v/>
      </c>
      <c r="P139" s="255" t="str">
        <f ca="1">IF($N38=FALSE,"",SUBSTITUTE(OFFSET($AA$108,COUNTIF($Z$109:$Z$118,"&lt;="&amp;ABS(I104)),0),0,"")&amp;P$109)</f>
        <v/>
      </c>
      <c r="Q139" s="255" t="str">
        <f t="shared" ref="Q139:R139" si="111">IF($N38=FALSE,"",Q$109)</f>
        <v/>
      </c>
      <c r="R139" s="255" t="str">
        <f t="shared" si="111"/>
        <v/>
      </c>
      <c r="T139" s="239"/>
    </row>
    <row r="140" spans="1:20" ht="15" customHeight="1">
      <c r="B140" s="239"/>
      <c r="C140" s="239"/>
      <c r="D140" s="239"/>
      <c r="E140" s="239"/>
      <c r="T140" s="239"/>
    </row>
    <row r="141" spans="1:20" ht="15" customHeight="1">
      <c r="B141" s="239"/>
      <c r="C141" s="239"/>
      <c r="D141" s="239"/>
      <c r="E141" s="239"/>
      <c r="F141" s="256"/>
      <c r="T141" s="239"/>
    </row>
    <row r="142" spans="1:20" ht="15" customHeight="1">
      <c r="B142" s="239"/>
      <c r="C142" s="239"/>
      <c r="D142" s="239"/>
      <c r="E142" s="239"/>
      <c r="H142" s="256"/>
      <c r="I142" s="256"/>
      <c r="J142" s="256"/>
      <c r="K142" s="256"/>
      <c r="L142" s="256"/>
      <c r="M142" s="256"/>
      <c r="N142" s="256"/>
    </row>
    <row r="143" spans="1:20" ht="15" customHeight="1">
      <c r="A143" s="236" t="s">
        <v>556</v>
      </c>
      <c r="B143" s="237"/>
      <c r="C143" s="237"/>
      <c r="D143" s="237"/>
      <c r="E143" s="238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8"/>
      <c r="S143" s="238"/>
      <c r="T143" s="238"/>
    </row>
    <row r="144" spans="1:20" ht="15" customHeight="1">
      <c r="B144" s="304" t="s">
        <v>557</v>
      </c>
      <c r="C144" s="503" t="s">
        <v>995</v>
      </c>
      <c r="D144" s="503" t="s">
        <v>996</v>
      </c>
      <c r="E144" s="373" t="s">
        <v>848</v>
      </c>
      <c r="F144" s="308" t="s">
        <v>559</v>
      </c>
      <c r="G144" s="372" t="s">
        <v>845</v>
      </c>
      <c r="H144" s="308" t="s">
        <v>558</v>
      </c>
      <c r="I144" s="337">
        <f ca="1">E150</f>
        <v>0</v>
      </c>
      <c r="J144" s="337" t="s">
        <v>887</v>
      </c>
      <c r="K144" s="308" t="s">
        <v>560</v>
      </c>
      <c r="L144" s="308" t="s">
        <v>561</v>
      </c>
      <c r="M144" s="238"/>
      <c r="N144" s="238"/>
      <c r="O144" s="238"/>
      <c r="P144" s="238"/>
      <c r="Q144" s="238"/>
      <c r="R144" s="238"/>
      <c r="S144" s="238"/>
      <c r="T144" s="238"/>
    </row>
    <row r="145" spans="2:24" ht="15" customHeight="1">
      <c r="B145" s="240">
        <f>COUNTIF(B151:B210,TRUE)/2</f>
        <v>0</v>
      </c>
      <c r="C145" s="438">
        <f>MIN(Pressure_1_R2!$E$4:$E$63)</f>
        <v>0</v>
      </c>
      <c r="D145" s="438">
        <f>MAX(Pressure_1_R2!$E$4:$E$63)</f>
        <v>0</v>
      </c>
      <c r="E145" s="245">
        <f>Pressure_1_R2!K4</f>
        <v>0</v>
      </c>
      <c r="F145" s="245">
        <f>Pressure_1_R2!L4</f>
        <v>0</v>
      </c>
      <c r="G145" s="245">
        <f>Pressure_1_R2!M$4</f>
        <v>0</v>
      </c>
      <c r="H145" s="245" t="e">
        <f ca="1">OFFSET($Z$6,MATCH(F150,$Z$7:$Z$31,0),MATCH(E150,$AA$6:$AH$6,0))</f>
        <v>#N/A</v>
      </c>
      <c r="I145" s="338" t="e">
        <f ca="1">F145*H145</f>
        <v>#N/A</v>
      </c>
      <c r="J145" s="338" t="str">
        <f ca="1">OFFSET(Y250,COUNTIF(W251:W261,"&lt;="&amp;I145),0)</f>
        <v>자리수</v>
      </c>
      <c r="K145" s="245" t="e">
        <f ca="1">OFFSET(X250,MATCH(J145,Y251:Y261,0),0)</f>
        <v>#N/A</v>
      </c>
      <c r="L145" s="245">
        <f>Pressure_1_R2!J$4</f>
        <v>0</v>
      </c>
      <c r="M145" s="238"/>
      <c r="N145" s="238"/>
      <c r="O145" s="238"/>
      <c r="P145" s="238"/>
      <c r="Q145" s="238"/>
      <c r="R145" s="238"/>
      <c r="S145" s="238"/>
      <c r="T145" s="238"/>
    </row>
    <row r="146" spans="2:24" ht="15" customHeight="1">
      <c r="B146" s="237"/>
      <c r="C146" s="238"/>
      <c r="D146" s="238"/>
      <c r="E146" s="238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  <c r="S146" s="239"/>
      <c r="T146" s="239"/>
    </row>
    <row r="147" spans="2:24" s="244" customFormat="1" ht="15" customHeight="1">
      <c r="B147" s="243" t="s">
        <v>562</v>
      </c>
      <c r="C147" s="241"/>
      <c r="D147" s="241"/>
      <c r="E147" s="242"/>
      <c r="F147" s="241"/>
      <c r="G147" s="237"/>
      <c r="H147" s="241"/>
      <c r="I147" s="241"/>
      <c r="J147" s="241"/>
      <c r="K147" s="241"/>
      <c r="L147" s="241"/>
      <c r="M147" s="241"/>
      <c r="N147" s="243" t="s">
        <v>563</v>
      </c>
    </row>
    <row r="148" spans="2:24" s="238" customFormat="1" ht="15" customHeight="1">
      <c r="B148" s="800" t="s">
        <v>564</v>
      </c>
      <c r="C148" s="800" t="s">
        <v>565</v>
      </c>
      <c r="D148" s="817" t="s">
        <v>547</v>
      </c>
      <c r="E148" s="819" t="s">
        <v>369</v>
      </c>
      <c r="F148" s="800" t="s">
        <v>689</v>
      </c>
      <c r="G148" s="800"/>
      <c r="H148" s="800"/>
      <c r="I148" s="800" t="s">
        <v>566</v>
      </c>
      <c r="J148" s="801" t="s">
        <v>691</v>
      </c>
      <c r="K148" s="802"/>
      <c r="L148" s="803"/>
      <c r="M148" s="241"/>
      <c r="N148" s="800" t="s">
        <v>564</v>
      </c>
      <c r="O148" s="800" t="s">
        <v>567</v>
      </c>
      <c r="P148" s="800" t="s">
        <v>568</v>
      </c>
      <c r="Q148" s="801" t="s">
        <v>693</v>
      </c>
      <c r="R148" s="802"/>
      <c r="S148" s="802"/>
      <c r="T148" s="803"/>
      <c r="U148" s="801" t="s">
        <v>695</v>
      </c>
      <c r="V148" s="802"/>
      <c r="W148" s="802"/>
      <c r="X148" s="803"/>
    </row>
    <row r="149" spans="2:24" s="238" customFormat="1" ht="15" customHeight="1">
      <c r="B149" s="800"/>
      <c r="C149" s="800"/>
      <c r="D149" s="818"/>
      <c r="E149" s="819"/>
      <c r="F149" s="310" t="s">
        <v>569</v>
      </c>
      <c r="G149" s="310" t="s">
        <v>570</v>
      </c>
      <c r="H149" s="310" t="s">
        <v>0</v>
      </c>
      <c r="I149" s="800"/>
      <c r="J149" s="311" t="s">
        <v>571</v>
      </c>
      <c r="K149" s="311" t="s">
        <v>570</v>
      </c>
      <c r="L149" s="311" t="s">
        <v>572</v>
      </c>
      <c r="M149" s="241"/>
      <c r="N149" s="800"/>
      <c r="O149" s="800"/>
      <c r="P149" s="800"/>
      <c r="Q149" s="311" t="s">
        <v>569</v>
      </c>
      <c r="R149" s="311" t="s">
        <v>570</v>
      </c>
      <c r="S149" s="311" t="s">
        <v>573</v>
      </c>
      <c r="T149" s="311" t="s">
        <v>508</v>
      </c>
      <c r="U149" s="311" t="s">
        <v>574</v>
      </c>
      <c r="V149" s="311" t="s">
        <v>570</v>
      </c>
      <c r="W149" s="311" t="s">
        <v>573</v>
      </c>
      <c r="X149" s="311" t="s">
        <v>575</v>
      </c>
    </row>
    <row r="150" spans="2:24" s="238" customFormat="1" ht="15" customHeight="1">
      <c r="B150" s="800"/>
      <c r="C150" s="800"/>
      <c r="D150" s="448">
        <f ca="1">표준압력!G116</f>
        <v>0</v>
      </c>
      <c r="E150" s="449">
        <f ca="1">D150</f>
        <v>0</v>
      </c>
      <c r="F150" s="449">
        <f>G145</f>
        <v>0</v>
      </c>
      <c r="G150" s="311">
        <f>F150</f>
        <v>0</v>
      </c>
      <c r="H150" s="311">
        <f>G150</f>
        <v>0</v>
      </c>
      <c r="I150" s="800"/>
      <c r="J150" s="310">
        <f ca="1">$E150</f>
        <v>0</v>
      </c>
      <c r="K150" s="310">
        <f ca="1">$E150</f>
        <v>0</v>
      </c>
      <c r="L150" s="310">
        <f ca="1">$E150</f>
        <v>0</v>
      </c>
      <c r="M150" s="241"/>
      <c r="N150" s="800"/>
      <c r="O150" s="800"/>
      <c r="P150" s="800"/>
      <c r="Q150" s="310">
        <f ca="1">J150</f>
        <v>0</v>
      </c>
      <c r="R150" s="310">
        <f ca="1">K150</f>
        <v>0</v>
      </c>
      <c r="S150" s="310">
        <f ca="1">L150</f>
        <v>0</v>
      </c>
      <c r="T150" s="310">
        <f ca="1">S150</f>
        <v>0</v>
      </c>
      <c r="U150" s="310">
        <f ca="1">Q150</f>
        <v>0</v>
      </c>
      <c r="V150" s="310">
        <f ca="1">R150</f>
        <v>0</v>
      </c>
      <c r="W150" s="310">
        <f ca="1">S150</f>
        <v>0</v>
      </c>
      <c r="X150" s="310">
        <f ca="1">T150</f>
        <v>0</v>
      </c>
    </row>
    <row r="151" spans="2:24" s="238" customFormat="1" ht="15" customHeight="1">
      <c r="B151" s="246" t="b">
        <f>IF(Pressure_1_R2!A4="",FALSE,TRUE)</f>
        <v>0</v>
      </c>
      <c r="C151" s="247">
        <v>1</v>
      </c>
      <c r="D151" s="253" t="str">
        <f>IF($B151=FALSE,"",표준압력!F116)</f>
        <v/>
      </c>
      <c r="E151" s="248" t="str">
        <f>IF($B151=FALSE,"",표준압력!H116)</f>
        <v/>
      </c>
      <c r="F151" s="248" t="str">
        <f>IF($B151=FALSE,"",Pressure_1_R2!Q4)</f>
        <v/>
      </c>
      <c r="G151" s="249" t="str">
        <f>IF($B151=FALSE,"",Pressure_1_R2!R4)</f>
        <v/>
      </c>
      <c r="H151" s="249" t="str">
        <f>IF($B151=FALSE,"",Pressure_1_R2!S4)</f>
        <v/>
      </c>
      <c r="I151" s="255" t="b">
        <f t="shared" ref="I151:I179" si="112">TYPE(G151)=1</f>
        <v>0</v>
      </c>
      <c r="J151" s="250" t="str">
        <f>IF($B151=FALSE,"",F151*$H$145)</f>
        <v/>
      </c>
      <c r="K151" s="251" t="str">
        <f>IF($B151=FALSE,"",IF(G151="ⅹ",J151,G151*$H$145))</f>
        <v/>
      </c>
      <c r="L151" s="251" t="str">
        <f>IF($B151=FALSE,"",IF(H151="ⅹ",K151,H151*$H$145))</f>
        <v/>
      </c>
      <c r="M151" s="241"/>
      <c r="N151" s="252" t="b">
        <f t="shared" ref="N151:N210" si="113">IF($P151&gt;$B$145,FALSE,TRUE)</f>
        <v>0</v>
      </c>
      <c r="O151" s="396" t="s">
        <v>511</v>
      </c>
      <c r="P151" s="400">
        <v>1</v>
      </c>
      <c r="Q151" s="398" t="str">
        <f t="shared" ref="Q151:Q165" ca="1" si="114">IF($N151=FALSE,"",IF($O151="가압",J151,OFFSET(J$150,$B$145*2-($P151-1),0)))</f>
        <v/>
      </c>
      <c r="R151" s="398" t="str">
        <f t="shared" ref="R151:R179" ca="1" si="115">IF($N151=FALSE,"",IF($O151="가압",K151,OFFSET(K$150,$B$145*2-($P151-1),0)))</f>
        <v/>
      </c>
      <c r="S151" s="398" t="str">
        <f t="shared" ref="S151:S179" ca="1" si="116">IF($N151=FALSE,"",IF($O151="가압",L151,OFFSET(L$150,$B$145*2-($P151-1),0)))</f>
        <v/>
      </c>
      <c r="T151" s="402" t="str">
        <f t="shared" ref="T151:T179" si="117">IF($N151=FALSE,"",AVERAGE(Q151:S151))</f>
        <v/>
      </c>
      <c r="U151" s="398" t="str">
        <f>IF($N151=FALSE,"",Q151-Q$151)</f>
        <v/>
      </c>
      <c r="V151" s="398" t="str">
        <f t="shared" ref="V151" si="118">IF($N151=FALSE,"",R151-R$151)</f>
        <v/>
      </c>
      <c r="W151" s="398" t="str">
        <f t="shared" ref="W151" si="119">IF($N151=FALSE,"",S151-S$151)</f>
        <v/>
      </c>
      <c r="X151" s="403" t="str">
        <f t="shared" ref="X151:X179" si="120">IF($N151=FALSE,"",MAX(U151:W151)-MIN(U151:W151))</f>
        <v/>
      </c>
    </row>
    <row r="152" spans="2:24" s="238" customFormat="1" ht="15" customHeight="1">
      <c r="B152" s="246" t="b">
        <f>IF(Pressure_1_R2!A5="",FALSE,TRUE)</f>
        <v>0</v>
      </c>
      <c r="C152" s="247">
        <v>2</v>
      </c>
      <c r="D152" s="253" t="str">
        <f>IF($B152=FALSE,"",표준압력!F117)</f>
        <v/>
      </c>
      <c r="E152" s="248" t="str">
        <f>IF($B152=FALSE,"",표준압력!H117)</f>
        <v/>
      </c>
      <c r="F152" s="248" t="str">
        <f>IF($B152=FALSE,"",Pressure_1_R2!Q5)</f>
        <v/>
      </c>
      <c r="G152" s="249" t="str">
        <f>IF($B152=FALSE,"",Pressure_1_R2!R5)</f>
        <v/>
      </c>
      <c r="H152" s="249" t="str">
        <f>IF($B152=FALSE,"",Pressure_1_R2!S5)</f>
        <v/>
      </c>
      <c r="I152" s="255" t="b">
        <f t="shared" si="112"/>
        <v>0</v>
      </c>
      <c r="J152" s="250" t="str">
        <f>IF($B152=FALSE,"",F152*$H$145)</f>
        <v/>
      </c>
      <c r="K152" s="251" t="str">
        <f>IF($B152=FALSE,"",IF(G152="ⅹ",J152,G152*$H$145))</f>
        <v/>
      </c>
      <c r="L152" s="251" t="str">
        <f>IF($B152=FALSE,"",IF(H152="ⅹ",K152,H152*$H$145))</f>
        <v/>
      </c>
      <c r="M152" s="241"/>
      <c r="N152" s="252" t="b">
        <f t="shared" si="113"/>
        <v>0</v>
      </c>
      <c r="O152" s="396" t="s">
        <v>511</v>
      </c>
      <c r="P152" s="400">
        <v>2</v>
      </c>
      <c r="Q152" s="398" t="str">
        <f t="shared" ca="1" si="114"/>
        <v/>
      </c>
      <c r="R152" s="398" t="str">
        <f t="shared" ca="1" si="115"/>
        <v/>
      </c>
      <c r="S152" s="398" t="str">
        <f t="shared" ca="1" si="116"/>
        <v/>
      </c>
      <c r="T152" s="402" t="str">
        <f t="shared" si="117"/>
        <v/>
      </c>
      <c r="U152" s="398" t="str">
        <f t="shared" ref="U152:U180" si="121">IF($N152=FALSE,"",Q152-Q$151)</f>
        <v/>
      </c>
      <c r="V152" s="398" t="str">
        <f t="shared" ref="V152:V180" si="122">IF($N152=FALSE,"",R152-R$151)</f>
        <v/>
      </c>
      <c r="W152" s="398" t="str">
        <f t="shared" ref="W152:W180" si="123">IF($N152=FALSE,"",S152-S$151)</f>
        <v/>
      </c>
      <c r="X152" s="403" t="str">
        <f t="shared" si="120"/>
        <v/>
      </c>
    </row>
    <row r="153" spans="2:24" s="238" customFormat="1" ht="15" customHeight="1">
      <c r="B153" s="246" t="b">
        <f>IF(Pressure_1_R2!A6="",FALSE,TRUE)</f>
        <v>0</v>
      </c>
      <c r="C153" s="247">
        <v>3</v>
      </c>
      <c r="D153" s="253" t="str">
        <f>IF($B153=FALSE,"",표준압력!F118)</f>
        <v/>
      </c>
      <c r="E153" s="248" t="str">
        <f>IF($B153=FALSE,"",표준압력!H118)</f>
        <v/>
      </c>
      <c r="F153" s="248" t="str">
        <f>IF($B153=FALSE,"",Pressure_1_R2!Q6)</f>
        <v/>
      </c>
      <c r="G153" s="249" t="str">
        <f>IF($B153=FALSE,"",Pressure_1_R2!R6)</f>
        <v/>
      </c>
      <c r="H153" s="249" t="str">
        <f>IF($B153=FALSE,"",Pressure_1_R2!S6)</f>
        <v/>
      </c>
      <c r="I153" s="255" t="b">
        <f t="shared" si="112"/>
        <v>0</v>
      </c>
      <c r="J153" s="250" t="str">
        <f>IF($B153=FALSE,"",F153*$H$145)</f>
        <v/>
      </c>
      <c r="K153" s="251" t="str">
        <f>IF($B153=FALSE,"",IF(G153="ⅹ",J153,G153*$H$145))</f>
        <v/>
      </c>
      <c r="L153" s="251" t="str">
        <f>IF($B153=FALSE,"",IF(H153="ⅹ",K153,H153*$H$145))</f>
        <v/>
      </c>
      <c r="M153" s="241"/>
      <c r="N153" s="252" t="b">
        <f t="shared" si="113"/>
        <v>0</v>
      </c>
      <c r="O153" s="396" t="s">
        <v>511</v>
      </c>
      <c r="P153" s="400">
        <v>3</v>
      </c>
      <c r="Q153" s="398" t="str">
        <f t="shared" ca="1" si="114"/>
        <v/>
      </c>
      <c r="R153" s="398" t="str">
        <f t="shared" ca="1" si="115"/>
        <v/>
      </c>
      <c r="S153" s="398" t="str">
        <f t="shared" ca="1" si="116"/>
        <v/>
      </c>
      <c r="T153" s="402" t="str">
        <f t="shared" si="117"/>
        <v/>
      </c>
      <c r="U153" s="398" t="str">
        <f t="shared" si="121"/>
        <v/>
      </c>
      <c r="V153" s="398" t="str">
        <f t="shared" si="122"/>
        <v/>
      </c>
      <c r="W153" s="398" t="str">
        <f t="shared" si="123"/>
        <v/>
      </c>
      <c r="X153" s="403" t="str">
        <f t="shared" si="120"/>
        <v/>
      </c>
    </row>
    <row r="154" spans="2:24" s="238" customFormat="1" ht="15" customHeight="1">
      <c r="B154" s="246" t="b">
        <f>IF(Pressure_1_R2!A7="",FALSE,TRUE)</f>
        <v>0</v>
      </c>
      <c r="C154" s="247">
        <v>4</v>
      </c>
      <c r="D154" s="253" t="str">
        <f>IF($B154=FALSE,"",표준압력!F119)</f>
        <v/>
      </c>
      <c r="E154" s="248" t="str">
        <f>IF($B154=FALSE,"",표준압력!H119)</f>
        <v/>
      </c>
      <c r="F154" s="248" t="str">
        <f>IF($B154=FALSE,"",Pressure_1_R2!Q7)</f>
        <v/>
      </c>
      <c r="G154" s="249" t="str">
        <f>IF($B154=FALSE,"",Pressure_1_R2!R7)</f>
        <v/>
      </c>
      <c r="H154" s="249" t="str">
        <f>IF($B154=FALSE,"",Pressure_1_R2!S7)</f>
        <v/>
      </c>
      <c r="I154" s="255" t="b">
        <f t="shared" si="112"/>
        <v>0</v>
      </c>
      <c r="J154" s="250" t="str">
        <f>IF($B154=FALSE,"",F154*$H$145)</f>
        <v/>
      </c>
      <c r="K154" s="251" t="str">
        <f>IF($B154=FALSE,"",IF(G154="ⅹ",J154,G154*$H$145))</f>
        <v/>
      </c>
      <c r="L154" s="251" t="str">
        <f>IF($B154=FALSE,"",IF(H154="ⅹ",K154,H154*$H$145))</f>
        <v/>
      </c>
      <c r="M154" s="241"/>
      <c r="N154" s="252" t="b">
        <f t="shared" si="113"/>
        <v>0</v>
      </c>
      <c r="O154" s="396" t="s">
        <v>511</v>
      </c>
      <c r="P154" s="400">
        <v>4</v>
      </c>
      <c r="Q154" s="398" t="str">
        <f t="shared" ca="1" si="114"/>
        <v/>
      </c>
      <c r="R154" s="398" t="str">
        <f t="shared" ca="1" si="115"/>
        <v/>
      </c>
      <c r="S154" s="398" t="str">
        <f t="shared" ca="1" si="116"/>
        <v/>
      </c>
      <c r="T154" s="402" t="str">
        <f t="shared" si="117"/>
        <v/>
      </c>
      <c r="U154" s="398" t="str">
        <f t="shared" si="121"/>
        <v/>
      </c>
      <c r="V154" s="398" t="str">
        <f t="shared" si="122"/>
        <v/>
      </c>
      <c r="W154" s="398" t="str">
        <f t="shared" si="123"/>
        <v/>
      </c>
      <c r="X154" s="403" t="str">
        <f t="shared" si="120"/>
        <v/>
      </c>
    </row>
    <row r="155" spans="2:24" s="238" customFormat="1" ht="15" customHeight="1">
      <c r="B155" s="246" t="b">
        <f>IF(Pressure_1_R2!A8="",FALSE,TRUE)</f>
        <v>0</v>
      </c>
      <c r="C155" s="247">
        <v>5</v>
      </c>
      <c r="D155" s="253" t="str">
        <f>IF($B155=FALSE,"",표준압력!F120)</f>
        <v/>
      </c>
      <c r="E155" s="248" t="str">
        <f>IF($B155=FALSE,"",표준압력!H120)</f>
        <v/>
      </c>
      <c r="F155" s="248" t="str">
        <f>IF($B155=FALSE,"",Pressure_1_R2!Q8)</f>
        <v/>
      </c>
      <c r="G155" s="249" t="str">
        <f>IF($B155=FALSE,"",Pressure_1_R2!R8)</f>
        <v/>
      </c>
      <c r="H155" s="249" t="str">
        <f>IF($B155=FALSE,"",Pressure_1_R2!S8)</f>
        <v/>
      </c>
      <c r="I155" s="255" t="b">
        <f t="shared" si="112"/>
        <v>0</v>
      </c>
      <c r="J155" s="250" t="str">
        <f>IF($B155=FALSE,"",F155*$H$145)</f>
        <v/>
      </c>
      <c r="K155" s="251" t="str">
        <f>IF($B155=FALSE,"",IF(G155="ⅹ",J155,G155*$H$145))</f>
        <v/>
      </c>
      <c r="L155" s="251" t="str">
        <f>IF($B155=FALSE,"",IF(H155="ⅹ",K155,H155*$H$145))</f>
        <v/>
      </c>
      <c r="M155" s="241"/>
      <c r="N155" s="252" t="b">
        <f t="shared" si="113"/>
        <v>0</v>
      </c>
      <c r="O155" s="396" t="s">
        <v>511</v>
      </c>
      <c r="P155" s="400">
        <v>5</v>
      </c>
      <c r="Q155" s="398" t="str">
        <f t="shared" ca="1" si="114"/>
        <v/>
      </c>
      <c r="R155" s="398" t="str">
        <f t="shared" ca="1" si="115"/>
        <v/>
      </c>
      <c r="S155" s="398" t="str">
        <f t="shared" ca="1" si="116"/>
        <v/>
      </c>
      <c r="T155" s="402" t="str">
        <f t="shared" si="117"/>
        <v/>
      </c>
      <c r="U155" s="398" t="str">
        <f t="shared" si="121"/>
        <v/>
      </c>
      <c r="V155" s="398" t="str">
        <f t="shared" si="122"/>
        <v/>
      </c>
      <c r="W155" s="398" t="str">
        <f t="shared" si="123"/>
        <v/>
      </c>
      <c r="X155" s="403" t="str">
        <f t="shared" si="120"/>
        <v/>
      </c>
    </row>
    <row r="156" spans="2:24" s="238" customFormat="1" ht="15" customHeight="1">
      <c r="B156" s="246" t="b">
        <f>IF(Pressure_1_R2!A9="",FALSE,TRUE)</f>
        <v>0</v>
      </c>
      <c r="C156" s="247">
        <v>6</v>
      </c>
      <c r="D156" s="253" t="str">
        <f>IF($B156=FALSE,"",표준압력!F121)</f>
        <v/>
      </c>
      <c r="E156" s="248" t="str">
        <f>IF($B156=FALSE,"",표준압력!H121)</f>
        <v/>
      </c>
      <c r="F156" s="248" t="str">
        <f>IF($B156=FALSE,"",Pressure_1_R2!Q9)</f>
        <v/>
      </c>
      <c r="G156" s="249" t="str">
        <f>IF($B156=FALSE,"",Pressure_1_R2!R9)</f>
        <v/>
      </c>
      <c r="H156" s="249" t="str">
        <f>IF($B156=FALSE,"",Pressure_1_R2!S9)</f>
        <v/>
      </c>
      <c r="I156" s="255" t="b">
        <f t="shared" si="112"/>
        <v>0</v>
      </c>
      <c r="J156" s="250" t="str">
        <f>IF($B156=FALSE,"",F156*$H$145)</f>
        <v/>
      </c>
      <c r="K156" s="251" t="str">
        <f>IF($B156=FALSE,"",IF(G156="ⅹ",J156,G156*$H$145))</f>
        <v/>
      </c>
      <c r="L156" s="251" t="str">
        <f>IF($B156=FALSE,"",IF(H156="ⅹ",K156,H156*$H$145))</f>
        <v/>
      </c>
      <c r="M156" s="241"/>
      <c r="N156" s="252" t="b">
        <f t="shared" si="113"/>
        <v>0</v>
      </c>
      <c r="O156" s="396" t="s">
        <v>511</v>
      </c>
      <c r="P156" s="400">
        <v>6</v>
      </c>
      <c r="Q156" s="398" t="str">
        <f t="shared" ca="1" si="114"/>
        <v/>
      </c>
      <c r="R156" s="398" t="str">
        <f t="shared" ca="1" si="115"/>
        <v/>
      </c>
      <c r="S156" s="398" t="str">
        <f t="shared" ca="1" si="116"/>
        <v/>
      </c>
      <c r="T156" s="402" t="str">
        <f t="shared" si="117"/>
        <v/>
      </c>
      <c r="U156" s="398" t="str">
        <f t="shared" si="121"/>
        <v/>
      </c>
      <c r="V156" s="398" t="str">
        <f t="shared" si="122"/>
        <v/>
      </c>
      <c r="W156" s="398" t="str">
        <f t="shared" si="123"/>
        <v/>
      </c>
      <c r="X156" s="403" t="str">
        <f t="shared" si="120"/>
        <v/>
      </c>
    </row>
    <row r="157" spans="2:24" s="238" customFormat="1" ht="15" customHeight="1">
      <c r="B157" s="246" t="b">
        <f>IF(Pressure_1_R2!A10="",FALSE,TRUE)</f>
        <v>0</v>
      </c>
      <c r="C157" s="247">
        <v>7</v>
      </c>
      <c r="D157" s="253" t="str">
        <f>IF($B157=FALSE,"",표준압력!F122)</f>
        <v/>
      </c>
      <c r="E157" s="248" t="str">
        <f>IF($B157=FALSE,"",표준압력!H122)</f>
        <v/>
      </c>
      <c r="F157" s="248" t="str">
        <f>IF($B157=FALSE,"",Pressure_1_R2!Q10)</f>
        <v/>
      </c>
      <c r="G157" s="249" t="str">
        <f>IF($B157=FALSE,"",Pressure_1_R2!R10)</f>
        <v/>
      </c>
      <c r="H157" s="249" t="str">
        <f>IF($B157=FALSE,"",Pressure_1_R2!S10)</f>
        <v/>
      </c>
      <c r="I157" s="255" t="b">
        <f t="shared" si="112"/>
        <v>0</v>
      </c>
      <c r="J157" s="250" t="str">
        <f>IF($B157=FALSE,"",F157*$H$145)</f>
        <v/>
      </c>
      <c r="K157" s="251" t="str">
        <f>IF($B157=FALSE,"",IF(G157="ⅹ",J157,G157*$H$145))</f>
        <v/>
      </c>
      <c r="L157" s="251" t="str">
        <f>IF($B157=FALSE,"",IF(H157="ⅹ",K157,H157*$H$145))</f>
        <v/>
      </c>
      <c r="M157" s="241"/>
      <c r="N157" s="252" t="b">
        <f t="shared" si="113"/>
        <v>0</v>
      </c>
      <c r="O157" s="396" t="s">
        <v>511</v>
      </c>
      <c r="P157" s="400">
        <v>7</v>
      </c>
      <c r="Q157" s="398" t="str">
        <f t="shared" ca="1" si="114"/>
        <v/>
      </c>
      <c r="R157" s="398" t="str">
        <f t="shared" ca="1" si="115"/>
        <v/>
      </c>
      <c r="S157" s="398" t="str">
        <f t="shared" ca="1" si="116"/>
        <v/>
      </c>
      <c r="T157" s="402" t="str">
        <f t="shared" si="117"/>
        <v/>
      </c>
      <c r="U157" s="398" t="str">
        <f t="shared" si="121"/>
        <v/>
      </c>
      <c r="V157" s="398" t="str">
        <f t="shared" si="122"/>
        <v/>
      </c>
      <c r="W157" s="398" t="str">
        <f t="shared" si="123"/>
        <v/>
      </c>
      <c r="X157" s="403" t="str">
        <f t="shared" si="120"/>
        <v/>
      </c>
    </row>
    <row r="158" spans="2:24" s="238" customFormat="1" ht="15" customHeight="1">
      <c r="B158" s="246" t="b">
        <f>IF(Pressure_1_R2!A11="",FALSE,TRUE)</f>
        <v>0</v>
      </c>
      <c r="C158" s="247">
        <v>8</v>
      </c>
      <c r="D158" s="253" t="str">
        <f>IF($B158=FALSE,"",표준압력!F123)</f>
        <v/>
      </c>
      <c r="E158" s="248" t="str">
        <f>IF($B158=FALSE,"",표준압력!H123)</f>
        <v/>
      </c>
      <c r="F158" s="248" t="str">
        <f>IF($B158=FALSE,"",Pressure_1_R2!Q11)</f>
        <v/>
      </c>
      <c r="G158" s="249" t="str">
        <f>IF($B158=FALSE,"",Pressure_1_R2!R11)</f>
        <v/>
      </c>
      <c r="H158" s="249" t="str">
        <f>IF($B158=FALSE,"",Pressure_1_R2!S11)</f>
        <v/>
      </c>
      <c r="I158" s="255" t="b">
        <f t="shared" si="112"/>
        <v>0</v>
      </c>
      <c r="J158" s="250" t="str">
        <f>IF($B158=FALSE,"",F158*$H$145)</f>
        <v/>
      </c>
      <c r="K158" s="251" t="str">
        <f>IF($B158=FALSE,"",IF(G158="ⅹ",J158,G158*$H$145))</f>
        <v/>
      </c>
      <c r="L158" s="251" t="str">
        <f>IF($B158=FALSE,"",IF(H158="ⅹ",K158,H158*$H$145))</f>
        <v/>
      </c>
      <c r="M158" s="241"/>
      <c r="N158" s="252" t="b">
        <f t="shared" si="113"/>
        <v>0</v>
      </c>
      <c r="O158" s="396" t="s">
        <v>511</v>
      </c>
      <c r="P158" s="400">
        <v>8</v>
      </c>
      <c r="Q158" s="398" t="str">
        <f t="shared" ca="1" si="114"/>
        <v/>
      </c>
      <c r="R158" s="398" t="str">
        <f t="shared" ca="1" si="115"/>
        <v/>
      </c>
      <c r="S158" s="398" t="str">
        <f t="shared" ca="1" si="116"/>
        <v/>
      </c>
      <c r="T158" s="402" t="str">
        <f t="shared" si="117"/>
        <v/>
      </c>
      <c r="U158" s="398" t="str">
        <f t="shared" si="121"/>
        <v/>
      </c>
      <c r="V158" s="398" t="str">
        <f t="shared" si="122"/>
        <v/>
      </c>
      <c r="W158" s="398" t="str">
        <f t="shared" si="123"/>
        <v/>
      </c>
      <c r="X158" s="403" t="str">
        <f t="shared" si="120"/>
        <v/>
      </c>
    </row>
    <row r="159" spans="2:24" s="238" customFormat="1" ht="15" customHeight="1">
      <c r="B159" s="246" t="b">
        <f>IF(Pressure_1_R2!A12="",FALSE,TRUE)</f>
        <v>0</v>
      </c>
      <c r="C159" s="247">
        <v>9</v>
      </c>
      <c r="D159" s="253" t="str">
        <f>IF($B159=FALSE,"",표준압력!F124)</f>
        <v/>
      </c>
      <c r="E159" s="248" t="str">
        <f>IF($B159=FALSE,"",표준압력!H124)</f>
        <v/>
      </c>
      <c r="F159" s="248" t="str">
        <f>IF($B159=FALSE,"",Pressure_1_R2!Q12)</f>
        <v/>
      </c>
      <c r="G159" s="249" t="str">
        <f>IF($B159=FALSE,"",Pressure_1_R2!R12)</f>
        <v/>
      </c>
      <c r="H159" s="249" t="str">
        <f>IF($B159=FALSE,"",Pressure_1_R2!S12)</f>
        <v/>
      </c>
      <c r="I159" s="255" t="b">
        <f t="shared" si="112"/>
        <v>0</v>
      </c>
      <c r="J159" s="250" t="str">
        <f>IF($B159=FALSE,"",F159*$H$145)</f>
        <v/>
      </c>
      <c r="K159" s="251" t="str">
        <f>IF($B159=FALSE,"",IF(G159="ⅹ",J159,G159*$H$145))</f>
        <v/>
      </c>
      <c r="L159" s="251" t="str">
        <f>IF($B159=FALSE,"",IF(H159="ⅹ",K159,H159*$H$145))</f>
        <v/>
      </c>
      <c r="M159" s="241"/>
      <c r="N159" s="252" t="b">
        <f t="shared" si="113"/>
        <v>0</v>
      </c>
      <c r="O159" s="396" t="s">
        <v>511</v>
      </c>
      <c r="P159" s="400">
        <v>9</v>
      </c>
      <c r="Q159" s="398" t="str">
        <f t="shared" ca="1" si="114"/>
        <v/>
      </c>
      <c r="R159" s="398" t="str">
        <f t="shared" ca="1" si="115"/>
        <v/>
      </c>
      <c r="S159" s="398" t="str">
        <f t="shared" ca="1" si="116"/>
        <v/>
      </c>
      <c r="T159" s="402" t="str">
        <f t="shared" si="117"/>
        <v/>
      </c>
      <c r="U159" s="398" t="str">
        <f t="shared" si="121"/>
        <v/>
      </c>
      <c r="V159" s="398" t="str">
        <f t="shared" si="122"/>
        <v/>
      </c>
      <c r="W159" s="398" t="str">
        <f t="shared" si="123"/>
        <v/>
      </c>
      <c r="X159" s="403" t="str">
        <f t="shared" si="120"/>
        <v/>
      </c>
    </row>
    <row r="160" spans="2:24" s="238" customFormat="1" ht="15" customHeight="1">
      <c r="B160" s="246" t="b">
        <f>IF(Pressure_1_R2!A13="",FALSE,TRUE)</f>
        <v>0</v>
      </c>
      <c r="C160" s="247">
        <v>10</v>
      </c>
      <c r="D160" s="253" t="str">
        <f>IF($B160=FALSE,"",표준압력!F125)</f>
        <v/>
      </c>
      <c r="E160" s="248" t="str">
        <f>IF($B160=FALSE,"",표준압력!H125)</f>
        <v/>
      </c>
      <c r="F160" s="248" t="str">
        <f>IF($B160=FALSE,"",Pressure_1_R2!Q13)</f>
        <v/>
      </c>
      <c r="G160" s="249" t="str">
        <f>IF($B160=FALSE,"",Pressure_1_R2!R13)</f>
        <v/>
      </c>
      <c r="H160" s="249" t="str">
        <f>IF($B160=FALSE,"",Pressure_1_R2!S13)</f>
        <v/>
      </c>
      <c r="I160" s="255" t="b">
        <f t="shared" si="112"/>
        <v>0</v>
      </c>
      <c r="J160" s="250" t="str">
        <f>IF($B160=FALSE,"",F160*$H$145)</f>
        <v/>
      </c>
      <c r="K160" s="251" t="str">
        <f>IF($B160=FALSE,"",IF(G160="ⅹ",J160,G160*$H$145))</f>
        <v/>
      </c>
      <c r="L160" s="251" t="str">
        <f>IF($B160=FALSE,"",IF(H160="ⅹ",K160,H160*$H$145))</f>
        <v/>
      </c>
      <c r="M160" s="241"/>
      <c r="N160" s="252" t="b">
        <f t="shared" si="113"/>
        <v>0</v>
      </c>
      <c r="O160" s="396" t="s">
        <v>511</v>
      </c>
      <c r="P160" s="400">
        <v>10</v>
      </c>
      <c r="Q160" s="398" t="str">
        <f t="shared" ca="1" si="114"/>
        <v/>
      </c>
      <c r="R160" s="398" t="str">
        <f t="shared" ca="1" si="115"/>
        <v/>
      </c>
      <c r="S160" s="398" t="str">
        <f t="shared" ca="1" si="116"/>
        <v/>
      </c>
      <c r="T160" s="402" t="str">
        <f t="shared" si="117"/>
        <v/>
      </c>
      <c r="U160" s="398" t="str">
        <f t="shared" si="121"/>
        <v/>
      </c>
      <c r="V160" s="398" t="str">
        <f t="shared" si="122"/>
        <v/>
      </c>
      <c r="W160" s="398" t="str">
        <f t="shared" si="123"/>
        <v/>
      </c>
      <c r="X160" s="403" t="str">
        <f t="shared" si="120"/>
        <v/>
      </c>
    </row>
    <row r="161" spans="2:24" s="238" customFormat="1" ht="15" customHeight="1">
      <c r="B161" s="246" t="b">
        <f>IF(Pressure_1_R2!A14="",FALSE,TRUE)</f>
        <v>0</v>
      </c>
      <c r="C161" s="247">
        <v>11</v>
      </c>
      <c r="D161" s="253" t="str">
        <f>IF($B161=FALSE,"",표준압력!F126)</f>
        <v/>
      </c>
      <c r="E161" s="248" t="str">
        <f>IF($B161=FALSE,"",표준압력!H126)</f>
        <v/>
      </c>
      <c r="F161" s="248" t="str">
        <f>IF($B161=FALSE,"",Pressure_1_R2!Q14)</f>
        <v/>
      </c>
      <c r="G161" s="249" t="str">
        <f>IF($B161=FALSE,"",Pressure_1_R2!R14)</f>
        <v/>
      </c>
      <c r="H161" s="249" t="str">
        <f>IF($B161=FALSE,"",Pressure_1_R2!S14)</f>
        <v/>
      </c>
      <c r="I161" s="255" t="b">
        <f t="shared" si="112"/>
        <v>0</v>
      </c>
      <c r="J161" s="250" t="str">
        <f>IF($B161=FALSE,"",F161*$H$145)</f>
        <v/>
      </c>
      <c r="K161" s="251" t="str">
        <f>IF($B161=FALSE,"",IF(G161="ⅹ",J161,G161*$H$145))</f>
        <v/>
      </c>
      <c r="L161" s="251" t="str">
        <f>IF($B161=FALSE,"",IF(H161="ⅹ",K161,H161*$H$145))</f>
        <v/>
      </c>
      <c r="M161" s="241"/>
      <c r="N161" s="252" t="b">
        <f t="shared" si="113"/>
        <v>0</v>
      </c>
      <c r="O161" s="396" t="s">
        <v>511</v>
      </c>
      <c r="P161" s="400">
        <v>11</v>
      </c>
      <c r="Q161" s="398" t="str">
        <f t="shared" ca="1" si="114"/>
        <v/>
      </c>
      <c r="R161" s="398" t="str">
        <f t="shared" ca="1" si="115"/>
        <v/>
      </c>
      <c r="S161" s="398" t="str">
        <f t="shared" ca="1" si="116"/>
        <v/>
      </c>
      <c r="T161" s="402" t="str">
        <f t="shared" si="117"/>
        <v/>
      </c>
      <c r="U161" s="398" t="str">
        <f t="shared" si="121"/>
        <v/>
      </c>
      <c r="V161" s="398" t="str">
        <f t="shared" si="122"/>
        <v/>
      </c>
      <c r="W161" s="398" t="str">
        <f t="shared" si="123"/>
        <v/>
      </c>
      <c r="X161" s="403" t="str">
        <f t="shared" si="120"/>
        <v/>
      </c>
    </row>
    <row r="162" spans="2:24" s="238" customFormat="1" ht="15" customHeight="1">
      <c r="B162" s="246" t="b">
        <f>IF(Pressure_1_R2!A15="",FALSE,TRUE)</f>
        <v>0</v>
      </c>
      <c r="C162" s="247">
        <v>12</v>
      </c>
      <c r="D162" s="253" t="str">
        <f>IF($B162=FALSE,"",표준압력!F127)</f>
        <v/>
      </c>
      <c r="E162" s="248" t="str">
        <f>IF($B162=FALSE,"",표준압력!H127)</f>
        <v/>
      </c>
      <c r="F162" s="248" t="str">
        <f>IF($B162=FALSE,"",Pressure_1_R2!Q15)</f>
        <v/>
      </c>
      <c r="G162" s="249" t="str">
        <f>IF($B162=FALSE,"",Pressure_1_R2!R15)</f>
        <v/>
      </c>
      <c r="H162" s="249" t="str">
        <f>IF($B162=FALSE,"",Pressure_1_R2!S15)</f>
        <v/>
      </c>
      <c r="I162" s="255" t="b">
        <f t="shared" si="112"/>
        <v>0</v>
      </c>
      <c r="J162" s="250" t="str">
        <f>IF($B162=FALSE,"",F162*$H$145)</f>
        <v/>
      </c>
      <c r="K162" s="251" t="str">
        <f>IF($B162=FALSE,"",IF(G162="ⅹ",J162,G162*$H$145))</f>
        <v/>
      </c>
      <c r="L162" s="251" t="str">
        <f>IF($B162=FALSE,"",IF(H162="ⅹ",K162,H162*$H$145))</f>
        <v/>
      </c>
      <c r="M162" s="241"/>
      <c r="N162" s="252" t="b">
        <f t="shared" si="113"/>
        <v>0</v>
      </c>
      <c r="O162" s="396" t="s">
        <v>511</v>
      </c>
      <c r="P162" s="400">
        <v>12</v>
      </c>
      <c r="Q162" s="398" t="str">
        <f t="shared" ca="1" si="114"/>
        <v/>
      </c>
      <c r="R162" s="398" t="str">
        <f t="shared" ca="1" si="115"/>
        <v/>
      </c>
      <c r="S162" s="398" t="str">
        <f t="shared" ca="1" si="116"/>
        <v/>
      </c>
      <c r="T162" s="402" t="str">
        <f t="shared" si="117"/>
        <v/>
      </c>
      <c r="U162" s="398" t="str">
        <f t="shared" si="121"/>
        <v/>
      </c>
      <c r="V162" s="398" t="str">
        <f t="shared" si="122"/>
        <v/>
      </c>
      <c r="W162" s="398" t="str">
        <f t="shared" si="123"/>
        <v/>
      </c>
      <c r="X162" s="403" t="str">
        <f t="shared" si="120"/>
        <v/>
      </c>
    </row>
    <row r="163" spans="2:24" s="238" customFormat="1" ht="15" customHeight="1">
      <c r="B163" s="246" t="b">
        <f>IF(Pressure_1_R2!A16="",FALSE,TRUE)</f>
        <v>0</v>
      </c>
      <c r="C163" s="247">
        <v>13</v>
      </c>
      <c r="D163" s="253" t="str">
        <f>IF($B163=FALSE,"",표준압력!F128)</f>
        <v/>
      </c>
      <c r="E163" s="248" t="str">
        <f>IF($B163=FALSE,"",표준압력!H128)</f>
        <v/>
      </c>
      <c r="F163" s="248" t="str">
        <f>IF($B163=FALSE,"",Pressure_1_R2!Q16)</f>
        <v/>
      </c>
      <c r="G163" s="249" t="str">
        <f>IF($B163=FALSE,"",Pressure_1_R2!R16)</f>
        <v/>
      </c>
      <c r="H163" s="249" t="str">
        <f>IF($B163=FALSE,"",Pressure_1_R2!S16)</f>
        <v/>
      </c>
      <c r="I163" s="255" t="b">
        <f t="shared" si="112"/>
        <v>0</v>
      </c>
      <c r="J163" s="250" t="str">
        <f>IF($B163=FALSE,"",F163*$H$145)</f>
        <v/>
      </c>
      <c r="K163" s="251" t="str">
        <f>IF($B163=FALSE,"",IF(G163="ⅹ",J163,G163*$H$145))</f>
        <v/>
      </c>
      <c r="L163" s="251" t="str">
        <f>IF($B163=FALSE,"",IF(H163="ⅹ",K163,H163*$H$145))</f>
        <v/>
      </c>
      <c r="M163" s="241"/>
      <c r="N163" s="252" t="b">
        <f t="shared" si="113"/>
        <v>0</v>
      </c>
      <c r="O163" s="396" t="s">
        <v>511</v>
      </c>
      <c r="P163" s="400">
        <v>13</v>
      </c>
      <c r="Q163" s="398" t="str">
        <f t="shared" ca="1" si="114"/>
        <v/>
      </c>
      <c r="R163" s="398" t="str">
        <f t="shared" ca="1" si="115"/>
        <v/>
      </c>
      <c r="S163" s="398" t="str">
        <f t="shared" ca="1" si="116"/>
        <v/>
      </c>
      <c r="T163" s="402" t="str">
        <f t="shared" si="117"/>
        <v/>
      </c>
      <c r="U163" s="398" t="str">
        <f t="shared" si="121"/>
        <v/>
      </c>
      <c r="V163" s="398" t="str">
        <f t="shared" si="122"/>
        <v/>
      </c>
      <c r="W163" s="398" t="str">
        <f t="shared" si="123"/>
        <v/>
      </c>
      <c r="X163" s="403" t="str">
        <f t="shared" si="120"/>
        <v/>
      </c>
    </row>
    <row r="164" spans="2:24" s="238" customFormat="1" ht="15" customHeight="1">
      <c r="B164" s="246" t="b">
        <f>IF(Pressure_1_R2!A17="",FALSE,TRUE)</f>
        <v>0</v>
      </c>
      <c r="C164" s="247">
        <v>14</v>
      </c>
      <c r="D164" s="253" t="str">
        <f>IF($B164=FALSE,"",표준압력!F129)</f>
        <v/>
      </c>
      <c r="E164" s="248" t="str">
        <f>IF($B164=FALSE,"",표준압력!H129)</f>
        <v/>
      </c>
      <c r="F164" s="248" t="str">
        <f>IF($B164=FALSE,"",Pressure_1_R2!Q17)</f>
        <v/>
      </c>
      <c r="G164" s="249" t="str">
        <f>IF($B164=FALSE,"",Pressure_1_R2!R17)</f>
        <v/>
      </c>
      <c r="H164" s="249" t="str">
        <f>IF($B164=FALSE,"",Pressure_1_R2!S17)</f>
        <v/>
      </c>
      <c r="I164" s="255" t="b">
        <f t="shared" si="112"/>
        <v>0</v>
      </c>
      <c r="J164" s="250" t="str">
        <f>IF($B164=FALSE,"",F164*$H$145)</f>
        <v/>
      </c>
      <c r="K164" s="251" t="str">
        <f>IF($B164=FALSE,"",IF(G164="ⅹ",J164,G164*$H$145))</f>
        <v/>
      </c>
      <c r="L164" s="251" t="str">
        <f>IF($B164=FALSE,"",IF(H164="ⅹ",K164,H164*$H$145))</f>
        <v/>
      </c>
      <c r="M164" s="241"/>
      <c r="N164" s="252" t="b">
        <f t="shared" si="113"/>
        <v>0</v>
      </c>
      <c r="O164" s="396" t="s">
        <v>511</v>
      </c>
      <c r="P164" s="400">
        <v>14</v>
      </c>
      <c r="Q164" s="398" t="str">
        <f t="shared" ca="1" si="114"/>
        <v/>
      </c>
      <c r="R164" s="398" t="str">
        <f t="shared" ca="1" si="115"/>
        <v/>
      </c>
      <c r="S164" s="398" t="str">
        <f t="shared" ca="1" si="116"/>
        <v/>
      </c>
      <c r="T164" s="402" t="str">
        <f t="shared" si="117"/>
        <v/>
      </c>
      <c r="U164" s="398" t="str">
        <f t="shared" si="121"/>
        <v/>
      </c>
      <c r="V164" s="398" t="str">
        <f t="shared" si="122"/>
        <v/>
      </c>
      <c r="W164" s="398" t="str">
        <f t="shared" si="123"/>
        <v/>
      </c>
      <c r="X164" s="403" t="str">
        <f t="shared" si="120"/>
        <v/>
      </c>
    </row>
    <row r="165" spans="2:24" s="238" customFormat="1" ht="15" customHeight="1">
      <c r="B165" s="246" t="b">
        <f>IF(Pressure_1_R2!A18="",FALSE,TRUE)</f>
        <v>0</v>
      </c>
      <c r="C165" s="247">
        <v>15</v>
      </c>
      <c r="D165" s="253" t="str">
        <f>IF($B165=FALSE,"",표준압력!F130)</f>
        <v/>
      </c>
      <c r="E165" s="248" t="str">
        <f>IF($B165=FALSE,"",표준압력!H130)</f>
        <v/>
      </c>
      <c r="F165" s="248" t="str">
        <f>IF($B165=FALSE,"",Pressure_1_R2!Q18)</f>
        <v/>
      </c>
      <c r="G165" s="249" t="str">
        <f>IF($B165=FALSE,"",Pressure_1_R2!R18)</f>
        <v/>
      </c>
      <c r="H165" s="249" t="str">
        <f>IF($B165=FALSE,"",Pressure_1_R2!S18)</f>
        <v/>
      </c>
      <c r="I165" s="255" t="b">
        <f t="shared" si="112"/>
        <v>0</v>
      </c>
      <c r="J165" s="250" t="str">
        <f>IF($B165=FALSE,"",F165*$H$145)</f>
        <v/>
      </c>
      <c r="K165" s="251" t="str">
        <f>IF($B165=FALSE,"",IF(G165="ⅹ",J165,G165*$H$145))</f>
        <v/>
      </c>
      <c r="L165" s="251" t="str">
        <f>IF($B165=FALSE,"",IF(H165="ⅹ",K165,H165*$H$145))</f>
        <v/>
      </c>
      <c r="M165" s="241"/>
      <c r="N165" s="252" t="b">
        <f t="shared" si="113"/>
        <v>0</v>
      </c>
      <c r="O165" s="396" t="s">
        <v>511</v>
      </c>
      <c r="P165" s="400">
        <v>15</v>
      </c>
      <c r="Q165" s="398" t="str">
        <f t="shared" ca="1" si="114"/>
        <v/>
      </c>
      <c r="R165" s="398" t="str">
        <f t="shared" ca="1" si="115"/>
        <v/>
      </c>
      <c r="S165" s="398" t="str">
        <f t="shared" ca="1" si="116"/>
        <v/>
      </c>
      <c r="T165" s="402" t="str">
        <f t="shared" si="117"/>
        <v/>
      </c>
      <c r="U165" s="398" t="str">
        <f t="shared" si="121"/>
        <v/>
      </c>
      <c r="V165" s="398" t="str">
        <f t="shared" si="122"/>
        <v/>
      </c>
      <c r="W165" s="398" t="str">
        <f t="shared" si="123"/>
        <v/>
      </c>
      <c r="X165" s="403" t="str">
        <f t="shared" si="120"/>
        <v/>
      </c>
    </row>
    <row r="166" spans="2:24" s="238" customFormat="1" ht="15" customHeight="1">
      <c r="B166" s="246" t="b">
        <f>IF(Pressure_1_R2!A19="",FALSE,TRUE)</f>
        <v>0</v>
      </c>
      <c r="C166" s="247">
        <v>16</v>
      </c>
      <c r="D166" s="253" t="str">
        <f>IF($B166=FALSE,"",표준압력!F131)</f>
        <v/>
      </c>
      <c r="E166" s="248" t="str">
        <f>IF($B166=FALSE,"",표준압력!H131)</f>
        <v/>
      </c>
      <c r="F166" s="248" t="str">
        <f>IF($B166=FALSE,"",Pressure_1_R2!Q19)</f>
        <v/>
      </c>
      <c r="G166" s="249" t="str">
        <f>IF($B166=FALSE,"",Pressure_1_R2!R19)</f>
        <v/>
      </c>
      <c r="H166" s="249" t="str">
        <f>IF($B166=FALSE,"",Pressure_1_R2!S19)</f>
        <v/>
      </c>
      <c r="I166" s="255" t="b">
        <f t="shared" si="112"/>
        <v>0</v>
      </c>
      <c r="J166" s="250" t="str">
        <f>IF($B166=FALSE,"",F166*$H$145)</f>
        <v/>
      </c>
      <c r="K166" s="251" t="str">
        <f>IF($B166=FALSE,"",IF(G166="ⅹ",J166,G166*$H$145))</f>
        <v/>
      </c>
      <c r="L166" s="251" t="str">
        <f>IF($B166=FALSE,"",IF(H166="ⅹ",K166,H166*$H$145))</f>
        <v/>
      </c>
      <c r="M166" s="241"/>
      <c r="N166" s="252" t="b">
        <f t="shared" si="113"/>
        <v>0</v>
      </c>
      <c r="O166" s="396" t="s">
        <v>511</v>
      </c>
      <c r="P166" s="400">
        <v>16</v>
      </c>
      <c r="Q166" s="398" t="str">
        <f ca="1">IF($N166=FALSE,"",IF($O166="가압",J166,OFFSET(J$150,$B$145*2-($P166-1),0)))</f>
        <v/>
      </c>
      <c r="R166" s="398" t="str">
        <f t="shared" ca="1" si="115"/>
        <v/>
      </c>
      <c r="S166" s="398" t="str">
        <f t="shared" ca="1" si="116"/>
        <v/>
      </c>
      <c r="T166" s="402" t="str">
        <f t="shared" si="117"/>
        <v/>
      </c>
      <c r="U166" s="398" t="str">
        <f t="shared" si="121"/>
        <v/>
      </c>
      <c r="V166" s="398" t="str">
        <f t="shared" si="122"/>
        <v/>
      </c>
      <c r="W166" s="398" t="str">
        <f t="shared" si="123"/>
        <v/>
      </c>
      <c r="X166" s="403" t="str">
        <f t="shared" si="120"/>
        <v/>
      </c>
    </row>
    <row r="167" spans="2:24" s="238" customFormat="1" ht="15" customHeight="1">
      <c r="B167" s="246" t="b">
        <f>IF(Pressure_1_R2!A20="",FALSE,TRUE)</f>
        <v>0</v>
      </c>
      <c r="C167" s="247">
        <v>17</v>
      </c>
      <c r="D167" s="253" t="str">
        <f>IF($B167=FALSE,"",표준압력!F132)</f>
        <v/>
      </c>
      <c r="E167" s="248" t="str">
        <f>IF($B167=FALSE,"",표준압력!H132)</f>
        <v/>
      </c>
      <c r="F167" s="248" t="str">
        <f>IF($B167=FALSE,"",Pressure_1_R2!Q20)</f>
        <v/>
      </c>
      <c r="G167" s="249" t="str">
        <f>IF($B167=FALSE,"",Pressure_1_R2!R20)</f>
        <v/>
      </c>
      <c r="H167" s="249" t="str">
        <f>IF($B167=FALSE,"",Pressure_1_R2!S20)</f>
        <v/>
      </c>
      <c r="I167" s="255" t="b">
        <f t="shared" si="112"/>
        <v>0</v>
      </c>
      <c r="J167" s="250" t="str">
        <f>IF($B167=FALSE,"",F167*$H$145)</f>
        <v/>
      </c>
      <c r="K167" s="251" t="str">
        <f>IF($B167=FALSE,"",IF(G167="ⅹ",J167,G167*$H$145))</f>
        <v/>
      </c>
      <c r="L167" s="251" t="str">
        <f>IF($B167=FALSE,"",IF(H167="ⅹ",K167,H167*$H$145))</f>
        <v/>
      </c>
      <c r="M167" s="241"/>
      <c r="N167" s="252" t="b">
        <f t="shared" si="113"/>
        <v>0</v>
      </c>
      <c r="O167" s="396" t="s">
        <v>511</v>
      </c>
      <c r="P167" s="400">
        <v>17</v>
      </c>
      <c r="Q167" s="398" t="str">
        <f t="shared" ref="Q167:Q179" ca="1" si="124">IF($N167=FALSE,"",IF($O167="가압",J167,OFFSET(J$150,$B$145*2-($P167-1),0)))</f>
        <v/>
      </c>
      <c r="R167" s="398" t="str">
        <f t="shared" ca="1" si="115"/>
        <v/>
      </c>
      <c r="S167" s="398" t="str">
        <f t="shared" ca="1" si="116"/>
        <v/>
      </c>
      <c r="T167" s="402" t="str">
        <f t="shared" si="117"/>
        <v/>
      </c>
      <c r="U167" s="398" t="str">
        <f t="shared" si="121"/>
        <v/>
      </c>
      <c r="V167" s="398" t="str">
        <f t="shared" si="122"/>
        <v/>
      </c>
      <c r="W167" s="398" t="str">
        <f t="shared" si="123"/>
        <v/>
      </c>
      <c r="X167" s="403" t="str">
        <f t="shared" si="120"/>
        <v/>
      </c>
    </row>
    <row r="168" spans="2:24" s="238" customFormat="1" ht="15" customHeight="1">
      <c r="B168" s="246" t="b">
        <f>IF(Pressure_1_R2!A21="",FALSE,TRUE)</f>
        <v>0</v>
      </c>
      <c r="C168" s="247">
        <v>18</v>
      </c>
      <c r="D168" s="253" t="str">
        <f>IF($B168=FALSE,"",표준압력!F133)</f>
        <v/>
      </c>
      <c r="E168" s="248" t="str">
        <f>IF($B168=FALSE,"",표준압력!H133)</f>
        <v/>
      </c>
      <c r="F168" s="248" t="str">
        <f>IF($B168=FALSE,"",Pressure_1_R2!Q21)</f>
        <v/>
      </c>
      <c r="G168" s="249" t="str">
        <f>IF($B168=FALSE,"",Pressure_1_R2!R21)</f>
        <v/>
      </c>
      <c r="H168" s="249" t="str">
        <f>IF($B168=FALSE,"",Pressure_1_R2!S21)</f>
        <v/>
      </c>
      <c r="I168" s="255" t="b">
        <f t="shared" si="112"/>
        <v>0</v>
      </c>
      <c r="J168" s="250" t="str">
        <f>IF($B168=FALSE,"",F168*$H$145)</f>
        <v/>
      </c>
      <c r="K168" s="251" t="str">
        <f>IF($B168=FALSE,"",IF(G168="ⅹ",J168,G168*$H$145))</f>
        <v/>
      </c>
      <c r="L168" s="251" t="str">
        <f>IF($B168=FALSE,"",IF(H168="ⅹ",K168,H168*$H$145))</f>
        <v/>
      </c>
      <c r="M168" s="241"/>
      <c r="N168" s="252" t="b">
        <f t="shared" si="113"/>
        <v>0</v>
      </c>
      <c r="O168" s="396" t="s">
        <v>511</v>
      </c>
      <c r="P168" s="400">
        <v>18</v>
      </c>
      <c r="Q168" s="398" t="str">
        <f t="shared" ca="1" si="124"/>
        <v/>
      </c>
      <c r="R168" s="398" t="str">
        <f t="shared" ca="1" si="115"/>
        <v/>
      </c>
      <c r="S168" s="398" t="str">
        <f t="shared" ca="1" si="116"/>
        <v/>
      </c>
      <c r="T168" s="402" t="str">
        <f t="shared" si="117"/>
        <v/>
      </c>
      <c r="U168" s="398" t="str">
        <f t="shared" si="121"/>
        <v/>
      </c>
      <c r="V168" s="398" t="str">
        <f t="shared" si="122"/>
        <v/>
      </c>
      <c r="W168" s="398" t="str">
        <f t="shared" si="123"/>
        <v/>
      </c>
      <c r="X168" s="403" t="str">
        <f t="shared" si="120"/>
        <v/>
      </c>
    </row>
    <row r="169" spans="2:24" s="238" customFormat="1" ht="15" customHeight="1">
      <c r="B169" s="246" t="b">
        <f>IF(Pressure_1_R2!A22="",FALSE,TRUE)</f>
        <v>0</v>
      </c>
      <c r="C169" s="247">
        <v>19</v>
      </c>
      <c r="D169" s="253" t="str">
        <f>IF($B169=FALSE,"",표준압력!F134)</f>
        <v/>
      </c>
      <c r="E169" s="248" t="str">
        <f>IF($B169=FALSE,"",표준압력!H134)</f>
        <v/>
      </c>
      <c r="F169" s="248" t="str">
        <f>IF($B169=FALSE,"",Pressure_1_R2!Q22)</f>
        <v/>
      </c>
      <c r="G169" s="249" t="str">
        <f>IF($B169=FALSE,"",Pressure_1_R2!R22)</f>
        <v/>
      </c>
      <c r="H169" s="249" t="str">
        <f>IF($B169=FALSE,"",Pressure_1_R2!S22)</f>
        <v/>
      </c>
      <c r="I169" s="255" t="b">
        <f t="shared" si="112"/>
        <v>0</v>
      </c>
      <c r="J169" s="250" t="str">
        <f>IF($B169=FALSE,"",F169*$H$145)</f>
        <v/>
      </c>
      <c r="K169" s="251" t="str">
        <f>IF($B169=FALSE,"",IF(G169="ⅹ",J169,G169*$H$145))</f>
        <v/>
      </c>
      <c r="L169" s="251" t="str">
        <f>IF($B169=FALSE,"",IF(H169="ⅹ",K169,H169*$H$145))</f>
        <v/>
      </c>
      <c r="M169" s="241"/>
      <c r="N169" s="252" t="b">
        <f t="shared" si="113"/>
        <v>0</v>
      </c>
      <c r="O169" s="396" t="s">
        <v>511</v>
      </c>
      <c r="P169" s="400">
        <v>19</v>
      </c>
      <c r="Q169" s="398" t="str">
        <f t="shared" ca="1" si="124"/>
        <v/>
      </c>
      <c r="R169" s="398" t="str">
        <f t="shared" ca="1" si="115"/>
        <v/>
      </c>
      <c r="S169" s="398" t="str">
        <f t="shared" ca="1" si="116"/>
        <v/>
      </c>
      <c r="T169" s="402" t="str">
        <f t="shared" si="117"/>
        <v/>
      </c>
      <c r="U169" s="398" t="str">
        <f t="shared" si="121"/>
        <v/>
      </c>
      <c r="V169" s="398" t="str">
        <f t="shared" si="122"/>
        <v/>
      </c>
      <c r="W169" s="398" t="str">
        <f t="shared" si="123"/>
        <v/>
      </c>
      <c r="X169" s="403" t="str">
        <f t="shared" si="120"/>
        <v/>
      </c>
    </row>
    <row r="170" spans="2:24" s="238" customFormat="1" ht="15" customHeight="1">
      <c r="B170" s="246" t="b">
        <f>IF(Pressure_1_R2!A23="",FALSE,TRUE)</f>
        <v>0</v>
      </c>
      <c r="C170" s="247">
        <v>20</v>
      </c>
      <c r="D170" s="253" t="str">
        <f>IF($B170=FALSE,"",표준압력!F135)</f>
        <v/>
      </c>
      <c r="E170" s="248" t="str">
        <f>IF($B170=FALSE,"",표준압력!H135)</f>
        <v/>
      </c>
      <c r="F170" s="248" t="str">
        <f>IF($B170=FALSE,"",Pressure_1_R2!Q23)</f>
        <v/>
      </c>
      <c r="G170" s="249" t="str">
        <f>IF($B170=FALSE,"",Pressure_1_R2!R23)</f>
        <v/>
      </c>
      <c r="H170" s="249" t="str">
        <f>IF($B170=FALSE,"",Pressure_1_R2!S23)</f>
        <v/>
      </c>
      <c r="I170" s="255" t="b">
        <f t="shared" si="112"/>
        <v>0</v>
      </c>
      <c r="J170" s="250" t="str">
        <f>IF($B170=FALSE,"",F170*$H$145)</f>
        <v/>
      </c>
      <c r="K170" s="251" t="str">
        <f>IF($B170=FALSE,"",IF(G170="ⅹ",J170,G170*$H$145))</f>
        <v/>
      </c>
      <c r="L170" s="251" t="str">
        <f>IF($B170=FALSE,"",IF(H170="ⅹ",K170,H170*$H$145))</f>
        <v/>
      </c>
      <c r="M170" s="241"/>
      <c r="N170" s="252" t="b">
        <f t="shared" si="113"/>
        <v>0</v>
      </c>
      <c r="O170" s="396" t="s">
        <v>511</v>
      </c>
      <c r="P170" s="400">
        <v>20</v>
      </c>
      <c r="Q170" s="398" t="str">
        <f t="shared" ca="1" si="124"/>
        <v/>
      </c>
      <c r="R170" s="398" t="str">
        <f t="shared" ca="1" si="115"/>
        <v/>
      </c>
      <c r="S170" s="398" t="str">
        <f t="shared" ca="1" si="116"/>
        <v/>
      </c>
      <c r="T170" s="402" t="str">
        <f t="shared" si="117"/>
        <v/>
      </c>
      <c r="U170" s="398" t="str">
        <f t="shared" si="121"/>
        <v/>
      </c>
      <c r="V170" s="398" t="str">
        <f t="shared" si="122"/>
        <v/>
      </c>
      <c r="W170" s="398" t="str">
        <f t="shared" si="123"/>
        <v/>
      </c>
      <c r="X170" s="403" t="str">
        <f t="shared" si="120"/>
        <v/>
      </c>
    </row>
    <row r="171" spans="2:24" s="238" customFormat="1" ht="15" customHeight="1">
      <c r="B171" s="246" t="b">
        <f>IF(Pressure_1_R2!A24="",FALSE,TRUE)</f>
        <v>0</v>
      </c>
      <c r="C171" s="247">
        <v>21</v>
      </c>
      <c r="D171" s="253" t="str">
        <f>IF($B171=FALSE,"",표준압력!F136)</f>
        <v/>
      </c>
      <c r="E171" s="248" t="str">
        <f>IF($B171=FALSE,"",표준압력!H136)</f>
        <v/>
      </c>
      <c r="F171" s="248" t="str">
        <f>IF($B171=FALSE,"",Pressure_1_R2!Q24)</f>
        <v/>
      </c>
      <c r="G171" s="249" t="str">
        <f>IF($B171=FALSE,"",Pressure_1_R2!R24)</f>
        <v/>
      </c>
      <c r="H171" s="249" t="str">
        <f>IF($B171=FALSE,"",Pressure_1_R2!S24)</f>
        <v/>
      </c>
      <c r="I171" s="255" t="b">
        <f t="shared" si="112"/>
        <v>0</v>
      </c>
      <c r="J171" s="250" t="str">
        <f>IF($B171=FALSE,"",F171*$H$145)</f>
        <v/>
      </c>
      <c r="K171" s="251" t="str">
        <f>IF($B171=FALSE,"",IF(G171="ⅹ",J171,G171*$H$145))</f>
        <v/>
      </c>
      <c r="L171" s="251" t="str">
        <f>IF($B171=FALSE,"",IF(H171="ⅹ",K171,H171*$H$145))</f>
        <v/>
      </c>
      <c r="M171" s="241"/>
      <c r="N171" s="252" t="b">
        <f t="shared" si="113"/>
        <v>0</v>
      </c>
      <c r="O171" s="396" t="s">
        <v>511</v>
      </c>
      <c r="P171" s="400">
        <v>21</v>
      </c>
      <c r="Q171" s="398" t="str">
        <f t="shared" ca="1" si="124"/>
        <v/>
      </c>
      <c r="R171" s="398" t="str">
        <f t="shared" ca="1" si="115"/>
        <v/>
      </c>
      <c r="S171" s="398" t="str">
        <f t="shared" ca="1" si="116"/>
        <v/>
      </c>
      <c r="T171" s="402" t="str">
        <f t="shared" si="117"/>
        <v/>
      </c>
      <c r="U171" s="398" t="str">
        <f t="shared" si="121"/>
        <v/>
      </c>
      <c r="V171" s="398" t="str">
        <f t="shared" si="122"/>
        <v/>
      </c>
      <c r="W171" s="398" t="str">
        <f t="shared" si="123"/>
        <v/>
      </c>
      <c r="X171" s="403" t="str">
        <f t="shared" si="120"/>
        <v/>
      </c>
    </row>
    <row r="172" spans="2:24" s="238" customFormat="1" ht="15" customHeight="1">
      <c r="B172" s="246" t="b">
        <f>IF(Pressure_1_R2!A25="",FALSE,TRUE)</f>
        <v>0</v>
      </c>
      <c r="C172" s="247">
        <v>22</v>
      </c>
      <c r="D172" s="253" t="str">
        <f>IF($B172=FALSE,"",표준압력!F137)</f>
        <v/>
      </c>
      <c r="E172" s="248" t="str">
        <f>IF($B172=FALSE,"",표준압력!H137)</f>
        <v/>
      </c>
      <c r="F172" s="248" t="str">
        <f>IF($B172=FALSE,"",Pressure_1_R2!Q25)</f>
        <v/>
      </c>
      <c r="G172" s="249" t="str">
        <f>IF($B172=FALSE,"",Pressure_1_R2!R25)</f>
        <v/>
      </c>
      <c r="H172" s="249" t="str">
        <f>IF($B172=FALSE,"",Pressure_1_R2!S25)</f>
        <v/>
      </c>
      <c r="I172" s="255" t="b">
        <f t="shared" si="112"/>
        <v>0</v>
      </c>
      <c r="J172" s="250" t="str">
        <f>IF($B172=FALSE,"",F172*$H$145)</f>
        <v/>
      </c>
      <c r="K172" s="251" t="str">
        <f>IF($B172=FALSE,"",IF(G172="ⅹ",J172,G172*$H$145))</f>
        <v/>
      </c>
      <c r="L172" s="251" t="str">
        <f>IF($B172=FALSE,"",IF(H172="ⅹ",K172,H172*$H$145))</f>
        <v/>
      </c>
      <c r="M172" s="241"/>
      <c r="N172" s="252" t="b">
        <f t="shared" si="113"/>
        <v>0</v>
      </c>
      <c r="O172" s="396" t="s">
        <v>511</v>
      </c>
      <c r="P172" s="400">
        <v>22</v>
      </c>
      <c r="Q172" s="398" t="str">
        <f t="shared" ca="1" si="124"/>
        <v/>
      </c>
      <c r="R172" s="398" t="str">
        <f t="shared" ca="1" si="115"/>
        <v/>
      </c>
      <c r="S172" s="398" t="str">
        <f t="shared" ca="1" si="116"/>
        <v/>
      </c>
      <c r="T172" s="402" t="str">
        <f t="shared" si="117"/>
        <v/>
      </c>
      <c r="U172" s="398" t="str">
        <f t="shared" si="121"/>
        <v/>
      </c>
      <c r="V172" s="398" t="str">
        <f t="shared" si="122"/>
        <v/>
      </c>
      <c r="W172" s="398" t="str">
        <f t="shared" si="123"/>
        <v/>
      </c>
      <c r="X172" s="403" t="str">
        <f t="shared" si="120"/>
        <v/>
      </c>
    </row>
    <row r="173" spans="2:24" s="238" customFormat="1" ht="15" customHeight="1">
      <c r="B173" s="246" t="b">
        <f>IF(Pressure_1_R2!A26="",FALSE,TRUE)</f>
        <v>0</v>
      </c>
      <c r="C173" s="247">
        <v>23</v>
      </c>
      <c r="D173" s="253" t="str">
        <f>IF($B173=FALSE,"",표준압력!F138)</f>
        <v/>
      </c>
      <c r="E173" s="248" t="str">
        <f>IF($B173=FALSE,"",표준압력!H138)</f>
        <v/>
      </c>
      <c r="F173" s="248" t="str">
        <f>IF($B173=FALSE,"",Pressure_1_R2!Q26)</f>
        <v/>
      </c>
      <c r="G173" s="249" t="str">
        <f>IF($B173=FALSE,"",Pressure_1_R2!R26)</f>
        <v/>
      </c>
      <c r="H173" s="249" t="str">
        <f>IF($B173=FALSE,"",Pressure_1_R2!S26)</f>
        <v/>
      </c>
      <c r="I173" s="255" t="b">
        <f t="shared" si="112"/>
        <v>0</v>
      </c>
      <c r="J173" s="250" t="str">
        <f>IF($B173=FALSE,"",F173*$H$145)</f>
        <v/>
      </c>
      <c r="K173" s="251" t="str">
        <f>IF($B173=FALSE,"",IF(G173="ⅹ",J173,G173*$H$145))</f>
        <v/>
      </c>
      <c r="L173" s="251" t="str">
        <f>IF($B173=FALSE,"",IF(H173="ⅹ",K173,H173*$H$145))</f>
        <v/>
      </c>
      <c r="M173" s="241"/>
      <c r="N173" s="252" t="b">
        <f t="shared" si="113"/>
        <v>0</v>
      </c>
      <c r="O173" s="396" t="s">
        <v>511</v>
      </c>
      <c r="P173" s="400">
        <v>23</v>
      </c>
      <c r="Q173" s="398" t="str">
        <f t="shared" ca="1" si="124"/>
        <v/>
      </c>
      <c r="R173" s="398" t="str">
        <f t="shared" ca="1" si="115"/>
        <v/>
      </c>
      <c r="S173" s="398" t="str">
        <f t="shared" ca="1" si="116"/>
        <v/>
      </c>
      <c r="T173" s="402" t="str">
        <f t="shared" si="117"/>
        <v/>
      </c>
      <c r="U173" s="398" t="str">
        <f t="shared" si="121"/>
        <v/>
      </c>
      <c r="V173" s="398" t="str">
        <f t="shared" si="122"/>
        <v/>
      </c>
      <c r="W173" s="398" t="str">
        <f t="shared" si="123"/>
        <v/>
      </c>
      <c r="X173" s="403" t="str">
        <f t="shared" si="120"/>
        <v/>
      </c>
    </row>
    <row r="174" spans="2:24" s="238" customFormat="1" ht="15" customHeight="1">
      <c r="B174" s="246" t="b">
        <f>IF(Pressure_1_R2!A27="",FALSE,TRUE)</f>
        <v>0</v>
      </c>
      <c r="C174" s="247">
        <v>24</v>
      </c>
      <c r="D174" s="253" t="str">
        <f>IF($B174=FALSE,"",표준압력!F139)</f>
        <v/>
      </c>
      <c r="E174" s="248" t="str">
        <f>IF($B174=FALSE,"",표준압력!H139)</f>
        <v/>
      </c>
      <c r="F174" s="248" t="str">
        <f>IF($B174=FALSE,"",Pressure_1_R2!Q27)</f>
        <v/>
      </c>
      <c r="G174" s="249" t="str">
        <f>IF($B174=FALSE,"",Pressure_1_R2!R27)</f>
        <v/>
      </c>
      <c r="H174" s="249" t="str">
        <f>IF($B174=FALSE,"",Pressure_1_R2!S27)</f>
        <v/>
      </c>
      <c r="I174" s="255" t="b">
        <f t="shared" si="112"/>
        <v>0</v>
      </c>
      <c r="J174" s="250" t="str">
        <f>IF($B174=FALSE,"",F174*$H$145)</f>
        <v/>
      </c>
      <c r="K174" s="251" t="str">
        <f>IF($B174=FALSE,"",IF(G174="ⅹ",J174,G174*$H$145))</f>
        <v/>
      </c>
      <c r="L174" s="251" t="str">
        <f>IF($B174=FALSE,"",IF(H174="ⅹ",K174,H174*$H$145))</f>
        <v/>
      </c>
      <c r="M174" s="241"/>
      <c r="N174" s="252" t="b">
        <f t="shared" si="113"/>
        <v>0</v>
      </c>
      <c r="O174" s="396" t="s">
        <v>511</v>
      </c>
      <c r="P174" s="400">
        <v>24</v>
      </c>
      <c r="Q174" s="398" t="str">
        <f t="shared" ca="1" si="124"/>
        <v/>
      </c>
      <c r="R174" s="398" t="str">
        <f t="shared" ca="1" si="115"/>
        <v/>
      </c>
      <c r="S174" s="398" t="str">
        <f t="shared" ca="1" si="116"/>
        <v/>
      </c>
      <c r="T174" s="402" t="str">
        <f t="shared" si="117"/>
        <v/>
      </c>
      <c r="U174" s="398" t="str">
        <f t="shared" si="121"/>
        <v/>
      </c>
      <c r="V174" s="398" t="str">
        <f t="shared" si="122"/>
        <v/>
      </c>
      <c r="W174" s="398" t="str">
        <f t="shared" si="123"/>
        <v/>
      </c>
      <c r="X174" s="403" t="str">
        <f t="shared" si="120"/>
        <v/>
      </c>
    </row>
    <row r="175" spans="2:24" s="238" customFormat="1" ht="15" customHeight="1">
      <c r="B175" s="246" t="b">
        <f>IF(Pressure_1_R2!A28="",FALSE,TRUE)</f>
        <v>0</v>
      </c>
      <c r="C175" s="247">
        <v>25</v>
      </c>
      <c r="D175" s="253" t="str">
        <f>IF($B175=FALSE,"",표준압력!F140)</f>
        <v/>
      </c>
      <c r="E175" s="248" t="str">
        <f>IF($B175=FALSE,"",표준압력!H140)</f>
        <v/>
      </c>
      <c r="F175" s="248" t="str">
        <f>IF($B175=FALSE,"",Pressure_1_R2!Q28)</f>
        <v/>
      </c>
      <c r="G175" s="249" t="str">
        <f>IF($B175=FALSE,"",Pressure_1_R2!R28)</f>
        <v/>
      </c>
      <c r="H175" s="249" t="str">
        <f>IF($B175=FALSE,"",Pressure_1_R2!S28)</f>
        <v/>
      </c>
      <c r="I175" s="255" t="b">
        <f t="shared" si="112"/>
        <v>0</v>
      </c>
      <c r="J175" s="250" t="str">
        <f>IF($B175=FALSE,"",F175*$H$145)</f>
        <v/>
      </c>
      <c r="K175" s="251" t="str">
        <f>IF($B175=FALSE,"",IF(G175="ⅹ",J175,G175*$H$145))</f>
        <v/>
      </c>
      <c r="L175" s="251" t="str">
        <f>IF($B175=FALSE,"",IF(H175="ⅹ",K175,H175*$H$145))</f>
        <v/>
      </c>
      <c r="M175" s="241"/>
      <c r="N175" s="252" t="b">
        <f t="shared" si="113"/>
        <v>0</v>
      </c>
      <c r="O175" s="396" t="s">
        <v>511</v>
      </c>
      <c r="P175" s="400">
        <v>25</v>
      </c>
      <c r="Q175" s="398" t="str">
        <f t="shared" ca="1" si="124"/>
        <v/>
      </c>
      <c r="R175" s="398" t="str">
        <f t="shared" ca="1" si="115"/>
        <v/>
      </c>
      <c r="S175" s="398" t="str">
        <f t="shared" ca="1" si="116"/>
        <v/>
      </c>
      <c r="T175" s="402" t="str">
        <f t="shared" si="117"/>
        <v/>
      </c>
      <c r="U175" s="398" t="str">
        <f t="shared" si="121"/>
        <v/>
      </c>
      <c r="V175" s="398" t="str">
        <f t="shared" si="122"/>
        <v/>
      </c>
      <c r="W175" s="398" t="str">
        <f t="shared" si="123"/>
        <v/>
      </c>
      <c r="X175" s="403" t="str">
        <f t="shared" si="120"/>
        <v/>
      </c>
    </row>
    <row r="176" spans="2:24" s="238" customFormat="1" ht="15" customHeight="1">
      <c r="B176" s="246" t="b">
        <f>IF(Pressure_1_R2!A29="",FALSE,TRUE)</f>
        <v>0</v>
      </c>
      <c r="C176" s="247">
        <v>26</v>
      </c>
      <c r="D176" s="253" t="str">
        <f>IF($B176=FALSE,"",표준압력!F141)</f>
        <v/>
      </c>
      <c r="E176" s="248" t="str">
        <f>IF($B176=FALSE,"",표준압력!H141)</f>
        <v/>
      </c>
      <c r="F176" s="248" t="str">
        <f>IF($B176=FALSE,"",Pressure_1_R2!Q29)</f>
        <v/>
      </c>
      <c r="G176" s="249" t="str">
        <f>IF($B176=FALSE,"",Pressure_1_R2!R29)</f>
        <v/>
      </c>
      <c r="H176" s="249" t="str">
        <f>IF($B176=FALSE,"",Pressure_1_R2!S29)</f>
        <v/>
      </c>
      <c r="I176" s="255" t="b">
        <f t="shared" si="112"/>
        <v>0</v>
      </c>
      <c r="J176" s="250" t="str">
        <f>IF($B176=FALSE,"",F176*$H$145)</f>
        <v/>
      </c>
      <c r="K176" s="251" t="str">
        <f>IF($B176=FALSE,"",IF(G176="ⅹ",J176,G176*$H$145))</f>
        <v/>
      </c>
      <c r="L176" s="251" t="str">
        <f>IF($B176=FALSE,"",IF(H176="ⅹ",K176,H176*$H$145))</f>
        <v/>
      </c>
      <c r="M176" s="241"/>
      <c r="N176" s="252" t="b">
        <f t="shared" si="113"/>
        <v>0</v>
      </c>
      <c r="O176" s="396" t="s">
        <v>511</v>
      </c>
      <c r="P176" s="400">
        <v>26</v>
      </c>
      <c r="Q176" s="398" t="str">
        <f t="shared" ca="1" si="124"/>
        <v/>
      </c>
      <c r="R176" s="398" t="str">
        <f t="shared" ca="1" si="115"/>
        <v/>
      </c>
      <c r="S176" s="398" t="str">
        <f t="shared" ca="1" si="116"/>
        <v/>
      </c>
      <c r="T176" s="402" t="str">
        <f t="shared" si="117"/>
        <v/>
      </c>
      <c r="U176" s="398" t="str">
        <f t="shared" si="121"/>
        <v/>
      </c>
      <c r="V176" s="398" t="str">
        <f t="shared" si="122"/>
        <v/>
      </c>
      <c r="W176" s="398" t="str">
        <f t="shared" si="123"/>
        <v/>
      </c>
      <c r="X176" s="403" t="str">
        <f t="shared" si="120"/>
        <v/>
      </c>
    </row>
    <row r="177" spans="2:24" s="238" customFormat="1" ht="15" customHeight="1">
      <c r="B177" s="246" t="b">
        <f>IF(Pressure_1_R2!A30="",FALSE,TRUE)</f>
        <v>0</v>
      </c>
      <c r="C177" s="247">
        <v>27</v>
      </c>
      <c r="D177" s="253" t="str">
        <f>IF($B177=FALSE,"",표준압력!F142)</f>
        <v/>
      </c>
      <c r="E177" s="248" t="str">
        <f>IF($B177=FALSE,"",표준압력!H142)</f>
        <v/>
      </c>
      <c r="F177" s="248" t="str">
        <f>IF($B177=FALSE,"",Pressure_1_R2!Q30)</f>
        <v/>
      </c>
      <c r="G177" s="249" t="str">
        <f>IF($B177=FALSE,"",Pressure_1_R2!R30)</f>
        <v/>
      </c>
      <c r="H177" s="249" t="str">
        <f>IF($B177=FALSE,"",Pressure_1_R2!S30)</f>
        <v/>
      </c>
      <c r="I177" s="255" t="b">
        <f t="shared" si="112"/>
        <v>0</v>
      </c>
      <c r="J177" s="250" t="str">
        <f>IF($B177=FALSE,"",F177*$H$145)</f>
        <v/>
      </c>
      <c r="K177" s="251" t="str">
        <f>IF($B177=FALSE,"",IF(G177="ⅹ",J177,G177*$H$145))</f>
        <v/>
      </c>
      <c r="L177" s="251" t="str">
        <f>IF($B177=FALSE,"",IF(H177="ⅹ",K177,H177*$H$145))</f>
        <v/>
      </c>
      <c r="M177" s="241"/>
      <c r="N177" s="252" t="b">
        <f t="shared" si="113"/>
        <v>0</v>
      </c>
      <c r="O177" s="396" t="s">
        <v>511</v>
      </c>
      <c r="P177" s="400">
        <v>27</v>
      </c>
      <c r="Q177" s="398" t="str">
        <f t="shared" ca="1" si="124"/>
        <v/>
      </c>
      <c r="R177" s="398" t="str">
        <f t="shared" ca="1" si="115"/>
        <v/>
      </c>
      <c r="S177" s="398" t="str">
        <f t="shared" ca="1" si="116"/>
        <v/>
      </c>
      <c r="T177" s="402" t="str">
        <f t="shared" si="117"/>
        <v/>
      </c>
      <c r="U177" s="398" t="str">
        <f t="shared" si="121"/>
        <v/>
      </c>
      <c r="V177" s="398" t="str">
        <f t="shared" si="122"/>
        <v/>
      </c>
      <c r="W177" s="398" t="str">
        <f t="shared" si="123"/>
        <v/>
      </c>
      <c r="X177" s="403" t="str">
        <f t="shared" si="120"/>
        <v/>
      </c>
    </row>
    <row r="178" spans="2:24" s="238" customFormat="1" ht="15" customHeight="1">
      <c r="B178" s="246" t="b">
        <f>IF(Pressure_1_R2!A31="",FALSE,TRUE)</f>
        <v>0</v>
      </c>
      <c r="C178" s="247">
        <v>28</v>
      </c>
      <c r="D178" s="253" t="str">
        <f>IF($B178=FALSE,"",표준압력!F143)</f>
        <v/>
      </c>
      <c r="E178" s="248" t="str">
        <f>IF($B178=FALSE,"",표준압력!H143)</f>
        <v/>
      </c>
      <c r="F178" s="248" t="str">
        <f>IF($B178=FALSE,"",Pressure_1_R2!Q31)</f>
        <v/>
      </c>
      <c r="G178" s="249" t="str">
        <f>IF($B178=FALSE,"",Pressure_1_R2!R31)</f>
        <v/>
      </c>
      <c r="H178" s="249" t="str">
        <f>IF($B178=FALSE,"",Pressure_1_R2!S31)</f>
        <v/>
      </c>
      <c r="I178" s="255" t="b">
        <f t="shared" si="112"/>
        <v>0</v>
      </c>
      <c r="J178" s="250" t="str">
        <f>IF($B178=FALSE,"",F178*$H$145)</f>
        <v/>
      </c>
      <c r="K178" s="251" t="str">
        <f>IF($B178=FALSE,"",IF(G178="ⅹ",J178,G178*$H$145))</f>
        <v/>
      </c>
      <c r="L178" s="251" t="str">
        <f>IF($B178=FALSE,"",IF(H178="ⅹ",K178,H178*$H$145))</f>
        <v/>
      </c>
      <c r="M178" s="241"/>
      <c r="N178" s="252" t="b">
        <f t="shared" si="113"/>
        <v>0</v>
      </c>
      <c r="O178" s="396" t="s">
        <v>511</v>
      </c>
      <c r="P178" s="400">
        <v>28</v>
      </c>
      <c r="Q178" s="398" t="str">
        <f t="shared" ca="1" si="124"/>
        <v/>
      </c>
      <c r="R178" s="398" t="str">
        <f t="shared" ca="1" si="115"/>
        <v/>
      </c>
      <c r="S178" s="398" t="str">
        <f t="shared" ca="1" si="116"/>
        <v/>
      </c>
      <c r="T178" s="402" t="str">
        <f t="shared" si="117"/>
        <v/>
      </c>
      <c r="U178" s="398" t="str">
        <f t="shared" si="121"/>
        <v/>
      </c>
      <c r="V178" s="398" t="str">
        <f t="shared" si="122"/>
        <v/>
      </c>
      <c r="W178" s="398" t="str">
        <f t="shared" si="123"/>
        <v/>
      </c>
      <c r="X178" s="403" t="str">
        <f t="shared" si="120"/>
        <v/>
      </c>
    </row>
    <row r="179" spans="2:24" s="238" customFormat="1" ht="15" customHeight="1">
      <c r="B179" s="246" t="b">
        <f>IF(Pressure_1_R2!A32="",FALSE,TRUE)</f>
        <v>0</v>
      </c>
      <c r="C179" s="247">
        <v>29</v>
      </c>
      <c r="D179" s="253" t="str">
        <f>IF($B179=FALSE,"",표준압력!F144)</f>
        <v/>
      </c>
      <c r="E179" s="248" t="str">
        <f>IF($B179=FALSE,"",표준압력!H144)</f>
        <v/>
      </c>
      <c r="F179" s="248" t="str">
        <f>IF($B179=FALSE,"",Pressure_1_R2!Q32)</f>
        <v/>
      </c>
      <c r="G179" s="249" t="str">
        <f>IF($B179=FALSE,"",Pressure_1_R2!R32)</f>
        <v/>
      </c>
      <c r="H179" s="249" t="str">
        <f>IF($B179=FALSE,"",Pressure_1_R2!S32)</f>
        <v/>
      </c>
      <c r="I179" s="255" t="b">
        <f t="shared" si="112"/>
        <v>0</v>
      </c>
      <c r="J179" s="250" t="str">
        <f>IF($B179=FALSE,"",F179*$H$145)</f>
        <v/>
      </c>
      <c r="K179" s="251" t="str">
        <f>IF($B179=FALSE,"",IF(G179="ⅹ",J179,G179*$H$145))</f>
        <v/>
      </c>
      <c r="L179" s="251" t="str">
        <f>IF($B179=FALSE,"",IF(H179="ⅹ",K179,H179*$H$145))</f>
        <v/>
      </c>
      <c r="M179" s="241"/>
      <c r="N179" s="252" t="b">
        <f t="shared" si="113"/>
        <v>0</v>
      </c>
      <c r="O179" s="396" t="s">
        <v>511</v>
      </c>
      <c r="P179" s="400">
        <v>29</v>
      </c>
      <c r="Q179" s="398" t="str">
        <f t="shared" ca="1" si="124"/>
        <v/>
      </c>
      <c r="R179" s="398" t="str">
        <f t="shared" ca="1" si="115"/>
        <v/>
      </c>
      <c r="S179" s="398" t="str">
        <f t="shared" ca="1" si="116"/>
        <v/>
      </c>
      <c r="T179" s="402" t="str">
        <f t="shared" si="117"/>
        <v/>
      </c>
      <c r="U179" s="398" t="str">
        <f t="shared" si="121"/>
        <v/>
      </c>
      <c r="V179" s="398" t="str">
        <f t="shared" si="122"/>
        <v/>
      </c>
      <c r="W179" s="398" t="str">
        <f t="shared" si="123"/>
        <v/>
      </c>
      <c r="X179" s="403" t="str">
        <f t="shared" si="120"/>
        <v/>
      </c>
    </row>
    <row r="180" spans="2:24" s="238" customFormat="1" ht="15" customHeight="1">
      <c r="B180" s="246" t="b">
        <f>IF(Pressure_1_R2!A33="",FALSE,TRUE)</f>
        <v>0</v>
      </c>
      <c r="C180" s="247">
        <v>30</v>
      </c>
      <c r="D180" s="253" t="str">
        <f>IF($B180=FALSE,"",표준압력!F145)</f>
        <v/>
      </c>
      <c r="E180" s="248" t="str">
        <f>IF($B180=FALSE,"",표준압력!H145)</f>
        <v/>
      </c>
      <c r="F180" s="248" t="str">
        <f>IF($B180=FALSE,"",Pressure_1_R2!Q33)</f>
        <v/>
      </c>
      <c r="G180" s="249" t="str">
        <f>IF($B180=FALSE,"",Pressure_1_R2!R33)</f>
        <v/>
      </c>
      <c r="H180" s="249" t="str">
        <f>IF($B180=FALSE,"",Pressure_1_R2!S33)</f>
        <v/>
      </c>
      <c r="I180" s="255" t="b">
        <f t="shared" ref="I180:I210" si="125">TYPE(G180)=1</f>
        <v>0</v>
      </c>
      <c r="J180" s="250" t="str">
        <f>IF($B180=FALSE,"",F180*$H$145)</f>
        <v/>
      </c>
      <c r="K180" s="251" t="str">
        <f>IF($B180=FALSE,"",IF(G180="ⅹ",J180,G180*$H$145))</f>
        <v/>
      </c>
      <c r="L180" s="251" t="str">
        <f>IF($B180=FALSE,"",IF(H180="ⅹ",K180,H180*$H$145))</f>
        <v/>
      </c>
      <c r="M180" s="241"/>
      <c r="N180" s="252" t="b">
        <f t="shared" si="113"/>
        <v>0</v>
      </c>
      <c r="O180" s="396" t="s">
        <v>511</v>
      </c>
      <c r="P180" s="400">
        <v>30</v>
      </c>
      <c r="Q180" s="398" t="str">
        <f t="shared" ref="Q180:Q210" ca="1" si="126">IF($N180=FALSE,"",IF($O180="가압",J180,OFFSET(J$150,$B$145*2-($P180-1),0)))</f>
        <v/>
      </c>
      <c r="R180" s="398" t="str">
        <f t="shared" ref="R180:R210" ca="1" si="127">IF($N180=FALSE,"",IF($O180="가압",K180,OFFSET(K$150,$B$145*2-($P180-1),0)))</f>
        <v/>
      </c>
      <c r="S180" s="398" t="str">
        <f t="shared" ref="S180:S210" ca="1" si="128">IF($N180=FALSE,"",IF($O180="가압",L180,OFFSET(L$150,$B$145*2-($P180-1),0)))</f>
        <v/>
      </c>
      <c r="T180" s="402" t="str">
        <f t="shared" ref="T180:T210" si="129">IF($N180=FALSE,"",AVERAGE(Q180:S180))</f>
        <v/>
      </c>
      <c r="U180" s="398" t="str">
        <f t="shared" si="121"/>
        <v/>
      </c>
      <c r="V180" s="398" t="str">
        <f t="shared" si="122"/>
        <v/>
      </c>
      <c r="W180" s="398" t="str">
        <f t="shared" si="123"/>
        <v/>
      </c>
      <c r="X180" s="403" t="str">
        <f t="shared" ref="X180:X210" si="130">IF($N180=FALSE,"",MAX(U180:W180)-MIN(U180:W180))</f>
        <v/>
      </c>
    </row>
    <row r="181" spans="2:24" s="238" customFormat="1" ht="15" customHeight="1">
      <c r="B181" s="246" t="b">
        <f>IF(Pressure_1_R2!A34="",FALSE,TRUE)</f>
        <v>0</v>
      </c>
      <c r="C181" s="247">
        <v>31</v>
      </c>
      <c r="D181" s="253" t="str">
        <f>IF($B181=FALSE,"",표준압력!F146)</f>
        <v/>
      </c>
      <c r="E181" s="248" t="str">
        <f>IF($B181=FALSE,"",표준압력!H146)</f>
        <v/>
      </c>
      <c r="F181" s="248" t="str">
        <f>IF($B181=FALSE,"",Pressure_1_R2!Q34)</f>
        <v/>
      </c>
      <c r="G181" s="249" t="str">
        <f>IF($B181=FALSE,"",Pressure_1_R2!R34)</f>
        <v/>
      </c>
      <c r="H181" s="249" t="str">
        <f>IF($B181=FALSE,"",Pressure_1_R2!S34)</f>
        <v/>
      </c>
      <c r="I181" s="255" t="b">
        <f t="shared" si="125"/>
        <v>0</v>
      </c>
      <c r="J181" s="250" t="str">
        <f>IF($B181=FALSE,"",F181*$H$145)</f>
        <v/>
      </c>
      <c r="K181" s="251" t="str">
        <f>IF($B181=FALSE,"",IF(G181="ⅹ",J181,G181*$H$145))</f>
        <v/>
      </c>
      <c r="L181" s="251" t="str">
        <f>IF($B181=FALSE,"",IF(H181="ⅹ",K181,H181*$H$145))</f>
        <v/>
      </c>
      <c r="M181" s="241"/>
      <c r="N181" s="252" t="b">
        <f t="shared" si="113"/>
        <v>0</v>
      </c>
      <c r="O181" s="397" t="s">
        <v>487</v>
      </c>
      <c r="P181" s="401">
        <v>1</v>
      </c>
      <c r="Q181" s="398" t="str">
        <f t="shared" ca="1" si="126"/>
        <v/>
      </c>
      <c r="R181" s="398" t="str">
        <f t="shared" ca="1" si="127"/>
        <v/>
      </c>
      <c r="S181" s="398" t="str">
        <f t="shared" ca="1" si="128"/>
        <v/>
      </c>
      <c r="T181" s="402" t="str">
        <f t="shared" si="129"/>
        <v/>
      </c>
      <c r="U181" s="399" t="str">
        <f>IF($N181=FALSE,"",Q181-Q$181)</f>
        <v/>
      </c>
      <c r="V181" s="399" t="str">
        <f t="shared" ref="V181:V210" si="131">IF($N181=FALSE,"",R181-R$181)</f>
        <v/>
      </c>
      <c r="W181" s="399" t="str">
        <f t="shared" ref="W181:W210" si="132">IF($N181=FALSE,"",S181-S$181)</f>
        <v/>
      </c>
      <c r="X181" s="403" t="str">
        <f t="shared" si="130"/>
        <v/>
      </c>
    </row>
    <row r="182" spans="2:24" s="238" customFormat="1" ht="15" customHeight="1">
      <c r="B182" s="246" t="b">
        <f>IF(Pressure_1_R2!A35="",FALSE,TRUE)</f>
        <v>0</v>
      </c>
      <c r="C182" s="247">
        <v>32</v>
      </c>
      <c r="D182" s="253" t="str">
        <f>IF($B182=FALSE,"",표준압력!F147)</f>
        <v/>
      </c>
      <c r="E182" s="248" t="str">
        <f>IF($B182=FALSE,"",표준압력!H147)</f>
        <v/>
      </c>
      <c r="F182" s="248" t="str">
        <f>IF($B182=FALSE,"",Pressure_1_R2!Q35)</f>
        <v/>
      </c>
      <c r="G182" s="249" t="str">
        <f>IF($B182=FALSE,"",Pressure_1_R2!R35)</f>
        <v/>
      </c>
      <c r="H182" s="249" t="str">
        <f>IF($B182=FALSE,"",Pressure_1_R2!S35)</f>
        <v/>
      </c>
      <c r="I182" s="255" t="b">
        <f t="shared" si="125"/>
        <v>0</v>
      </c>
      <c r="J182" s="250" t="str">
        <f>IF($B182=FALSE,"",F182*$H$145)</f>
        <v/>
      </c>
      <c r="K182" s="251" t="str">
        <f>IF($B182=FALSE,"",IF(G182="ⅹ",J182,G182*$H$145))</f>
        <v/>
      </c>
      <c r="L182" s="251" t="str">
        <f>IF($B182=FALSE,"",IF(H182="ⅹ",K182,H182*$H$145))</f>
        <v/>
      </c>
      <c r="M182" s="241"/>
      <c r="N182" s="252" t="b">
        <f t="shared" si="113"/>
        <v>0</v>
      </c>
      <c r="O182" s="397" t="s">
        <v>487</v>
      </c>
      <c r="P182" s="401">
        <v>2</v>
      </c>
      <c r="Q182" s="398" t="str">
        <f t="shared" ca="1" si="126"/>
        <v/>
      </c>
      <c r="R182" s="398" t="str">
        <f t="shared" ca="1" si="127"/>
        <v/>
      </c>
      <c r="S182" s="398" t="str">
        <f t="shared" ca="1" si="128"/>
        <v/>
      </c>
      <c r="T182" s="402" t="str">
        <f t="shared" si="129"/>
        <v/>
      </c>
      <c r="U182" s="399" t="str">
        <f t="shared" ref="U182:U210" si="133">IF($N182=FALSE,"",Q182-Q$181)</f>
        <v/>
      </c>
      <c r="V182" s="399" t="str">
        <f t="shared" si="131"/>
        <v/>
      </c>
      <c r="W182" s="399" t="str">
        <f t="shared" si="132"/>
        <v/>
      </c>
      <c r="X182" s="403" t="str">
        <f t="shared" si="130"/>
        <v/>
      </c>
    </row>
    <row r="183" spans="2:24" s="238" customFormat="1" ht="15" customHeight="1">
      <c r="B183" s="246" t="b">
        <f>IF(Pressure_1_R2!A36="",FALSE,TRUE)</f>
        <v>0</v>
      </c>
      <c r="C183" s="247">
        <v>33</v>
      </c>
      <c r="D183" s="253" t="str">
        <f>IF($B183=FALSE,"",표준압력!F148)</f>
        <v/>
      </c>
      <c r="E183" s="248" t="str">
        <f>IF($B183=FALSE,"",표준압력!H148)</f>
        <v/>
      </c>
      <c r="F183" s="248" t="str">
        <f>IF($B183=FALSE,"",Pressure_1_R2!Q36)</f>
        <v/>
      </c>
      <c r="G183" s="249" t="str">
        <f>IF($B183=FALSE,"",Pressure_1_R2!R36)</f>
        <v/>
      </c>
      <c r="H183" s="249" t="str">
        <f>IF($B183=FALSE,"",Pressure_1_R2!S36)</f>
        <v/>
      </c>
      <c r="I183" s="255" t="b">
        <f t="shared" si="125"/>
        <v>0</v>
      </c>
      <c r="J183" s="250" t="str">
        <f>IF($B183=FALSE,"",F183*$H$145)</f>
        <v/>
      </c>
      <c r="K183" s="251" t="str">
        <f>IF($B183=FALSE,"",IF(G183="ⅹ",J183,G183*$H$145))</f>
        <v/>
      </c>
      <c r="L183" s="251" t="str">
        <f>IF($B183=FALSE,"",IF(H183="ⅹ",K183,H183*$H$145))</f>
        <v/>
      </c>
      <c r="M183" s="241"/>
      <c r="N183" s="252" t="b">
        <f t="shared" si="113"/>
        <v>0</v>
      </c>
      <c r="O183" s="397" t="s">
        <v>487</v>
      </c>
      <c r="P183" s="401">
        <v>3</v>
      </c>
      <c r="Q183" s="398" t="str">
        <f t="shared" ca="1" si="126"/>
        <v/>
      </c>
      <c r="R183" s="398" t="str">
        <f t="shared" ca="1" si="127"/>
        <v/>
      </c>
      <c r="S183" s="398" t="str">
        <f t="shared" ca="1" si="128"/>
        <v/>
      </c>
      <c r="T183" s="402" t="str">
        <f t="shared" si="129"/>
        <v/>
      </c>
      <c r="U183" s="399" t="str">
        <f t="shared" si="133"/>
        <v/>
      </c>
      <c r="V183" s="399" t="str">
        <f t="shared" si="131"/>
        <v/>
      </c>
      <c r="W183" s="399" t="str">
        <f t="shared" si="132"/>
        <v/>
      </c>
      <c r="X183" s="403" t="str">
        <f t="shared" si="130"/>
        <v/>
      </c>
    </row>
    <row r="184" spans="2:24" s="238" customFormat="1" ht="15" customHeight="1">
      <c r="B184" s="246" t="b">
        <f>IF(Pressure_1_R2!A37="",FALSE,TRUE)</f>
        <v>0</v>
      </c>
      <c r="C184" s="247">
        <v>34</v>
      </c>
      <c r="D184" s="253" t="str">
        <f>IF($B184=FALSE,"",표준압력!F149)</f>
        <v/>
      </c>
      <c r="E184" s="248" t="str">
        <f>IF($B184=FALSE,"",표준압력!H149)</f>
        <v/>
      </c>
      <c r="F184" s="248" t="str">
        <f>IF($B184=FALSE,"",Pressure_1_R2!Q37)</f>
        <v/>
      </c>
      <c r="G184" s="249" t="str">
        <f>IF($B184=FALSE,"",Pressure_1_R2!R37)</f>
        <v/>
      </c>
      <c r="H184" s="249" t="str">
        <f>IF($B184=FALSE,"",Pressure_1_R2!S37)</f>
        <v/>
      </c>
      <c r="I184" s="255" t="b">
        <f t="shared" si="125"/>
        <v>0</v>
      </c>
      <c r="J184" s="250" t="str">
        <f>IF($B184=FALSE,"",F184*$H$145)</f>
        <v/>
      </c>
      <c r="K184" s="251" t="str">
        <f>IF($B184=FALSE,"",IF(G184="ⅹ",J184,G184*$H$145))</f>
        <v/>
      </c>
      <c r="L184" s="251" t="str">
        <f>IF($B184=FALSE,"",IF(H184="ⅹ",K184,H184*$H$145))</f>
        <v/>
      </c>
      <c r="M184" s="241"/>
      <c r="N184" s="252" t="b">
        <f t="shared" si="113"/>
        <v>0</v>
      </c>
      <c r="O184" s="397" t="s">
        <v>487</v>
      </c>
      <c r="P184" s="401">
        <v>4</v>
      </c>
      <c r="Q184" s="398" t="str">
        <f t="shared" ca="1" si="126"/>
        <v/>
      </c>
      <c r="R184" s="398" t="str">
        <f t="shared" ca="1" si="127"/>
        <v/>
      </c>
      <c r="S184" s="398" t="str">
        <f t="shared" ca="1" si="128"/>
        <v/>
      </c>
      <c r="T184" s="402" t="str">
        <f t="shared" si="129"/>
        <v/>
      </c>
      <c r="U184" s="399" t="str">
        <f t="shared" si="133"/>
        <v/>
      </c>
      <c r="V184" s="399" t="str">
        <f t="shared" si="131"/>
        <v/>
      </c>
      <c r="W184" s="399" t="str">
        <f t="shared" si="132"/>
        <v/>
      </c>
      <c r="X184" s="403" t="str">
        <f t="shared" si="130"/>
        <v/>
      </c>
    </row>
    <row r="185" spans="2:24" s="238" customFormat="1" ht="15" customHeight="1">
      <c r="B185" s="246" t="b">
        <f>IF(Pressure_1_R2!A38="",FALSE,TRUE)</f>
        <v>0</v>
      </c>
      <c r="C185" s="247">
        <v>35</v>
      </c>
      <c r="D185" s="253" t="str">
        <f>IF($B185=FALSE,"",표준압력!F150)</f>
        <v/>
      </c>
      <c r="E185" s="248" t="str">
        <f>IF($B185=FALSE,"",표준압력!H150)</f>
        <v/>
      </c>
      <c r="F185" s="248" t="str">
        <f>IF($B185=FALSE,"",Pressure_1_R2!Q38)</f>
        <v/>
      </c>
      <c r="G185" s="249" t="str">
        <f>IF($B185=FALSE,"",Pressure_1_R2!R38)</f>
        <v/>
      </c>
      <c r="H185" s="249" t="str">
        <f>IF($B185=FALSE,"",Pressure_1_R2!S38)</f>
        <v/>
      </c>
      <c r="I185" s="255" t="b">
        <f t="shared" si="125"/>
        <v>0</v>
      </c>
      <c r="J185" s="250" t="str">
        <f>IF($B185=FALSE,"",F185*$H$145)</f>
        <v/>
      </c>
      <c r="K185" s="251" t="str">
        <f>IF($B185=FALSE,"",IF(G185="ⅹ",J185,G185*$H$145))</f>
        <v/>
      </c>
      <c r="L185" s="251" t="str">
        <f>IF($B185=FALSE,"",IF(H185="ⅹ",K185,H185*$H$145))</f>
        <v/>
      </c>
      <c r="M185" s="241"/>
      <c r="N185" s="252" t="b">
        <f t="shared" si="113"/>
        <v>0</v>
      </c>
      <c r="O185" s="397" t="s">
        <v>487</v>
      </c>
      <c r="P185" s="401">
        <v>5</v>
      </c>
      <c r="Q185" s="398" t="str">
        <f t="shared" ca="1" si="126"/>
        <v/>
      </c>
      <c r="R185" s="398" t="str">
        <f t="shared" ca="1" si="127"/>
        <v/>
      </c>
      <c r="S185" s="398" t="str">
        <f t="shared" ca="1" si="128"/>
        <v/>
      </c>
      <c r="T185" s="402" t="str">
        <f t="shared" si="129"/>
        <v/>
      </c>
      <c r="U185" s="399" t="str">
        <f t="shared" si="133"/>
        <v/>
      </c>
      <c r="V185" s="399" t="str">
        <f t="shared" si="131"/>
        <v/>
      </c>
      <c r="W185" s="399" t="str">
        <f t="shared" si="132"/>
        <v/>
      </c>
      <c r="X185" s="403" t="str">
        <f t="shared" si="130"/>
        <v/>
      </c>
    </row>
    <row r="186" spans="2:24" s="238" customFormat="1" ht="15" customHeight="1">
      <c r="B186" s="246" t="b">
        <f>IF(Pressure_1_R2!A39="",FALSE,TRUE)</f>
        <v>0</v>
      </c>
      <c r="C186" s="247">
        <v>36</v>
      </c>
      <c r="D186" s="253" t="str">
        <f>IF($B186=FALSE,"",표준압력!F151)</f>
        <v/>
      </c>
      <c r="E186" s="248" t="str">
        <f>IF($B186=FALSE,"",표준압력!H151)</f>
        <v/>
      </c>
      <c r="F186" s="248" t="str">
        <f>IF($B186=FALSE,"",Pressure_1_R2!Q39)</f>
        <v/>
      </c>
      <c r="G186" s="249" t="str">
        <f>IF($B186=FALSE,"",Pressure_1_R2!R39)</f>
        <v/>
      </c>
      <c r="H186" s="249" t="str">
        <f>IF($B186=FALSE,"",Pressure_1_R2!S39)</f>
        <v/>
      </c>
      <c r="I186" s="255" t="b">
        <f t="shared" si="125"/>
        <v>0</v>
      </c>
      <c r="J186" s="250" t="str">
        <f>IF($B186=FALSE,"",F186*$H$145)</f>
        <v/>
      </c>
      <c r="K186" s="251" t="str">
        <f>IF($B186=FALSE,"",IF(G186="ⅹ",J186,G186*$H$145))</f>
        <v/>
      </c>
      <c r="L186" s="251" t="str">
        <f>IF($B186=FALSE,"",IF(H186="ⅹ",K186,H186*$H$145))</f>
        <v/>
      </c>
      <c r="M186" s="241"/>
      <c r="N186" s="252" t="b">
        <f t="shared" si="113"/>
        <v>0</v>
      </c>
      <c r="O186" s="397" t="s">
        <v>487</v>
      </c>
      <c r="P186" s="401">
        <v>6</v>
      </c>
      <c r="Q186" s="398" t="str">
        <f t="shared" ca="1" si="126"/>
        <v/>
      </c>
      <c r="R186" s="398" t="str">
        <f t="shared" ca="1" si="127"/>
        <v/>
      </c>
      <c r="S186" s="398" t="str">
        <f t="shared" ca="1" si="128"/>
        <v/>
      </c>
      <c r="T186" s="402" t="str">
        <f t="shared" si="129"/>
        <v/>
      </c>
      <c r="U186" s="399" t="str">
        <f t="shared" si="133"/>
        <v/>
      </c>
      <c r="V186" s="399" t="str">
        <f t="shared" si="131"/>
        <v/>
      </c>
      <c r="W186" s="399" t="str">
        <f t="shared" si="132"/>
        <v/>
      </c>
      <c r="X186" s="403" t="str">
        <f t="shared" si="130"/>
        <v/>
      </c>
    </row>
    <row r="187" spans="2:24" s="238" customFormat="1" ht="15" customHeight="1">
      <c r="B187" s="246" t="b">
        <f>IF(Pressure_1_R2!A40="",FALSE,TRUE)</f>
        <v>0</v>
      </c>
      <c r="C187" s="247">
        <v>37</v>
      </c>
      <c r="D187" s="253" t="str">
        <f>IF($B187=FALSE,"",표준압력!F152)</f>
        <v/>
      </c>
      <c r="E187" s="248" t="str">
        <f>IF($B187=FALSE,"",표준압력!H152)</f>
        <v/>
      </c>
      <c r="F187" s="248" t="str">
        <f>IF($B187=FALSE,"",Pressure_1_R2!Q40)</f>
        <v/>
      </c>
      <c r="G187" s="249" t="str">
        <f>IF($B187=FALSE,"",Pressure_1_R2!R40)</f>
        <v/>
      </c>
      <c r="H187" s="249" t="str">
        <f>IF($B187=FALSE,"",Pressure_1_R2!S40)</f>
        <v/>
      </c>
      <c r="I187" s="255" t="b">
        <f t="shared" si="125"/>
        <v>0</v>
      </c>
      <c r="J187" s="250" t="str">
        <f>IF($B187=FALSE,"",F187*$H$145)</f>
        <v/>
      </c>
      <c r="K187" s="251" t="str">
        <f>IF($B187=FALSE,"",IF(G187="ⅹ",J187,G187*$H$145))</f>
        <v/>
      </c>
      <c r="L187" s="251" t="str">
        <f>IF($B187=FALSE,"",IF(H187="ⅹ",K187,H187*$H$145))</f>
        <v/>
      </c>
      <c r="M187" s="241"/>
      <c r="N187" s="252" t="b">
        <f t="shared" si="113"/>
        <v>0</v>
      </c>
      <c r="O187" s="397" t="s">
        <v>487</v>
      </c>
      <c r="P187" s="401">
        <v>7</v>
      </c>
      <c r="Q187" s="398" t="str">
        <f t="shared" ca="1" si="126"/>
        <v/>
      </c>
      <c r="R187" s="398" t="str">
        <f t="shared" ca="1" si="127"/>
        <v/>
      </c>
      <c r="S187" s="398" t="str">
        <f t="shared" ca="1" si="128"/>
        <v/>
      </c>
      <c r="T187" s="402" t="str">
        <f t="shared" si="129"/>
        <v/>
      </c>
      <c r="U187" s="399" t="str">
        <f t="shared" si="133"/>
        <v/>
      </c>
      <c r="V187" s="399" t="str">
        <f t="shared" si="131"/>
        <v/>
      </c>
      <c r="W187" s="399" t="str">
        <f t="shared" si="132"/>
        <v/>
      </c>
      <c r="X187" s="403" t="str">
        <f t="shared" si="130"/>
        <v/>
      </c>
    </row>
    <row r="188" spans="2:24" s="238" customFormat="1" ht="15" customHeight="1">
      <c r="B188" s="246" t="b">
        <f>IF(Pressure_1_R2!A41="",FALSE,TRUE)</f>
        <v>0</v>
      </c>
      <c r="C188" s="247">
        <v>38</v>
      </c>
      <c r="D188" s="253" t="str">
        <f>IF($B188=FALSE,"",표준압력!F153)</f>
        <v/>
      </c>
      <c r="E188" s="248" t="str">
        <f>IF($B188=FALSE,"",표준압력!H153)</f>
        <v/>
      </c>
      <c r="F188" s="248" t="str">
        <f>IF($B188=FALSE,"",Pressure_1_R2!Q41)</f>
        <v/>
      </c>
      <c r="G188" s="249" t="str">
        <f>IF($B188=FALSE,"",Pressure_1_R2!R41)</f>
        <v/>
      </c>
      <c r="H188" s="249" t="str">
        <f>IF($B188=FALSE,"",Pressure_1_R2!S41)</f>
        <v/>
      </c>
      <c r="I188" s="255" t="b">
        <f t="shared" si="125"/>
        <v>0</v>
      </c>
      <c r="J188" s="250" t="str">
        <f>IF($B188=FALSE,"",F188*$H$145)</f>
        <v/>
      </c>
      <c r="K188" s="251" t="str">
        <f>IF($B188=FALSE,"",IF(G188="ⅹ",J188,G188*$H$145))</f>
        <v/>
      </c>
      <c r="L188" s="251" t="str">
        <f>IF($B188=FALSE,"",IF(H188="ⅹ",K188,H188*$H$145))</f>
        <v/>
      </c>
      <c r="M188" s="241"/>
      <c r="N188" s="252" t="b">
        <f t="shared" si="113"/>
        <v>0</v>
      </c>
      <c r="O188" s="397" t="s">
        <v>487</v>
      </c>
      <c r="P188" s="401">
        <v>8</v>
      </c>
      <c r="Q188" s="398" t="str">
        <f t="shared" ca="1" si="126"/>
        <v/>
      </c>
      <c r="R188" s="398" t="str">
        <f t="shared" ca="1" si="127"/>
        <v/>
      </c>
      <c r="S188" s="398" t="str">
        <f t="shared" ca="1" si="128"/>
        <v/>
      </c>
      <c r="T188" s="402" t="str">
        <f t="shared" si="129"/>
        <v/>
      </c>
      <c r="U188" s="399" t="str">
        <f t="shared" si="133"/>
        <v/>
      </c>
      <c r="V188" s="399" t="str">
        <f t="shared" si="131"/>
        <v/>
      </c>
      <c r="W188" s="399" t="str">
        <f t="shared" si="132"/>
        <v/>
      </c>
      <c r="X188" s="403" t="str">
        <f t="shared" si="130"/>
        <v/>
      </c>
    </row>
    <row r="189" spans="2:24" s="238" customFormat="1" ht="15" customHeight="1">
      <c r="B189" s="246" t="b">
        <f>IF(Pressure_1_R2!A42="",FALSE,TRUE)</f>
        <v>0</v>
      </c>
      <c r="C189" s="247">
        <v>39</v>
      </c>
      <c r="D189" s="253" t="str">
        <f>IF($B189=FALSE,"",표준압력!F154)</f>
        <v/>
      </c>
      <c r="E189" s="248" t="str">
        <f>IF($B189=FALSE,"",표준압력!H154)</f>
        <v/>
      </c>
      <c r="F189" s="248" t="str">
        <f>IF($B189=FALSE,"",Pressure_1_R2!Q42)</f>
        <v/>
      </c>
      <c r="G189" s="249" t="str">
        <f>IF($B189=FALSE,"",Pressure_1_R2!R42)</f>
        <v/>
      </c>
      <c r="H189" s="249" t="str">
        <f>IF($B189=FALSE,"",Pressure_1_R2!S42)</f>
        <v/>
      </c>
      <c r="I189" s="255" t="b">
        <f t="shared" si="125"/>
        <v>0</v>
      </c>
      <c r="J189" s="250" t="str">
        <f>IF($B189=FALSE,"",F189*$H$145)</f>
        <v/>
      </c>
      <c r="K189" s="251" t="str">
        <f>IF($B189=FALSE,"",IF(G189="ⅹ",J189,G189*$H$145))</f>
        <v/>
      </c>
      <c r="L189" s="251" t="str">
        <f>IF($B189=FALSE,"",IF(H189="ⅹ",K189,H189*$H$145))</f>
        <v/>
      </c>
      <c r="M189" s="241"/>
      <c r="N189" s="252" t="b">
        <f t="shared" si="113"/>
        <v>0</v>
      </c>
      <c r="O189" s="397" t="s">
        <v>487</v>
      </c>
      <c r="P189" s="401">
        <v>9</v>
      </c>
      <c r="Q189" s="398" t="str">
        <f t="shared" ca="1" si="126"/>
        <v/>
      </c>
      <c r="R189" s="398" t="str">
        <f t="shared" ca="1" si="127"/>
        <v/>
      </c>
      <c r="S189" s="398" t="str">
        <f t="shared" ca="1" si="128"/>
        <v/>
      </c>
      <c r="T189" s="402" t="str">
        <f t="shared" si="129"/>
        <v/>
      </c>
      <c r="U189" s="399" t="str">
        <f t="shared" si="133"/>
        <v/>
      </c>
      <c r="V189" s="399" t="str">
        <f t="shared" si="131"/>
        <v/>
      </c>
      <c r="W189" s="399" t="str">
        <f t="shared" si="132"/>
        <v/>
      </c>
      <c r="X189" s="403" t="str">
        <f t="shared" si="130"/>
        <v/>
      </c>
    </row>
    <row r="190" spans="2:24" s="238" customFormat="1" ht="15" customHeight="1">
      <c r="B190" s="246" t="b">
        <f>IF(Pressure_1_R2!A43="",FALSE,TRUE)</f>
        <v>0</v>
      </c>
      <c r="C190" s="247">
        <v>40</v>
      </c>
      <c r="D190" s="253" t="str">
        <f>IF($B190=FALSE,"",표준압력!F155)</f>
        <v/>
      </c>
      <c r="E190" s="248" t="str">
        <f>IF($B190=FALSE,"",표준압력!H155)</f>
        <v/>
      </c>
      <c r="F190" s="248" t="str">
        <f>IF($B190=FALSE,"",Pressure_1_R2!Q43)</f>
        <v/>
      </c>
      <c r="G190" s="249" t="str">
        <f>IF($B190=FALSE,"",Pressure_1_R2!R43)</f>
        <v/>
      </c>
      <c r="H190" s="249" t="str">
        <f>IF($B190=FALSE,"",Pressure_1_R2!S43)</f>
        <v/>
      </c>
      <c r="I190" s="255" t="b">
        <f t="shared" si="125"/>
        <v>0</v>
      </c>
      <c r="J190" s="250" t="str">
        <f>IF($B190=FALSE,"",F190*$H$145)</f>
        <v/>
      </c>
      <c r="K190" s="251" t="str">
        <f>IF($B190=FALSE,"",IF(G190="ⅹ",J190,G190*$H$145))</f>
        <v/>
      </c>
      <c r="L190" s="251" t="str">
        <f>IF($B190=FALSE,"",IF(H190="ⅹ",K190,H190*$H$145))</f>
        <v/>
      </c>
      <c r="M190" s="241"/>
      <c r="N190" s="252" t="b">
        <f t="shared" si="113"/>
        <v>0</v>
      </c>
      <c r="O190" s="397" t="s">
        <v>487</v>
      </c>
      <c r="P190" s="401">
        <v>10</v>
      </c>
      <c r="Q190" s="398" t="str">
        <f t="shared" ca="1" si="126"/>
        <v/>
      </c>
      <c r="R190" s="398" t="str">
        <f t="shared" ca="1" si="127"/>
        <v/>
      </c>
      <c r="S190" s="398" t="str">
        <f t="shared" ca="1" si="128"/>
        <v/>
      </c>
      <c r="T190" s="402" t="str">
        <f t="shared" si="129"/>
        <v/>
      </c>
      <c r="U190" s="399" t="str">
        <f t="shared" si="133"/>
        <v/>
      </c>
      <c r="V190" s="399" t="str">
        <f t="shared" si="131"/>
        <v/>
      </c>
      <c r="W190" s="399" t="str">
        <f t="shared" si="132"/>
        <v/>
      </c>
      <c r="X190" s="403" t="str">
        <f t="shared" si="130"/>
        <v/>
      </c>
    </row>
    <row r="191" spans="2:24" s="238" customFormat="1" ht="15" customHeight="1">
      <c r="B191" s="246" t="b">
        <f>IF(Pressure_1_R2!A44="",FALSE,TRUE)</f>
        <v>0</v>
      </c>
      <c r="C191" s="247">
        <v>41</v>
      </c>
      <c r="D191" s="253" t="str">
        <f>IF($B191=FALSE,"",표준압력!F156)</f>
        <v/>
      </c>
      <c r="E191" s="248" t="str">
        <f>IF($B191=FALSE,"",표준압력!H156)</f>
        <v/>
      </c>
      <c r="F191" s="248" t="str">
        <f>IF($B191=FALSE,"",Pressure_1_R2!Q44)</f>
        <v/>
      </c>
      <c r="G191" s="249" t="str">
        <f>IF($B191=FALSE,"",Pressure_1_R2!R44)</f>
        <v/>
      </c>
      <c r="H191" s="249" t="str">
        <f>IF($B191=FALSE,"",Pressure_1_R2!S44)</f>
        <v/>
      </c>
      <c r="I191" s="255" t="b">
        <f t="shared" si="125"/>
        <v>0</v>
      </c>
      <c r="J191" s="250" t="str">
        <f>IF($B191=FALSE,"",F191*$H$145)</f>
        <v/>
      </c>
      <c r="K191" s="251" t="str">
        <f>IF($B191=FALSE,"",IF(G191="ⅹ",J191,G191*$H$145))</f>
        <v/>
      </c>
      <c r="L191" s="251" t="str">
        <f>IF($B191=FALSE,"",IF(H191="ⅹ",K191,H191*$H$145))</f>
        <v/>
      </c>
      <c r="M191" s="241"/>
      <c r="N191" s="252" t="b">
        <f t="shared" si="113"/>
        <v>0</v>
      </c>
      <c r="O191" s="397" t="s">
        <v>487</v>
      </c>
      <c r="P191" s="401">
        <v>11</v>
      </c>
      <c r="Q191" s="398" t="str">
        <f t="shared" ca="1" si="126"/>
        <v/>
      </c>
      <c r="R191" s="398" t="str">
        <f t="shared" ca="1" si="127"/>
        <v/>
      </c>
      <c r="S191" s="398" t="str">
        <f t="shared" ca="1" si="128"/>
        <v/>
      </c>
      <c r="T191" s="402" t="str">
        <f t="shared" si="129"/>
        <v/>
      </c>
      <c r="U191" s="399" t="str">
        <f t="shared" si="133"/>
        <v/>
      </c>
      <c r="V191" s="399" t="str">
        <f t="shared" si="131"/>
        <v/>
      </c>
      <c r="W191" s="399" t="str">
        <f t="shared" si="132"/>
        <v/>
      </c>
      <c r="X191" s="403" t="str">
        <f t="shared" si="130"/>
        <v/>
      </c>
    </row>
    <row r="192" spans="2:24" s="238" customFormat="1" ht="15" customHeight="1">
      <c r="B192" s="246" t="b">
        <f>IF(Pressure_1_R2!A45="",FALSE,TRUE)</f>
        <v>0</v>
      </c>
      <c r="C192" s="247">
        <v>42</v>
      </c>
      <c r="D192" s="253" t="str">
        <f>IF($B192=FALSE,"",표준압력!F157)</f>
        <v/>
      </c>
      <c r="E192" s="248" t="str">
        <f>IF($B192=FALSE,"",표준압력!H157)</f>
        <v/>
      </c>
      <c r="F192" s="248" t="str">
        <f>IF($B192=FALSE,"",Pressure_1_R2!Q45)</f>
        <v/>
      </c>
      <c r="G192" s="249" t="str">
        <f>IF($B192=FALSE,"",Pressure_1_R2!R45)</f>
        <v/>
      </c>
      <c r="H192" s="249" t="str">
        <f>IF($B192=FALSE,"",Pressure_1_R2!S45)</f>
        <v/>
      </c>
      <c r="I192" s="255" t="b">
        <f t="shared" si="125"/>
        <v>0</v>
      </c>
      <c r="J192" s="250" t="str">
        <f>IF($B192=FALSE,"",F192*$H$145)</f>
        <v/>
      </c>
      <c r="K192" s="251" t="str">
        <f>IF($B192=FALSE,"",IF(G192="ⅹ",J192,G192*$H$145))</f>
        <v/>
      </c>
      <c r="L192" s="251" t="str">
        <f>IF($B192=FALSE,"",IF(H192="ⅹ",K192,H192*$H$145))</f>
        <v/>
      </c>
      <c r="M192" s="241"/>
      <c r="N192" s="252" t="b">
        <f t="shared" si="113"/>
        <v>0</v>
      </c>
      <c r="O192" s="397" t="s">
        <v>487</v>
      </c>
      <c r="P192" s="401">
        <v>12</v>
      </c>
      <c r="Q192" s="398" t="str">
        <f t="shared" ca="1" si="126"/>
        <v/>
      </c>
      <c r="R192" s="398" t="str">
        <f t="shared" ca="1" si="127"/>
        <v/>
      </c>
      <c r="S192" s="398" t="str">
        <f t="shared" ca="1" si="128"/>
        <v/>
      </c>
      <c r="T192" s="402" t="str">
        <f t="shared" si="129"/>
        <v/>
      </c>
      <c r="U192" s="399" t="str">
        <f t="shared" si="133"/>
        <v/>
      </c>
      <c r="V192" s="399" t="str">
        <f t="shared" si="131"/>
        <v/>
      </c>
      <c r="W192" s="399" t="str">
        <f t="shared" si="132"/>
        <v/>
      </c>
      <c r="X192" s="403" t="str">
        <f t="shared" si="130"/>
        <v/>
      </c>
    </row>
    <row r="193" spans="2:24" s="238" customFormat="1" ht="15" customHeight="1">
      <c r="B193" s="246" t="b">
        <f>IF(Pressure_1_R2!A46="",FALSE,TRUE)</f>
        <v>0</v>
      </c>
      <c r="C193" s="247">
        <v>43</v>
      </c>
      <c r="D193" s="253" t="str">
        <f>IF($B193=FALSE,"",표준압력!F158)</f>
        <v/>
      </c>
      <c r="E193" s="248" t="str">
        <f>IF($B193=FALSE,"",표준압력!H158)</f>
        <v/>
      </c>
      <c r="F193" s="248" t="str">
        <f>IF($B193=FALSE,"",Pressure_1_R2!Q46)</f>
        <v/>
      </c>
      <c r="G193" s="249" t="str">
        <f>IF($B193=FALSE,"",Pressure_1_R2!R46)</f>
        <v/>
      </c>
      <c r="H193" s="249" t="str">
        <f>IF($B193=FALSE,"",Pressure_1_R2!S46)</f>
        <v/>
      </c>
      <c r="I193" s="255" t="b">
        <f t="shared" si="125"/>
        <v>0</v>
      </c>
      <c r="J193" s="250" t="str">
        <f>IF($B193=FALSE,"",F193*$H$145)</f>
        <v/>
      </c>
      <c r="K193" s="251" t="str">
        <f>IF($B193=FALSE,"",IF(G193="ⅹ",J193,G193*$H$145))</f>
        <v/>
      </c>
      <c r="L193" s="251" t="str">
        <f>IF($B193=FALSE,"",IF(H193="ⅹ",K193,H193*$H$145))</f>
        <v/>
      </c>
      <c r="M193" s="241"/>
      <c r="N193" s="252" t="b">
        <f t="shared" si="113"/>
        <v>0</v>
      </c>
      <c r="O193" s="397" t="s">
        <v>487</v>
      </c>
      <c r="P193" s="401">
        <v>13</v>
      </c>
      <c r="Q193" s="398" t="str">
        <f t="shared" ca="1" si="126"/>
        <v/>
      </c>
      <c r="R193" s="398" t="str">
        <f t="shared" ca="1" si="127"/>
        <v/>
      </c>
      <c r="S193" s="398" t="str">
        <f t="shared" ca="1" si="128"/>
        <v/>
      </c>
      <c r="T193" s="402" t="str">
        <f t="shared" si="129"/>
        <v/>
      </c>
      <c r="U193" s="399" t="str">
        <f t="shared" si="133"/>
        <v/>
      </c>
      <c r="V193" s="399" t="str">
        <f t="shared" si="131"/>
        <v/>
      </c>
      <c r="W193" s="399" t="str">
        <f t="shared" si="132"/>
        <v/>
      </c>
      <c r="X193" s="403" t="str">
        <f t="shared" si="130"/>
        <v/>
      </c>
    </row>
    <row r="194" spans="2:24" s="238" customFormat="1" ht="15" customHeight="1">
      <c r="B194" s="246" t="b">
        <f>IF(Pressure_1_R2!A47="",FALSE,TRUE)</f>
        <v>0</v>
      </c>
      <c r="C194" s="247">
        <v>44</v>
      </c>
      <c r="D194" s="253" t="str">
        <f>IF($B194=FALSE,"",표준압력!F159)</f>
        <v/>
      </c>
      <c r="E194" s="248" t="str">
        <f>IF($B194=FALSE,"",표준압력!H159)</f>
        <v/>
      </c>
      <c r="F194" s="248" t="str">
        <f>IF($B194=FALSE,"",Pressure_1_R2!Q47)</f>
        <v/>
      </c>
      <c r="G194" s="249" t="str">
        <f>IF($B194=FALSE,"",Pressure_1_R2!R47)</f>
        <v/>
      </c>
      <c r="H194" s="249" t="str">
        <f>IF($B194=FALSE,"",Pressure_1_R2!S47)</f>
        <v/>
      </c>
      <c r="I194" s="255" t="b">
        <f t="shared" si="125"/>
        <v>0</v>
      </c>
      <c r="J194" s="250" t="str">
        <f>IF($B194=FALSE,"",F194*$H$145)</f>
        <v/>
      </c>
      <c r="K194" s="251" t="str">
        <f>IF($B194=FALSE,"",IF(G194="ⅹ",J194,G194*$H$145))</f>
        <v/>
      </c>
      <c r="L194" s="251" t="str">
        <f>IF($B194=FALSE,"",IF(H194="ⅹ",K194,H194*$H$145))</f>
        <v/>
      </c>
      <c r="M194" s="241"/>
      <c r="N194" s="252" t="b">
        <f t="shared" si="113"/>
        <v>0</v>
      </c>
      <c r="O194" s="397" t="s">
        <v>487</v>
      </c>
      <c r="P194" s="401">
        <v>14</v>
      </c>
      <c r="Q194" s="398" t="str">
        <f t="shared" ca="1" si="126"/>
        <v/>
      </c>
      <c r="R194" s="398" t="str">
        <f t="shared" ca="1" si="127"/>
        <v/>
      </c>
      <c r="S194" s="398" t="str">
        <f t="shared" ca="1" si="128"/>
        <v/>
      </c>
      <c r="T194" s="402" t="str">
        <f t="shared" si="129"/>
        <v/>
      </c>
      <c r="U194" s="399" t="str">
        <f t="shared" si="133"/>
        <v/>
      </c>
      <c r="V194" s="399" t="str">
        <f t="shared" si="131"/>
        <v/>
      </c>
      <c r="W194" s="399" t="str">
        <f t="shared" si="132"/>
        <v/>
      </c>
      <c r="X194" s="403" t="str">
        <f t="shared" si="130"/>
        <v/>
      </c>
    </row>
    <row r="195" spans="2:24" s="238" customFormat="1" ht="15" customHeight="1">
      <c r="B195" s="246" t="b">
        <f>IF(Pressure_1_R2!A48="",FALSE,TRUE)</f>
        <v>0</v>
      </c>
      <c r="C195" s="247">
        <v>45</v>
      </c>
      <c r="D195" s="253" t="str">
        <f>IF($B195=FALSE,"",표준압력!F160)</f>
        <v/>
      </c>
      <c r="E195" s="248" t="str">
        <f>IF($B195=FALSE,"",표준압력!H160)</f>
        <v/>
      </c>
      <c r="F195" s="248" t="str">
        <f>IF($B195=FALSE,"",Pressure_1_R2!Q48)</f>
        <v/>
      </c>
      <c r="G195" s="249" t="str">
        <f>IF($B195=FALSE,"",Pressure_1_R2!R48)</f>
        <v/>
      </c>
      <c r="H195" s="249" t="str">
        <f>IF($B195=FALSE,"",Pressure_1_R2!S48)</f>
        <v/>
      </c>
      <c r="I195" s="255" t="b">
        <f t="shared" si="125"/>
        <v>0</v>
      </c>
      <c r="J195" s="250" t="str">
        <f>IF($B195=FALSE,"",F195*$H$145)</f>
        <v/>
      </c>
      <c r="K195" s="251" t="str">
        <f>IF($B195=FALSE,"",IF(G195="ⅹ",J195,G195*$H$145))</f>
        <v/>
      </c>
      <c r="L195" s="251" t="str">
        <f>IF($B195=FALSE,"",IF(H195="ⅹ",K195,H195*$H$145))</f>
        <v/>
      </c>
      <c r="M195" s="241"/>
      <c r="N195" s="252" t="b">
        <f t="shared" si="113"/>
        <v>0</v>
      </c>
      <c r="O195" s="397" t="s">
        <v>487</v>
      </c>
      <c r="P195" s="401">
        <v>15</v>
      </c>
      <c r="Q195" s="398" t="str">
        <f t="shared" ca="1" si="126"/>
        <v/>
      </c>
      <c r="R195" s="398" t="str">
        <f t="shared" ca="1" si="127"/>
        <v/>
      </c>
      <c r="S195" s="398" t="str">
        <f t="shared" ca="1" si="128"/>
        <v/>
      </c>
      <c r="T195" s="402" t="str">
        <f t="shared" si="129"/>
        <v/>
      </c>
      <c r="U195" s="399" t="str">
        <f t="shared" si="133"/>
        <v/>
      </c>
      <c r="V195" s="399" t="str">
        <f t="shared" si="131"/>
        <v/>
      </c>
      <c r="W195" s="399" t="str">
        <f t="shared" si="132"/>
        <v/>
      </c>
      <c r="X195" s="403" t="str">
        <f t="shared" si="130"/>
        <v/>
      </c>
    </row>
    <row r="196" spans="2:24" s="238" customFormat="1" ht="15" customHeight="1">
      <c r="B196" s="246" t="b">
        <f>IF(Pressure_1_R2!A49="",FALSE,TRUE)</f>
        <v>0</v>
      </c>
      <c r="C196" s="247">
        <v>46</v>
      </c>
      <c r="D196" s="253" t="str">
        <f>IF($B196=FALSE,"",표준압력!F161)</f>
        <v/>
      </c>
      <c r="E196" s="248" t="str">
        <f>IF($B196=FALSE,"",표준압력!H161)</f>
        <v/>
      </c>
      <c r="F196" s="248" t="str">
        <f>IF($B196=FALSE,"",Pressure_1_R2!Q49)</f>
        <v/>
      </c>
      <c r="G196" s="249" t="str">
        <f>IF($B196=FALSE,"",Pressure_1_R2!R49)</f>
        <v/>
      </c>
      <c r="H196" s="249" t="str">
        <f>IF($B196=FALSE,"",Pressure_1_R2!S49)</f>
        <v/>
      </c>
      <c r="I196" s="255" t="b">
        <f t="shared" si="125"/>
        <v>0</v>
      </c>
      <c r="J196" s="250" t="str">
        <f>IF($B196=FALSE,"",F196*$H$145)</f>
        <v/>
      </c>
      <c r="K196" s="251" t="str">
        <f>IF($B196=FALSE,"",IF(G196="ⅹ",J196,G196*$H$145))</f>
        <v/>
      </c>
      <c r="L196" s="251" t="str">
        <f>IF($B196=FALSE,"",IF(H196="ⅹ",K196,H196*$H$145))</f>
        <v/>
      </c>
      <c r="M196" s="241"/>
      <c r="N196" s="252" t="b">
        <f t="shared" si="113"/>
        <v>0</v>
      </c>
      <c r="O196" s="397" t="s">
        <v>487</v>
      </c>
      <c r="P196" s="401">
        <v>16</v>
      </c>
      <c r="Q196" s="398" t="str">
        <f t="shared" ca="1" si="126"/>
        <v/>
      </c>
      <c r="R196" s="398" t="str">
        <f t="shared" ca="1" si="127"/>
        <v/>
      </c>
      <c r="S196" s="398" t="str">
        <f t="shared" ca="1" si="128"/>
        <v/>
      </c>
      <c r="T196" s="402" t="str">
        <f t="shared" si="129"/>
        <v/>
      </c>
      <c r="U196" s="399" t="str">
        <f t="shared" si="133"/>
        <v/>
      </c>
      <c r="V196" s="399" t="str">
        <f t="shared" si="131"/>
        <v/>
      </c>
      <c r="W196" s="399" t="str">
        <f t="shared" si="132"/>
        <v/>
      </c>
      <c r="X196" s="403" t="str">
        <f t="shared" si="130"/>
        <v/>
      </c>
    </row>
    <row r="197" spans="2:24" s="238" customFormat="1" ht="15" customHeight="1">
      <c r="B197" s="246" t="b">
        <f>IF(Pressure_1_R2!A50="",FALSE,TRUE)</f>
        <v>0</v>
      </c>
      <c r="C197" s="247">
        <v>47</v>
      </c>
      <c r="D197" s="253" t="str">
        <f>IF($B197=FALSE,"",표준압력!F162)</f>
        <v/>
      </c>
      <c r="E197" s="248" t="str">
        <f>IF($B197=FALSE,"",표준압력!H162)</f>
        <v/>
      </c>
      <c r="F197" s="248" t="str">
        <f>IF($B197=FALSE,"",Pressure_1_R2!Q50)</f>
        <v/>
      </c>
      <c r="G197" s="249" t="str">
        <f>IF($B197=FALSE,"",Pressure_1_R2!R50)</f>
        <v/>
      </c>
      <c r="H197" s="249" t="str">
        <f>IF($B197=FALSE,"",Pressure_1_R2!S50)</f>
        <v/>
      </c>
      <c r="I197" s="255" t="b">
        <f t="shared" si="125"/>
        <v>0</v>
      </c>
      <c r="J197" s="250" t="str">
        <f>IF($B197=FALSE,"",F197*$H$145)</f>
        <v/>
      </c>
      <c r="K197" s="251" t="str">
        <f>IF($B197=FALSE,"",IF(G197="ⅹ",J197,G197*$H$145))</f>
        <v/>
      </c>
      <c r="L197" s="251" t="str">
        <f>IF($B197=FALSE,"",IF(H197="ⅹ",K197,H197*$H$145))</f>
        <v/>
      </c>
      <c r="M197" s="241"/>
      <c r="N197" s="252" t="b">
        <f t="shared" si="113"/>
        <v>0</v>
      </c>
      <c r="O197" s="397" t="s">
        <v>487</v>
      </c>
      <c r="P197" s="401">
        <v>17</v>
      </c>
      <c r="Q197" s="398" t="str">
        <f t="shared" ca="1" si="126"/>
        <v/>
      </c>
      <c r="R197" s="398" t="str">
        <f t="shared" ca="1" si="127"/>
        <v/>
      </c>
      <c r="S197" s="398" t="str">
        <f t="shared" ca="1" si="128"/>
        <v/>
      </c>
      <c r="T197" s="402" t="str">
        <f t="shared" si="129"/>
        <v/>
      </c>
      <c r="U197" s="399" t="str">
        <f t="shared" si="133"/>
        <v/>
      </c>
      <c r="V197" s="399" t="str">
        <f t="shared" si="131"/>
        <v/>
      </c>
      <c r="W197" s="399" t="str">
        <f t="shared" si="132"/>
        <v/>
      </c>
      <c r="X197" s="403" t="str">
        <f t="shared" si="130"/>
        <v/>
      </c>
    </row>
    <row r="198" spans="2:24" s="238" customFormat="1" ht="15" customHeight="1">
      <c r="B198" s="246" t="b">
        <f>IF(Pressure_1_R2!A51="",FALSE,TRUE)</f>
        <v>0</v>
      </c>
      <c r="C198" s="247">
        <v>48</v>
      </c>
      <c r="D198" s="253" t="str">
        <f>IF($B198=FALSE,"",표준압력!F163)</f>
        <v/>
      </c>
      <c r="E198" s="248" t="str">
        <f>IF($B198=FALSE,"",표준압력!H163)</f>
        <v/>
      </c>
      <c r="F198" s="248" t="str">
        <f>IF($B198=FALSE,"",Pressure_1_R2!Q51)</f>
        <v/>
      </c>
      <c r="G198" s="249" t="str">
        <f>IF($B198=FALSE,"",Pressure_1_R2!R51)</f>
        <v/>
      </c>
      <c r="H198" s="249" t="str">
        <f>IF($B198=FALSE,"",Pressure_1_R2!S51)</f>
        <v/>
      </c>
      <c r="I198" s="255" t="b">
        <f t="shared" si="125"/>
        <v>0</v>
      </c>
      <c r="J198" s="250" t="str">
        <f>IF($B198=FALSE,"",F198*$H$145)</f>
        <v/>
      </c>
      <c r="K198" s="251" t="str">
        <f>IF($B198=FALSE,"",IF(G198="ⅹ",J198,G198*$H$145))</f>
        <v/>
      </c>
      <c r="L198" s="251" t="str">
        <f>IF($B198=FALSE,"",IF(H198="ⅹ",K198,H198*$H$145))</f>
        <v/>
      </c>
      <c r="M198" s="241"/>
      <c r="N198" s="252" t="b">
        <f t="shared" si="113"/>
        <v>0</v>
      </c>
      <c r="O198" s="397" t="s">
        <v>487</v>
      </c>
      <c r="P198" s="401">
        <v>18</v>
      </c>
      <c r="Q198" s="398" t="str">
        <f t="shared" ca="1" si="126"/>
        <v/>
      </c>
      <c r="R198" s="398" t="str">
        <f t="shared" ca="1" si="127"/>
        <v/>
      </c>
      <c r="S198" s="398" t="str">
        <f t="shared" ca="1" si="128"/>
        <v/>
      </c>
      <c r="T198" s="402" t="str">
        <f t="shared" si="129"/>
        <v/>
      </c>
      <c r="U198" s="399" t="str">
        <f t="shared" si="133"/>
        <v/>
      </c>
      <c r="V198" s="399" t="str">
        <f t="shared" si="131"/>
        <v/>
      </c>
      <c r="W198" s="399" t="str">
        <f t="shared" si="132"/>
        <v/>
      </c>
      <c r="X198" s="403" t="str">
        <f t="shared" si="130"/>
        <v/>
      </c>
    </row>
    <row r="199" spans="2:24" s="238" customFormat="1" ht="15" customHeight="1">
      <c r="B199" s="246" t="b">
        <f>IF(Pressure_1_R2!A52="",FALSE,TRUE)</f>
        <v>0</v>
      </c>
      <c r="C199" s="247">
        <v>49</v>
      </c>
      <c r="D199" s="253" t="str">
        <f>IF($B199=FALSE,"",표준압력!F164)</f>
        <v/>
      </c>
      <c r="E199" s="248" t="str">
        <f>IF($B199=FALSE,"",표준압력!H164)</f>
        <v/>
      </c>
      <c r="F199" s="248" t="str">
        <f>IF($B199=FALSE,"",Pressure_1_R2!Q52)</f>
        <v/>
      </c>
      <c r="G199" s="249" t="str">
        <f>IF($B199=FALSE,"",Pressure_1_R2!R52)</f>
        <v/>
      </c>
      <c r="H199" s="249" t="str">
        <f>IF($B199=FALSE,"",Pressure_1_R2!S52)</f>
        <v/>
      </c>
      <c r="I199" s="255" t="b">
        <f t="shared" si="125"/>
        <v>0</v>
      </c>
      <c r="J199" s="250" t="str">
        <f>IF($B199=FALSE,"",F199*$H$145)</f>
        <v/>
      </c>
      <c r="K199" s="251" t="str">
        <f>IF($B199=FALSE,"",IF(G199="ⅹ",J199,G199*$H$145))</f>
        <v/>
      </c>
      <c r="L199" s="251" t="str">
        <f>IF($B199=FALSE,"",IF(H199="ⅹ",K199,H199*$H$145))</f>
        <v/>
      </c>
      <c r="M199" s="241"/>
      <c r="N199" s="252" t="b">
        <f t="shared" si="113"/>
        <v>0</v>
      </c>
      <c r="O199" s="397" t="s">
        <v>487</v>
      </c>
      <c r="P199" s="401">
        <v>19</v>
      </c>
      <c r="Q199" s="398" t="str">
        <f t="shared" ca="1" si="126"/>
        <v/>
      </c>
      <c r="R199" s="398" t="str">
        <f t="shared" ca="1" si="127"/>
        <v/>
      </c>
      <c r="S199" s="398" t="str">
        <f t="shared" ca="1" si="128"/>
        <v/>
      </c>
      <c r="T199" s="402" t="str">
        <f t="shared" si="129"/>
        <v/>
      </c>
      <c r="U199" s="399" t="str">
        <f t="shared" si="133"/>
        <v/>
      </c>
      <c r="V199" s="399" t="str">
        <f t="shared" si="131"/>
        <v/>
      </c>
      <c r="W199" s="399" t="str">
        <f t="shared" si="132"/>
        <v/>
      </c>
      <c r="X199" s="403" t="str">
        <f t="shared" si="130"/>
        <v/>
      </c>
    </row>
    <row r="200" spans="2:24" s="238" customFormat="1" ht="15" customHeight="1">
      <c r="B200" s="246" t="b">
        <f>IF(Pressure_1_R2!A53="",FALSE,TRUE)</f>
        <v>0</v>
      </c>
      <c r="C200" s="247">
        <v>50</v>
      </c>
      <c r="D200" s="253" t="str">
        <f>IF($B200=FALSE,"",표준압력!F165)</f>
        <v/>
      </c>
      <c r="E200" s="248" t="str">
        <f>IF($B200=FALSE,"",표준압력!H165)</f>
        <v/>
      </c>
      <c r="F200" s="248" t="str">
        <f>IF($B200=FALSE,"",Pressure_1_R2!Q53)</f>
        <v/>
      </c>
      <c r="G200" s="249" t="str">
        <f>IF($B200=FALSE,"",Pressure_1_R2!R53)</f>
        <v/>
      </c>
      <c r="H200" s="249" t="str">
        <f>IF($B200=FALSE,"",Pressure_1_R2!S53)</f>
        <v/>
      </c>
      <c r="I200" s="255" t="b">
        <f t="shared" si="125"/>
        <v>0</v>
      </c>
      <c r="J200" s="250" t="str">
        <f>IF($B200=FALSE,"",F200*$H$145)</f>
        <v/>
      </c>
      <c r="K200" s="251" t="str">
        <f>IF($B200=FALSE,"",IF(G200="ⅹ",J200,G200*$H$145))</f>
        <v/>
      </c>
      <c r="L200" s="251" t="str">
        <f>IF($B200=FALSE,"",IF(H200="ⅹ",K200,H200*$H$145))</f>
        <v/>
      </c>
      <c r="M200" s="241"/>
      <c r="N200" s="252" t="b">
        <f t="shared" si="113"/>
        <v>0</v>
      </c>
      <c r="O200" s="397" t="s">
        <v>487</v>
      </c>
      <c r="P200" s="401">
        <v>20</v>
      </c>
      <c r="Q200" s="398" t="str">
        <f t="shared" ca="1" si="126"/>
        <v/>
      </c>
      <c r="R200" s="398" t="str">
        <f t="shared" ca="1" si="127"/>
        <v/>
      </c>
      <c r="S200" s="398" t="str">
        <f t="shared" ca="1" si="128"/>
        <v/>
      </c>
      <c r="T200" s="402" t="str">
        <f t="shared" si="129"/>
        <v/>
      </c>
      <c r="U200" s="399" t="str">
        <f t="shared" si="133"/>
        <v/>
      </c>
      <c r="V200" s="399" t="str">
        <f t="shared" si="131"/>
        <v/>
      </c>
      <c r="W200" s="399" t="str">
        <f t="shared" si="132"/>
        <v/>
      </c>
      <c r="X200" s="403" t="str">
        <f t="shared" si="130"/>
        <v/>
      </c>
    </row>
    <row r="201" spans="2:24" s="238" customFormat="1" ht="15" customHeight="1">
      <c r="B201" s="246" t="b">
        <f>IF(Pressure_1_R2!A54="",FALSE,TRUE)</f>
        <v>0</v>
      </c>
      <c r="C201" s="247">
        <v>51</v>
      </c>
      <c r="D201" s="253" t="str">
        <f>IF($B201=FALSE,"",표준압력!F166)</f>
        <v/>
      </c>
      <c r="E201" s="248" t="str">
        <f>IF($B201=FALSE,"",표준압력!H166)</f>
        <v/>
      </c>
      <c r="F201" s="248" t="str">
        <f>IF($B201=FALSE,"",Pressure_1_R2!Q54)</f>
        <v/>
      </c>
      <c r="G201" s="249" t="str">
        <f>IF($B201=FALSE,"",Pressure_1_R2!R54)</f>
        <v/>
      </c>
      <c r="H201" s="249" t="str">
        <f>IF($B201=FALSE,"",Pressure_1_R2!S54)</f>
        <v/>
      </c>
      <c r="I201" s="255" t="b">
        <f t="shared" si="125"/>
        <v>0</v>
      </c>
      <c r="J201" s="250" t="str">
        <f>IF($B201=FALSE,"",F201*$H$145)</f>
        <v/>
      </c>
      <c r="K201" s="251" t="str">
        <f>IF($B201=FALSE,"",IF(G201="ⅹ",J201,G201*$H$145))</f>
        <v/>
      </c>
      <c r="L201" s="251" t="str">
        <f>IF($B201=FALSE,"",IF(H201="ⅹ",K201,H201*$H$145))</f>
        <v/>
      </c>
      <c r="M201" s="241"/>
      <c r="N201" s="252" t="b">
        <f t="shared" si="113"/>
        <v>0</v>
      </c>
      <c r="O201" s="397" t="s">
        <v>487</v>
      </c>
      <c r="P201" s="401">
        <v>21</v>
      </c>
      <c r="Q201" s="398" t="str">
        <f t="shared" ca="1" si="126"/>
        <v/>
      </c>
      <c r="R201" s="398" t="str">
        <f t="shared" ca="1" si="127"/>
        <v/>
      </c>
      <c r="S201" s="398" t="str">
        <f t="shared" ca="1" si="128"/>
        <v/>
      </c>
      <c r="T201" s="402" t="str">
        <f t="shared" si="129"/>
        <v/>
      </c>
      <c r="U201" s="399" t="str">
        <f t="shared" si="133"/>
        <v/>
      </c>
      <c r="V201" s="399" t="str">
        <f t="shared" si="131"/>
        <v/>
      </c>
      <c r="W201" s="399" t="str">
        <f t="shared" si="132"/>
        <v/>
      </c>
      <c r="X201" s="403" t="str">
        <f t="shared" si="130"/>
        <v/>
      </c>
    </row>
    <row r="202" spans="2:24" s="238" customFormat="1" ht="15" customHeight="1">
      <c r="B202" s="246" t="b">
        <f>IF(Pressure_1_R2!A55="",FALSE,TRUE)</f>
        <v>0</v>
      </c>
      <c r="C202" s="247">
        <v>52</v>
      </c>
      <c r="D202" s="253" t="str">
        <f>IF($B202=FALSE,"",표준압력!F167)</f>
        <v/>
      </c>
      <c r="E202" s="248" t="str">
        <f>IF($B202=FALSE,"",표준압력!H167)</f>
        <v/>
      </c>
      <c r="F202" s="248" t="str">
        <f>IF($B202=FALSE,"",Pressure_1_R2!Q55)</f>
        <v/>
      </c>
      <c r="G202" s="249" t="str">
        <f>IF($B202=FALSE,"",Pressure_1_R2!R55)</f>
        <v/>
      </c>
      <c r="H202" s="249" t="str">
        <f>IF($B202=FALSE,"",Pressure_1_R2!S55)</f>
        <v/>
      </c>
      <c r="I202" s="255" t="b">
        <f t="shared" si="125"/>
        <v>0</v>
      </c>
      <c r="J202" s="250" t="str">
        <f>IF($B202=FALSE,"",F202*$H$145)</f>
        <v/>
      </c>
      <c r="K202" s="251" t="str">
        <f>IF($B202=FALSE,"",IF(G202="ⅹ",J202,G202*$H$145))</f>
        <v/>
      </c>
      <c r="L202" s="251" t="str">
        <f>IF($B202=FALSE,"",IF(H202="ⅹ",K202,H202*$H$145))</f>
        <v/>
      </c>
      <c r="M202" s="241"/>
      <c r="N202" s="252" t="b">
        <f t="shared" si="113"/>
        <v>0</v>
      </c>
      <c r="O202" s="397" t="s">
        <v>487</v>
      </c>
      <c r="P202" s="401">
        <v>22</v>
      </c>
      <c r="Q202" s="398" t="str">
        <f t="shared" ca="1" si="126"/>
        <v/>
      </c>
      <c r="R202" s="398" t="str">
        <f t="shared" ca="1" si="127"/>
        <v/>
      </c>
      <c r="S202" s="398" t="str">
        <f t="shared" ca="1" si="128"/>
        <v/>
      </c>
      <c r="T202" s="402" t="str">
        <f t="shared" si="129"/>
        <v/>
      </c>
      <c r="U202" s="399" t="str">
        <f t="shared" si="133"/>
        <v/>
      </c>
      <c r="V202" s="399" t="str">
        <f t="shared" si="131"/>
        <v/>
      </c>
      <c r="W202" s="399" t="str">
        <f t="shared" si="132"/>
        <v/>
      </c>
      <c r="X202" s="403" t="str">
        <f t="shared" si="130"/>
        <v/>
      </c>
    </row>
    <row r="203" spans="2:24" s="238" customFormat="1" ht="15" customHeight="1">
      <c r="B203" s="246" t="b">
        <f>IF(Pressure_1_R2!A56="",FALSE,TRUE)</f>
        <v>0</v>
      </c>
      <c r="C203" s="247">
        <v>53</v>
      </c>
      <c r="D203" s="253" t="str">
        <f>IF($B203=FALSE,"",표준압력!F168)</f>
        <v/>
      </c>
      <c r="E203" s="248" t="str">
        <f>IF($B203=FALSE,"",표준압력!H168)</f>
        <v/>
      </c>
      <c r="F203" s="248" t="str">
        <f>IF($B203=FALSE,"",Pressure_1_R2!Q56)</f>
        <v/>
      </c>
      <c r="G203" s="249" t="str">
        <f>IF($B203=FALSE,"",Pressure_1_R2!R56)</f>
        <v/>
      </c>
      <c r="H203" s="249" t="str">
        <f>IF($B203=FALSE,"",Pressure_1_R2!S56)</f>
        <v/>
      </c>
      <c r="I203" s="255" t="b">
        <f t="shared" si="125"/>
        <v>0</v>
      </c>
      <c r="J203" s="250" t="str">
        <f>IF($B203=FALSE,"",F203*$H$145)</f>
        <v/>
      </c>
      <c r="K203" s="251" t="str">
        <f>IF($B203=FALSE,"",IF(G203="ⅹ",J203,G203*$H$145))</f>
        <v/>
      </c>
      <c r="L203" s="251" t="str">
        <f>IF($B203=FALSE,"",IF(H203="ⅹ",K203,H203*$H$145))</f>
        <v/>
      </c>
      <c r="M203" s="241"/>
      <c r="N203" s="252" t="b">
        <f t="shared" si="113"/>
        <v>0</v>
      </c>
      <c r="O203" s="397" t="s">
        <v>487</v>
      </c>
      <c r="P203" s="401">
        <v>23</v>
      </c>
      <c r="Q203" s="398" t="str">
        <f t="shared" ca="1" si="126"/>
        <v/>
      </c>
      <c r="R203" s="398" t="str">
        <f t="shared" ca="1" si="127"/>
        <v/>
      </c>
      <c r="S203" s="398" t="str">
        <f t="shared" ca="1" si="128"/>
        <v/>
      </c>
      <c r="T203" s="402" t="str">
        <f t="shared" si="129"/>
        <v/>
      </c>
      <c r="U203" s="399" t="str">
        <f t="shared" si="133"/>
        <v/>
      </c>
      <c r="V203" s="399" t="str">
        <f t="shared" si="131"/>
        <v/>
      </c>
      <c r="W203" s="399" t="str">
        <f t="shared" si="132"/>
        <v/>
      </c>
      <c r="X203" s="403" t="str">
        <f t="shared" si="130"/>
        <v/>
      </c>
    </row>
    <row r="204" spans="2:24" s="238" customFormat="1" ht="15" customHeight="1">
      <c r="B204" s="246" t="b">
        <f>IF(Pressure_1_R2!A57="",FALSE,TRUE)</f>
        <v>0</v>
      </c>
      <c r="C204" s="247">
        <v>54</v>
      </c>
      <c r="D204" s="253" t="str">
        <f>IF($B204=FALSE,"",표준압력!F169)</f>
        <v/>
      </c>
      <c r="E204" s="248" t="str">
        <f>IF($B204=FALSE,"",표준압력!H169)</f>
        <v/>
      </c>
      <c r="F204" s="248" t="str">
        <f>IF($B204=FALSE,"",Pressure_1_R2!Q57)</f>
        <v/>
      </c>
      <c r="G204" s="249" t="str">
        <f>IF($B204=FALSE,"",Pressure_1_R2!R57)</f>
        <v/>
      </c>
      <c r="H204" s="249" t="str">
        <f>IF($B204=FALSE,"",Pressure_1_R2!S57)</f>
        <v/>
      </c>
      <c r="I204" s="255" t="b">
        <f t="shared" si="125"/>
        <v>0</v>
      </c>
      <c r="J204" s="250" t="str">
        <f>IF($B204=FALSE,"",F204*$H$145)</f>
        <v/>
      </c>
      <c r="K204" s="251" t="str">
        <f>IF($B204=FALSE,"",IF(G204="ⅹ",J204,G204*$H$145))</f>
        <v/>
      </c>
      <c r="L204" s="251" t="str">
        <f>IF($B204=FALSE,"",IF(H204="ⅹ",K204,H204*$H$145))</f>
        <v/>
      </c>
      <c r="M204" s="241"/>
      <c r="N204" s="252" t="b">
        <f t="shared" si="113"/>
        <v>0</v>
      </c>
      <c r="O204" s="397" t="s">
        <v>487</v>
      </c>
      <c r="P204" s="401">
        <v>24</v>
      </c>
      <c r="Q204" s="398" t="str">
        <f t="shared" ca="1" si="126"/>
        <v/>
      </c>
      <c r="R204" s="398" t="str">
        <f t="shared" ca="1" si="127"/>
        <v/>
      </c>
      <c r="S204" s="398" t="str">
        <f t="shared" ca="1" si="128"/>
        <v/>
      </c>
      <c r="T204" s="402" t="str">
        <f t="shared" si="129"/>
        <v/>
      </c>
      <c r="U204" s="399" t="str">
        <f t="shared" si="133"/>
        <v/>
      </c>
      <c r="V204" s="399" t="str">
        <f t="shared" si="131"/>
        <v/>
      </c>
      <c r="W204" s="399" t="str">
        <f t="shared" si="132"/>
        <v/>
      </c>
      <c r="X204" s="403" t="str">
        <f t="shared" si="130"/>
        <v/>
      </c>
    </row>
    <row r="205" spans="2:24" s="238" customFormat="1" ht="15" customHeight="1">
      <c r="B205" s="246" t="b">
        <f>IF(Pressure_1_R2!A58="",FALSE,TRUE)</f>
        <v>0</v>
      </c>
      <c r="C205" s="247">
        <v>55</v>
      </c>
      <c r="D205" s="253" t="str">
        <f>IF($B205=FALSE,"",표준압력!F170)</f>
        <v/>
      </c>
      <c r="E205" s="248" t="str">
        <f>IF($B205=FALSE,"",표준압력!H170)</f>
        <v/>
      </c>
      <c r="F205" s="248" t="str">
        <f>IF($B205=FALSE,"",Pressure_1_R2!Q58)</f>
        <v/>
      </c>
      <c r="G205" s="249" t="str">
        <f>IF($B205=FALSE,"",Pressure_1_R2!R58)</f>
        <v/>
      </c>
      <c r="H205" s="249" t="str">
        <f>IF($B205=FALSE,"",Pressure_1_R2!S58)</f>
        <v/>
      </c>
      <c r="I205" s="255" t="b">
        <f t="shared" si="125"/>
        <v>0</v>
      </c>
      <c r="J205" s="250" t="str">
        <f>IF($B205=FALSE,"",F205*$H$145)</f>
        <v/>
      </c>
      <c r="K205" s="251" t="str">
        <f>IF($B205=FALSE,"",IF(G205="ⅹ",J205,G205*$H$145))</f>
        <v/>
      </c>
      <c r="L205" s="251" t="str">
        <f>IF($B205=FALSE,"",IF(H205="ⅹ",K205,H205*$H$145))</f>
        <v/>
      </c>
      <c r="M205" s="241"/>
      <c r="N205" s="252" t="b">
        <f t="shared" si="113"/>
        <v>0</v>
      </c>
      <c r="O205" s="397" t="s">
        <v>487</v>
      </c>
      <c r="P205" s="401">
        <v>25</v>
      </c>
      <c r="Q205" s="398" t="str">
        <f t="shared" ca="1" si="126"/>
        <v/>
      </c>
      <c r="R205" s="398" t="str">
        <f t="shared" ca="1" si="127"/>
        <v/>
      </c>
      <c r="S205" s="398" t="str">
        <f t="shared" ca="1" si="128"/>
        <v/>
      </c>
      <c r="T205" s="402" t="str">
        <f t="shared" si="129"/>
        <v/>
      </c>
      <c r="U205" s="399" t="str">
        <f t="shared" si="133"/>
        <v/>
      </c>
      <c r="V205" s="399" t="str">
        <f t="shared" si="131"/>
        <v/>
      </c>
      <c r="W205" s="399" t="str">
        <f t="shared" si="132"/>
        <v/>
      </c>
      <c r="X205" s="403" t="str">
        <f t="shared" si="130"/>
        <v/>
      </c>
    </row>
    <row r="206" spans="2:24" s="238" customFormat="1" ht="15" customHeight="1">
      <c r="B206" s="246" t="b">
        <f>IF(Pressure_1_R2!A59="",FALSE,TRUE)</f>
        <v>0</v>
      </c>
      <c r="C206" s="247">
        <v>56</v>
      </c>
      <c r="D206" s="253" t="str">
        <f>IF($B206=FALSE,"",표준압력!F171)</f>
        <v/>
      </c>
      <c r="E206" s="248" t="str">
        <f>IF($B206=FALSE,"",표준압력!H171)</f>
        <v/>
      </c>
      <c r="F206" s="248" t="str">
        <f>IF($B206=FALSE,"",Pressure_1_R2!Q59)</f>
        <v/>
      </c>
      <c r="G206" s="249" t="str">
        <f>IF($B206=FALSE,"",Pressure_1_R2!R59)</f>
        <v/>
      </c>
      <c r="H206" s="249" t="str">
        <f>IF($B206=FALSE,"",Pressure_1_R2!S59)</f>
        <v/>
      </c>
      <c r="I206" s="255" t="b">
        <f t="shared" si="125"/>
        <v>0</v>
      </c>
      <c r="J206" s="250" t="str">
        <f>IF($B206=FALSE,"",F206*$H$145)</f>
        <v/>
      </c>
      <c r="K206" s="251" t="str">
        <f>IF($B206=FALSE,"",IF(G206="ⅹ",J206,G206*$H$145))</f>
        <v/>
      </c>
      <c r="L206" s="251" t="str">
        <f>IF($B206=FALSE,"",IF(H206="ⅹ",K206,H206*$H$145))</f>
        <v/>
      </c>
      <c r="M206" s="241"/>
      <c r="N206" s="252" t="b">
        <f t="shared" si="113"/>
        <v>0</v>
      </c>
      <c r="O206" s="397" t="s">
        <v>487</v>
      </c>
      <c r="P206" s="401">
        <v>26</v>
      </c>
      <c r="Q206" s="398" t="str">
        <f t="shared" ca="1" si="126"/>
        <v/>
      </c>
      <c r="R206" s="398" t="str">
        <f t="shared" ca="1" si="127"/>
        <v/>
      </c>
      <c r="S206" s="398" t="str">
        <f t="shared" ca="1" si="128"/>
        <v/>
      </c>
      <c r="T206" s="402" t="str">
        <f t="shared" si="129"/>
        <v/>
      </c>
      <c r="U206" s="399" t="str">
        <f t="shared" si="133"/>
        <v/>
      </c>
      <c r="V206" s="399" t="str">
        <f t="shared" si="131"/>
        <v/>
      </c>
      <c r="W206" s="399" t="str">
        <f t="shared" si="132"/>
        <v/>
      </c>
      <c r="X206" s="403" t="str">
        <f t="shared" si="130"/>
        <v/>
      </c>
    </row>
    <row r="207" spans="2:24" s="238" customFormat="1" ht="15" customHeight="1">
      <c r="B207" s="246" t="b">
        <f>IF(Pressure_1_R2!A60="",FALSE,TRUE)</f>
        <v>0</v>
      </c>
      <c r="C207" s="247">
        <v>57</v>
      </c>
      <c r="D207" s="253" t="str">
        <f>IF($B207=FALSE,"",표준압력!F172)</f>
        <v/>
      </c>
      <c r="E207" s="248" t="str">
        <f>IF($B207=FALSE,"",표준압력!H172)</f>
        <v/>
      </c>
      <c r="F207" s="248" t="str">
        <f>IF($B207=FALSE,"",Pressure_1_R2!Q60)</f>
        <v/>
      </c>
      <c r="G207" s="249" t="str">
        <f>IF($B207=FALSE,"",Pressure_1_R2!R60)</f>
        <v/>
      </c>
      <c r="H207" s="249" t="str">
        <f>IF($B207=FALSE,"",Pressure_1_R2!S60)</f>
        <v/>
      </c>
      <c r="I207" s="255" t="b">
        <f t="shared" si="125"/>
        <v>0</v>
      </c>
      <c r="J207" s="250" t="str">
        <f>IF($B207=FALSE,"",F207*$H$145)</f>
        <v/>
      </c>
      <c r="K207" s="251" t="str">
        <f>IF($B207=FALSE,"",IF(G207="ⅹ",J207,G207*$H$145))</f>
        <v/>
      </c>
      <c r="L207" s="251" t="str">
        <f>IF($B207=FALSE,"",IF(H207="ⅹ",K207,H207*$H$145))</f>
        <v/>
      </c>
      <c r="M207" s="241"/>
      <c r="N207" s="252" t="b">
        <f t="shared" si="113"/>
        <v>0</v>
      </c>
      <c r="O207" s="397" t="s">
        <v>487</v>
      </c>
      <c r="P207" s="401">
        <v>27</v>
      </c>
      <c r="Q207" s="398" t="str">
        <f t="shared" ca="1" si="126"/>
        <v/>
      </c>
      <c r="R207" s="398" t="str">
        <f t="shared" ca="1" si="127"/>
        <v/>
      </c>
      <c r="S207" s="398" t="str">
        <f t="shared" ca="1" si="128"/>
        <v/>
      </c>
      <c r="T207" s="402" t="str">
        <f t="shared" si="129"/>
        <v/>
      </c>
      <c r="U207" s="399" t="str">
        <f t="shared" si="133"/>
        <v/>
      </c>
      <c r="V207" s="399" t="str">
        <f t="shared" si="131"/>
        <v/>
      </c>
      <c r="W207" s="399" t="str">
        <f t="shared" si="132"/>
        <v/>
      </c>
      <c r="X207" s="403" t="str">
        <f t="shared" si="130"/>
        <v/>
      </c>
    </row>
    <row r="208" spans="2:24" s="238" customFormat="1" ht="15" customHeight="1">
      <c r="B208" s="246" t="b">
        <f>IF(Pressure_1_R2!A61="",FALSE,TRUE)</f>
        <v>0</v>
      </c>
      <c r="C208" s="247">
        <v>58</v>
      </c>
      <c r="D208" s="253" t="str">
        <f>IF($B208=FALSE,"",표준압력!F173)</f>
        <v/>
      </c>
      <c r="E208" s="248" t="str">
        <f>IF($B208=FALSE,"",표준압력!H173)</f>
        <v/>
      </c>
      <c r="F208" s="248" t="str">
        <f>IF($B208=FALSE,"",Pressure_1_R2!Q61)</f>
        <v/>
      </c>
      <c r="G208" s="249" t="str">
        <f>IF($B208=FALSE,"",Pressure_1_R2!R61)</f>
        <v/>
      </c>
      <c r="H208" s="249" t="str">
        <f>IF($B208=FALSE,"",Pressure_1_R2!S61)</f>
        <v/>
      </c>
      <c r="I208" s="255" t="b">
        <f t="shared" si="125"/>
        <v>0</v>
      </c>
      <c r="J208" s="250" t="str">
        <f>IF($B208=FALSE,"",F208*$H$145)</f>
        <v/>
      </c>
      <c r="K208" s="251" t="str">
        <f>IF($B208=FALSE,"",IF(G208="ⅹ",J208,G208*$H$145))</f>
        <v/>
      </c>
      <c r="L208" s="251" t="str">
        <f>IF($B208=FALSE,"",IF(H208="ⅹ",K208,H208*$H$145))</f>
        <v/>
      </c>
      <c r="M208" s="241"/>
      <c r="N208" s="252" t="b">
        <f t="shared" si="113"/>
        <v>0</v>
      </c>
      <c r="O208" s="397" t="s">
        <v>487</v>
      </c>
      <c r="P208" s="401">
        <v>28</v>
      </c>
      <c r="Q208" s="398" t="str">
        <f t="shared" ca="1" si="126"/>
        <v/>
      </c>
      <c r="R208" s="398" t="str">
        <f t="shared" ca="1" si="127"/>
        <v/>
      </c>
      <c r="S208" s="398" t="str">
        <f t="shared" ca="1" si="128"/>
        <v/>
      </c>
      <c r="T208" s="402" t="str">
        <f t="shared" si="129"/>
        <v/>
      </c>
      <c r="U208" s="399" t="str">
        <f t="shared" si="133"/>
        <v/>
      </c>
      <c r="V208" s="399" t="str">
        <f t="shared" si="131"/>
        <v/>
      </c>
      <c r="W208" s="399" t="str">
        <f t="shared" si="132"/>
        <v/>
      </c>
      <c r="X208" s="403" t="str">
        <f t="shared" si="130"/>
        <v/>
      </c>
    </row>
    <row r="209" spans="2:24" s="238" customFormat="1" ht="15" customHeight="1">
      <c r="B209" s="246" t="b">
        <f>IF(Pressure_1_R2!A62="",FALSE,TRUE)</f>
        <v>0</v>
      </c>
      <c r="C209" s="247">
        <v>59</v>
      </c>
      <c r="D209" s="253" t="str">
        <f>IF($B209=FALSE,"",표준압력!F174)</f>
        <v/>
      </c>
      <c r="E209" s="248" t="str">
        <f>IF($B209=FALSE,"",표준압력!H174)</f>
        <v/>
      </c>
      <c r="F209" s="248" t="str">
        <f>IF($B209=FALSE,"",Pressure_1_R2!Q62)</f>
        <v/>
      </c>
      <c r="G209" s="249" t="str">
        <f>IF($B209=FALSE,"",Pressure_1_R2!R62)</f>
        <v/>
      </c>
      <c r="H209" s="249" t="str">
        <f>IF($B209=FALSE,"",Pressure_1_R2!S62)</f>
        <v/>
      </c>
      <c r="I209" s="255" t="b">
        <f t="shared" si="125"/>
        <v>0</v>
      </c>
      <c r="J209" s="250" t="str">
        <f>IF($B209=FALSE,"",F209*$H$145)</f>
        <v/>
      </c>
      <c r="K209" s="251" t="str">
        <f>IF($B209=FALSE,"",IF(G209="ⅹ",J209,G209*$H$145))</f>
        <v/>
      </c>
      <c r="L209" s="251" t="str">
        <f>IF($B209=FALSE,"",IF(H209="ⅹ",K209,H209*$H$145))</f>
        <v/>
      </c>
      <c r="M209" s="241"/>
      <c r="N209" s="252" t="b">
        <f t="shared" si="113"/>
        <v>0</v>
      </c>
      <c r="O209" s="397" t="s">
        <v>487</v>
      </c>
      <c r="P209" s="401">
        <v>29</v>
      </c>
      <c r="Q209" s="398" t="str">
        <f t="shared" ca="1" si="126"/>
        <v/>
      </c>
      <c r="R209" s="398" t="str">
        <f t="shared" ca="1" si="127"/>
        <v/>
      </c>
      <c r="S209" s="398" t="str">
        <f t="shared" ca="1" si="128"/>
        <v/>
      </c>
      <c r="T209" s="402" t="str">
        <f t="shared" si="129"/>
        <v/>
      </c>
      <c r="U209" s="399" t="str">
        <f t="shared" si="133"/>
        <v/>
      </c>
      <c r="V209" s="399" t="str">
        <f t="shared" si="131"/>
        <v/>
      </c>
      <c r="W209" s="399" t="str">
        <f t="shared" si="132"/>
        <v/>
      </c>
      <c r="X209" s="403" t="str">
        <f t="shared" si="130"/>
        <v/>
      </c>
    </row>
    <row r="210" spans="2:24" s="238" customFormat="1" ht="15" customHeight="1">
      <c r="B210" s="246" t="b">
        <f>IF(Pressure_1_R2!A63="",FALSE,TRUE)</f>
        <v>0</v>
      </c>
      <c r="C210" s="247">
        <v>60</v>
      </c>
      <c r="D210" s="253" t="str">
        <f>IF($B210=FALSE,"",표준압력!F175)</f>
        <v/>
      </c>
      <c r="E210" s="248" t="str">
        <f>IF($B210=FALSE,"",표준압력!H175)</f>
        <v/>
      </c>
      <c r="F210" s="248" t="str">
        <f>IF($B210=FALSE,"",Pressure_1_R2!Q63)</f>
        <v/>
      </c>
      <c r="G210" s="249" t="str">
        <f>IF($B210=FALSE,"",Pressure_1_R2!R63)</f>
        <v/>
      </c>
      <c r="H210" s="249" t="str">
        <f>IF($B210=FALSE,"",Pressure_1_R2!S63)</f>
        <v/>
      </c>
      <c r="I210" s="255" t="b">
        <f t="shared" si="125"/>
        <v>0</v>
      </c>
      <c r="J210" s="250" t="str">
        <f>IF($B210=FALSE,"",F210*$H$145)</f>
        <v/>
      </c>
      <c r="K210" s="251" t="str">
        <f>IF($B210=FALSE,"",IF(G210="ⅹ",J210,G210*$H$145))</f>
        <v/>
      </c>
      <c r="L210" s="251" t="str">
        <f>IF($B210=FALSE,"",IF(H210="ⅹ",K210,H210*$H$145))</f>
        <v/>
      </c>
      <c r="M210" s="241"/>
      <c r="N210" s="252" t="b">
        <f t="shared" si="113"/>
        <v>0</v>
      </c>
      <c r="O210" s="397" t="s">
        <v>487</v>
      </c>
      <c r="P210" s="401">
        <v>30</v>
      </c>
      <c r="Q210" s="398" t="str">
        <f t="shared" ca="1" si="126"/>
        <v/>
      </c>
      <c r="R210" s="398" t="str">
        <f t="shared" ca="1" si="127"/>
        <v/>
      </c>
      <c r="S210" s="398" t="str">
        <f t="shared" ca="1" si="128"/>
        <v/>
      </c>
      <c r="T210" s="402" t="str">
        <f t="shared" si="129"/>
        <v/>
      </c>
      <c r="U210" s="399" t="str">
        <f t="shared" si="133"/>
        <v/>
      </c>
      <c r="V210" s="399" t="str">
        <f t="shared" si="131"/>
        <v/>
      </c>
      <c r="W210" s="399" t="str">
        <f t="shared" si="132"/>
        <v/>
      </c>
      <c r="X210" s="403" t="str">
        <f t="shared" si="130"/>
        <v/>
      </c>
    </row>
    <row r="211" spans="2:24" ht="15" customHeight="1">
      <c r="B211" s="237"/>
      <c r="C211" s="237"/>
      <c r="D211" s="237"/>
      <c r="E211" s="238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</row>
    <row r="212" spans="2:24" ht="15" customHeight="1">
      <c r="B212" s="243" t="s">
        <v>576</v>
      </c>
      <c r="C212" s="237"/>
      <c r="D212" s="237"/>
      <c r="E212" s="244"/>
      <c r="F212" s="244"/>
      <c r="G212" s="244"/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4"/>
      <c r="S212" s="244"/>
      <c r="U212" s="254"/>
    </row>
    <row r="213" spans="2:24" ht="15" customHeight="1">
      <c r="B213" s="812" t="s">
        <v>577</v>
      </c>
      <c r="C213" s="814" t="s">
        <v>547</v>
      </c>
      <c r="D213" s="814" t="s">
        <v>369</v>
      </c>
      <c r="E213" s="809" t="s">
        <v>578</v>
      </c>
      <c r="F213" s="809" t="s">
        <v>982</v>
      </c>
      <c r="G213" s="809" t="s">
        <v>54</v>
      </c>
      <c r="H213" s="788" t="s">
        <v>697</v>
      </c>
      <c r="I213" s="788"/>
      <c r="J213" s="788"/>
      <c r="K213" s="788"/>
      <c r="L213" s="809" t="s">
        <v>579</v>
      </c>
      <c r="M213" s="786" t="s">
        <v>699</v>
      </c>
      <c r="N213" s="796"/>
      <c r="O213" s="796"/>
      <c r="P213" s="796"/>
      <c r="Q213" s="787"/>
      <c r="R213" s="809" t="s">
        <v>580</v>
      </c>
      <c r="S213" s="826" t="s">
        <v>581</v>
      </c>
      <c r="T213" s="827"/>
      <c r="U213" s="827"/>
      <c r="V213" s="827"/>
      <c r="W213" s="828"/>
      <c r="X213" s="809" t="s">
        <v>582</v>
      </c>
    </row>
    <row r="214" spans="2:24" ht="15" customHeight="1">
      <c r="B214" s="813"/>
      <c r="C214" s="815"/>
      <c r="D214" s="815"/>
      <c r="E214" s="810"/>
      <c r="F214" s="810"/>
      <c r="G214" s="810"/>
      <c r="H214" s="304" t="s">
        <v>583</v>
      </c>
      <c r="I214" s="304" t="s">
        <v>549</v>
      </c>
      <c r="J214" s="304" t="s">
        <v>584</v>
      </c>
      <c r="K214" s="304" t="s">
        <v>585</v>
      </c>
      <c r="L214" s="810"/>
      <c r="M214" s="809" t="s">
        <v>586</v>
      </c>
      <c r="N214" s="809" t="s">
        <v>587</v>
      </c>
      <c r="O214" s="809" t="s">
        <v>585</v>
      </c>
      <c r="P214" s="809" t="s">
        <v>588</v>
      </c>
      <c r="Q214" s="809" t="s">
        <v>589</v>
      </c>
      <c r="R214" s="810"/>
      <c r="S214" s="812" t="s">
        <v>524</v>
      </c>
      <c r="T214" s="812" t="s">
        <v>590</v>
      </c>
      <c r="U214" s="812" t="s">
        <v>591</v>
      </c>
      <c r="V214" s="812" t="s">
        <v>701</v>
      </c>
      <c r="W214" s="812" t="s">
        <v>592</v>
      </c>
      <c r="X214" s="813"/>
    </row>
    <row r="215" spans="2:24" ht="15" customHeight="1">
      <c r="B215" s="813"/>
      <c r="C215" s="816"/>
      <c r="D215" s="816"/>
      <c r="E215" s="811"/>
      <c r="F215" s="811"/>
      <c r="G215" s="811"/>
      <c r="H215" s="304" t="s">
        <v>593</v>
      </c>
      <c r="I215" s="304" t="s">
        <v>594</v>
      </c>
      <c r="J215" s="304" t="s">
        <v>595</v>
      </c>
      <c r="K215" s="304" t="s">
        <v>596</v>
      </c>
      <c r="L215" s="811"/>
      <c r="M215" s="811"/>
      <c r="N215" s="811"/>
      <c r="O215" s="811"/>
      <c r="P215" s="811"/>
      <c r="Q215" s="811"/>
      <c r="R215" s="811"/>
      <c r="S215" s="822"/>
      <c r="T215" s="822"/>
      <c r="U215" s="822"/>
      <c r="V215" s="822"/>
      <c r="W215" s="822"/>
      <c r="X215" s="813"/>
    </row>
    <row r="216" spans="2:24" ht="15" customHeight="1">
      <c r="B216" s="813"/>
      <c r="C216" s="306">
        <f ca="1">D150</f>
        <v>0</v>
      </c>
      <c r="D216" s="306">
        <f ca="1">E150</f>
        <v>0</v>
      </c>
      <c r="E216" s="307">
        <f t="shared" ref="E216:S216" ca="1" si="134">D216</f>
        <v>0</v>
      </c>
      <c r="F216" s="475">
        <f ca="1">E216</f>
        <v>0</v>
      </c>
      <c r="G216" s="475">
        <f ca="1">F216</f>
        <v>0</v>
      </c>
      <c r="H216" s="307">
        <f t="shared" ca="1" si="134"/>
        <v>0</v>
      </c>
      <c r="I216" s="307">
        <f t="shared" ca="1" si="134"/>
        <v>0</v>
      </c>
      <c r="J216" s="307">
        <f t="shared" ca="1" si="134"/>
        <v>0</v>
      </c>
      <c r="K216" s="307">
        <f t="shared" ca="1" si="134"/>
        <v>0</v>
      </c>
      <c r="L216" s="307">
        <f t="shared" ca="1" si="134"/>
        <v>0</v>
      </c>
      <c r="M216" s="307">
        <f t="shared" ca="1" si="134"/>
        <v>0</v>
      </c>
      <c r="N216" s="307">
        <f t="shared" ca="1" si="134"/>
        <v>0</v>
      </c>
      <c r="O216" s="307">
        <f t="shared" ca="1" si="134"/>
        <v>0</v>
      </c>
      <c r="P216" s="307">
        <f t="shared" ca="1" si="134"/>
        <v>0</v>
      </c>
      <c r="Q216" s="307">
        <f t="shared" ca="1" si="134"/>
        <v>0</v>
      </c>
      <c r="R216" s="307">
        <f t="shared" ca="1" si="134"/>
        <v>0</v>
      </c>
      <c r="S216" s="307">
        <f t="shared" ca="1" si="134"/>
        <v>0</v>
      </c>
      <c r="T216" s="307">
        <f ca="1">W216</f>
        <v>0</v>
      </c>
      <c r="U216" s="307">
        <f ca="1">T216</f>
        <v>0</v>
      </c>
      <c r="V216" s="328"/>
      <c r="W216" s="328">
        <f ca="1">S216</f>
        <v>0</v>
      </c>
      <c r="X216" s="822"/>
    </row>
    <row r="217" spans="2:24" ht="15" customHeight="1">
      <c r="B217" s="255">
        <f t="shared" ref="B217:B230" si="135">C151</f>
        <v>1</v>
      </c>
      <c r="C217" s="255" t="str">
        <f t="shared" ref="C217:D230" si="136">IF($N151=FALSE,"",D151)</f>
        <v/>
      </c>
      <c r="D217" s="252" t="str">
        <f t="shared" si="136"/>
        <v/>
      </c>
      <c r="E217" s="252" t="str">
        <f>IF($N151=FALSE,"",표준압력!W116)</f>
        <v/>
      </c>
      <c r="F217" s="252" t="str">
        <f>IF($N151=FALSE,"",표준압력!Z116)</f>
        <v/>
      </c>
      <c r="G217" s="252" t="str">
        <f>IF($N151=FALSE,"",Pressure_1_R2!L4*H$145)</f>
        <v/>
      </c>
      <c r="H217" s="395" t="str">
        <f>IF($N151=FALSE,"",ROUND(AVERAGE(T151,T181),M$251))</f>
        <v/>
      </c>
      <c r="I217" s="252" t="str">
        <f t="shared" ref="I217:I230" si="137">IF($N151=FALSE,"",ROUND(D217,M$251)-H217)</f>
        <v/>
      </c>
      <c r="J217" s="395" t="str">
        <f>IF($N151=FALSE,"",((Q181-Q151)+(R181-R151)+(S181-S151))/3)</f>
        <v/>
      </c>
      <c r="K217" s="395" t="str">
        <f>IF($N151=FALSE,"",MAX(X151,X181))</f>
        <v/>
      </c>
      <c r="L217" s="252" t="str">
        <f t="shared" ref="L217:L230" si="138">IF($N151=FALSE,"",SQRT(SUMSQ(E217/2,F217)))</f>
        <v/>
      </c>
      <c r="M217" s="252" t="str">
        <f t="shared" ref="M217:M230" si="139">IF($N151=FALSE,"",G217/2/SQRT(3))</f>
        <v/>
      </c>
      <c r="N217" s="395" t="str">
        <f>IF($N151=FALSE,"",MAX(ABS(Q$181-Q$151),ABS(R$181-R$151),ABS(S$181-S$151))/2/SQRT(3))</f>
        <v/>
      </c>
      <c r="O217" s="251" t="str">
        <f t="shared" ref="O217:O230" si="140">IF($N151=FALSE,"",IF(K217=0,MAX(K$217:K$246),K217)/2/SQRT(3))</f>
        <v/>
      </c>
      <c r="P217" s="252" t="str">
        <f t="shared" ref="P217:P230" si="141">IF($N151=FALSE,"",J217/2/SQRT(3))</f>
        <v/>
      </c>
      <c r="Q217" s="252" t="str">
        <f t="shared" ref="Q217:Q230" si="142">IF($N151=FALSE,"",SQRT(SUMSQ(M217:P217)))</f>
        <v/>
      </c>
      <c r="R217" s="252" t="str">
        <f t="shared" ref="R217:R230" si="143">IF($N151=FALSE,"",SQRT(SUMSQ(L217,Q217)))</f>
        <v/>
      </c>
      <c r="S217" s="252" t="str">
        <f t="shared" ref="S217:S230" si="144">IF($N151=FALSE,"",R217*2)</f>
        <v/>
      </c>
      <c r="T217" s="240" t="str">
        <f>IF($N151=FALSE,"",Pressure_1_R2!G4*C217)</f>
        <v/>
      </c>
      <c r="U217" s="240" t="str">
        <f t="shared" ref="U217:U230" si="145">IF($N151=FALSE,"",MAX(S217:T217))</f>
        <v/>
      </c>
      <c r="V217" s="240" t="str">
        <f t="shared" ref="V217:V230" si="146">IF($N151=FALSE,"",IF(((U217-ROUND(U217,M$251))/U217*100)&gt;=5,TRUE,FALSE))</f>
        <v/>
      </c>
      <c r="W217" s="240" t="str">
        <f t="shared" ref="W217:W230" si="147">IF($N151=FALSE,"",IF(ROUND(U217,M$251)=0,ROUNDUP(U217,M$251),IF(V217=TRUE,ROUNDUP(U217,M$251),ROUND(U217,M$251))))</f>
        <v/>
      </c>
      <c r="X217" s="263" t="str">
        <f t="shared" ref="X217:X230" si="148">IF($N151=FALSE,"",IF(S217=U217,0,1))</f>
        <v/>
      </c>
    </row>
    <row r="218" spans="2:24" ht="15" customHeight="1">
      <c r="B218" s="255">
        <f t="shared" si="135"/>
        <v>2</v>
      </c>
      <c r="C218" s="255" t="str">
        <f t="shared" si="136"/>
        <v/>
      </c>
      <c r="D218" s="252" t="str">
        <f t="shared" si="136"/>
        <v/>
      </c>
      <c r="E218" s="252" t="str">
        <f>IF($N152=FALSE,"",표준압력!W117)</f>
        <v/>
      </c>
      <c r="F218" s="252" t="str">
        <f>IF($N152=FALSE,"",표준압력!Z117)</f>
        <v/>
      </c>
      <c r="G218" s="252" t="str">
        <f>IF($N152=FALSE,"",Pressure_1_R2!L5*H$145)</f>
        <v/>
      </c>
      <c r="H218" s="395" t="str">
        <f t="shared" ref="H218:H246" si="149">IF($N152=FALSE,"",ROUND(AVERAGE(T152,T182),M$251))</f>
        <v/>
      </c>
      <c r="I218" s="252" t="str">
        <f t="shared" si="137"/>
        <v/>
      </c>
      <c r="J218" s="395" t="str">
        <f t="shared" ref="J218:J246" si="150">IF($N152=FALSE,"",((Q182-Q152)+(R182-R152)+(S182-S152))/3)</f>
        <v/>
      </c>
      <c r="K218" s="395" t="str">
        <f t="shared" ref="K218:K246" si="151">IF($N152=FALSE,"",MAX(X152,X182))</f>
        <v/>
      </c>
      <c r="L218" s="252" t="str">
        <f t="shared" si="138"/>
        <v/>
      </c>
      <c r="M218" s="252" t="str">
        <f t="shared" si="139"/>
        <v/>
      </c>
      <c r="N218" s="395" t="str">
        <f t="shared" ref="N218:N246" si="152">IF($N152=FALSE,"",MAX(ABS(Q$181-Q$151),ABS(R$181-R$151),ABS(S$181-S$151))/2/SQRT(3))</f>
        <v/>
      </c>
      <c r="O218" s="251" t="str">
        <f t="shared" si="140"/>
        <v/>
      </c>
      <c r="P218" s="252" t="str">
        <f t="shared" si="141"/>
        <v/>
      </c>
      <c r="Q218" s="252" t="str">
        <f t="shared" si="142"/>
        <v/>
      </c>
      <c r="R218" s="252" t="str">
        <f t="shared" si="143"/>
        <v/>
      </c>
      <c r="S218" s="252" t="str">
        <f t="shared" si="144"/>
        <v/>
      </c>
      <c r="T218" s="240" t="str">
        <f>IF($N152=FALSE,"",Pressure_1_R2!G5*C218)</f>
        <v/>
      </c>
      <c r="U218" s="240" t="str">
        <f t="shared" si="145"/>
        <v/>
      </c>
      <c r="V218" s="240" t="str">
        <f t="shared" si="146"/>
        <v/>
      </c>
      <c r="W218" s="240" t="str">
        <f t="shared" si="147"/>
        <v/>
      </c>
      <c r="X218" s="263" t="str">
        <f t="shared" si="148"/>
        <v/>
      </c>
    </row>
    <row r="219" spans="2:24" ht="15" customHeight="1">
      <c r="B219" s="255">
        <f t="shared" si="135"/>
        <v>3</v>
      </c>
      <c r="C219" s="255" t="str">
        <f t="shared" si="136"/>
        <v/>
      </c>
      <c r="D219" s="252" t="str">
        <f t="shared" si="136"/>
        <v/>
      </c>
      <c r="E219" s="252" t="str">
        <f>IF($N153=FALSE,"",표준압력!W118)</f>
        <v/>
      </c>
      <c r="F219" s="252" t="str">
        <f>IF($N153=FALSE,"",표준압력!Z118)</f>
        <v/>
      </c>
      <c r="G219" s="252" t="str">
        <f>IF($N153=FALSE,"",Pressure_1_R2!L6*H$145)</f>
        <v/>
      </c>
      <c r="H219" s="395" t="str">
        <f t="shared" si="149"/>
        <v/>
      </c>
      <c r="I219" s="252" t="str">
        <f t="shared" si="137"/>
        <v/>
      </c>
      <c r="J219" s="395" t="str">
        <f t="shared" si="150"/>
        <v/>
      </c>
      <c r="K219" s="395" t="str">
        <f t="shared" si="151"/>
        <v/>
      </c>
      <c r="L219" s="252" t="str">
        <f t="shared" si="138"/>
        <v/>
      </c>
      <c r="M219" s="252" t="str">
        <f t="shared" si="139"/>
        <v/>
      </c>
      <c r="N219" s="395" t="str">
        <f t="shared" si="152"/>
        <v/>
      </c>
      <c r="O219" s="251" t="str">
        <f t="shared" si="140"/>
        <v/>
      </c>
      <c r="P219" s="252" t="str">
        <f t="shared" si="141"/>
        <v/>
      </c>
      <c r="Q219" s="252" t="str">
        <f t="shared" si="142"/>
        <v/>
      </c>
      <c r="R219" s="252" t="str">
        <f t="shared" si="143"/>
        <v/>
      </c>
      <c r="S219" s="252" t="str">
        <f t="shared" si="144"/>
        <v/>
      </c>
      <c r="T219" s="240" t="str">
        <f>IF($N153=FALSE,"",Pressure_1_R2!G6*C219)</f>
        <v/>
      </c>
      <c r="U219" s="240" t="str">
        <f t="shared" si="145"/>
        <v/>
      </c>
      <c r="V219" s="240" t="str">
        <f t="shared" si="146"/>
        <v/>
      </c>
      <c r="W219" s="240" t="str">
        <f t="shared" si="147"/>
        <v/>
      </c>
      <c r="X219" s="263" t="str">
        <f t="shared" si="148"/>
        <v/>
      </c>
    </row>
    <row r="220" spans="2:24" ht="15" customHeight="1">
      <c r="B220" s="255">
        <f t="shared" si="135"/>
        <v>4</v>
      </c>
      <c r="C220" s="255" t="str">
        <f t="shared" si="136"/>
        <v/>
      </c>
      <c r="D220" s="252" t="str">
        <f t="shared" si="136"/>
        <v/>
      </c>
      <c r="E220" s="252" t="str">
        <f>IF($N154=FALSE,"",표준압력!W119)</f>
        <v/>
      </c>
      <c r="F220" s="252" t="str">
        <f>IF($N154=FALSE,"",표준압력!Z119)</f>
        <v/>
      </c>
      <c r="G220" s="252" t="str">
        <f>IF($N154=FALSE,"",Pressure_1_R2!L7*H$145)</f>
        <v/>
      </c>
      <c r="H220" s="395" t="str">
        <f t="shared" si="149"/>
        <v/>
      </c>
      <c r="I220" s="252" t="str">
        <f t="shared" si="137"/>
        <v/>
      </c>
      <c r="J220" s="395" t="str">
        <f t="shared" si="150"/>
        <v/>
      </c>
      <c r="K220" s="395" t="str">
        <f t="shared" si="151"/>
        <v/>
      </c>
      <c r="L220" s="252" t="str">
        <f t="shared" si="138"/>
        <v/>
      </c>
      <c r="M220" s="252" t="str">
        <f t="shared" si="139"/>
        <v/>
      </c>
      <c r="N220" s="395" t="str">
        <f t="shared" si="152"/>
        <v/>
      </c>
      <c r="O220" s="251" t="str">
        <f t="shared" si="140"/>
        <v/>
      </c>
      <c r="P220" s="252" t="str">
        <f t="shared" si="141"/>
        <v/>
      </c>
      <c r="Q220" s="252" t="str">
        <f t="shared" si="142"/>
        <v/>
      </c>
      <c r="R220" s="252" t="str">
        <f t="shared" si="143"/>
        <v/>
      </c>
      <c r="S220" s="252" t="str">
        <f t="shared" si="144"/>
        <v/>
      </c>
      <c r="T220" s="240" t="str">
        <f>IF($N154=FALSE,"",Pressure_1_R2!G7*C220)</f>
        <v/>
      </c>
      <c r="U220" s="240" t="str">
        <f t="shared" si="145"/>
        <v/>
      </c>
      <c r="V220" s="240" t="str">
        <f t="shared" si="146"/>
        <v/>
      </c>
      <c r="W220" s="240" t="str">
        <f t="shared" si="147"/>
        <v/>
      </c>
      <c r="X220" s="263" t="str">
        <f t="shared" si="148"/>
        <v/>
      </c>
    </row>
    <row r="221" spans="2:24" ht="15" customHeight="1">
      <c r="B221" s="255">
        <f t="shared" si="135"/>
        <v>5</v>
      </c>
      <c r="C221" s="255" t="str">
        <f t="shared" si="136"/>
        <v/>
      </c>
      <c r="D221" s="252" t="str">
        <f t="shared" si="136"/>
        <v/>
      </c>
      <c r="E221" s="252" t="str">
        <f>IF($N155=FALSE,"",표준압력!W120)</f>
        <v/>
      </c>
      <c r="F221" s="252" t="str">
        <f>IF($N155=FALSE,"",표준압력!Z120)</f>
        <v/>
      </c>
      <c r="G221" s="252" t="str">
        <f>IF($N155=FALSE,"",Pressure_1_R2!L8*H$145)</f>
        <v/>
      </c>
      <c r="H221" s="395" t="str">
        <f t="shared" si="149"/>
        <v/>
      </c>
      <c r="I221" s="252" t="str">
        <f t="shared" si="137"/>
        <v/>
      </c>
      <c r="J221" s="395" t="str">
        <f t="shared" si="150"/>
        <v/>
      </c>
      <c r="K221" s="395" t="str">
        <f t="shared" si="151"/>
        <v/>
      </c>
      <c r="L221" s="252" t="str">
        <f t="shared" si="138"/>
        <v/>
      </c>
      <c r="M221" s="252" t="str">
        <f t="shared" si="139"/>
        <v/>
      </c>
      <c r="N221" s="395" t="str">
        <f t="shared" si="152"/>
        <v/>
      </c>
      <c r="O221" s="251" t="str">
        <f t="shared" si="140"/>
        <v/>
      </c>
      <c r="P221" s="252" t="str">
        <f t="shared" si="141"/>
        <v/>
      </c>
      <c r="Q221" s="252" t="str">
        <f t="shared" si="142"/>
        <v/>
      </c>
      <c r="R221" s="252" t="str">
        <f t="shared" si="143"/>
        <v/>
      </c>
      <c r="S221" s="252" t="str">
        <f t="shared" si="144"/>
        <v/>
      </c>
      <c r="T221" s="240" t="str">
        <f>IF($N155=FALSE,"",Pressure_1_R2!G8*C221)</f>
        <v/>
      </c>
      <c r="U221" s="240" t="str">
        <f t="shared" si="145"/>
        <v/>
      </c>
      <c r="V221" s="240" t="str">
        <f t="shared" si="146"/>
        <v/>
      </c>
      <c r="W221" s="240" t="str">
        <f t="shared" si="147"/>
        <v/>
      </c>
      <c r="X221" s="263" t="str">
        <f t="shared" si="148"/>
        <v/>
      </c>
    </row>
    <row r="222" spans="2:24" ht="15" customHeight="1">
      <c r="B222" s="255">
        <f t="shared" si="135"/>
        <v>6</v>
      </c>
      <c r="C222" s="255" t="str">
        <f t="shared" si="136"/>
        <v/>
      </c>
      <c r="D222" s="252" t="str">
        <f t="shared" si="136"/>
        <v/>
      </c>
      <c r="E222" s="252" t="str">
        <f>IF($N156=FALSE,"",표준압력!W121)</f>
        <v/>
      </c>
      <c r="F222" s="252" t="str">
        <f>IF($N156=FALSE,"",표준압력!Z121)</f>
        <v/>
      </c>
      <c r="G222" s="252" t="str">
        <f>IF($N156=FALSE,"",Pressure_1_R2!L9*H$145)</f>
        <v/>
      </c>
      <c r="H222" s="395" t="str">
        <f t="shared" si="149"/>
        <v/>
      </c>
      <c r="I222" s="252" t="str">
        <f t="shared" si="137"/>
        <v/>
      </c>
      <c r="J222" s="395" t="str">
        <f t="shared" si="150"/>
        <v/>
      </c>
      <c r="K222" s="395" t="str">
        <f t="shared" si="151"/>
        <v/>
      </c>
      <c r="L222" s="252" t="str">
        <f t="shared" si="138"/>
        <v/>
      </c>
      <c r="M222" s="252" t="str">
        <f t="shared" si="139"/>
        <v/>
      </c>
      <c r="N222" s="395" t="str">
        <f t="shared" si="152"/>
        <v/>
      </c>
      <c r="O222" s="251" t="str">
        <f t="shared" si="140"/>
        <v/>
      </c>
      <c r="P222" s="252" t="str">
        <f t="shared" si="141"/>
        <v/>
      </c>
      <c r="Q222" s="252" t="str">
        <f t="shared" si="142"/>
        <v/>
      </c>
      <c r="R222" s="252" t="str">
        <f t="shared" si="143"/>
        <v/>
      </c>
      <c r="S222" s="252" t="str">
        <f t="shared" si="144"/>
        <v/>
      </c>
      <c r="T222" s="240" t="str">
        <f>IF($N156=FALSE,"",Pressure_1_R2!G9*C222)</f>
        <v/>
      </c>
      <c r="U222" s="240" t="str">
        <f t="shared" si="145"/>
        <v/>
      </c>
      <c r="V222" s="240" t="str">
        <f t="shared" si="146"/>
        <v/>
      </c>
      <c r="W222" s="240" t="str">
        <f t="shared" si="147"/>
        <v/>
      </c>
      <c r="X222" s="263" t="str">
        <f t="shared" si="148"/>
        <v/>
      </c>
    </row>
    <row r="223" spans="2:24" ht="15" customHeight="1">
      <c r="B223" s="255">
        <f t="shared" si="135"/>
        <v>7</v>
      </c>
      <c r="C223" s="255" t="str">
        <f t="shared" si="136"/>
        <v/>
      </c>
      <c r="D223" s="252" t="str">
        <f t="shared" si="136"/>
        <v/>
      </c>
      <c r="E223" s="252" t="str">
        <f>IF($N157=FALSE,"",표준압력!W122)</f>
        <v/>
      </c>
      <c r="F223" s="252" t="str">
        <f>IF($N157=FALSE,"",표준압력!Z122)</f>
        <v/>
      </c>
      <c r="G223" s="252" t="str">
        <f>IF($N157=FALSE,"",Pressure_1_R2!L10*H$145)</f>
        <v/>
      </c>
      <c r="H223" s="395" t="str">
        <f t="shared" si="149"/>
        <v/>
      </c>
      <c r="I223" s="252" t="str">
        <f t="shared" si="137"/>
        <v/>
      </c>
      <c r="J223" s="395" t="str">
        <f t="shared" si="150"/>
        <v/>
      </c>
      <c r="K223" s="395" t="str">
        <f t="shared" si="151"/>
        <v/>
      </c>
      <c r="L223" s="252" t="str">
        <f t="shared" si="138"/>
        <v/>
      </c>
      <c r="M223" s="252" t="str">
        <f t="shared" si="139"/>
        <v/>
      </c>
      <c r="N223" s="395" t="str">
        <f t="shared" si="152"/>
        <v/>
      </c>
      <c r="O223" s="251" t="str">
        <f t="shared" si="140"/>
        <v/>
      </c>
      <c r="P223" s="252" t="str">
        <f t="shared" si="141"/>
        <v/>
      </c>
      <c r="Q223" s="252" t="str">
        <f t="shared" si="142"/>
        <v/>
      </c>
      <c r="R223" s="252" t="str">
        <f t="shared" si="143"/>
        <v/>
      </c>
      <c r="S223" s="252" t="str">
        <f t="shared" si="144"/>
        <v/>
      </c>
      <c r="T223" s="240" t="str">
        <f>IF($N157=FALSE,"",Pressure_1_R2!G10*C223)</f>
        <v/>
      </c>
      <c r="U223" s="240" t="str">
        <f t="shared" si="145"/>
        <v/>
      </c>
      <c r="V223" s="240" t="str">
        <f t="shared" si="146"/>
        <v/>
      </c>
      <c r="W223" s="240" t="str">
        <f t="shared" si="147"/>
        <v/>
      </c>
      <c r="X223" s="263" t="str">
        <f t="shared" si="148"/>
        <v/>
      </c>
    </row>
    <row r="224" spans="2:24" ht="15" customHeight="1">
      <c r="B224" s="255">
        <f t="shared" si="135"/>
        <v>8</v>
      </c>
      <c r="C224" s="255" t="str">
        <f t="shared" si="136"/>
        <v/>
      </c>
      <c r="D224" s="252" t="str">
        <f t="shared" si="136"/>
        <v/>
      </c>
      <c r="E224" s="252" t="str">
        <f>IF($N158=FALSE,"",표준압력!W123)</f>
        <v/>
      </c>
      <c r="F224" s="252" t="str">
        <f>IF($N158=FALSE,"",표준압력!Z123)</f>
        <v/>
      </c>
      <c r="G224" s="252" t="str">
        <f>IF($N158=FALSE,"",Pressure_1_R2!L11*H$145)</f>
        <v/>
      </c>
      <c r="H224" s="395" t="str">
        <f t="shared" si="149"/>
        <v/>
      </c>
      <c r="I224" s="252" t="str">
        <f t="shared" si="137"/>
        <v/>
      </c>
      <c r="J224" s="395" t="str">
        <f t="shared" si="150"/>
        <v/>
      </c>
      <c r="K224" s="395" t="str">
        <f t="shared" si="151"/>
        <v/>
      </c>
      <c r="L224" s="252" t="str">
        <f t="shared" si="138"/>
        <v/>
      </c>
      <c r="M224" s="252" t="str">
        <f t="shared" si="139"/>
        <v/>
      </c>
      <c r="N224" s="395" t="str">
        <f t="shared" si="152"/>
        <v/>
      </c>
      <c r="O224" s="251" t="str">
        <f t="shared" si="140"/>
        <v/>
      </c>
      <c r="P224" s="252" t="str">
        <f t="shared" si="141"/>
        <v/>
      </c>
      <c r="Q224" s="252" t="str">
        <f t="shared" si="142"/>
        <v/>
      </c>
      <c r="R224" s="252" t="str">
        <f t="shared" si="143"/>
        <v/>
      </c>
      <c r="S224" s="252" t="str">
        <f t="shared" si="144"/>
        <v/>
      </c>
      <c r="T224" s="240" t="str">
        <f>IF($N158=FALSE,"",Pressure_1_R2!G11*C224)</f>
        <v/>
      </c>
      <c r="U224" s="240" t="str">
        <f t="shared" si="145"/>
        <v/>
      </c>
      <c r="V224" s="240" t="str">
        <f t="shared" si="146"/>
        <v/>
      </c>
      <c r="W224" s="240" t="str">
        <f t="shared" si="147"/>
        <v/>
      </c>
      <c r="X224" s="263" t="str">
        <f t="shared" si="148"/>
        <v/>
      </c>
    </row>
    <row r="225" spans="2:24" ht="15" customHeight="1">
      <c r="B225" s="255">
        <f t="shared" si="135"/>
        <v>9</v>
      </c>
      <c r="C225" s="255" t="str">
        <f t="shared" si="136"/>
        <v/>
      </c>
      <c r="D225" s="252" t="str">
        <f t="shared" si="136"/>
        <v/>
      </c>
      <c r="E225" s="252" t="str">
        <f>IF($N159=FALSE,"",표준압력!W124)</f>
        <v/>
      </c>
      <c r="F225" s="252" t="str">
        <f>IF($N159=FALSE,"",표준압력!Z124)</f>
        <v/>
      </c>
      <c r="G225" s="252" t="str">
        <f>IF($N159=FALSE,"",Pressure_1_R2!L12*H$145)</f>
        <v/>
      </c>
      <c r="H225" s="395" t="str">
        <f t="shared" si="149"/>
        <v/>
      </c>
      <c r="I225" s="252" t="str">
        <f t="shared" si="137"/>
        <v/>
      </c>
      <c r="J225" s="395" t="str">
        <f t="shared" si="150"/>
        <v/>
      </c>
      <c r="K225" s="395" t="str">
        <f t="shared" si="151"/>
        <v/>
      </c>
      <c r="L225" s="252" t="str">
        <f t="shared" si="138"/>
        <v/>
      </c>
      <c r="M225" s="252" t="str">
        <f t="shared" si="139"/>
        <v/>
      </c>
      <c r="N225" s="395" t="str">
        <f t="shared" si="152"/>
        <v/>
      </c>
      <c r="O225" s="251" t="str">
        <f t="shared" si="140"/>
        <v/>
      </c>
      <c r="P225" s="252" t="str">
        <f t="shared" si="141"/>
        <v/>
      </c>
      <c r="Q225" s="252" t="str">
        <f t="shared" si="142"/>
        <v/>
      </c>
      <c r="R225" s="252" t="str">
        <f t="shared" si="143"/>
        <v/>
      </c>
      <c r="S225" s="252" t="str">
        <f t="shared" si="144"/>
        <v/>
      </c>
      <c r="T225" s="240" t="str">
        <f>IF($N159=FALSE,"",Pressure_1_R2!G12*C225)</f>
        <v/>
      </c>
      <c r="U225" s="240" t="str">
        <f t="shared" si="145"/>
        <v/>
      </c>
      <c r="V225" s="240" t="str">
        <f t="shared" si="146"/>
        <v/>
      </c>
      <c r="W225" s="240" t="str">
        <f t="shared" si="147"/>
        <v/>
      </c>
      <c r="X225" s="263" t="str">
        <f t="shared" si="148"/>
        <v/>
      </c>
    </row>
    <row r="226" spans="2:24" ht="15" customHeight="1">
      <c r="B226" s="255">
        <f t="shared" si="135"/>
        <v>10</v>
      </c>
      <c r="C226" s="255" t="str">
        <f t="shared" si="136"/>
        <v/>
      </c>
      <c r="D226" s="252" t="str">
        <f t="shared" si="136"/>
        <v/>
      </c>
      <c r="E226" s="252" t="str">
        <f>IF($N160=FALSE,"",표준압력!W125)</f>
        <v/>
      </c>
      <c r="F226" s="252" t="str">
        <f>IF($N160=FALSE,"",표준압력!Z125)</f>
        <v/>
      </c>
      <c r="G226" s="252" t="str">
        <f>IF($N160=FALSE,"",Pressure_1_R2!L13*H$145)</f>
        <v/>
      </c>
      <c r="H226" s="395" t="str">
        <f t="shared" si="149"/>
        <v/>
      </c>
      <c r="I226" s="252" t="str">
        <f t="shared" si="137"/>
        <v/>
      </c>
      <c r="J226" s="395" t="str">
        <f t="shared" si="150"/>
        <v/>
      </c>
      <c r="K226" s="395" t="str">
        <f t="shared" si="151"/>
        <v/>
      </c>
      <c r="L226" s="252" t="str">
        <f t="shared" si="138"/>
        <v/>
      </c>
      <c r="M226" s="252" t="str">
        <f t="shared" si="139"/>
        <v/>
      </c>
      <c r="N226" s="395" t="str">
        <f t="shared" si="152"/>
        <v/>
      </c>
      <c r="O226" s="251" t="str">
        <f t="shared" si="140"/>
        <v/>
      </c>
      <c r="P226" s="252" t="str">
        <f t="shared" si="141"/>
        <v/>
      </c>
      <c r="Q226" s="252" t="str">
        <f t="shared" si="142"/>
        <v/>
      </c>
      <c r="R226" s="252" t="str">
        <f t="shared" si="143"/>
        <v/>
      </c>
      <c r="S226" s="252" t="str">
        <f t="shared" si="144"/>
        <v/>
      </c>
      <c r="T226" s="240" t="str">
        <f>IF($N160=FALSE,"",Pressure_1_R2!G13*C226)</f>
        <v/>
      </c>
      <c r="U226" s="240" t="str">
        <f t="shared" si="145"/>
        <v/>
      </c>
      <c r="V226" s="240" t="str">
        <f t="shared" si="146"/>
        <v/>
      </c>
      <c r="W226" s="240" t="str">
        <f t="shared" si="147"/>
        <v/>
      </c>
      <c r="X226" s="263" t="str">
        <f t="shared" si="148"/>
        <v/>
      </c>
    </row>
    <row r="227" spans="2:24" ht="15" customHeight="1">
      <c r="B227" s="255">
        <f t="shared" si="135"/>
        <v>11</v>
      </c>
      <c r="C227" s="255" t="str">
        <f t="shared" si="136"/>
        <v/>
      </c>
      <c r="D227" s="252" t="str">
        <f t="shared" si="136"/>
        <v/>
      </c>
      <c r="E227" s="252" t="str">
        <f>IF($N161=FALSE,"",표준압력!W126)</f>
        <v/>
      </c>
      <c r="F227" s="252" t="str">
        <f>IF($N161=FALSE,"",표준압력!Z126)</f>
        <v/>
      </c>
      <c r="G227" s="252" t="str">
        <f>IF($N161=FALSE,"",Pressure_1_R2!L14*H$145)</f>
        <v/>
      </c>
      <c r="H227" s="395" t="str">
        <f t="shared" si="149"/>
        <v/>
      </c>
      <c r="I227" s="252" t="str">
        <f t="shared" si="137"/>
        <v/>
      </c>
      <c r="J227" s="395" t="str">
        <f t="shared" si="150"/>
        <v/>
      </c>
      <c r="K227" s="395" t="str">
        <f t="shared" si="151"/>
        <v/>
      </c>
      <c r="L227" s="252" t="str">
        <f t="shared" si="138"/>
        <v/>
      </c>
      <c r="M227" s="252" t="str">
        <f t="shared" si="139"/>
        <v/>
      </c>
      <c r="N227" s="395" t="str">
        <f t="shared" si="152"/>
        <v/>
      </c>
      <c r="O227" s="251" t="str">
        <f t="shared" si="140"/>
        <v/>
      </c>
      <c r="P227" s="252" t="str">
        <f t="shared" si="141"/>
        <v/>
      </c>
      <c r="Q227" s="252" t="str">
        <f t="shared" si="142"/>
        <v/>
      </c>
      <c r="R227" s="252" t="str">
        <f t="shared" si="143"/>
        <v/>
      </c>
      <c r="S227" s="252" t="str">
        <f t="shared" si="144"/>
        <v/>
      </c>
      <c r="T227" s="240" t="str">
        <f>IF($N161=FALSE,"",Pressure_1_R2!G14*C227)</f>
        <v/>
      </c>
      <c r="U227" s="240" t="str">
        <f t="shared" si="145"/>
        <v/>
      </c>
      <c r="V227" s="240" t="str">
        <f t="shared" si="146"/>
        <v/>
      </c>
      <c r="W227" s="240" t="str">
        <f t="shared" si="147"/>
        <v/>
      </c>
      <c r="X227" s="263" t="str">
        <f t="shared" si="148"/>
        <v/>
      </c>
    </row>
    <row r="228" spans="2:24" ht="15" customHeight="1">
      <c r="B228" s="255">
        <f t="shared" si="135"/>
        <v>12</v>
      </c>
      <c r="C228" s="255" t="str">
        <f t="shared" si="136"/>
        <v/>
      </c>
      <c r="D228" s="252" t="str">
        <f t="shared" si="136"/>
        <v/>
      </c>
      <c r="E228" s="252" t="str">
        <f>IF($N162=FALSE,"",표준압력!W127)</f>
        <v/>
      </c>
      <c r="F228" s="252" t="str">
        <f>IF($N162=FALSE,"",표준압력!Z127)</f>
        <v/>
      </c>
      <c r="G228" s="252" t="str">
        <f>IF($N162=FALSE,"",Pressure_1_R2!L15*H$145)</f>
        <v/>
      </c>
      <c r="H228" s="395" t="str">
        <f t="shared" si="149"/>
        <v/>
      </c>
      <c r="I228" s="252" t="str">
        <f t="shared" si="137"/>
        <v/>
      </c>
      <c r="J228" s="395" t="str">
        <f t="shared" si="150"/>
        <v/>
      </c>
      <c r="K228" s="395" t="str">
        <f t="shared" si="151"/>
        <v/>
      </c>
      <c r="L228" s="252" t="str">
        <f t="shared" si="138"/>
        <v/>
      </c>
      <c r="M228" s="252" t="str">
        <f t="shared" si="139"/>
        <v/>
      </c>
      <c r="N228" s="395" t="str">
        <f t="shared" si="152"/>
        <v/>
      </c>
      <c r="O228" s="251" t="str">
        <f t="shared" si="140"/>
        <v/>
      </c>
      <c r="P228" s="252" t="str">
        <f t="shared" si="141"/>
        <v/>
      </c>
      <c r="Q228" s="252" t="str">
        <f t="shared" si="142"/>
        <v/>
      </c>
      <c r="R228" s="252" t="str">
        <f t="shared" si="143"/>
        <v/>
      </c>
      <c r="S228" s="252" t="str">
        <f t="shared" si="144"/>
        <v/>
      </c>
      <c r="T228" s="240" t="str">
        <f>IF($N162=FALSE,"",Pressure_1_R2!G15*C228)</f>
        <v/>
      </c>
      <c r="U228" s="240" t="str">
        <f t="shared" si="145"/>
        <v/>
      </c>
      <c r="V228" s="240" t="str">
        <f t="shared" si="146"/>
        <v/>
      </c>
      <c r="W228" s="240" t="str">
        <f t="shared" si="147"/>
        <v/>
      </c>
      <c r="X228" s="263" t="str">
        <f t="shared" si="148"/>
        <v/>
      </c>
    </row>
    <row r="229" spans="2:24" ht="15" customHeight="1">
      <c r="B229" s="255">
        <f t="shared" si="135"/>
        <v>13</v>
      </c>
      <c r="C229" s="255" t="str">
        <f t="shared" si="136"/>
        <v/>
      </c>
      <c r="D229" s="252" t="str">
        <f t="shared" si="136"/>
        <v/>
      </c>
      <c r="E229" s="252" t="str">
        <f>IF($N163=FALSE,"",표준압력!W128)</f>
        <v/>
      </c>
      <c r="F229" s="252" t="str">
        <f>IF($N163=FALSE,"",표준압력!Z128)</f>
        <v/>
      </c>
      <c r="G229" s="252" t="str">
        <f>IF($N163=FALSE,"",Pressure_1_R2!L16*H$145)</f>
        <v/>
      </c>
      <c r="H229" s="395" t="str">
        <f t="shared" si="149"/>
        <v/>
      </c>
      <c r="I229" s="252" t="str">
        <f t="shared" si="137"/>
        <v/>
      </c>
      <c r="J229" s="395" t="str">
        <f t="shared" si="150"/>
        <v/>
      </c>
      <c r="K229" s="395" t="str">
        <f t="shared" si="151"/>
        <v/>
      </c>
      <c r="L229" s="252" t="str">
        <f t="shared" si="138"/>
        <v/>
      </c>
      <c r="M229" s="252" t="str">
        <f t="shared" si="139"/>
        <v/>
      </c>
      <c r="N229" s="395" t="str">
        <f t="shared" si="152"/>
        <v/>
      </c>
      <c r="O229" s="251" t="str">
        <f t="shared" si="140"/>
        <v/>
      </c>
      <c r="P229" s="252" t="str">
        <f t="shared" si="141"/>
        <v/>
      </c>
      <c r="Q229" s="252" t="str">
        <f t="shared" si="142"/>
        <v/>
      </c>
      <c r="R229" s="252" t="str">
        <f t="shared" si="143"/>
        <v/>
      </c>
      <c r="S229" s="252" t="str">
        <f t="shared" si="144"/>
        <v/>
      </c>
      <c r="T229" s="240" t="str">
        <f>IF($N163=FALSE,"",Pressure_1_R2!G16*C229)</f>
        <v/>
      </c>
      <c r="U229" s="240" t="str">
        <f t="shared" si="145"/>
        <v/>
      </c>
      <c r="V229" s="240" t="str">
        <f t="shared" si="146"/>
        <v/>
      </c>
      <c r="W229" s="240" t="str">
        <f t="shared" si="147"/>
        <v/>
      </c>
      <c r="X229" s="263" t="str">
        <f t="shared" si="148"/>
        <v/>
      </c>
    </row>
    <row r="230" spans="2:24" ht="15" customHeight="1">
      <c r="B230" s="255">
        <f t="shared" si="135"/>
        <v>14</v>
      </c>
      <c r="C230" s="255" t="str">
        <f t="shared" si="136"/>
        <v/>
      </c>
      <c r="D230" s="252" t="str">
        <f t="shared" si="136"/>
        <v/>
      </c>
      <c r="E230" s="252" t="str">
        <f>IF($N164=FALSE,"",표준압력!W129)</f>
        <v/>
      </c>
      <c r="F230" s="252" t="str">
        <f>IF($N164=FALSE,"",표준압력!Z129)</f>
        <v/>
      </c>
      <c r="G230" s="252" t="str">
        <f>IF($N164=FALSE,"",Pressure_1_R2!L17*H$145)</f>
        <v/>
      </c>
      <c r="H230" s="395" t="str">
        <f t="shared" si="149"/>
        <v/>
      </c>
      <c r="I230" s="252" t="str">
        <f t="shared" si="137"/>
        <v/>
      </c>
      <c r="J230" s="395" t="str">
        <f t="shared" si="150"/>
        <v/>
      </c>
      <c r="K230" s="395" t="str">
        <f t="shared" si="151"/>
        <v/>
      </c>
      <c r="L230" s="252" t="str">
        <f t="shared" si="138"/>
        <v/>
      </c>
      <c r="M230" s="252" t="str">
        <f t="shared" si="139"/>
        <v/>
      </c>
      <c r="N230" s="395" t="str">
        <f t="shared" si="152"/>
        <v/>
      </c>
      <c r="O230" s="251" t="str">
        <f t="shared" si="140"/>
        <v/>
      </c>
      <c r="P230" s="252" t="str">
        <f t="shared" si="141"/>
        <v/>
      </c>
      <c r="Q230" s="252" t="str">
        <f t="shared" si="142"/>
        <v/>
      </c>
      <c r="R230" s="252" t="str">
        <f t="shared" si="143"/>
        <v/>
      </c>
      <c r="S230" s="252" t="str">
        <f t="shared" si="144"/>
        <v/>
      </c>
      <c r="T230" s="240" t="str">
        <f>IF($N164=FALSE,"",Pressure_1_R2!G17*C230)</f>
        <v/>
      </c>
      <c r="U230" s="240" t="str">
        <f t="shared" si="145"/>
        <v/>
      </c>
      <c r="V230" s="240" t="str">
        <f t="shared" si="146"/>
        <v/>
      </c>
      <c r="W230" s="240" t="str">
        <f t="shared" si="147"/>
        <v/>
      </c>
      <c r="X230" s="263" t="str">
        <f t="shared" si="148"/>
        <v/>
      </c>
    </row>
    <row r="231" spans="2:24" ht="15" customHeight="1">
      <c r="B231" s="255">
        <f t="shared" ref="B231:B246" si="153">C165</f>
        <v>15</v>
      </c>
      <c r="C231" s="255" t="str">
        <f t="shared" ref="C231:D231" si="154">IF($N165=FALSE,"",D165)</f>
        <v/>
      </c>
      <c r="D231" s="252" t="str">
        <f t="shared" si="154"/>
        <v/>
      </c>
      <c r="E231" s="252" t="str">
        <f>IF($N165=FALSE,"",표준압력!W130)</f>
        <v/>
      </c>
      <c r="F231" s="252" t="str">
        <f>IF($N165=FALSE,"",표준압력!Z130)</f>
        <v/>
      </c>
      <c r="G231" s="252" t="str">
        <f>IF($N165=FALSE,"",Pressure_1_R2!L18*H$145)</f>
        <v/>
      </c>
      <c r="H231" s="395" t="str">
        <f t="shared" si="149"/>
        <v/>
      </c>
      <c r="I231" s="252" t="str">
        <f t="shared" ref="I231:I246" si="155">IF($N165=FALSE,"",ROUND(D231,M$251)-H231)</f>
        <v/>
      </c>
      <c r="J231" s="395" t="str">
        <f t="shared" si="150"/>
        <v/>
      </c>
      <c r="K231" s="395" t="str">
        <f t="shared" si="151"/>
        <v/>
      </c>
      <c r="L231" s="252" t="str">
        <f t="shared" ref="L231:L246" si="156">IF($N165=FALSE,"",SQRT(SUMSQ(E231/2,F231)))</f>
        <v/>
      </c>
      <c r="M231" s="252" t="str">
        <f t="shared" ref="M231:M246" si="157">IF($N165=FALSE,"",G231/2/SQRT(3))</f>
        <v/>
      </c>
      <c r="N231" s="395" t="str">
        <f t="shared" si="152"/>
        <v/>
      </c>
      <c r="O231" s="251" t="str">
        <f t="shared" ref="O231:O246" si="158">IF($N165=FALSE,"",IF(K231=0,MAX(K$217:K$246),K231)/2/SQRT(3))</f>
        <v/>
      </c>
      <c r="P231" s="252" t="str">
        <f t="shared" ref="P231:P246" si="159">IF($N165=FALSE,"",J231/2/SQRT(3))</f>
        <v/>
      </c>
      <c r="Q231" s="252" t="str">
        <f t="shared" ref="Q231:Q246" si="160">IF($N165=FALSE,"",SQRT(SUMSQ(M231:P231)))</f>
        <v/>
      </c>
      <c r="R231" s="252" t="str">
        <f t="shared" ref="R231:R246" si="161">IF($N165=FALSE,"",SQRT(SUMSQ(L231,Q231)))</f>
        <v/>
      </c>
      <c r="S231" s="252" t="str">
        <f t="shared" ref="S231:S246" si="162">IF($N165=FALSE,"",R231*2)</f>
        <v/>
      </c>
      <c r="T231" s="240" t="str">
        <f>IF($N165=FALSE,"",Pressure_1_R2!G18*C231)</f>
        <v/>
      </c>
      <c r="U231" s="240" t="str">
        <f t="shared" ref="U231:U246" si="163">IF($N165=FALSE,"",MAX(S231:T231))</f>
        <v/>
      </c>
      <c r="V231" s="240" t="str">
        <f t="shared" ref="V231:V246" si="164">IF($N165=FALSE,"",IF(((U231-ROUND(U231,M$251))/U231*100)&gt;=5,TRUE,FALSE))</f>
        <v/>
      </c>
      <c r="W231" s="240" t="str">
        <f t="shared" ref="W231:W246" si="165">IF($N165=FALSE,"",IF(ROUND(U231,M$251)=0,ROUNDUP(U231,M$251),IF(V231=TRUE,ROUNDUP(U231,M$251),ROUND(U231,M$251))))</f>
        <v/>
      </c>
      <c r="X231" s="263" t="str">
        <f t="shared" ref="X231:X246" si="166">IF($N165=FALSE,"",IF(S231=U231,0,1))</f>
        <v/>
      </c>
    </row>
    <row r="232" spans="2:24" ht="15" customHeight="1">
      <c r="B232" s="255">
        <f t="shared" si="153"/>
        <v>16</v>
      </c>
      <c r="C232" s="255" t="str">
        <f t="shared" ref="C232:D232" si="167">IF($N166=FALSE,"",D166)</f>
        <v/>
      </c>
      <c r="D232" s="252" t="str">
        <f t="shared" si="167"/>
        <v/>
      </c>
      <c r="E232" s="252" t="str">
        <f>IF($N166=FALSE,"",표준압력!W131)</f>
        <v/>
      </c>
      <c r="F232" s="252" t="str">
        <f>IF($N166=FALSE,"",표준압력!Z131)</f>
        <v/>
      </c>
      <c r="G232" s="252" t="str">
        <f>IF($N166=FALSE,"",Pressure_1_R2!L19*H$145)</f>
        <v/>
      </c>
      <c r="H232" s="395" t="str">
        <f t="shared" si="149"/>
        <v/>
      </c>
      <c r="I232" s="252" t="str">
        <f t="shared" si="155"/>
        <v/>
      </c>
      <c r="J232" s="395" t="str">
        <f t="shared" si="150"/>
        <v/>
      </c>
      <c r="K232" s="395" t="str">
        <f t="shared" si="151"/>
        <v/>
      </c>
      <c r="L232" s="252" t="str">
        <f t="shared" si="156"/>
        <v/>
      </c>
      <c r="M232" s="252" t="str">
        <f t="shared" si="157"/>
        <v/>
      </c>
      <c r="N232" s="395" t="str">
        <f t="shared" si="152"/>
        <v/>
      </c>
      <c r="O232" s="251" t="str">
        <f t="shared" si="158"/>
        <v/>
      </c>
      <c r="P232" s="252" t="str">
        <f t="shared" si="159"/>
        <v/>
      </c>
      <c r="Q232" s="252" t="str">
        <f t="shared" si="160"/>
        <v/>
      </c>
      <c r="R232" s="252" t="str">
        <f t="shared" si="161"/>
        <v/>
      </c>
      <c r="S232" s="252" t="str">
        <f t="shared" si="162"/>
        <v/>
      </c>
      <c r="T232" s="240" t="str">
        <f>IF($N166=FALSE,"",Pressure_1_R2!G19*C232)</f>
        <v/>
      </c>
      <c r="U232" s="240" t="str">
        <f t="shared" si="163"/>
        <v/>
      </c>
      <c r="V232" s="240" t="str">
        <f t="shared" si="164"/>
        <v/>
      </c>
      <c r="W232" s="240" t="str">
        <f t="shared" si="165"/>
        <v/>
      </c>
      <c r="X232" s="263" t="str">
        <f t="shared" si="166"/>
        <v/>
      </c>
    </row>
    <row r="233" spans="2:24" ht="15" customHeight="1">
      <c r="B233" s="255">
        <f t="shared" si="153"/>
        <v>17</v>
      </c>
      <c r="C233" s="255" t="str">
        <f t="shared" ref="C233:D233" si="168">IF($N167=FALSE,"",D167)</f>
        <v/>
      </c>
      <c r="D233" s="252" t="str">
        <f t="shared" si="168"/>
        <v/>
      </c>
      <c r="E233" s="252" t="str">
        <f>IF($N167=FALSE,"",표준압력!W132)</f>
        <v/>
      </c>
      <c r="F233" s="252" t="str">
        <f>IF($N167=FALSE,"",표준압력!Z132)</f>
        <v/>
      </c>
      <c r="G233" s="252" t="str">
        <f>IF($N167=FALSE,"",Pressure_1_R2!L20*H$145)</f>
        <v/>
      </c>
      <c r="H233" s="395" t="str">
        <f t="shared" si="149"/>
        <v/>
      </c>
      <c r="I233" s="252" t="str">
        <f t="shared" si="155"/>
        <v/>
      </c>
      <c r="J233" s="395" t="str">
        <f t="shared" si="150"/>
        <v/>
      </c>
      <c r="K233" s="395" t="str">
        <f t="shared" si="151"/>
        <v/>
      </c>
      <c r="L233" s="252" t="str">
        <f t="shared" si="156"/>
        <v/>
      </c>
      <c r="M233" s="252" t="str">
        <f t="shared" si="157"/>
        <v/>
      </c>
      <c r="N233" s="395" t="str">
        <f t="shared" si="152"/>
        <v/>
      </c>
      <c r="O233" s="251" t="str">
        <f t="shared" si="158"/>
        <v/>
      </c>
      <c r="P233" s="252" t="str">
        <f t="shared" si="159"/>
        <v/>
      </c>
      <c r="Q233" s="252" t="str">
        <f t="shared" si="160"/>
        <v/>
      </c>
      <c r="R233" s="252" t="str">
        <f t="shared" si="161"/>
        <v/>
      </c>
      <c r="S233" s="252" t="str">
        <f t="shared" si="162"/>
        <v/>
      </c>
      <c r="T233" s="240" t="str">
        <f>IF($N167=FALSE,"",Pressure_1_R2!G20*C233)</f>
        <v/>
      </c>
      <c r="U233" s="240" t="str">
        <f t="shared" si="163"/>
        <v/>
      </c>
      <c r="V233" s="240" t="str">
        <f t="shared" si="164"/>
        <v/>
      </c>
      <c r="W233" s="240" t="str">
        <f t="shared" si="165"/>
        <v/>
      </c>
      <c r="X233" s="263" t="str">
        <f t="shared" si="166"/>
        <v/>
      </c>
    </row>
    <row r="234" spans="2:24" ht="15" customHeight="1">
      <c r="B234" s="255">
        <f t="shared" si="153"/>
        <v>18</v>
      </c>
      <c r="C234" s="255" t="str">
        <f t="shared" ref="C234:D234" si="169">IF($N168=FALSE,"",D168)</f>
        <v/>
      </c>
      <c r="D234" s="252" t="str">
        <f t="shared" si="169"/>
        <v/>
      </c>
      <c r="E234" s="252" t="str">
        <f>IF($N168=FALSE,"",표준압력!W133)</f>
        <v/>
      </c>
      <c r="F234" s="252" t="str">
        <f>IF($N168=FALSE,"",표준압력!Z133)</f>
        <v/>
      </c>
      <c r="G234" s="252" t="str">
        <f>IF($N168=FALSE,"",Pressure_1_R2!L21*H$145)</f>
        <v/>
      </c>
      <c r="H234" s="395" t="str">
        <f t="shared" si="149"/>
        <v/>
      </c>
      <c r="I234" s="252" t="str">
        <f t="shared" si="155"/>
        <v/>
      </c>
      <c r="J234" s="395" t="str">
        <f t="shared" si="150"/>
        <v/>
      </c>
      <c r="K234" s="395" t="str">
        <f t="shared" si="151"/>
        <v/>
      </c>
      <c r="L234" s="252" t="str">
        <f t="shared" si="156"/>
        <v/>
      </c>
      <c r="M234" s="252" t="str">
        <f t="shared" si="157"/>
        <v/>
      </c>
      <c r="N234" s="395" t="str">
        <f t="shared" si="152"/>
        <v/>
      </c>
      <c r="O234" s="251" t="str">
        <f t="shared" si="158"/>
        <v/>
      </c>
      <c r="P234" s="252" t="str">
        <f t="shared" si="159"/>
        <v/>
      </c>
      <c r="Q234" s="252" t="str">
        <f t="shared" si="160"/>
        <v/>
      </c>
      <c r="R234" s="252" t="str">
        <f t="shared" si="161"/>
        <v/>
      </c>
      <c r="S234" s="252" t="str">
        <f t="shared" si="162"/>
        <v/>
      </c>
      <c r="T234" s="240" t="str">
        <f>IF($N168=FALSE,"",Pressure_1_R2!G21*C234)</f>
        <v/>
      </c>
      <c r="U234" s="240" t="str">
        <f t="shared" si="163"/>
        <v/>
      </c>
      <c r="V234" s="240" t="str">
        <f t="shared" si="164"/>
        <v/>
      </c>
      <c r="W234" s="240" t="str">
        <f t="shared" si="165"/>
        <v/>
      </c>
      <c r="X234" s="263" t="str">
        <f t="shared" si="166"/>
        <v/>
      </c>
    </row>
    <row r="235" spans="2:24" ht="15" customHeight="1">
      <c r="B235" s="255">
        <f t="shared" si="153"/>
        <v>19</v>
      </c>
      <c r="C235" s="255" t="str">
        <f t="shared" ref="C235:D235" si="170">IF($N169=FALSE,"",D169)</f>
        <v/>
      </c>
      <c r="D235" s="252" t="str">
        <f t="shared" si="170"/>
        <v/>
      </c>
      <c r="E235" s="252" t="str">
        <f>IF($N169=FALSE,"",표준압력!W134)</f>
        <v/>
      </c>
      <c r="F235" s="252" t="str">
        <f>IF($N169=FALSE,"",표준압력!Z134)</f>
        <v/>
      </c>
      <c r="G235" s="252" t="str">
        <f>IF($N169=FALSE,"",Pressure_1_R2!L22*H$145)</f>
        <v/>
      </c>
      <c r="H235" s="395" t="str">
        <f t="shared" si="149"/>
        <v/>
      </c>
      <c r="I235" s="252" t="str">
        <f t="shared" si="155"/>
        <v/>
      </c>
      <c r="J235" s="395" t="str">
        <f t="shared" si="150"/>
        <v/>
      </c>
      <c r="K235" s="395" t="str">
        <f t="shared" si="151"/>
        <v/>
      </c>
      <c r="L235" s="252" t="str">
        <f t="shared" si="156"/>
        <v/>
      </c>
      <c r="M235" s="252" t="str">
        <f t="shared" si="157"/>
        <v/>
      </c>
      <c r="N235" s="395" t="str">
        <f t="shared" si="152"/>
        <v/>
      </c>
      <c r="O235" s="251" t="str">
        <f t="shared" si="158"/>
        <v/>
      </c>
      <c r="P235" s="252" t="str">
        <f t="shared" si="159"/>
        <v/>
      </c>
      <c r="Q235" s="252" t="str">
        <f t="shared" si="160"/>
        <v/>
      </c>
      <c r="R235" s="252" t="str">
        <f t="shared" si="161"/>
        <v/>
      </c>
      <c r="S235" s="252" t="str">
        <f t="shared" si="162"/>
        <v/>
      </c>
      <c r="T235" s="240" t="str">
        <f>IF($N169=FALSE,"",Pressure_1_R2!G22*C235)</f>
        <v/>
      </c>
      <c r="U235" s="240" t="str">
        <f t="shared" si="163"/>
        <v/>
      </c>
      <c r="V235" s="240" t="str">
        <f t="shared" si="164"/>
        <v/>
      </c>
      <c r="W235" s="240" t="str">
        <f t="shared" si="165"/>
        <v/>
      </c>
      <c r="X235" s="263" t="str">
        <f t="shared" si="166"/>
        <v/>
      </c>
    </row>
    <row r="236" spans="2:24" ht="15" customHeight="1">
      <c r="B236" s="255">
        <f t="shared" si="153"/>
        <v>20</v>
      </c>
      <c r="C236" s="255" t="str">
        <f t="shared" ref="C236:D236" si="171">IF($N170=FALSE,"",D170)</f>
        <v/>
      </c>
      <c r="D236" s="252" t="str">
        <f t="shared" si="171"/>
        <v/>
      </c>
      <c r="E236" s="252" t="str">
        <f>IF($N170=FALSE,"",표준압력!W135)</f>
        <v/>
      </c>
      <c r="F236" s="252" t="str">
        <f>IF($N170=FALSE,"",표준압력!Z135)</f>
        <v/>
      </c>
      <c r="G236" s="252" t="str">
        <f>IF($N170=FALSE,"",Pressure_1_R2!L23*H$145)</f>
        <v/>
      </c>
      <c r="H236" s="395" t="str">
        <f t="shared" si="149"/>
        <v/>
      </c>
      <c r="I236" s="252" t="str">
        <f t="shared" si="155"/>
        <v/>
      </c>
      <c r="J236" s="395" t="str">
        <f t="shared" si="150"/>
        <v/>
      </c>
      <c r="K236" s="395" t="str">
        <f t="shared" si="151"/>
        <v/>
      </c>
      <c r="L236" s="252" t="str">
        <f t="shared" si="156"/>
        <v/>
      </c>
      <c r="M236" s="252" t="str">
        <f t="shared" si="157"/>
        <v/>
      </c>
      <c r="N236" s="395" t="str">
        <f t="shared" si="152"/>
        <v/>
      </c>
      <c r="O236" s="251" t="str">
        <f t="shared" si="158"/>
        <v/>
      </c>
      <c r="P236" s="252" t="str">
        <f t="shared" si="159"/>
        <v/>
      </c>
      <c r="Q236" s="252" t="str">
        <f t="shared" si="160"/>
        <v/>
      </c>
      <c r="R236" s="252" t="str">
        <f t="shared" si="161"/>
        <v/>
      </c>
      <c r="S236" s="252" t="str">
        <f t="shared" si="162"/>
        <v/>
      </c>
      <c r="T236" s="240" t="str">
        <f>IF($N170=FALSE,"",Pressure_1_R2!G23*C236)</f>
        <v/>
      </c>
      <c r="U236" s="240" t="str">
        <f t="shared" si="163"/>
        <v/>
      </c>
      <c r="V236" s="240" t="str">
        <f t="shared" si="164"/>
        <v/>
      </c>
      <c r="W236" s="240" t="str">
        <f t="shared" si="165"/>
        <v/>
      </c>
      <c r="X236" s="263" t="str">
        <f t="shared" si="166"/>
        <v/>
      </c>
    </row>
    <row r="237" spans="2:24" ht="15" customHeight="1">
      <c r="B237" s="255">
        <f t="shared" si="153"/>
        <v>21</v>
      </c>
      <c r="C237" s="255" t="str">
        <f t="shared" ref="C237:D237" si="172">IF($N171=FALSE,"",D171)</f>
        <v/>
      </c>
      <c r="D237" s="252" t="str">
        <f t="shared" si="172"/>
        <v/>
      </c>
      <c r="E237" s="252" t="str">
        <f>IF($N171=FALSE,"",표준압력!W136)</f>
        <v/>
      </c>
      <c r="F237" s="252" t="str">
        <f>IF($N171=FALSE,"",표준압력!Z136)</f>
        <v/>
      </c>
      <c r="G237" s="252" t="str">
        <f>IF($N171=FALSE,"",Pressure_1_R2!L24*H$145)</f>
        <v/>
      </c>
      <c r="H237" s="395" t="str">
        <f t="shared" si="149"/>
        <v/>
      </c>
      <c r="I237" s="252" t="str">
        <f t="shared" si="155"/>
        <v/>
      </c>
      <c r="J237" s="395" t="str">
        <f t="shared" si="150"/>
        <v/>
      </c>
      <c r="K237" s="395" t="str">
        <f t="shared" si="151"/>
        <v/>
      </c>
      <c r="L237" s="252" t="str">
        <f t="shared" si="156"/>
        <v/>
      </c>
      <c r="M237" s="252" t="str">
        <f t="shared" si="157"/>
        <v/>
      </c>
      <c r="N237" s="395" t="str">
        <f t="shared" si="152"/>
        <v/>
      </c>
      <c r="O237" s="251" t="str">
        <f t="shared" si="158"/>
        <v/>
      </c>
      <c r="P237" s="252" t="str">
        <f t="shared" si="159"/>
        <v/>
      </c>
      <c r="Q237" s="252" t="str">
        <f t="shared" si="160"/>
        <v/>
      </c>
      <c r="R237" s="252" t="str">
        <f t="shared" si="161"/>
        <v/>
      </c>
      <c r="S237" s="252" t="str">
        <f t="shared" si="162"/>
        <v/>
      </c>
      <c r="T237" s="240" t="str">
        <f>IF($N171=FALSE,"",Pressure_1_R2!G24*C237)</f>
        <v/>
      </c>
      <c r="U237" s="240" t="str">
        <f t="shared" si="163"/>
        <v/>
      </c>
      <c r="V237" s="240" t="str">
        <f t="shared" si="164"/>
        <v/>
      </c>
      <c r="W237" s="240" t="str">
        <f t="shared" si="165"/>
        <v/>
      </c>
      <c r="X237" s="263" t="str">
        <f t="shared" si="166"/>
        <v/>
      </c>
    </row>
    <row r="238" spans="2:24" ht="15" customHeight="1">
      <c r="B238" s="255">
        <f t="shared" si="153"/>
        <v>22</v>
      </c>
      <c r="C238" s="255" t="str">
        <f t="shared" ref="C238:D238" si="173">IF($N172=FALSE,"",D172)</f>
        <v/>
      </c>
      <c r="D238" s="252" t="str">
        <f t="shared" si="173"/>
        <v/>
      </c>
      <c r="E238" s="252" t="str">
        <f>IF($N172=FALSE,"",표준압력!W137)</f>
        <v/>
      </c>
      <c r="F238" s="252" t="str">
        <f>IF($N172=FALSE,"",표준압력!Z137)</f>
        <v/>
      </c>
      <c r="G238" s="252" t="str">
        <f>IF($N172=FALSE,"",Pressure_1_R2!L25*H$145)</f>
        <v/>
      </c>
      <c r="H238" s="395" t="str">
        <f t="shared" si="149"/>
        <v/>
      </c>
      <c r="I238" s="252" t="str">
        <f t="shared" si="155"/>
        <v/>
      </c>
      <c r="J238" s="395" t="str">
        <f t="shared" si="150"/>
        <v/>
      </c>
      <c r="K238" s="395" t="str">
        <f t="shared" si="151"/>
        <v/>
      </c>
      <c r="L238" s="252" t="str">
        <f t="shared" si="156"/>
        <v/>
      </c>
      <c r="M238" s="252" t="str">
        <f t="shared" si="157"/>
        <v/>
      </c>
      <c r="N238" s="395" t="str">
        <f t="shared" si="152"/>
        <v/>
      </c>
      <c r="O238" s="251" t="str">
        <f t="shared" si="158"/>
        <v/>
      </c>
      <c r="P238" s="252" t="str">
        <f t="shared" si="159"/>
        <v/>
      </c>
      <c r="Q238" s="252" t="str">
        <f t="shared" si="160"/>
        <v/>
      </c>
      <c r="R238" s="252" t="str">
        <f t="shared" si="161"/>
        <v/>
      </c>
      <c r="S238" s="252" t="str">
        <f t="shared" si="162"/>
        <v/>
      </c>
      <c r="T238" s="240" t="str">
        <f>IF($N172=FALSE,"",Pressure_1_R2!G25*C238)</f>
        <v/>
      </c>
      <c r="U238" s="240" t="str">
        <f t="shared" si="163"/>
        <v/>
      </c>
      <c r="V238" s="240" t="str">
        <f t="shared" si="164"/>
        <v/>
      </c>
      <c r="W238" s="240" t="str">
        <f t="shared" si="165"/>
        <v/>
      </c>
      <c r="X238" s="263" t="str">
        <f t="shared" si="166"/>
        <v/>
      </c>
    </row>
    <row r="239" spans="2:24" ht="15" customHeight="1">
      <c r="B239" s="255">
        <f t="shared" si="153"/>
        <v>23</v>
      </c>
      <c r="C239" s="255" t="str">
        <f t="shared" ref="C239:D239" si="174">IF($N173=FALSE,"",D173)</f>
        <v/>
      </c>
      <c r="D239" s="252" t="str">
        <f t="shared" si="174"/>
        <v/>
      </c>
      <c r="E239" s="252" t="str">
        <f>IF($N173=FALSE,"",표준압력!W138)</f>
        <v/>
      </c>
      <c r="F239" s="252" t="str">
        <f>IF($N173=FALSE,"",표준압력!Z138)</f>
        <v/>
      </c>
      <c r="G239" s="252" t="str">
        <f>IF($N173=FALSE,"",Pressure_1_R2!L26*H$145)</f>
        <v/>
      </c>
      <c r="H239" s="395" t="str">
        <f t="shared" si="149"/>
        <v/>
      </c>
      <c r="I239" s="252" t="str">
        <f t="shared" si="155"/>
        <v/>
      </c>
      <c r="J239" s="395" t="str">
        <f t="shared" si="150"/>
        <v/>
      </c>
      <c r="K239" s="395" t="str">
        <f t="shared" si="151"/>
        <v/>
      </c>
      <c r="L239" s="252" t="str">
        <f t="shared" si="156"/>
        <v/>
      </c>
      <c r="M239" s="252" t="str">
        <f t="shared" si="157"/>
        <v/>
      </c>
      <c r="N239" s="395" t="str">
        <f t="shared" si="152"/>
        <v/>
      </c>
      <c r="O239" s="251" t="str">
        <f t="shared" si="158"/>
        <v/>
      </c>
      <c r="P239" s="252" t="str">
        <f t="shared" si="159"/>
        <v/>
      </c>
      <c r="Q239" s="252" t="str">
        <f t="shared" si="160"/>
        <v/>
      </c>
      <c r="R239" s="252" t="str">
        <f t="shared" si="161"/>
        <v/>
      </c>
      <c r="S239" s="252" t="str">
        <f t="shared" si="162"/>
        <v/>
      </c>
      <c r="T239" s="240" t="str">
        <f>IF($N173=FALSE,"",Pressure_1_R2!G26*C239)</f>
        <v/>
      </c>
      <c r="U239" s="240" t="str">
        <f t="shared" si="163"/>
        <v/>
      </c>
      <c r="V239" s="240" t="str">
        <f t="shared" si="164"/>
        <v/>
      </c>
      <c r="W239" s="240" t="str">
        <f t="shared" si="165"/>
        <v/>
      </c>
      <c r="X239" s="263" t="str">
        <f t="shared" si="166"/>
        <v/>
      </c>
    </row>
    <row r="240" spans="2:24" ht="15" customHeight="1">
      <c r="B240" s="255">
        <f t="shared" si="153"/>
        <v>24</v>
      </c>
      <c r="C240" s="255" t="str">
        <f t="shared" ref="C240:D240" si="175">IF($N174=FALSE,"",D174)</f>
        <v/>
      </c>
      <c r="D240" s="252" t="str">
        <f t="shared" si="175"/>
        <v/>
      </c>
      <c r="E240" s="252" t="str">
        <f>IF($N174=FALSE,"",표준압력!W139)</f>
        <v/>
      </c>
      <c r="F240" s="252" t="str">
        <f>IF($N174=FALSE,"",표준압력!Z139)</f>
        <v/>
      </c>
      <c r="G240" s="252" t="str">
        <f>IF($N174=FALSE,"",Pressure_1_R2!L27*H$145)</f>
        <v/>
      </c>
      <c r="H240" s="395" t="str">
        <f t="shared" si="149"/>
        <v/>
      </c>
      <c r="I240" s="252" t="str">
        <f t="shared" si="155"/>
        <v/>
      </c>
      <c r="J240" s="395" t="str">
        <f t="shared" si="150"/>
        <v/>
      </c>
      <c r="K240" s="395" t="str">
        <f t="shared" si="151"/>
        <v/>
      </c>
      <c r="L240" s="252" t="str">
        <f t="shared" si="156"/>
        <v/>
      </c>
      <c r="M240" s="252" t="str">
        <f t="shared" si="157"/>
        <v/>
      </c>
      <c r="N240" s="395" t="str">
        <f t="shared" si="152"/>
        <v/>
      </c>
      <c r="O240" s="251" t="str">
        <f t="shared" si="158"/>
        <v/>
      </c>
      <c r="P240" s="252" t="str">
        <f t="shared" si="159"/>
        <v/>
      </c>
      <c r="Q240" s="252" t="str">
        <f t="shared" si="160"/>
        <v/>
      </c>
      <c r="R240" s="252" t="str">
        <f t="shared" si="161"/>
        <v/>
      </c>
      <c r="S240" s="252" t="str">
        <f t="shared" si="162"/>
        <v/>
      </c>
      <c r="T240" s="240" t="str">
        <f>IF($N174=FALSE,"",Pressure_1_R2!G27*C240)</f>
        <v/>
      </c>
      <c r="U240" s="240" t="str">
        <f t="shared" si="163"/>
        <v/>
      </c>
      <c r="V240" s="240" t="str">
        <f t="shared" si="164"/>
        <v/>
      </c>
      <c r="W240" s="240" t="str">
        <f t="shared" si="165"/>
        <v/>
      </c>
      <c r="X240" s="263" t="str">
        <f t="shared" si="166"/>
        <v/>
      </c>
    </row>
    <row r="241" spans="2:27" ht="15" customHeight="1">
      <c r="B241" s="255">
        <f t="shared" si="153"/>
        <v>25</v>
      </c>
      <c r="C241" s="255" t="str">
        <f t="shared" ref="C241:D241" si="176">IF($N175=FALSE,"",D175)</f>
        <v/>
      </c>
      <c r="D241" s="252" t="str">
        <f t="shared" si="176"/>
        <v/>
      </c>
      <c r="E241" s="252" t="str">
        <f>IF($N175=FALSE,"",표준압력!W140)</f>
        <v/>
      </c>
      <c r="F241" s="252" t="str">
        <f>IF($N175=FALSE,"",표준압력!Z140)</f>
        <v/>
      </c>
      <c r="G241" s="252" t="str">
        <f>IF($N175=FALSE,"",Pressure_1_R2!L28*H$145)</f>
        <v/>
      </c>
      <c r="H241" s="395" t="str">
        <f t="shared" si="149"/>
        <v/>
      </c>
      <c r="I241" s="252" t="str">
        <f t="shared" si="155"/>
        <v/>
      </c>
      <c r="J241" s="395" t="str">
        <f t="shared" si="150"/>
        <v/>
      </c>
      <c r="K241" s="395" t="str">
        <f t="shared" si="151"/>
        <v/>
      </c>
      <c r="L241" s="252" t="str">
        <f t="shared" si="156"/>
        <v/>
      </c>
      <c r="M241" s="252" t="str">
        <f t="shared" si="157"/>
        <v/>
      </c>
      <c r="N241" s="395" t="str">
        <f t="shared" si="152"/>
        <v/>
      </c>
      <c r="O241" s="251" t="str">
        <f t="shared" si="158"/>
        <v/>
      </c>
      <c r="P241" s="252" t="str">
        <f t="shared" si="159"/>
        <v/>
      </c>
      <c r="Q241" s="252" t="str">
        <f t="shared" si="160"/>
        <v/>
      </c>
      <c r="R241" s="252" t="str">
        <f t="shared" si="161"/>
        <v/>
      </c>
      <c r="S241" s="252" t="str">
        <f t="shared" si="162"/>
        <v/>
      </c>
      <c r="T241" s="240" t="str">
        <f>IF($N175=FALSE,"",Pressure_1_R2!G28*C241)</f>
        <v/>
      </c>
      <c r="U241" s="240" t="str">
        <f t="shared" si="163"/>
        <v/>
      </c>
      <c r="V241" s="240" t="str">
        <f t="shared" si="164"/>
        <v/>
      </c>
      <c r="W241" s="240" t="str">
        <f t="shared" si="165"/>
        <v/>
      </c>
      <c r="X241" s="263" t="str">
        <f t="shared" si="166"/>
        <v/>
      </c>
    </row>
    <row r="242" spans="2:27" ht="15" customHeight="1">
      <c r="B242" s="255">
        <f t="shared" si="153"/>
        <v>26</v>
      </c>
      <c r="C242" s="255" t="str">
        <f t="shared" ref="C242:D242" si="177">IF($N176=FALSE,"",D176)</f>
        <v/>
      </c>
      <c r="D242" s="252" t="str">
        <f t="shared" si="177"/>
        <v/>
      </c>
      <c r="E242" s="252" t="str">
        <f>IF($N176=FALSE,"",표준압력!W141)</f>
        <v/>
      </c>
      <c r="F242" s="252" t="str">
        <f>IF($N176=FALSE,"",표준압력!Z141)</f>
        <v/>
      </c>
      <c r="G242" s="252" t="str">
        <f>IF($N176=FALSE,"",Pressure_1_R2!L29*H$145)</f>
        <v/>
      </c>
      <c r="H242" s="395" t="str">
        <f t="shared" si="149"/>
        <v/>
      </c>
      <c r="I242" s="252" t="str">
        <f t="shared" si="155"/>
        <v/>
      </c>
      <c r="J242" s="395" t="str">
        <f t="shared" si="150"/>
        <v/>
      </c>
      <c r="K242" s="395" t="str">
        <f t="shared" si="151"/>
        <v/>
      </c>
      <c r="L242" s="252" t="str">
        <f t="shared" si="156"/>
        <v/>
      </c>
      <c r="M242" s="252" t="str">
        <f t="shared" si="157"/>
        <v/>
      </c>
      <c r="N242" s="395" t="str">
        <f t="shared" si="152"/>
        <v/>
      </c>
      <c r="O242" s="251" t="str">
        <f t="shared" si="158"/>
        <v/>
      </c>
      <c r="P242" s="252" t="str">
        <f t="shared" si="159"/>
        <v/>
      </c>
      <c r="Q242" s="252" t="str">
        <f t="shared" si="160"/>
        <v/>
      </c>
      <c r="R242" s="252" t="str">
        <f t="shared" si="161"/>
        <v/>
      </c>
      <c r="S242" s="252" t="str">
        <f t="shared" si="162"/>
        <v/>
      </c>
      <c r="T242" s="240" t="str">
        <f>IF($N176=FALSE,"",Pressure_1_R2!G29*C242)</f>
        <v/>
      </c>
      <c r="U242" s="240" t="str">
        <f t="shared" si="163"/>
        <v/>
      </c>
      <c r="V242" s="240" t="str">
        <f t="shared" si="164"/>
        <v/>
      </c>
      <c r="W242" s="240" t="str">
        <f t="shared" si="165"/>
        <v/>
      </c>
      <c r="X242" s="263" t="str">
        <f t="shared" si="166"/>
        <v/>
      </c>
    </row>
    <row r="243" spans="2:27" ht="15" customHeight="1">
      <c r="B243" s="255">
        <f t="shared" si="153"/>
        <v>27</v>
      </c>
      <c r="C243" s="255" t="str">
        <f t="shared" ref="C243:D243" si="178">IF($N177=FALSE,"",D177)</f>
        <v/>
      </c>
      <c r="D243" s="252" t="str">
        <f t="shared" si="178"/>
        <v/>
      </c>
      <c r="E243" s="252" t="str">
        <f>IF($N177=FALSE,"",표준압력!W142)</f>
        <v/>
      </c>
      <c r="F243" s="252" t="str">
        <f>IF($N177=FALSE,"",표준압력!Z142)</f>
        <v/>
      </c>
      <c r="G243" s="252" t="str">
        <f>IF($N177=FALSE,"",Pressure_1_R2!L30*H$145)</f>
        <v/>
      </c>
      <c r="H243" s="395" t="str">
        <f t="shared" si="149"/>
        <v/>
      </c>
      <c r="I243" s="252" t="str">
        <f t="shared" si="155"/>
        <v/>
      </c>
      <c r="J243" s="395" t="str">
        <f t="shared" si="150"/>
        <v/>
      </c>
      <c r="K243" s="395" t="str">
        <f t="shared" si="151"/>
        <v/>
      </c>
      <c r="L243" s="252" t="str">
        <f t="shared" si="156"/>
        <v/>
      </c>
      <c r="M243" s="252" t="str">
        <f t="shared" si="157"/>
        <v/>
      </c>
      <c r="N243" s="395" t="str">
        <f t="shared" si="152"/>
        <v/>
      </c>
      <c r="O243" s="251" t="str">
        <f t="shared" si="158"/>
        <v/>
      </c>
      <c r="P243" s="252" t="str">
        <f t="shared" si="159"/>
        <v/>
      </c>
      <c r="Q243" s="252" t="str">
        <f t="shared" si="160"/>
        <v/>
      </c>
      <c r="R243" s="252" t="str">
        <f t="shared" si="161"/>
        <v/>
      </c>
      <c r="S243" s="252" t="str">
        <f t="shared" si="162"/>
        <v/>
      </c>
      <c r="T243" s="240" t="str">
        <f>IF($N177=FALSE,"",Pressure_1_R2!G30*C243)</f>
        <v/>
      </c>
      <c r="U243" s="240" t="str">
        <f t="shared" si="163"/>
        <v/>
      </c>
      <c r="V243" s="240" t="str">
        <f t="shared" si="164"/>
        <v/>
      </c>
      <c r="W243" s="240" t="str">
        <f t="shared" si="165"/>
        <v/>
      </c>
      <c r="X243" s="263" t="str">
        <f t="shared" si="166"/>
        <v/>
      </c>
    </row>
    <row r="244" spans="2:27" ht="15" customHeight="1">
      <c r="B244" s="255">
        <f t="shared" si="153"/>
        <v>28</v>
      </c>
      <c r="C244" s="255" t="str">
        <f t="shared" ref="C244:D244" si="179">IF($N178=FALSE,"",D178)</f>
        <v/>
      </c>
      <c r="D244" s="252" t="str">
        <f t="shared" si="179"/>
        <v/>
      </c>
      <c r="E244" s="252" t="str">
        <f>IF($N178=FALSE,"",표준압력!W143)</f>
        <v/>
      </c>
      <c r="F244" s="252" t="str">
        <f>IF($N178=FALSE,"",표준압력!Z143)</f>
        <v/>
      </c>
      <c r="G244" s="252" t="str">
        <f>IF($N178=FALSE,"",Pressure_1_R2!L31*H$145)</f>
        <v/>
      </c>
      <c r="H244" s="395" t="str">
        <f t="shared" si="149"/>
        <v/>
      </c>
      <c r="I244" s="252" t="str">
        <f t="shared" si="155"/>
        <v/>
      </c>
      <c r="J244" s="395" t="str">
        <f t="shared" si="150"/>
        <v/>
      </c>
      <c r="K244" s="395" t="str">
        <f t="shared" si="151"/>
        <v/>
      </c>
      <c r="L244" s="252" t="str">
        <f t="shared" si="156"/>
        <v/>
      </c>
      <c r="M244" s="252" t="str">
        <f t="shared" si="157"/>
        <v/>
      </c>
      <c r="N244" s="395" t="str">
        <f t="shared" si="152"/>
        <v/>
      </c>
      <c r="O244" s="251" t="str">
        <f t="shared" si="158"/>
        <v/>
      </c>
      <c r="P244" s="252" t="str">
        <f t="shared" si="159"/>
        <v/>
      </c>
      <c r="Q244" s="252" t="str">
        <f t="shared" si="160"/>
        <v/>
      </c>
      <c r="R244" s="252" t="str">
        <f t="shared" si="161"/>
        <v/>
      </c>
      <c r="S244" s="252" t="str">
        <f t="shared" si="162"/>
        <v/>
      </c>
      <c r="T244" s="240" t="str">
        <f>IF($N178=FALSE,"",Pressure_1_R2!G31*C244)</f>
        <v/>
      </c>
      <c r="U244" s="240" t="str">
        <f t="shared" si="163"/>
        <v/>
      </c>
      <c r="V244" s="240" t="str">
        <f t="shared" si="164"/>
        <v/>
      </c>
      <c r="W244" s="240" t="str">
        <f t="shared" si="165"/>
        <v/>
      </c>
      <c r="X244" s="263" t="str">
        <f t="shared" si="166"/>
        <v/>
      </c>
    </row>
    <row r="245" spans="2:27" ht="15" customHeight="1">
      <c r="B245" s="255">
        <f t="shared" si="153"/>
        <v>29</v>
      </c>
      <c r="C245" s="255" t="str">
        <f t="shared" ref="C245:D245" si="180">IF($N179=FALSE,"",D179)</f>
        <v/>
      </c>
      <c r="D245" s="252" t="str">
        <f t="shared" si="180"/>
        <v/>
      </c>
      <c r="E245" s="252" t="str">
        <f>IF($N179=FALSE,"",표준압력!W144)</f>
        <v/>
      </c>
      <c r="F245" s="252" t="str">
        <f>IF($N179=FALSE,"",표준압력!Z144)</f>
        <v/>
      </c>
      <c r="G245" s="252" t="str">
        <f>IF($N179=FALSE,"",Pressure_1_R2!L32*H$145)</f>
        <v/>
      </c>
      <c r="H245" s="395" t="str">
        <f t="shared" si="149"/>
        <v/>
      </c>
      <c r="I245" s="252" t="str">
        <f t="shared" si="155"/>
        <v/>
      </c>
      <c r="J245" s="395" t="str">
        <f t="shared" si="150"/>
        <v/>
      </c>
      <c r="K245" s="395" t="str">
        <f t="shared" si="151"/>
        <v/>
      </c>
      <c r="L245" s="252" t="str">
        <f t="shared" si="156"/>
        <v/>
      </c>
      <c r="M245" s="252" t="str">
        <f t="shared" si="157"/>
        <v/>
      </c>
      <c r="N245" s="395" t="str">
        <f t="shared" si="152"/>
        <v/>
      </c>
      <c r="O245" s="251" t="str">
        <f t="shared" si="158"/>
        <v/>
      </c>
      <c r="P245" s="252" t="str">
        <f t="shared" si="159"/>
        <v/>
      </c>
      <c r="Q245" s="252" t="str">
        <f t="shared" si="160"/>
        <v/>
      </c>
      <c r="R245" s="252" t="str">
        <f t="shared" si="161"/>
        <v/>
      </c>
      <c r="S245" s="252" t="str">
        <f t="shared" si="162"/>
        <v/>
      </c>
      <c r="T245" s="240" t="str">
        <f>IF($N179=FALSE,"",Pressure_1_R2!G32*C245)</f>
        <v/>
      </c>
      <c r="U245" s="240" t="str">
        <f t="shared" si="163"/>
        <v/>
      </c>
      <c r="V245" s="240" t="str">
        <f t="shared" si="164"/>
        <v/>
      </c>
      <c r="W245" s="240" t="str">
        <f t="shared" si="165"/>
        <v/>
      </c>
      <c r="X245" s="263" t="str">
        <f t="shared" si="166"/>
        <v/>
      </c>
    </row>
    <row r="246" spans="2:27" ht="15" customHeight="1" thickBot="1">
      <c r="B246" s="255">
        <f t="shared" si="153"/>
        <v>30</v>
      </c>
      <c r="C246" s="255" t="str">
        <f t="shared" ref="C246:D246" si="181">IF($N180=FALSE,"",D180)</f>
        <v/>
      </c>
      <c r="D246" s="252" t="str">
        <f t="shared" si="181"/>
        <v/>
      </c>
      <c r="E246" s="252" t="str">
        <f>IF($N180=FALSE,"",표준압력!W145)</f>
        <v/>
      </c>
      <c r="F246" s="252" t="str">
        <f>IF($N180=FALSE,"",표준압력!Z145)</f>
        <v/>
      </c>
      <c r="G246" s="252" t="str">
        <f>IF($N180=FALSE,"",Pressure_1_R2!L33*H$145)</f>
        <v/>
      </c>
      <c r="H246" s="395" t="str">
        <f t="shared" si="149"/>
        <v/>
      </c>
      <c r="I246" s="252" t="str">
        <f t="shared" si="155"/>
        <v/>
      </c>
      <c r="J246" s="395" t="str">
        <f t="shared" si="150"/>
        <v/>
      </c>
      <c r="K246" s="395" t="str">
        <f t="shared" si="151"/>
        <v/>
      </c>
      <c r="L246" s="252" t="str">
        <f t="shared" si="156"/>
        <v/>
      </c>
      <c r="M246" s="252" t="str">
        <f t="shared" si="157"/>
        <v/>
      </c>
      <c r="N246" s="395" t="str">
        <f t="shared" si="152"/>
        <v/>
      </c>
      <c r="O246" s="251" t="str">
        <f t="shared" si="158"/>
        <v/>
      </c>
      <c r="P246" s="252" t="str">
        <f t="shared" si="159"/>
        <v/>
      </c>
      <c r="Q246" s="252" t="str">
        <f t="shared" si="160"/>
        <v/>
      </c>
      <c r="R246" s="252" t="str">
        <f t="shared" si="161"/>
        <v/>
      </c>
      <c r="S246" s="252" t="str">
        <f t="shared" si="162"/>
        <v/>
      </c>
      <c r="T246" s="240" t="str">
        <f>IF($N180=FALSE,"",Pressure_1_R2!G33*C246)</f>
        <v/>
      </c>
      <c r="U246" s="240" t="str">
        <f t="shared" si="163"/>
        <v/>
      </c>
      <c r="V246" s="240" t="str">
        <f t="shared" si="164"/>
        <v/>
      </c>
      <c r="W246" s="240" t="str">
        <f t="shared" si="165"/>
        <v/>
      </c>
      <c r="X246" s="263" t="str">
        <f t="shared" si="166"/>
        <v/>
      </c>
    </row>
    <row r="247" spans="2:27" ht="15" customHeight="1" thickBot="1">
      <c r="S247" s="239"/>
      <c r="U247" s="254"/>
      <c r="V247" s="254"/>
      <c r="X247" s="264" t="str">
        <f>IF($N166=FALSE,"",IF(SUM(X217:X246)=0,"","초과"))</f>
        <v/>
      </c>
    </row>
    <row r="248" spans="2:27" ht="15" customHeight="1">
      <c r="B248" s="243" t="s">
        <v>597</v>
      </c>
      <c r="H248" s="243" t="s">
        <v>598</v>
      </c>
      <c r="T248" s="243" t="s">
        <v>493</v>
      </c>
      <c r="U248" s="254"/>
      <c r="V248" s="254"/>
    </row>
    <row r="249" spans="2:27" ht="15" customHeight="1">
      <c r="B249" s="795" t="s">
        <v>577</v>
      </c>
      <c r="C249" s="788" t="s">
        <v>370</v>
      </c>
      <c r="D249" s="786" t="s">
        <v>697</v>
      </c>
      <c r="E249" s="796"/>
      <c r="F249" s="787"/>
      <c r="H249" s="797" t="s">
        <v>599</v>
      </c>
      <c r="I249" s="798"/>
      <c r="J249" s="799"/>
      <c r="K249" s="804" t="s">
        <v>775</v>
      </c>
      <c r="M249" s="258" t="s">
        <v>533</v>
      </c>
      <c r="N249" s="806" t="s">
        <v>534</v>
      </c>
      <c r="O249" s="807"/>
      <c r="P249" s="807"/>
      <c r="Q249" s="807"/>
      <c r="R249" s="808"/>
      <c r="T249" s="820" t="s">
        <v>611</v>
      </c>
      <c r="U249" s="821"/>
      <c r="W249" s="257" t="s">
        <v>601</v>
      </c>
      <c r="X249" s="257" t="s">
        <v>539</v>
      </c>
      <c r="Y249" s="257" t="s">
        <v>602</v>
      </c>
      <c r="Z249" s="257" t="s">
        <v>603</v>
      </c>
      <c r="AA249" s="257" t="s">
        <v>536</v>
      </c>
    </row>
    <row r="250" spans="2:27" ht="15" customHeight="1">
      <c r="B250" s="795"/>
      <c r="C250" s="788"/>
      <c r="D250" s="304" t="s">
        <v>548</v>
      </c>
      <c r="E250" s="304" t="s">
        <v>604</v>
      </c>
      <c r="F250" s="304" t="s">
        <v>605</v>
      </c>
      <c r="H250" s="309" t="s">
        <v>543</v>
      </c>
      <c r="I250" s="309" t="s">
        <v>606</v>
      </c>
      <c r="J250" s="309" t="s">
        <v>607</v>
      </c>
      <c r="K250" s="805"/>
      <c r="M250" s="265" t="s">
        <v>608</v>
      </c>
      <c r="N250" s="266" t="s">
        <v>177</v>
      </c>
      <c r="O250" s="333" t="s">
        <v>776</v>
      </c>
      <c r="P250" s="333" t="s">
        <v>72</v>
      </c>
      <c r="Q250" s="333" t="s">
        <v>550</v>
      </c>
      <c r="R250" s="333" t="s">
        <v>101</v>
      </c>
      <c r="T250" s="261" t="s">
        <v>554</v>
      </c>
      <c r="U250" s="262" t="e">
        <f>SLOPE(D217:D246,H217:H246)</f>
        <v>#DIV/0!</v>
      </c>
      <c r="W250" s="259"/>
      <c r="X250" s="259" t="s">
        <v>144</v>
      </c>
      <c r="Y250" s="257" t="s">
        <v>206</v>
      </c>
      <c r="Z250" s="259"/>
      <c r="AA250" s="259" t="s">
        <v>144</v>
      </c>
    </row>
    <row r="251" spans="2:27" ht="15" customHeight="1">
      <c r="B251" s="795"/>
      <c r="C251" s="308">
        <f ca="1">D216</f>
        <v>0</v>
      </c>
      <c r="D251" s="308">
        <f ca="1">H216</f>
        <v>0</v>
      </c>
      <c r="E251" s="308">
        <f ca="1">I216</f>
        <v>0</v>
      </c>
      <c r="F251" s="308">
        <f ca="1">W216</f>
        <v>0</v>
      </c>
      <c r="H251" s="309">
        <f ca="1">D251</f>
        <v>0</v>
      </c>
      <c r="I251" s="309">
        <f ca="1">H251</f>
        <v>0</v>
      </c>
      <c r="J251" s="309">
        <f ca="1">I251</f>
        <v>0</v>
      </c>
      <c r="K251" s="332" t="str">
        <f>IF(TYPE(MATCH("FAIL",K252:K281,0))=16,"","FAIL")</f>
        <v/>
      </c>
      <c r="M251" s="267">
        <f ca="1">IF(O$3=TRUE,MIN(M252:M281),IF(TYPE(MATCH(G145,$AA$6:$AH$6,0))=16,MIN(M252:M281),MIN(M252:M281,J145)))</f>
        <v>0</v>
      </c>
      <c r="N251" s="268">
        <f ca="1">OFFSET(X250,MATCH(M251,Y251:Y261,0),0)</f>
        <v>0</v>
      </c>
      <c r="O251" s="268">
        <f ca="1">N251</f>
        <v>0</v>
      </c>
      <c r="P251" s="268">
        <f ca="1">O251</f>
        <v>0</v>
      </c>
      <c r="Q251" s="268">
        <f ca="1">P251</f>
        <v>0</v>
      </c>
      <c r="R251" s="268" t="str">
        <f ca="1">OFFSET(X250,MATCH(M251+1,Y251:Y261,0),0)</f>
        <v>0.0</v>
      </c>
      <c r="T251" s="261" t="s">
        <v>555</v>
      </c>
      <c r="U251" s="262" t="e">
        <f>INTERCEPT(D217:D246,H217:H246)</f>
        <v>#DIV/0!</v>
      </c>
      <c r="W251" s="375">
        <v>1E-8</v>
      </c>
      <c r="X251" s="375" t="s">
        <v>853</v>
      </c>
      <c r="Y251" s="375">
        <v>8</v>
      </c>
      <c r="Z251" s="85">
        <v>0</v>
      </c>
      <c r="AA251" s="85"/>
    </row>
    <row r="252" spans="2:27" ht="15" customHeight="1">
      <c r="B252" s="240">
        <f t="shared" ref="B252:B265" si="182">B217</f>
        <v>1</v>
      </c>
      <c r="C252" s="260" t="str">
        <f t="shared" ref="C252:C265" si="183">IF($N151=FALSE,"",TEXT(ROUND(D217,$M$251),N252))</f>
        <v/>
      </c>
      <c r="D252" s="260" t="str">
        <f t="shared" ref="D252:D265" si="184">IF($N151=FALSE,"",TEXT(H217,O252))</f>
        <v/>
      </c>
      <c r="E252" s="260" t="str">
        <f t="shared" ref="E252:E265" si="185">IF($N151=FALSE,"",TEXT(ROUND(I217,$M$251),P252))</f>
        <v/>
      </c>
      <c r="F252" s="260" t="str">
        <f>IF($N151=FALSE,"",TEXT(IF(O$3=TRUE,ROUND(W217,$M$251),ROUNDUP(W217,$M$251)),Q252))</f>
        <v/>
      </c>
      <c r="H252" s="269" t="str">
        <f>IF($N151=FALSE,"",ROUND(Pressure_1_R2!N4*$H$145,M$251+1))</f>
        <v/>
      </c>
      <c r="I252" s="269" t="str">
        <f>IF($N151=FALSE,"",ROUND(Pressure_1_R2!O4*$H$145,M$251+1))</f>
        <v/>
      </c>
      <c r="J252" s="269" t="str">
        <f t="shared" ref="J252:J265" si="186">IF($N151=FALSE,"","± "&amp;TEXT((I252-H252)/2,R252))</f>
        <v/>
      </c>
      <c r="K252" s="270" t="str">
        <f t="shared" ref="K252:K265" si="187">IF($N151=FALSE,"",IF(AND(H252&lt;=H217,H217&lt;=I252),"PASS","FAIL"))</f>
        <v/>
      </c>
      <c r="M252" s="255" t="str">
        <f ca="1">IF($N151=FALSE,"",OFFSET(Y$250,COUNTIF(W$251:W$261,"&lt;="&amp;U217),0)+P$3)</f>
        <v/>
      </c>
      <c r="N252" s="255" t="str">
        <f ca="1">IF($N151=FALSE,"",SUBSTITUTE(OFFSET($AA$250,COUNTIF($Z$251:$Z$260,"&lt;="&amp;ABS(C217)),0),0,"")&amp;N$251)</f>
        <v/>
      </c>
      <c r="O252" s="255" t="str">
        <f ca="1">IF($N151=FALSE,"",SUBSTITUTE(OFFSET($AA$250,COUNTIF($Z$251:$Z$260,"&lt;="&amp;ABS(H217)),0),0,"")&amp;O$251)</f>
        <v/>
      </c>
      <c r="P252" s="255" t="str">
        <f ca="1">IF($N151=FALSE,"",SUBSTITUTE(OFFSET($AA$250,COUNTIF($Z$251:$Z$260,"&lt;="&amp;ABS(I217)),0),0,"")&amp;P$251)</f>
        <v/>
      </c>
      <c r="Q252" s="255" t="str">
        <f t="shared" ref="Q252:R265" si="188">IF($N151=FALSE,"",Q$251)</f>
        <v/>
      </c>
      <c r="R252" s="255" t="str">
        <f t="shared" si="188"/>
        <v/>
      </c>
      <c r="W252" s="375">
        <v>9.9999999999999995E-8</v>
      </c>
      <c r="X252" s="375" t="s">
        <v>675</v>
      </c>
      <c r="Y252" s="375">
        <v>7</v>
      </c>
      <c r="Z252" s="85">
        <v>1</v>
      </c>
      <c r="AA252" s="85"/>
    </row>
    <row r="253" spans="2:27" ht="15" customHeight="1">
      <c r="B253" s="240">
        <f t="shared" si="182"/>
        <v>2</v>
      </c>
      <c r="C253" s="260" t="str">
        <f t="shared" si="183"/>
        <v/>
      </c>
      <c r="D253" s="260" t="str">
        <f t="shared" si="184"/>
        <v/>
      </c>
      <c r="E253" s="260" t="str">
        <f t="shared" si="185"/>
        <v/>
      </c>
      <c r="F253" s="260" t="str">
        <f>IF($N152=FALSE,"",TEXT(IF(O$3=TRUE,ROUND(W218,$M$251),ROUNDUP(W218,$M$251)),Q253))</f>
        <v/>
      </c>
      <c r="H253" s="269" t="str">
        <f>IF($N152=FALSE,"",ROUND(Pressure_1_R2!N5*$H$145,M$251+1))</f>
        <v/>
      </c>
      <c r="I253" s="269" t="str">
        <f>IF($N152=FALSE,"",ROUND(Pressure_1_R2!O5*$H$145,M$251+1))</f>
        <v/>
      </c>
      <c r="J253" s="269" t="str">
        <f t="shared" si="186"/>
        <v/>
      </c>
      <c r="K253" s="270" t="str">
        <f t="shared" si="187"/>
        <v/>
      </c>
      <c r="M253" s="255" t="str">
        <f ca="1">IF($N152=FALSE,"",OFFSET(Y$250,COUNTIF(W$251:W$261,"&lt;="&amp;U218),0)+P$3)</f>
        <v/>
      </c>
      <c r="N253" s="255" t="str">
        <f ca="1">IF($N152=FALSE,"",SUBSTITUTE(OFFSET($AA$250,COUNTIF($Z$251:$Z$260,"&lt;="&amp;ABS(C218)),0),0,"")&amp;N$251)</f>
        <v/>
      </c>
      <c r="O253" s="255" t="str">
        <f ca="1">IF($N152=FALSE,"",SUBSTITUTE(OFFSET($AA$250,COUNTIF($Z$251:$Z$260,"&lt;="&amp;ABS(H218)),0),0,"")&amp;O$251)</f>
        <v/>
      </c>
      <c r="P253" s="255" t="str">
        <f ca="1">IF($N152=FALSE,"",SUBSTITUTE(OFFSET($AA$250,COUNTIF($Z$251:$Z$260,"&lt;="&amp;ABS(I218)),0),0,"")&amp;P$251)</f>
        <v/>
      </c>
      <c r="Q253" s="255" t="str">
        <f t="shared" si="188"/>
        <v/>
      </c>
      <c r="R253" s="255" t="str">
        <f t="shared" si="188"/>
        <v/>
      </c>
      <c r="W253" s="375">
        <v>9.9999999999999995E-7</v>
      </c>
      <c r="X253" s="375" t="s">
        <v>610</v>
      </c>
      <c r="Y253" s="375">
        <v>6</v>
      </c>
      <c r="Z253" s="85">
        <v>10</v>
      </c>
      <c r="AA253" s="85" t="s">
        <v>145</v>
      </c>
    </row>
    <row r="254" spans="2:27" ht="15" customHeight="1">
      <c r="B254" s="240">
        <f t="shared" si="182"/>
        <v>3</v>
      </c>
      <c r="C254" s="260" t="str">
        <f t="shared" si="183"/>
        <v/>
      </c>
      <c r="D254" s="260" t="str">
        <f t="shared" si="184"/>
        <v/>
      </c>
      <c r="E254" s="260" t="str">
        <f t="shared" si="185"/>
        <v/>
      </c>
      <c r="F254" s="260" t="str">
        <f>IF($N153=FALSE,"",TEXT(IF(O$3=TRUE,ROUND(W219,$M$251),ROUNDUP(W219,$M$251)),Q254))</f>
        <v/>
      </c>
      <c r="H254" s="269" t="str">
        <f>IF($N153=FALSE,"",ROUND(Pressure_1_R2!N6*$H$145,M$251+1))</f>
        <v/>
      </c>
      <c r="I254" s="269" t="str">
        <f>IF($N153=FALSE,"",ROUND(Pressure_1_R2!O6*$H$145,M$251+1))</f>
        <v/>
      </c>
      <c r="J254" s="269" t="str">
        <f t="shared" si="186"/>
        <v/>
      </c>
      <c r="K254" s="270" t="str">
        <f t="shared" si="187"/>
        <v/>
      </c>
      <c r="M254" s="255" t="str">
        <f ca="1">IF($N153=FALSE,"",OFFSET(Y$250,COUNTIF(W$251:W$261,"&lt;="&amp;U219),0)+P$3)</f>
        <v/>
      </c>
      <c r="N254" s="255" t="str">
        <f ca="1">IF($N153=FALSE,"",SUBSTITUTE(OFFSET($AA$250,COUNTIF($Z$251:$Z$260,"&lt;="&amp;ABS(C219)),0),0,"")&amp;N$251)</f>
        <v/>
      </c>
      <c r="O254" s="255" t="str">
        <f ca="1">IF($N153=FALSE,"",SUBSTITUTE(OFFSET($AA$250,COUNTIF($Z$251:$Z$260,"&lt;="&amp;ABS(H219)),0),0,"")&amp;O$251)</f>
        <v/>
      </c>
      <c r="P254" s="255" t="str">
        <f ca="1">IF($N153=FALSE,"",SUBSTITUTE(OFFSET($AA$250,COUNTIF($Z$251:$Z$260,"&lt;="&amp;ABS(I219)),0),0,"")&amp;P$251)</f>
        <v/>
      </c>
      <c r="Q254" s="255" t="str">
        <f t="shared" si="188"/>
        <v/>
      </c>
      <c r="R254" s="255" t="str">
        <f t="shared" si="188"/>
        <v/>
      </c>
      <c r="W254" s="375">
        <v>1.0000000000000001E-5</v>
      </c>
      <c r="X254" s="375" t="s">
        <v>651</v>
      </c>
      <c r="Y254" s="375">
        <v>5</v>
      </c>
      <c r="Z254" s="85">
        <v>100</v>
      </c>
      <c r="AA254" s="85" t="s">
        <v>146</v>
      </c>
    </row>
    <row r="255" spans="2:27" ht="15" customHeight="1">
      <c r="B255" s="240">
        <f t="shared" si="182"/>
        <v>4</v>
      </c>
      <c r="C255" s="260" t="str">
        <f t="shared" si="183"/>
        <v/>
      </c>
      <c r="D255" s="260" t="str">
        <f t="shared" si="184"/>
        <v/>
      </c>
      <c r="E255" s="260" t="str">
        <f t="shared" si="185"/>
        <v/>
      </c>
      <c r="F255" s="260" t="str">
        <f>IF($N154=FALSE,"",TEXT(IF(O$3=TRUE,ROUND(W220,$M$251),ROUNDUP(W220,$M$251)),Q255))</f>
        <v/>
      </c>
      <c r="H255" s="269" t="str">
        <f>IF($N154=FALSE,"",ROUND(Pressure_1_R2!N7*$H$145,M$251+1))</f>
        <v/>
      </c>
      <c r="I255" s="269" t="str">
        <f>IF($N154=FALSE,"",ROUND(Pressure_1_R2!O7*$H$145,M$251+1))</f>
        <v/>
      </c>
      <c r="J255" s="269" t="str">
        <f t="shared" si="186"/>
        <v/>
      </c>
      <c r="K255" s="270" t="str">
        <f t="shared" si="187"/>
        <v/>
      </c>
      <c r="M255" s="255" t="str">
        <f ca="1">IF($N154=FALSE,"",OFFSET(Y$250,COUNTIF(W$251:W$261,"&lt;="&amp;U220),0)+P$3)</f>
        <v/>
      </c>
      <c r="N255" s="255" t="str">
        <f ca="1">IF($N154=FALSE,"",SUBSTITUTE(OFFSET($AA$250,COUNTIF($Z$251:$Z$260,"&lt;="&amp;ABS(C220)),0),0,"")&amp;N$251)</f>
        <v/>
      </c>
      <c r="O255" s="255" t="str">
        <f ca="1">IF($N154=FALSE,"",SUBSTITUTE(OFFSET($AA$250,COUNTIF($Z$251:$Z$260,"&lt;="&amp;ABS(H220)),0),0,"")&amp;O$251)</f>
        <v/>
      </c>
      <c r="P255" s="255" t="str">
        <f ca="1">IF($N154=FALSE,"",SUBSTITUTE(OFFSET($AA$250,COUNTIF($Z$251:$Z$260,"&lt;="&amp;ABS(I220)),0),0,"")&amp;P$251)</f>
        <v/>
      </c>
      <c r="Q255" s="255" t="str">
        <f t="shared" si="188"/>
        <v/>
      </c>
      <c r="R255" s="255" t="str">
        <f t="shared" si="188"/>
        <v/>
      </c>
      <c r="W255" s="375">
        <v>1E-4</v>
      </c>
      <c r="X255" s="375" t="s">
        <v>652</v>
      </c>
      <c r="Y255" s="375">
        <v>4</v>
      </c>
      <c r="Z255" s="85">
        <v>1000</v>
      </c>
      <c r="AA255" s="85" t="s">
        <v>147</v>
      </c>
    </row>
    <row r="256" spans="2:27" ht="15" customHeight="1">
      <c r="B256" s="240">
        <f t="shared" si="182"/>
        <v>5</v>
      </c>
      <c r="C256" s="260" t="str">
        <f t="shared" si="183"/>
        <v/>
      </c>
      <c r="D256" s="260" t="str">
        <f t="shared" si="184"/>
        <v/>
      </c>
      <c r="E256" s="260" t="str">
        <f t="shared" si="185"/>
        <v/>
      </c>
      <c r="F256" s="260" t="str">
        <f>IF($N155=FALSE,"",TEXT(IF(O$3=TRUE,ROUND(W221,$M$251),ROUNDUP(W221,$M$251)),Q256))</f>
        <v/>
      </c>
      <c r="H256" s="269" t="str">
        <f>IF($N155=FALSE,"",ROUND(Pressure_1_R2!N8*$H$145,M$251+1))</f>
        <v/>
      </c>
      <c r="I256" s="269" t="str">
        <f>IF($N155=FALSE,"",ROUND(Pressure_1_R2!O8*$H$145,M$251+1))</f>
        <v/>
      </c>
      <c r="J256" s="269" t="str">
        <f t="shared" si="186"/>
        <v/>
      </c>
      <c r="K256" s="270" t="str">
        <f t="shared" si="187"/>
        <v/>
      </c>
      <c r="M256" s="255" t="str">
        <f ca="1">IF($N155=FALSE,"",OFFSET(Y$250,COUNTIF(W$251:W$261,"&lt;="&amp;U221),0)+P$3)</f>
        <v/>
      </c>
      <c r="N256" s="255" t="str">
        <f ca="1">IF($N155=FALSE,"",SUBSTITUTE(OFFSET($AA$250,COUNTIF($Z$251:$Z$260,"&lt;="&amp;ABS(C221)),0),0,"")&amp;N$251)</f>
        <v/>
      </c>
      <c r="O256" s="255" t="str">
        <f ca="1">IF($N155=FALSE,"",SUBSTITUTE(OFFSET($AA$250,COUNTIF($Z$251:$Z$260,"&lt;="&amp;ABS(H221)),0),0,"")&amp;O$251)</f>
        <v/>
      </c>
      <c r="P256" s="255" t="str">
        <f ca="1">IF($N155=FALSE,"",SUBSTITUTE(OFFSET($AA$250,COUNTIF($Z$251:$Z$260,"&lt;="&amp;ABS(I221)),0),0,"")&amp;P$251)</f>
        <v/>
      </c>
      <c r="Q256" s="255" t="str">
        <f t="shared" si="188"/>
        <v/>
      </c>
      <c r="R256" s="255" t="str">
        <f t="shared" si="188"/>
        <v/>
      </c>
      <c r="W256" s="375">
        <v>1E-3</v>
      </c>
      <c r="X256" s="376" t="s">
        <v>676</v>
      </c>
      <c r="Y256" s="375">
        <v>3</v>
      </c>
      <c r="Z256" s="85">
        <v>10000</v>
      </c>
      <c r="AA256" s="85" t="s">
        <v>148</v>
      </c>
    </row>
    <row r="257" spans="2:27" ht="15" customHeight="1">
      <c r="B257" s="240">
        <f t="shared" si="182"/>
        <v>6</v>
      </c>
      <c r="C257" s="260" t="str">
        <f t="shared" si="183"/>
        <v/>
      </c>
      <c r="D257" s="260" t="str">
        <f t="shared" si="184"/>
        <v/>
      </c>
      <c r="E257" s="260" t="str">
        <f t="shared" si="185"/>
        <v/>
      </c>
      <c r="F257" s="260" t="str">
        <f>IF($N156=FALSE,"",TEXT(IF(O$3=TRUE,ROUND(W222,$M$251),ROUNDUP(W222,$M$251)),Q257))</f>
        <v/>
      </c>
      <c r="H257" s="269" t="str">
        <f>IF($N156=FALSE,"",ROUND(Pressure_1_R2!N9*$H$145,M$251+1))</f>
        <v/>
      </c>
      <c r="I257" s="269" t="str">
        <f>IF($N156=FALSE,"",ROUND(Pressure_1_R2!O9*$H$145,M$251+1))</f>
        <v/>
      </c>
      <c r="J257" s="269" t="str">
        <f t="shared" si="186"/>
        <v/>
      </c>
      <c r="K257" s="270" t="str">
        <f t="shared" si="187"/>
        <v/>
      </c>
      <c r="M257" s="255" t="str">
        <f ca="1">IF($N156=FALSE,"",OFFSET(Y$250,COUNTIF(W$251:W$261,"&lt;="&amp;U222),0)+P$3)</f>
        <v/>
      </c>
      <c r="N257" s="255" t="str">
        <f ca="1">IF($N156=FALSE,"",SUBSTITUTE(OFFSET($AA$250,COUNTIF($Z$251:$Z$260,"&lt;="&amp;ABS(C222)),0),0,"")&amp;N$251)</f>
        <v/>
      </c>
      <c r="O257" s="255" t="str">
        <f ca="1">IF($N156=FALSE,"",SUBSTITUTE(OFFSET($AA$250,COUNTIF($Z$251:$Z$260,"&lt;="&amp;ABS(H222)),0),0,"")&amp;O$251)</f>
        <v/>
      </c>
      <c r="P257" s="255" t="str">
        <f ca="1">IF($N156=FALSE,"",SUBSTITUTE(OFFSET($AA$250,COUNTIF($Z$251:$Z$260,"&lt;="&amp;ABS(I222)),0),0,"")&amp;P$251)</f>
        <v/>
      </c>
      <c r="Q257" s="255" t="str">
        <f t="shared" si="188"/>
        <v/>
      </c>
      <c r="R257" s="255" t="str">
        <f t="shared" si="188"/>
        <v/>
      </c>
      <c r="W257" s="375">
        <v>0.01</v>
      </c>
      <c r="X257" s="376" t="s">
        <v>858</v>
      </c>
      <c r="Y257" s="375">
        <v>2</v>
      </c>
      <c r="Z257" s="85">
        <v>100000</v>
      </c>
      <c r="AA257" s="85" t="s">
        <v>149</v>
      </c>
    </row>
    <row r="258" spans="2:27" ht="15" customHeight="1">
      <c r="B258" s="240">
        <f t="shared" si="182"/>
        <v>7</v>
      </c>
      <c r="C258" s="260" t="str">
        <f t="shared" si="183"/>
        <v/>
      </c>
      <c r="D258" s="260" t="str">
        <f t="shared" si="184"/>
        <v/>
      </c>
      <c r="E258" s="260" t="str">
        <f t="shared" si="185"/>
        <v/>
      </c>
      <c r="F258" s="260" t="str">
        <f>IF($N157=FALSE,"",TEXT(IF(O$3=TRUE,ROUND(W223,$M$251),ROUNDUP(W223,$M$251)),Q258))</f>
        <v/>
      </c>
      <c r="H258" s="269" t="str">
        <f>IF($N157=FALSE,"",ROUND(Pressure_1_R2!N10*$H$145,M$251+1))</f>
        <v/>
      </c>
      <c r="I258" s="269" t="str">
        <f>IF($N157=FALSE,"",ROUND(Pressure_1_R2!O10*$H$145,M$251+1))</f>
        <v/>
      </c>
      <c r="J258" s="269" t="str">
        <f t="shared" si="186"/>
        <v/>
      </c>
      <c r="K258" s="270" t="str">
        <f t="shared" si="187"/>
        <v/>
      </c>
      <c r="M258" s="255" t="str">
        <f ca="1">IF($N157=FALSE,"",OFFSET(Y$250,COUNTIF(W$251:W$261,"&lt;="&amp;U223),0)+P$3)</f>
        <v/>
      </c>
      <c r="N258" s="255" t="str">
        <f ca="1">IF($N157=FALSE,"",SUBSTITUTE(OFFSET($AA$250,COUNTIF($Z$251:$Z$260,"&lt;="&amp;ABS(C223)),0),0,"")&amp;N$251)</f>
        <v/>
      </c>
      <c r="O258" s="255" t="str">
        <f ca="1">IF($N157=FALSE,"",SUBSTITUTE(OFFSET($AA$250,COUNTIF($Z$251:$Z$260,"&lt;="&amp;ABS(H223)),0),0,"")&amp;O$251)</f>
        <v/>
      </c>
      <c r="P258" s="255" t="str">
        <f ca="1">IF($N157=FALSE,"",SUBSTITUTE(OFFSET($AA$250,COUNTIF($Z$251:$Z$260,"&lt;="&amp;ABS(I223)),0),0,"")&amp;P$251)</f>
        <v/>
      </c>
      <c r="Q258" s="255" t="str">
        <f t="shared" si="188"/>
        <v/>
      </c>
      <c r="R258" s="255" t="str">
        <f t="shared" si="188"/>
        <v/>
      </c>
      <c r="W258" s="375">
        <v>0.1</v>
      </c>
      <c r="X258" s="376" t="s">
        <v>860</v>
      </c>
      <c r="Y258" s="375">
        <v>1</v>
      </c>
      <c r="Z258" s="85">
        <v>1000000</v>
      </c>
      <c r="AA258" s="85" t="s">
        <v>150</v>
      </c>
    </row>
    <row r="259" spans="2:27" ht="15" customHeight="1">
      <c r="B259" s="240">
        <f t="shared" si="182"/>
        <v>8</v>
      </c>
      <c r="C259" s="260" t="str">
        <f t="shared" si="183"/>
        <v/>
      </c>
      <c r="D259" s="260" t="str">
        <f t="shared" si="184"/>
        <v/>
      </c>
      <c r="E259" s="260" t="str">
        <f t="shared" si="185"/>
        <v/>
      </c>
      <c r="F259" s="260" t="str">
        <f>IF($N158=FALSE,"",TEXT(IF(O$3=TRUE,ROUND(W224,$M$251),ROUNDUP(W224,$M$251)),Q259))</f>
        <v/>
      </c>
      <c r="H259" s="269" t="str">
        <f>IF($N158=FALSE,"",ROUND(Pressure_1_R2!N11*$H$145,M$251+1))</f>
        <v/>
      </c>
      <c r="I259" s="269" t="str">
        <f>IF($N158=FALSE,"",ROUND(Pressure_1_R2!O11*$H$145,M$251+1))</f>
        <v/>
      </c>
      <c r="J259" s="269" t="str">
        <f t="shared" si="186"/>
        <v/>
      </c>
      <c r="K259" s="270" t="str">
        <f t="shared" si="187"/>
        <v/>
      </c>
      <c r="M259" s="255" t="str">
        <f ca="1">IF($N158=FALSE,"",OFFSET(Y$250,COUNTIF(W$251:W$261,"&lt;="&amp;U224),0)+P$3)</f>
        <v/>
      </c>
      <c r="N259" s="255" t="str">
        <f ca="1">IF($N158=FALSE,"",SUBSTITUTE(OFFSET($AA$250,COUNTIF($Z$251:$Z$260,"&lt;="&amp;ABS(C224)),0),0,"")&amp;N$251)</f>
        <v/>
      </c>
      <c r="O259" s="255" t="str">
        <f ca="1">IF($N158=FALSE,"",SUBSTITUTE(OFFSET($AA$250,COUNTIF($Z$251:$Z$260,"&lt;="&amp;ABS(H224)),0),0,"")&amp;O$251)</f>
        <v/>
      </c>
      <c r="P259" s="255" t="str">
        <f ca="1">IF($N158=FALSE,"",SUBSTITUTE(OFFSET($AA$250,COUNTIF($Z$251:$Z$260,"&lt;="&amp;ABS(I224)),0),0,"")&amp;P$251)</f>
        <v/>
      </c>
      <c r="Q259" s="255" t="str">
        <f t="shared" si="188"/>
        <v/>
      </c>
      <c r="R259" s="255" t="str">
        <f t="shared" si="188"/>
        <v/>
      </c>
      <c r="W259" s="375">
        <v>1</v>
      </c>
      <c r="X259" s="375">
        <v>0</v>
      </c>
      <c r="Y259" s="375">
        <v>0</v>
      </c>
      <c r="Z259" s="85">
        <v>10000000</v>
      </c>
      <c r="AA259" s="85" t="s">
        <v>151</v>
      </c>
    </row>
    <row r="260" spans="2:27" ht="15" customHeight="1">
      <c r="B260" s="240">
        <f t="shared" si="182"/>
        <v>9</v>
      </c>
      <c r="C260" s="260" t="str">
        <f t="shared" si="183"/>
        <v/>
      </c>
      <c r="D260" s="260" t="str">
        <f t="shared" si="184"/>
        <v/>
      </c>
      <c r="E260" s="260" t="str">
        <f t="shared" si="185"/>
        <v/>
      </c>
      <c r="F260" s="260" t="str">
        <f>IF($N159=FALSE,"",TEXT(IF(O$3=TRUE,ROUND(W225,$M$251),ROUNDUP(W225,$M$251)),Q260))</f>
        <v/>
      </c>
      <c r="H260" s="269" t="str">
        <f>IF($N159=FALSE,"",ROUND(Pressure_1_R2!N12*$H$145,M$251+1))</f>
        <v/>
      </c>
      <c r="I260" s="269" t="str">
        <f>IF($N159=FALSE,"",ROUND(Pressure_1_R2!O12*$H$145,M$251+1))</f>
        <v/>
      </c>
      <c r="J260" s="269" t="str">
        <f t="shared" si="186"/>
        <v/>
      </c>
      <c r="K260" s="270" t="str">
        <f t="shared" si="187"/>
        <v/>
      </c>
      <c r="M260" s="255" t="str">
        <f ca="1">IF($N159=FALSE,"",OFFSET(Y$250,COUNTIF(W$251:W$261,"&lt;="&amp;U225),0)+P$3)</f>
        <v/>
      </c>
      <c r="N260" s="255" t="str">
        <f ca="1">IF($N159=FALSE,"",SUBSTITUTE(OFFSET($AA$250,COUNTIF($Z$251:$Z$260,"&lt;="&amp;ABS(C225)),0),0,"")&amp;N$251)</f>
        <v/>
      </c>
      <c r="O260" s="255" t="str">
        <f ca="1">IF($N159=FALSE,"",SUBSTITUTE(OFFSET($AA$250,COUNTIF($Z$251:$Z$260,"&lt;="&amp;ABS(H225)),0),0,"")&amp;O$251)</f>
        <v/>
      </c>
      <c r="P260" s="255" t="str">
        <f ca="1">IF($N159=FALSE,"",SUBSTITUTE(OFFSET($AA$250,COUNTIF($Z$251:$Z$260,"&lt;="&amp;ABS(I225)),0),0,"")&amp;P$251)</f>
        <v/>
      </c>
      <c r="Q260" s="255" t="str">
        <f t="shared" si="188"/>
        <v/>
      </c>
      <c r="R260" s="255" t="str">
        <f t="shared" si="188"/>
        <v/>
      </c>
      <c r="W260" s="375">
        <v>10</v>
      </c>
      <c r="X260" s="375">
        <v>0</v>
      </c>
      <c r="Y260" s="375">
        <v>-1</v>
      </c>
      <c r="Z260" s="85"/>
      <c r="AA260" s="85"/>
    </row>
    <row r="261" spans="2:27" ht="15" customHeight="1">
      <c r="B261" s="240">
        <f t="shared" si="182"/>
        <v>10</v>
      </c>
      <c r="C261" s="260" t="str">
        <f t="shared" si="183"/>
        <v/>
      </c>
      <c r="D261" s="260" t="str">
        <f t="shared" si="184"/>
        <v/>
      </c>
      <c r="E261" s="260" t="str">
        <f t="shared" si="185"/>
        <v/>
      </c>
      <c r="F261" s="260" t="str">
        <f>IF($N160=FALSE,"",TEXT(IF(O$3=TRUE,ROUND(W226,$M$251),ROUNDUP(W226,$M$251)),Q261))</f>
        <v/>
      </c>
      <c r="H261" s="269" t="str">
        <f>IF($N160=FALSE,"",ROUND(Pressure_1_R2!N13*$H$145,M$251+1))</f>
        <v/>
      </c>
      <c r="I261" s="269" t="str">
        <f>IF($N160=FALSE,"",ROUND(Pressure_1_R2!O13*$H$145,M$251+1))</f>
        <v/>
      </c>
      <c r="J261" s="269" t="str">
        <f t="shared" si="186"/>
        <v/>
      </c>
      <c r="K261" s="270" t="str">
        <f t="shared" si="187"/>
        <v/>
      </c>
      <c r="M261" s="255" t="str">
        <f ca="1">IF($N160=FALSE,"",OFFSET(Y$250,COUNTIF(W$251:W$261,"&lt;="&amp;U226),0)+P$3)</f>
        <v/>
      </c>
      <c r="N261" s="255" t="str">
        <f ca="1">IF($N160=FALSE,"",SUBSTITUTE(OFFSET($AA$250,COUNTIF($Z$251:$Z$260,"&lt;="&amp;ABS(C226)),0),0,"")&amp;N$251)</f>
        <v/>
      </c>
      <c r="O261" s="255" t="str">
        <f ca="1">IF($N160=FALSE,"",SUBSTITUTE(OFFSET($AA$250,COUNTIF($Z$251:$Z$260,"&lt;="&amp;ABS(H226)),0),0,"")&amp;O$251)</f>
        <v/>
      </c>
      <c r="P261" s="255" t="str">
        <f ca="1">IF($N160=FALSE,"",SUBSTITUTE(OFFSET($AA$250,COUNTIF($Z$251:$Z$260,"&lt;="&amp;ABS(I226)),0),0,"")&amp;P$251)</f>
        <v/>
      </c>
      <c r="Q261" s="255" t="str">
        <f t="shared" si="188"/>
        <v/>
      </c>
      <c r="R261" s="255" t="str">
        <f t="shared" si="188"/>
        <v/>
      </c>
      <c r="W261" s="375">
        <v>100</v>
      </c>
      <c r="X261" s="375">
        <v>0</v>
      </c>
      <c r="Y261" s="375">
        <v>-2</v>
      </c>
    </row>
    <row r="262" spans="2:27" ht="15" customHeight="1">
      <c r="B262" s="240">
        <f t="shared" si="182"/>
        <v>11</v>
      </c>
      <c r="C262" s="260" t="str">
        <f t="shared" si="183"/>
        <v/>
      </c>
      <c r="D262" s="260" t="str">
        <f t="shared" si="184"/>
        <v/>
      </c>
      <c r="E262" s="260" t="str">
        <f t="shared" si="185"/>
        <v/>
      </c>
      <c r="F262" s="260" t="str">
        <f>IF($N161=FALSE,"",TEXT(IF(O$3=TRUE,ROUND(W227,$M$251),ROUNDUP(W227,$M$251)),Q262))</f>
        <v/>
      </c>
      <c r="H262" s="269" t="str">
        <f>IF($N161=FALSE,"",ROUND(Pressure_1_R2!N14*$H$145,M$251+1))</f>
        <v/>
      </c>
      <c r="I262" s="269" t="str">
        <f>IF($N161=FALSE,"",ROUND(Pressure_1_R2!O14*$H$145,M$251+1))</f>
        <v/>
      </c>
      <c r="J262" s="269" t="str">
        <f t="shared" si="186"/>
        <v/>
      </c>
      <c r="K262" s="270" t="str">
        <f t="shared" si="187"/>
        <v/>
      </c>
      <c r="M262" s="255" t="str">
        <f ca="1">IF($N161=FALSE,"",OFFSET(Y$250,COUNTIF(W$251:W$261,"&lt;="&amp;U227),0)+P$3)</f>
        <v/>
      </c>
      <c r="N262" s="255" t="str">
        <f ca="1">IF($N161=FALSE,"",SUBSTITUTE(OFFSET($AA$250,COUNTIF($Z$251:$Z$260,"&lt;="&amp;ABS(C227)),0),0,"")&amp;N$251)</f>
        <v/>
      </c>
      <c r="O262" s="255" t="str">
        <f ca="1">IF($N161=FALSE,"",SUBSTITUTE(OFFSET($AA$250,COUNTIF($Z$251:$Z$260,"&lt;="&amp;ABS(H227)),0),0,"")&amp;O$251)</f>
        <v/>
      </c>
      <c r="P262" s="255" t="str">
        <f ca="1">IF($N161=FALSE,"",SUBSTITUTE(OFFSET($AA$250,COUNTIF($Z$251:$Z$260,"&lt;="&amp;ABS(I227)),0),0,"")&amp;P$251)</f>
        <v/>
      </c>
      <c r="Q262" s="255" t="str">
        <f t="shared" si="188"/>
        <v/>
      </c>
      <c r="R262" s="255" t="str">
        <f t="shared" si="188"/>
        <v/>
      </c>
    </row>
    <row r="263" spans="2:27" ht="15" customHeight="1">
      <c r="B263" s="240">
        <f t="shared" si="182"/>
        <v>12</v>
      </c>
      <c r="C263" s="260" t="str">
        <f t="shared" si="183"/>
        <v/>
      </c>
      <c r="D263" s="260" t="str">
        <f t="shared" si="184"/>
        <v/>
      </c>
      <c r="E263" s="260" t="str">
        <f t="shared" si="185"/>
        <v/>
      </c>
      <c r="F263" s="260" t="str">
        <f>IF($N162=FALSE,"",TEXT(IF(O$3=TRUE,ROUND(W228,$M$251),ROUNDUP(W228,$M$251)),Q263))</f>
        <v/>
      </c>
      <c r="H263" s="269" t="str">
        <f>IF($N162=FALSE,"",ROUND(Pressure_1_R2!N15*$H$145,M$251+1))</f>
        <v/>
      </c>
      <c r="I263" s="269" t="str">
        <f>IF($N162=FALSE,"",ROUND(Pressure_1_R2!O15*$H$145,M$251+1))</f>
        <v/>
      </c>
      <c r="J263" s="269" t="str">
        <f t="shared" si="186"/>
        <v/>
      </c>
      <c r="K263" s="270" t="str">
        <f t="shared" si="187"/>
        <v/>
      </c>
      <c r="M263" s="255" t="str">
        <f ca="1">IF($N162=FALSE,"",OFFSET(Y$250,COUNTIF(W$251:W$261,"&lt;="&amp;U228),0)+P$3)</f>
        <v/>
      </c>
      <c r="N263" s="255" t="str">
        <f ca="1">IF($N162=FALSE,"",SUBSTITUTE(OFFSET($AA$250,COUNTIF($Z$251:$Z$260,"&lt;="&amp;ABS(C228)),0),0,"")&amp;N$251)</f>
        <v/>
      </c>
      <c r="O263" s="255" t="str">
        <f ca="1">IF($N162=FALSE,"",SUBSTITUTE(OFFSET($AA$250,COUNTIF($Z$251:$Z$260,"&lt;="&amp;ABS(H228)),0),0,"")&amp;O$251)</f>
        <v/>
      </c>
      <c r="P263" s="255" t="str">
        <f ca="1">IF($N162=FALSE,"",SUBSTITUTE(OFFSET($AA$250,COUNTIF($Z$251:$Z$260,"&lt;="&amp;ABS(I228)),0),0,"")&amp;P$251)</f>
        <v/>
      </c>
      <c r="Q263" s="255" t="str">
        <f t="shared" si="188"/>
        <v/>
      </c>
      <c r="R263" s="255" t="str">
        <f t="shared" si="188"/>
        <v/>
      </c>
      <c r="T263" s="239"/>
    </row>
    <row r="264" spans="2:27" ht="15" customHeight="1">
      <c r="B264" s="240">
        <f t="shared" si="182"/>
        <v>13</v>
      </c>
      <c r="C264" s="260" t="str">
        <f t="shared" si="183"/>
        <v/>
      </c>
      <c r="D264" s="260" t="str">
        <f t="shared" si="184"/>
        <v/>
      </c>
      <c r="E264" s="260" t="str">
        <f t="shared" si="185"/>
        <v/>
      </c>
      <c r="F264" s="260" t="str">
        <f>IF($N163=FALSE,"",TEXT(IF(O$3=TRUE,ROUND(W229,$M$251),ROUNDUP(W229,$M$251)),Q264))</f>
        <v/>
      </c>
      <c r="H264" s="269" t="str">
        <f>IF($N163=FALSE,"",ROUND(Pressure_1_R2!N16*$H$145,M$251+1))</f>
        <v/>
      </c>
      <c r="I264" s="269" t="str">
        <f>IF($N163=FALSE,"",ROUND(Pressure_1_R2!O16*$H$145,M$251+1))</f>
        <v/>
      </c>
      <c r="J264" s="269" t="str">
        <f t="shared" si="186"/>
        <v/>
      </c>
      <c r="K264" s="270" t="str">
        <f t="shared" si="187"/>
        <v/>
      </c>
      <c r="M264" s="255" t="str">
        <f ca="1">IF($N163=FALSE,"",OFFSET(Y$250,COUNTIF(W$251:W$261,"&lt;="&amp;U229),0)+P$3)</f>
        <v/>
      </c>
      <c r="N264" s="255" t="str">
        <f ca="1">IF($N163=FALSE,"",SUBSTITUTE(OFFSET($AA$250,COUNTIF($Z$251:$Z$260,"&lt;="&amp;ABS(C229)),0),0,"")&amp;N$251)</f>
        <v/>
      </c>
      <c r="O264" s="255" t="str">
        <f ca="1">IF($N163=FALSE,"",SUBSTITUTE(OFFSET($AA$250,COUNTIF($Z$251:$Z$260,"&lt;="&amp;ABS(H229)),0),0,"")&amp;O$251)</f>
        <v/>
      </c>
      <c r="P264" s="255" t="str">
        <f ca="1">IF($N163=FALSE,"",SUBSTITUTE(OFFSET($AA$250,COUNTIF($Z$251:$Z$260,"&lt;="&amp;ABS(I229)),0),0,"")&amp;P$251)</f>
        <v/>
      </c>
      <c r="Q264" s="255" t="str">
        <f t="shared" si="188"/>
        <v/>
      </c>
      <c r="R264" s="255" t="str">
        <f t="shared" si="188"/>
        <v/>
      </c>
      <c r="T264" s="239"/>
    </row>
    <row r="265" spans="2:27" ht="15" customHeight="1">
      <c r="B265" s="240">
        <f t="shared" si="182"/>
        <v>14</v>
      </c>
      <c r="C265" s="260" t="str">
        <f t="shared" si="183"/>
        <v/>
      </c>
      <c r="D265" s="260" t="str">
        <f t="shared" si="184"/>
        <v/>
      </c>
      <c r="E265" s="260" t="str">
        <f t="shared" si="185"/>
        <v/>
      </c>
      <c r="F265" s="260" t="str">
        <f>IF($N164=FALSE,"",TEXT(IF(O$3=TRUE,ROUND(W230,$M$251),ROUNDUP(W230,$M$251)),Q265))</f>
        <v/>
      </c>
      <c r="H265" s="269" t="str">
        <f>IF($N164=FALSE,"",ROUND(Pressure_1_R2!N17*$H$145,M$251+1))</f>
        <v/>
      </c>
      <c r="I265" s="269" t="str">
        <f>IF($N164=FALSE,"",ROUND(Pressure_1_R2!O17*$H$145,M$251+1))</f>
        <v/>
      </c>
      <c r="J265" s="269" t="str">
        <f t="shared" si="186"/>
        <v/>
      </c>
      <c r="K265" s="270" t="str">
        <f t="shared" si="187"/>
        <v/>
      </c>
      <c r="M265" s="255" t="str">
        <f ca="1">IF($N164=FALSE,"",OFFSET(Y$250,COUNTIF(W$251:W$261,"&lt;="&amp;U230),0)+P$3)</f>
        <v/>
      </c>
      <c r="N265" s="255" t="str">
        <f ca="1">IF($N164=FALSE,"",SUBSTITUTE(OFFSET($AA$250,COUNTIF($Z$251:$Z$260,"&lt;="&amp;ABS(C230)),0),0,"")&amp;N$251)</f>
        <v/>
      </c>
      <c r="O265" s="255" t="str">
        <f ca="1">IF($N164=FALSE,"",SUBSTITUTE(OFFSET($AA$250,COUNTIF($Z$251:$Z$260,"&lt;="&amp;ABS(H230)),0),0,"")&amp;O$251)</f>
        <v/>
      </c>
      <c r="P265" s="255" t="str">
        <f ca="1">IF($N164=FALSE,"",SUBSTITUTE(OFFSET($AA$250,COUNTIF($Z$251:$Z$260,"&lt;="&amp;ABS(I230)),0),0,"")&amp;P$251)</f>
        <v/>
      </c>
      <c r="Q265" s="255" t="str">
        <f t="shared" si="188"/>
        <v/>
      </c>
      <c r="R265" s="255" t="str">
        <f t="shared" si="188"/>
        <v/>
      </c>
      <c r="T265" s="239"/>
    </row>
    <row r="266" spans="2:27" ht="15" customHeight="1">
      <c r="B266" s="240">
        <f t="shared" ref="B266:B281" si="189">B231</f>
        <v>15</v>
      </c>
      <c r="C266" s="260" t="str">
        <f t="shared" ref="C266:C281" si="190">IF($N165=FALSE,"",TEXT(ROUND(D231,$M$251),N266))</f>
        <v/>
      </c>
      <c r="D266" s="260" t="str">
        <f t="shared" ref="D266:D281" si="191">IF($N165=FALSE,"",TEXT(H231,O266))</f>
        <v/>
      </c>
      <c r="E266" s="260" t="str">
        <f t="shared" ref="E266:E281" si="192">IF($N165=FALSE,"",TEXT(ROUND(I231,$M$251),P266))</f>
        <v/>
      </c>
      <c r="F266" s="260" t="str">
        <f>IF($N165=FALSE,"",TEXT(IF(O$3=TRUE,ROUND(W231,$M$251),ROUNDUP(W231,$M$251)),Q266))</f>
        <v/>
      </c>
      <c r="H266" s="269" t="str">
        <f>IF($N165=FALSE,"",ROUND(Pressure_1_R2!N18*$H$145,M$251+1))</f>
        <v/>
      </c>
      <c r="I266" s="269" t="str">
        <f>IF($N165=FALSE,"",ROUND(Pressure_1_R2!O18*$H$145,M$251+1))</f>
        <v/>
      </c>
      <c r="J266" s="269" t="str">
        <f t="shared" ref="J266:J281" si="193">IF($N165=FALSE,"","± "&amp;TEXT((I266-H266)/2,R266))</f>
        <v/>
      </c>
      <c r="K266" s="270" t="str">
        <f t="shared" ref="K266:K281" si="194">IF($N165=FALSE,"",IF(AND(H266&lt;=H231,H231&lt;=I266),"PASS","FAIL"))</f>
        <v/>
      </c>
      <c r="M266" s="255" t="str">
        <f ca="1">IF($N165=FALSE,"",OFFSET(Y$250,COUNTIF(W$251:W$261,"&lt;="&amp;U231),0)+P$3)</f>
        <v/>
      </c>
      <c r="N266" s="255" t="str">
        <f ca="1">IF($N165=FALSE,"",SUBSTITUTE(OFFSET($AA$250,COUNTIF($Z$251:$Z$260,"&lt;="&amp;ABS(C231)),0),0,"")&amp;N$251)</f>
        <v/>
      </c>
      <c r="O266" s="255" t="str">
        <f ca="1">IF($N165=FALSE,"",SUBSTITUTE(OFFSET($AA$250,COUNTIF($Z$251:$Z$260,"&lt;="&amp;ABS(H231)),0),0,"")&amp;O$251)</f>
        <v/>
      </c>
      <c r="P266" s="255" t="str">
        <f ca="1">IF($N165=FALSE,"",SUBSTITUTE(OFFSET($AA$250,COUNTIF($Z$251:$Z$260,"&lt;="&amp;ABS(I231)),0),0,"")&amp;P$251)</f>
        <v/>
      </c>
      <c r="Q266" s="255" t="str">
        <f t="shared" ref="Q266:R266" si="195">IF($N165=FALSE,"",Q$251)</f>
        <v/>
      </c>
      <c r="R266" s="255" t="str">
        <f t="shared" si="195"/>
        <v/>
      </c>
      <c r="T266" s="239"/>
    </row>
    <row r="267" spans="2:27" ht="15" customHeight="1">
      <c r="B267" s="240">
        <f t="shared" si="189"/>
        <v>16</v>
      </c>
      <c r="C267" s="260" t="str">
        <f t="shared" si="190"/>
        <v/>
      </c>
      <c r="D267" s="260" t="str">
        <f t="shared" si="191"/>
        <v/>
      </c>
      <c r="E267" s="260" t="str">
        <f t="shared" si="192"/>
        <v/>
      </c>
      <c r="F267" s="260" t="str">
        <f>IF($N166=FALSE,"",TEXT(IF(O$3=TRUE,ROUND(W232,$M$251),ROUNDUP(W232,$M$251)),Q267))</f>
        <v/>
      </c>
      <c r="H267" s="269" t="str">
        <f>IF($N166=FALSE,"",ROUND(Pressure_1_R2!N19*$H$145,M$251+1))</f>
        <v/>
      </c>
      <c r="I267" s="269" t="str">
        <f>IF($N166=FALSE,"",ROUND(Pressure_1_R2!O19*$H$145,M$251+1))</f>
        <v/>
      </c>
      <c r="J267" s="269" t="str">
        <f t="shared" si="193"/>
        <v/>
      </c>
      <c r="K267" s="270" t="str">
        <f t="shared" si="194"/>
        <v/>
      </c>
      <c r="M267" s="255" t="str">
        <f ca="1">IF($N166=FALSE,"",OFFSET(Y$250,COUNTIF(W$251:W$261,"&lt;="&amp;U232),0)+P$3)</f>
        <v/>
      </c>
      <c r="N267" s="255" t="str">
        <f ca="1">IF($N166=FALSE,"",SUBSTITUTE(OFFSET($AA$250,COUNTIF($Z$251:$Z$260,"&lt;="&amp;ABS(C232)),0),0,"")&amp;N$251)</f>
        <v/>
      </c>
      <c r="O267" s="255" t="str">
        <f ca="1">IF($N166=FALSE,"",SUBSTITUTE(OFFSET($AA$250,COUNTIF($Z$251:$Z$260,"&lt;="&amp;ABS(H232)),0),0,"")&amp;O$251)</f>
        <v/>
      </c>
      <c r="P267" s="255" t="str">
        <f ca="1">IF($N166=FALSE,"",SUBSTITUTE(OFFSET($AA$250,COUNTIF($Z$251:$Z$260,"&lt;="&amp;ABS(I232)),0),0,"")&amp;P$251)</f>
        <v/>
      </c>
      <c r="Q267" s="255" t="str">
        <f t="shared" ref="Q267:R267" si="196">IF($N166=FALSE,"",Q$251)</f>
        <v/>
      </c>
      <c r="R267" s="255" t="str">
        <f t="shared" si="196"/>
        <v/>
      </c>
      <c r="T267" s="239"/>
    </row>
    <row r="268" spans="2:27" ht="15" customHeight="1">
      <c r="B268" s="240">
        <f t="shared" si="189"/>
        <v>17</v>
      </c>
      <c r="C268" s="260" t="str">
        <f t="shared" si="190"/>
        <v/>
      </c>
      <c r="D268" s="260" t="str">
        <f t="shared" si="191"/>
        <v/>
      </c>
      <c r="E268" s="260" t="str">
        <f t="shared" si="192"/>
        <v/>
      </c>
      <c r="F268" s="260" t="str">
        <f>IF($N167=FALSE,"",TEXT(IF(O$3=TRUE,ROUND(W233,$M$251),ROUNDUP(W233,$M$251)),Q268))</f>
        <v/>
      </c>
      <c r="H268" s="269" t="str">
        <f>IF($N167=FALSE,"",ROUND(Pressure_1_R2!N20*$H$145,M$251+1))</f>
        <v/>
      </c>
      <c r="I268" s="269" t="str">
        <f>IF($N167=FALSE,"",ROUND(Pressure_1_R2!O20*$H$145,M$251+1))</f>
        <v/>
      </c>
      <c r="J268" s="269" t="str">
        <f t="shared" si="193"/>
        <v/>
      </c>
      <c r="K268" s="270" t="str">
        <f t="shared" si="194"/>
        <v/>
      </c>
      <c r="M268" s="255" t="str">
        <f ca="1">IF($N167=FALSE,"",OFFSET(Y$250,COUNTIF(W$251:W$261,"&lt;="&amp;U233),0)+P$3)</f>
        <v/>
      </c>
      <c r="N268" s="255" t="str">
        <f ca="1">IF($N167=FALSE,"",SUBSTITUTE(OFFSET($AA$250,COUNTIF($Z$251:$Z$260,"&lt;="&amp;ABS(C233)),0),0,"")&amp;N$251)</f>
        <v/>
      </c>
      <c r="O268" s="255" t="str">
        <f ca="1">IF($N167=FALSE,"",SUBSTITUTE(OFFSET($AA$250,COUNTIF($Z$251:$Z$260,"&lt;="&amp;ABS(H233)),0),0,"")&amp;O$251)</f>
        <v/>
      </c>
      <c r="P268" s="255" t="str">
        <f ca="1">IF($N167=FALSE,"",SUBSTITUTE(OFFSET($AA$250,COUNTIF($Z$251:$Z$260,"&lt;="&amp;ABS(I233)),0),0,"")&amp;P$251)</f>
        <v/>
      </c>
      <c r="Q268" s="255" t="str">
        <f t="shared" ref="Q268:R268" si="197">IF($N167=FALSE,"",Q$251)</f>
        <v/>
      </c>
      <c r="R268" s="255" t="str">
        <f t="shared" si="197"/>
        <v/>
      </c>
      <c r="T268" s="239"/>
    </row>
    <row r="269" spans="2:27" ht="15" customHeight="1">
      <c r="B269" s="240">
        <f t="shared" si="189"/>
        <v>18</v>
      </c>
      <c r="C269" s="260" t="str">
        <f t="shared" si="190"/>
        <v/>
      </c>
      <c r="D269" s="260" t="str">
        <f t="shared" si="191"/>
        <v/>
      </c>
      <c r="E269" s="260" t="str">
        <f t="shared" si="192"/>
        <v/>
      </c>
      <c r="F269" s="260" t="str">
        <f>IF($N168=FALSE,"",TEXT(IF(O$3=TRUE,ROUND(W234,$M$251),ROUNDUP(W234,$M$251)),Q269))</f>
        <v/>
      </c>
      <c r="H269" s="269" t="str">
        <f>IF($N168=FALSE,"",ROUND(Pressure_1_R2!N21*$H$145,M$251+1))</f>
        <v/>
      </c>
      <c r="I269" s="269" t="str">
        <f>IF($N168=FALSE,"",ROUND(Pressure_1_R2!O21*$H$145,M$251+1))</f>
        <v/>
      </c>
      <c r="J269" s="269" t="str">
        <f t="shared" si="193"/>
        <v/>
      </c>
      <c r="K269" s="270" t="str">
        <f t="shared" si="194"/>
        <v/>
      </c>
      <c r="M269" s="255" t="str">
        <f ca="1">IF($N168=FALSE,"",OFFSET(Y$250,COUNTIF(W$251:W$261,"&lt;="&amp;U234),0)+P$3)</f>
        <v/>
      </c>
      <c r="N269" s="255" t="str">
        <f ca="1">IF($N168=FALSE,"",SUBSTITUTE(OFFSET($AA$250,COUNTIF($Z$251:$Z$260,"&lt;="&amp;ABS(C234)),0),0,"")&amp;N$251)</f>
        <v/>
      </c>
      <c r="O269" s="255" t="str">
        <f ca="1">IF($N168=FALSE,"",SUBSTITUTE(OFFSET($AA$250,COUNTIF($Z$251:$Z$260,"&lt;="&amp;ABS(H234)),0),0,"")&amp;O$251)</f>
        <v/>
      </c>
      <c r="P269" s="255" t="str">
        <f ca="1">IF($N168=FALSE,"",SUBSTITUTE(OFFSET($AA$250,COUNTIF($Z$251:$Z$260,"&lt;="&amp;ABS(I234)),0),0,"")&amp;P$251)</f>
        <v/>
      </c>
      <c r="Q269" s="255" t="str">
        <f t="shared" ref="Q269:R269" si="198">IF($N168=FALSE,"",Q$251)</f>
        <v/>
      </c>
      <c r="R269" s="255" t="str">
        <f t="shared" si="198"/>
        <v/>
      </c>
      <c r="T269" s="239"/>
    </row>
    <row r="270" spans="2:27" ht="15" customHeight="1">
      <c r="B270" s="240">
        <f t="shared" si="189"/>
        <v>19</v>
      </c>
      <c r="C270" s="260" t="str">
        <f t="shared" si="190"/>
        <v/>
      </c>
      <c r="D270" s="260" t="str">
        <f t="shared" si="191"/>
        <v/>
      </c>
      <c r="E270" s="260" t="str">
        <f t="shared" si="192"/>
        <v/>
      </c>
      <c r="F270" s="260" t="str">
        <f>IF($N169=FALSE,"",TEXT(IF(O$3=TRUE,ROUND(W235,$M$251),ROUNDUP(W235,$M$251)),Q270))</f>
        <v/>
      </c>
      <c r="H270" s="269" t="str">
        <f>IF($N169=FALSE,"",ROUND(Pressure_1_R2!N22*$H$145,M$251+1))</f>
        <v/>
      </c>
      <c r="I270" s="269" t="str">
        <f>IF($N169=FALSE,"",ROUND(Pressure_1_R2!O22*$H$145,M$251+1))</f>
        <v/>
      </c>
      <c r="J270" s="269" t="str">
        <f t="shared" si="193"/>
        <v/>
      </c>
      <c r="K270" s="270" t="str">
        <f t="shared" si="194"/>
        <v/>
      </c>
      <c r="M270" s="255" t="str">
        <f ca="1">IF($N169=FALSE,"",OFFSET(Y$250,COUNTIF(W$251:W$261,"&lt;="&amp;U235),0)+P$3)</f>
        <v/>
      </c>
      <c r="N270" s="255" t="str">
        <f ca="1">IF($N169=FALSE,"",SUBSTITUTE(OFFSET($AA$250,COUNTIF($Z$251:$Z$260,"&lt;="&amp;ABS(C235)),0),0,"")&amp;N$251)</f>
        <v/>
      </c>
      <c r="O270" s="255" t="str">
        <f ca="1">IF($N169=FALSE,"",SUBSTITUTE(OFFSET($AA$250,COUNTIF($Z$251:$Z$260,"&lt;="&amp;ABS(H235)),0),0,"")&amp;O$251)</f>
        <v/>
      </c>
      <c r="P270" s="255" t="str">
        <f ca="1">IF($N169=FALSE,"",SUBSTITUTE(OFFSET($AA$250,COUNTIF($Z$251:$Z$260,"&lt;="&amp;ABS(I235)),0),0,"")&amp;P$251)</f>
        <v/>
      </c>
      <c r="Q270" s="255" t="str">
        <f t="shared" ref="Q270:R270" si="199">IF($N169=FALSE,"",Q$251)</f>
        <v/>
      </c>
      <c r="R270" s="255" t="str">
        <f t="shared" si="199"/>
        <v/>
      </c>
      <c r="T270" s="239"/>
    </row>
    <row r="271" spans="2:27" ht="15" customHeight="1">
      <c r="B271" s="240">
        <f t="shared" si="189"/>
        <v>20</v>
      </c>
      <c r="C271" s="260" t="str">
        <f t="shared" si="190"/>
        <v/>
      </c>
      <c r="D271" s="260" t="str">
        <f t="shared" si="191"/>
        <v/>
      </c>
      <c r="E271" s="260" t="str">
        <f t="shared" si="192"/>
        <v/>
      </c>
      <c r="F271" s="260" t="str">
        <f>IF($N170=FALSE,"",TEXT(IF(O$3=TRUE,ROUND(W236,$M$251),ROUNDUP(W236,$M$251)),Q271))</f>
        <v/>
      </c>
      <c r="H271" s="269" t="str">
        <f>IF($N170=FALSE,"",ROUND(Pressure_1_R2!N23*$H$145,M$251+1))</f>
        <v/>
      </c>
      <c r="I271" s="269" t="str">
        <f>IF($N170=FALSE,"",ROUND(Pressure_1_R2!O23*$H$145,M$251+1))</f>
        <v/>
      </c>
      <c r="J271" s="269" t="str">
        <f t="shared" si="193"/>
        <v/>
      </c>
      <c r="K271" s="270" t="str">
        <f t="shared" si="194"/>
        <v/>
      </c>
      <c r="M271" s="255" t="str">
        <f ca="1">IF($N170=FALSE,"",OFFSET(Y$250,COUNTIF(W$251:W$261,"&lt;="&amp;U236),0)+P$3)</f>
        <v/>
      </c>
      <c r="N271" s="255" t="str">
        <f ca="1">IF($N170=FALSE,"",SUBSTITUTE(OFFSET($AA$250,COUNTIF($Z$251:$Z$260,"&lt;="&amp;ABS(C236)),0),0,"")&amp;N$251)</f>
        <v/>
      </c>
      <c r="O271" s="255" t="str">
        <f ca="1">IF($N170=FALSE,"",SUBSTITUTE(OFFSET($AA$250,COUNTIF($Z$251:$Z$260,"&lt;="&amp;ABS(H236)),0),0,"")&amp;O$251)</f>
        <v/>
      </c>
      <c r="P271" s="255" t="str">
        <f ca="1">IF($N170=FALSE,"",SUBSTITUTE(OFFSET($AA$250,COUNTIF($Z$251:$Z$260,"&lt;="&amp;ABS(I236)),0),0,"")&amp;P$251)</f>
        <v/>
      </c>
      <c r="Q271" s="255" t="str">
        <f t="shared" ref="Q271:R271" si="200">IF($N170=FALSE,"",Q$251)</f>
        <v/>
      </c>
      <c r="R271" s="255" t="str">
        <f t="shared" si="200"/>
        <v/>
      </c>
      <c r="T271" s="239"/>
    </row>
    <row r="272" spans="2:27" ht="15" customHeight="1">
      <c r="B272" s="240">
        <f t="shared" si="189"/>
        <v>21</v>
      </c>
      <c r="C272" s="260" t="str">
        <f t="shared" si="190"/>
        <v/>
      </c>
      <c r="D272" s="260" t="str">
        <f t="shared" si="191"/>
        <v/>
      </c>
      <c r="E272" s="260" t="str">
        <f t="shared" si="192"/>
        <v/>
      </c>
      <c r="F272" s="260" t="str">
        <f>IF($N171=FALSE,"",TEXT(IF(O$3=TRUE,ROUND(W237,$M$251),ROUNDUP(W237,$M$251)),Q272))</f>
        <v/>
      </c>
      <c r="H272" s="269" t="str">
        <f>IF($N171=FALSE,"",ROUND(Pressure_1_R2!N24*$H$145,M$251+1))</f>
        <v/>
      </c>
      <c r="I272" s="269" t="str">
        <f>IF($N171=FALSE,"",ROUND(Pressure_1_R2!O24*$H$145,M$251+1))</f>
        <v/>
      </c>
      <c r="J272" s="269" t="str">
        <f t="shared" si="193"/>
        <v/>
      </c>
      <c r="K272" s="270" t="str">
        <f t="shared" si="194"/>
        <v/>
      </c>
      <c r="M272" s="255" t="str">
        <f ca="1">IF($N171=FALSE,"",OFFSET(Y$250,COUNTIF(W$251:W$261,"&lt;="&amp;U237),0)+P$3)</f>
        <v/>
      </c>
      <c r="N272" s="255" t="str">
        <f ca="1">IF($N171=FALSE,"",SUBSTITUTE(OFFSET($AA$250,COUNTIF($Z$251:$Z$260,"&lt;="&amp;ABS(C237)),0),0,"")&amp;N$251)</f>
        <v/>
      </c>
      <c r="O272" s="255" t="str">
        <f ca="1">IF($N171=FALSE,"",SUBSTITUTE(OFFSET($AA$250,COUNTIF($Z$251:$Z$260,"&lt;="&amp;ABS(H237)),0),0,"")&amp;O$251)</f>
        <v/>
      </c>
      <c r="P272" s="255" t="str">
        <f ca="1">IF($N171=FALSE,"",SUBSTITUTE(OFFSET($AA$250,COUNTIF($Z$251:$Z$260,"&lt;="&amp;ABS(I237)),0),0,"")&amp;P$251)</f>
        <v/>
      </c>
      <c r="Q272" s="255" t="str">
        <f t="shared" ref="Q272:R272" si="201">IF($N171=FALSE,"",Q$251)</f>
        <v/>
      </c>
      <c r="R272" s="255" t="str">
        <f t="shared" si="201"/>
        <v/>
      </c>
      <c r="T272" s="239"/>
    </row>
    <row r="273" spans="1:20" ht="15" customHeight="1">
      <c r="B273" s="240">
        <f t="shared" si="189"/>
        <v>22</v>
      </c>
      <c r="C273" s="260" t="str">
        <f t="shared" si="190"/>
        <v/>
      </c>
      <c r="D273" s="260" t="str">
        <f t="shared" si="191"/>
        <v/>
      </c>
      <c r="E273" s="260" t="str">
        <f t="shared" si="192"/>
        <v/>
      </c>
      <c r="F273" s="260" t="str">
        <f>IF($N172=FALSE,"",TEXT(IF(O$3=TRUE,ROUND(W238,$M$251),ROUNDUP(W238,$M$251)),Q273))</f>
        <v/>
      </c>
      <c r="H273" s="269" t="str">
        <f>IF($N172=FALSE,"",ROUND(Pressure_1_R2!N25*$H$145,M$251+1))</f>
        <v/>
      </c>
      <c r="I273" s="269" t="str">
        <f>IF($N172=FALSE,"",ROUND(Pressure_1_R2!O25*$H$145,M$251+1))</f>
        <v/>
      </c>
      <c r="J273" s="269" t="str">
        <f t="shared" si="193"/>
        <v/>
      </c>
      <c r="K273" s="270" t="str">
        <f t="shared" si="194"/>
        <v/>
      </c>
      <c r="M273" s="255" t="str">
        <f ca="1">IF($N172=FALSE,"",OFFSET(Y$250,COUNTIF(W$251:W$261,"&lt;="&amp;U238),0)+P$3)</f>
        <v/>
      </c>
      <c r="N273" s="255" t="str">
        <f ca="1">IF($N172=FALSE,"",SUBSTITUTE(OFFSET($AA$250,COUNTIF($Z$251:$Z$260,"&lt;="&amp;ABS(C238)),0),0,"")&amp;N$251)</f>
        <v/>
      </c>
      <c r="O273" s="255" t="str">
        <f ca="1">IF($N172=FALSE,"",SUBSTITUTE(OFFSET($AA$250,COUNTIF($Z$251:$Z$260,"&lt;="&amp;ABS(H238)),0),0,"")&amp;O$251)</f>
        <v/>
      </c>
      <c r="P273" s="255" t="str">
        <f ca="1">IF($N172=FALSE,"",SUBSTITUTE(OFFSET($AA$250,COUNTIF($Z$251:$Z$260,"&lt;="&amp;ABS(I238)),0),0,"")&amp;P$251)</f>
        <v/>
      </c>
      <c r="Q273" s="255" t="str">
        <f t="shared" ref="Q273:R273" si="202">IF($N172=FALSE,"",Q$251)</f>
        <v/>
      </c>
      <c r="R273" s="255" t="str">
        <f t="shared" si="202"/>
        <v/>
      </c>
      <c r="T273" s="239"/>
    </row>
    <row r="274" spans="1:20" ht="15" customHeight="1">
      <c r="B274" s="240">
        <f t="shared" si="189"/>
        <v>23</v>
      </c>
      <c r="C274" s="260" t="str">
        <f t="shared" si="190"/>
        <v/>
      </c>
      <c r="D274" s="260" t="str">
        <f t="shared" si="191"/>
        <v/>
      </c>
      <c r="E274" s="260" t="str">
        <f t="shared" si="192"/>
        <v/>
      </c>
      <c r="F274" s="260" t="str">
        <f>IF($N173=FALSE,"",TEXT(IF(O$3=TRUE,ROUND(W239,$M$251),ROUNDUP(W239,$M$251)),Q274))</f>
        <v/>
      </c>
      <c r="H274" s="269" t="str">
        <f>IF($N173=FALSE,"",ROUND(Pressure_1_R2!N26*$H$145,M$251+1))</f>
        <v/>
      </c>
      <c r="I274" s="269" t="str">
        <f>IF($N173=FALSE,"",ROUND(Pressure_1_R2!O26*$H$145,M$251+1))</f>
        <v/>
      </c>
      <c r="J274" s="269" t="str">
        <f t="shared" si="193"/>
        <v/>
      </c>
      <c r="K274" s="270" t="str">
        <f t="shared" si="194"/>
        <v/>
      </c>
      <c r="M274" s="255" t="str">
        <f ca="1">IF($N173=FALSE,"",OFFSET(Y$250,COUNTIF(W$251:W$261,"&lt;="&amp;U239),0)+P$3)</f>
        <v/>
      </c>
      <c r="N274" s="255" t="str">
        <f ca="1">IF($N173=FALSE,"",SUBSTITUTE(OFFSET($AA$250,COUNTIF($Z$251:$Z$260,"&lt;="&amp;ABS(C239)),0),0,"")&amp;N$251)</f>
        <v/>
      </c>
      <c r="O274" s="255" t="str">
        <f ca="1">IF($N173=FALSE,"",SUBSTITUTE(OFFSET($AA$250,COUNTIF($Z$251:$Z$260,"&lt;="&amp;ABS(H239)),0),0,"")&amp;O$251)</f>
        <v/>
      </c>
      <c r="P274" s="255" t="str">
        <f ca="1">IF($N173=FALSE,"",SUBSTITUTE(OFFSET($AA$250,COUNTIF($Z$251:$Z$260,"&lt;="&amp;ABS(I239)),0),0,"")&amp;P$251)</f>
        <v/>
      </c>
      <c r="Q274" s="255" t="str">
        <f t="shared" ref="Q274:R274" si="203">IF($N173=FALSE,"",Q$251)</f>
        <v/>
      </c>
      <c r="R274" s="255" t="str">
        <f t="shared" si="203"/>
        <v/>
      </c>
      <c r="T274" s="239"/>
    </row>
    <row r="275" spans="1:20" ht="15" customHeight="1">
      <c r="B275" s="240">
        <f t="shared" si="189"/>
        <v>24</v>
      </c>
      <c r="C275" s="260" t="str">
        <f t="shared" si="190"/>
        <v/>
      </c>
      <c r="D275" s="260" t="str">
        <f t="shared" si="191"/>
        <v/>
      </c>
      <c r="E275" s="260" t="str">
        <f t="shared" si="192"/>
        <v/>
      </c>
      <c r="F275" s="260" t="str">
        <f>IF($N174=FALSE,"",TEXT(IF(O$3=TRUE,ROUND(W240,$M$251),ROUNDUP(W240,$M$251)),Q275))</f>
        <v/>
      </c>
      <c r="H275" s="269" t="str">
        <f>IF($N174=FALSE,"",ROUND(Pressure_1_R2!N27*$H$145,M$251+1))</f>
        <v/>
      </c>
      <c r="I275" s="269" t="str">
        <f>IF($N174=FALSE,"",ROUND(Pressure_1_R2!O27*$H$145,M$251+1))</f>
        <v/>
      </c>
      <c r="J275" s="269" t="str">
        <f t="shared" si="193"/>
        <v/>
      </c>
      <c r="K275" s="270" t="str">
        <f t="shared" si="194"/>
        <v/>
      </c>
      <c r="M275" s="255" t="str">
        <f ca="1">IF($N174=FALSE,"",OFFSET(Y$250,COUNTIF(W$251:W$261,"&lt;="&amp;U240),0)+P$3)</f>
        <v/>
      </c>
      <c r="N275" s="255" t="str">
        <f ca="1">IF($N174=FALSE,"",SUBSTITUTE(OFFSET($AA$250,COUNTIF($Z$251:$Z$260,"&lt;="&amp;ABS(C240)),0),0,"")&amp;N$251)</f>
        <v/>
      </c>
      <c r="O275" s="255" t="str">
        <f ca="1">IF($N174=FALSE,"",SUBSTITUTE(OFFSET($AA$250,COUNTIF($Z$251:$Z$260,"&lt;="&amp;ABS(H240)),0),0,"")&amp;O$251)</f>
        <v/>
      </c>
      <c r="P275" s="255" t="str">
        <f ca="1">IF($N174=FALSE,"",SUBSTITUTE(OFFSET($AA$250,COUNTIF($Z$251:$Z$260,"&lt;="&amp;ABS(I240)),0),0,"")&amp;P$251)</f>
        <v/>
      </c>
      <c r="Q275" s="255" t="str">
        <f t="shared" ref="Q275:R275" si="204">IF($N174=FALSE,"",Q$251)</f>
        <v/>
      </c>
      <c r="R275" s="255" t="str">
        <f t="shared" si="204"/>
        <v/>
      </c>
      <c r="T275" s="239"/>
    </row>
    <row r="276" spans="1:20" ht="15" customHeight="1">
      <c r="B276" s="240">
        <f t="shared" si="189"/>
        <v>25</v>
      </c>
      <c r="C276" s="260" t="str">
        <f t="shared" si="190"/>
        <v/>
      </c>
      <c r="D276" s="260" t="str">
        <f t="shared" si="191"/>
        <v/>
      </c>
      <c r="E276" s="260" t="str">
        <f t="shared" si="192"/>
        <v/>
      </c>
      <c r="F276" s="260" t="str">
        <f>IF($N175=FALSE,"",TEXT(IF(O$3=TRUE,ROUND(W241,$M$251),ROUNDUP(W241,$M$251)),Q276))</f>
        <v/>
      </c>
      <c r="H276" s="269" t="str">
        <f>IF($N175=FALSE,"",ROUND(Pressure_1_R2!N28*$H$145,M$251+1))</f>
        <v/>
      </c>
      <c r="I276" s="269" t="str">
        <f>IF($N175=FALSE,"",ROUND(Pressure_1_R2!O28*$H$145,M$251+1))</f>
        <v/>
      </c>
      <c r="J276" s="269" t="str">
        <f t="shared" si="193"/>
        <v/>
      </c>
      <c r="K276" s="270" t="str">
        <f t="shared" si="194"/>
        <v/>
      </c>
      <c r="M276" s="255" t="str">
        <f ca="1">IF($N175=FALSE,"",OFFSET(Y$250,COUNTIF(W$251:W$261,"&lt;="&amp;U241),0)+P$3)</f>
        <v/>
      </c>
      <c r="N276" s="255" t="str">
        <f ca="1">IF($N175=FALSE,"",SUBSTITUTE(OFFSET($AA$250,COUNTIF($Z$251:$Z$260,"&lt;="&amp;ABS(C241)),0),0,"")&amp;N$251)</f>
        <v/>
      </c>
      <c r="O276" s="255" t="str">
        <f ca="1">IF($N175=FALSE,"",SUBSTITUTE(OFFSET($AA$250,COUNTIF($Z$251:$Z$260,"&lt;="&amp;ABS(H241)),0),0,"")&amp;O$251)</f>
        <v/>
      </c>
      <c r="P276" s="255" t="str">
        <f ca="1">IF($N175=FALSE,"",SUBSTITUTE(OFFSET($AA$250,COUNTIF($Z$251:$Z$260,"&lt;="&amp;ABS(I241)),0),0,"")&amp;P$251)</f>
        <v/>
      </c>
      <c r="Q276" s="255" t="str">
        <f t="shared" ref="Q276:R276" si="205">IF($N175=FALSE,"",Q$251)</f>
        <v/>
      </c>
      <c r="R276" s="255" t="str">
        <f t="shared" si="205"/>
        <v/>
      </c>
      <c r="T276" s="239"/>
    </row>
    <row r="277" spans="1:20" ht="15" customHeight="1">
      <c r="B277" s="240">
        <f t="shared" si="189"/>
        <v>26</v>
      </c>
      <c r="C277" s="260" t="str">
        <f t="shared" si="190"/>
        <v/>
      </c>
      <c r="D277" s="260" t="str">
        <f t="shared" si="191"/>
        <v/>
      </c>
      <c r="E277" s="260" t="str">
        <f t="shared" si="192"/>
        <v/>
      </c>
      <c r="F277" s="260" t="str">
        <f>IF($N176=FALSE,"",TEXT(IF(O$3=TRUE,ROUND(W242,$M$251),ROUNDUP(W242,$M$251)),Q277))</f>
        <v/>
      </c>
      <c r="H277" s="269" t="str">
        <f>IF($N176=FALSE,"",ROUND(Pressure_1_R2!N29*$H$145,M$251+1))</f>
        <v/>
      </c>
      <c r="I277" s="269" t="str">
        <f>IF($N176=FALSE,"",ROUND(Pressure_1_R2!O29*$H$145,M$251+1))</f>
        <v/>
      </c>
      <c r="J277" s="269" t="str">
        <f t="shared" si="193"/>
        <v/>
      </c>
      <c r="K277" s="270" t="str">
        <f t="shared" si="194"/>
        <v/>
      </c>
      <c r="M277" s="255" t="str">
        <f ca="1">IF($N176=FALSE,"",OFFSET(Y$250,COUNTIF(W$251:W$261,"&lt;="&amp;U242),0)+P$3)</f>
        <v/>
      </c>
      <c r="N277" s="255" t="str">
        <f ca="1">IF($N176=FALSE,"",SUBSTITUTE(OFFSET($AA$250,COUNTIF($Z$251:$Z$260,"&lt;="&amp;ABS(C242)),0),0,"")&amp;N$251)</f>
        <v/>
      </c>
      <c r="O277" s="255" t="str">
        <f ca="1">IF($N176=FALSE,"",SUBSTITUTE(OFFSET($AA$250,COUNTIF($Z$251:$Z$260,"&lt;="&amp;ABS(H242)),0),0,"")&amp;O$251)</f>
        <v/>
      </c>
      <c r="P277" s="255" t="str">
        <f ca="1">IF($N176=FALSE,"",SUBSTITUTE(OFFSET($AA$250,COUNTIF($Z$251:$Z$260,"&lt;="&amp;ABS(I242)),0),0,"")&amp;P$251)</f>
        <v/>
      </c>
      <c r="Q277" s="255" t="str">
        <f t="shared" ref="Q277:R277" si="206">IF($N176=FALSE,"",Q$251)</f>
        <v/>
      </c>
      <c r="R277" s="255" t="str">
        <f t="shared" si="206"/>
        <v/>
      </c>
      <c r="T277" s="239"/>
    </row>
    <row r="278" spans="1:20" ht="15" customHeight="1">
      <c r="B278" s="240">
        <f t="shared" si="189"/>
        <v>27</v>
      </c>
      <c r="C278" s="260" t="str">
        <f t="shared" si="190"/>
        <v/>
      </c>
      <c r="D278" s="260" t="str">
        <f t="shared" si="191"/>
        <v/>
      </c>
      <c r="E278" s="260" t="str">
        <f t="shared" si="192"/>
        <v/>
      </c>
      <c r="F278" s="260" t="str">
        <f>IF($N177=FALSE,"",TEXT(IF(O$3=TRUE,ROUND(W243,$M$251),ROUNDUP(W243,$M$251)),Q278))</f>
        <v/>
      </c>
      <c r="H278" s="269" t="str">
        <f>IF($N177=FALSE,"",ROUND(Pressure_1_R2!N30*$H$145,M$251+1))</f>
        <v/>
      </c>
      <c r="I278" s="269" t="str">
        <f>IF($N177=FALSE,"",ROUND(Pressure_1_R2!O30*$H$145,M$251+1))</f>
        <v/>
      </c>
      <c r="J278" s="269" t="str">
        <f t="shared" si="193"/>
        <v/>
      </c>
      <c r="K278" s="270" t="str">
        <f t="shared" si="194"/>
        <v/>
      </c>
      <c r="M278" s="255" t="str">
        <f ca="1">IF($N177=FALSE,"",OFFSET(Y$250,COUNTIF(W$251:W$261,"&lt;="&amp;U243),0)+P$3)</f>
        <v/>
      </c>
      <c r="N278" s="255" t="str">
        <f ca="1">IF($N177=FALSE,"",SUBSTITUTE(OFFSET($AA$250,COUNTIF($Z$251:$Z$260,"&lt;="&amp;ABS(C243)),0),0,"")&amp;N$251)</f>
        <v/>
      </c>
      <c r="O278" s="255" t="str">
        <f ca="1">IF($N177=FALSE,"",SUBSTITUTE(OFFSET($AA$250,COUNTIF($Z$251:$Z$260,"&lt;="&amp;ABS(H243)),0),0,"")&amp;O$251)</f>
        <v/>
      </c>
      <c r="P278" s="255" t="str">
        <f ca="1">IF($N177=FALSE,"",SUBSTITUTE(OFFSET($AA$250,COUNTIF($Z$251:$Z$260,"&lt;="&amp;ABS(I243)),0),0,"")&amp;P$251)</f>
        <v/>
      </c>
      <c r="Q278" s="255" t="str">
        <f t="shared" ref="Q278:R278" si="207">IF($N177=FALSE,"",Q$251)</f>
        <v/>
      </c>
      <c r="R278" s="255" t="str">
        <f t="shared" si="207"/>
        <v/>
      </c>
      <c r="T278" s="239"/>
    </row>
    <row r="279" spans="1:20" ht="15" customHeight="1">
      <c r="B279" s="240">
        <f t="shared" si="189"/>
        <v>28</v>
      </c>
      <c r="C279" s="260" t="str">
        <f t="shared" si="190"/>
        <v/>
      </c>
      <c r="D279" s="260" t="str">
        <f t="shared" si="191"/>
        <v/>
      </c>
      <c r="E279" s="260" t="str">
        <f t="shared" si="192"/>
        <v/>
      </c>
      <c r="F279" s="260" t="str">
        <f>IF($N178=FALSE,"",TEXT(IF(O$3=TRUE,ROUND(W244,$M$251),ROUNDUP(W244,$M$251)),Q279))</f>
        <v/>
      </c>
      <c r="H279" s="269" t="str">
        <f>IF($N178=FALSE,"",ROUND(Pressure_1_R2!N31*$H$145,M$251+1))</f>
        <v/>
      </c>
      <c r="I279" s="269" t="str">
        <f>IF($N178=FALSE,"",ROUND(Pressure_1_R2!O31*$H$145,M$251+1))</f>
        <v/>
      </c>
      <c r="J279" s="269" t="str">
        <f t="shared" si="193"/>
        <v/>
      </c>
      <c r="K279" s="270" t="str">
        <f t="shared" si="194"/>
        <v/>
      </c>
      <c r="M279" s="255" t="str">
        <f ca="1">IF($N178=FALSE,"",OFFSET(Y$250,COUNTIF(W$251:W$261,"&lt;="&amp;U244),0)+P$3)</f>
        <v/>
      </c>
      <c r="N279" s="255" t="str">
        <f ca="1">IF($N178=FALSE,"",SUBSTITUTE(OFFSET($AA$250,COUNTIF($Z$251:$Z$260,"&lt;="&amp;ABS(C244)),0),0,"")&amp;N$251)</f>
        <v/>
      </c>
      <c r="O279" s="255" t="str">
        <f ca="1">IF($N178=FALSE,"",SUBSTITUTE(OFFSET($AA$250,COUNTIF($Z$251:$Z$260,"&lt;="&amp;ABS(H244)),0),0,"")&amp;O$251)</f>
        <v/>
      </c>
      <c r="P279" s="255" t="str">
        <f ca="1">IF($N178=FALSE,"",SUBSTITUTE(OFFSET($AA$250,COUNTIF($Z$251:$Z$260,"&lt;="&amp;ABS(I244)),0),0,"")&amp;P$251)</f>
        <v/>
      </c>
      <c r="Q279" s="255" t="str">
        <f t="shared" ref="Q279:R279" si="208">IF($N178=FALSE,"",Q$251)</f>
        <v/>
      </c>
      <c r="R279" s="255" t="str">
        <f t="shared" si="208"/>
        <v/>
      </c>
      <c r="T279" s="239"/>
    </row>
    <row r="280" spans="1:20" ht="15" customHeight="1">
      <c r="B280" s="240">
        <f t="shared" si="189"/>
        <v>29</v>
      </c>
      <c r="C280" s="260" t="str">
        <f t="shared" si="190"/>
        <v/>
      </c>
      <c r="D280" s="260" t="str">
        <f t="shared" si="191"/>
        <v/>
      </c>
      <c r="E280" s="260" t="str">
        <f t="shared" si="192"/>
        <v/>
      </c>
      <c r="F280" s="260" t="str">
        <f>IF($N179=FALSE,"",TEXT(IF(O$3=TRUE,ROUND(W245,$M$251),ROUNDUP(W245,$M$251)),Q280))</f>
        <v/>
      </c>
      <c r="H280" s="269" t="str">
        <f>IF($N179=FALSE,"",ROUND(Pressure_1_R2!N32*$H$145,M$251+1))</f>
        <v/>
      </c>
      <c r="I280" s="269" t="str">
        <f>IF($N179=FALSE,"",ROUND(Pressure_1_R2!O32*$H$145,M$251+1))</f>
        <v/>
      </c>
      <c r="J280" s="269" t="str">
        <f t="shared" si="193"/>
        <v/>
      </c>
      <c r="K280" s="270" t="str">
        <f t="shared" si="194"/>
        <v/>
      </c>
      <c r="M280" s="255" t="str">
        <f ca="1">IF($N179=FALSE,"",OFFSET(Y$250,COUNTIF(W$251:W$261,"&lt;="&amp;U245),0)+P$3)</f>
        <v/>
      </c>
      <c r="N280" s="255" t="str">
        <f ca="1">IF($N179=FALSE,"",SUBSTITUTE(OFFSET($AA$250,COUNTIF($Z$251:$Z$260,"&lt;="&amp;ABS(C245)),0),0,"")&amp;N$251)</f>
        <v/>
      </c>
      <c r="O280" s="255" t="str">
        <f ca="1">IF($N179=FALSE,"",SUBSTITUTE(OFFSET($AA$250,COUNTIF($Z$251:$Z$260,"&lt;="&amp;ABS(H245)),0),0,"")&amp;O$251)</f>
        <v/>
      </c>
      <c r="P280" s="255" t="str">
        <f ca="1">IF($N179=FALSE,"",SUBSTITUTE(OFFSET($AA$250,COUNTIF($Z$251:$Z$260,"&lt;="&amp;ABS(I245)),0),0,"")&amp;P$251)</f>
        <v/>
      </c>
      <c r="Q280" s="255" t="str">
        <f t="shared" ref="Q280:R280" si="209">IF($N179=FALSE,"",Q$251)</f>
        <v/>
      </c>
      <c r="R280" s="255" t="str">
        <f t="shared" si="209"/>
        <v/>
      </c>
      <c r="T280" s="239"/>
    </row>
    <row r="281" spans="1:20" ht="15" customHeight="1">
      <c r="B281" s="240">
        <f t="shared" si="189"/>
        <v>30</v>
      </c>
      <c r="C281" s="260" t="str">
        <f t="shared" si="190"/>
        <v/>
      </c>
      <c r="D281" s="260" t="str">
        <f t="shared" si="191"/>
        <v/>
      </c>
      <c r="E281" s="260" t="str">
        <f t="shared" si="192"/>
        <v/>
      </c>
      <c r="F281" s="260" t="str">
        <f>IF($N180=FALSE,"",TEXT(IF(O$3=TRUE,ROUND(W246,$M$251),ROUNDUP(W246,$M$251)),Q281))</f>
        <v/>
      </c>
      <c r="H281" s="269" t="str">
        <f>IF($N180=FALSE,"",ROUND(Pressure_1_R2!N33*$H$145,M$251+1))</f>
        <v/>
      </c>
      <c r="I281" s="269" t="str">
        <f>IF($N180=FALSE,"",ROUND(Pressure_1_R2!O33*$H$145,M$251+1))</f>
        <v/>
      </c>
      <c r="J281" s="269" t="str">
        <f t="shared" si="193"/>
        <v/>
      </c>
      <c r="K281" s="270" t="str">
        <f t="shared" si="194"/>
        <v/>
      </c>
      <c r="M281" s="255" t="str">
        <f ca="1">IF($N180=FALSE,"",OFFSET(Y$250,COUNTIF(W$251:W$261,"&lt;="&amp;U246),0)+P$3)</f>
        <v/>
      </c>
      <c r="N281" s="255" t="str">
        <f ca="1">IF($N180=FALSE,"",SUBSTITUTE(OFFSET($AA$250,COUNTIF($Z$251:$Z$260,"&lt;="&amp;ABS(C246)),0),0,"")&amp;N$251)</f>
        <v/>
      </c>
      <c r="O281" s="255" t="str">
        <f ca="1">IF($N180=FALSE,"",SUBSTITUTE(OFFSET($AA$250,COUNTIF($Z$251:$Z$260,"&lt;="&amp;ABS(H246)),0),0,"")&amp;O$251)</f>
        <v/>
      </c>
      <c r="P281" s="255" t="str">
        <f ca="1">IF($N180=FALSE,"",SUBSTITUTE(OFFSET($AA$250,COUNTIF($Z$251:$Z$260,"&lt;="&amp;ABS(I246)),0),0,"")&amp;P$251)</f>
        <v/>
      </c>
      <c r="Q281" s="255" t="str">
        <f t="shared" ref="Q281:R281" si="210">IF($N180=FALSE,"",Q$251)</f>
        <v/>
      </c>
      <c r="R281" s="255" t="str">
        <f t="shared" si="210"/>
        <v/>
      </c>
      <c r="T281" s="239"/>
    </row>
    <row r="282" spans="1:20" ht="15" customHeight="1">
      <c r="B282" s="239"/>
      <c r="C282" s="239"/>
      <c r="D282" s="239"/>
      <c r="E282" s="239"/>
      <c r="T282" s="239"/>
    </row>
    <row r="283" spans="1:20" ht="15" customHeight="1">
      <c r="B283" s="239"/>
      <c r="C283" s="239"/>
      <c r="D283" s="239"/>
      <c r="E283" s="239"/>
      <c r="F283" s="256"/>
      <c r="T283" s="239"/>
    </row>
    <row r="284" spans="1:20" ht="15" customHeight="1">
      <c r="B284" s="239"/>
      <c r="C284" s="239"/>
      <c r="D284" s="239"/>
      <c r="E284" s="239"/>
      <c r="H284" s="256"/>
      <c r="I284" s="256"/>
      <c r="J284" s="256"/>
      <c r="K284" s="256"/>
      <c r="L284" s="256"/>
      <c r="M284" s="256"/>
      <c r="N284" s="256"/>
    </row>
    <row r="285" spans="1:20" ht="15" customHeight="1">
      <c r="A285" s="236" t="s">
        <v>612</v>
      </c>
      <c r="B285" s="237"/>
      <c r="C285" s="237"/>
      <c r="D285" s="237"/>
      <c r="E285" s="238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8"/>
      <c r="S285" s="238"/>
      <c r="T285" s="238"/>
    </row>
    <row r="286" spans="1:20" ht="15" customHeight="1">
      <c r="B286" s="304" t="s">
        <v>557</v>
      </c>
      <c r="C286" s="503" t="s">
        <v>995</v>
      </c>
      <c r="D286" s="503" t="s">
        <v>996</v>
      </c>
      <c r="E286" s="373" t="s">
        <v>848</v>
      </c>
      <c r="F286" s="308" t="s">
        <v>559</v>
      </c>
      <c r="G286" s="372" t="s">
        <v>845</v>
      </c>
      <c r="H286" s="308" t="s">
        <v>558</v>
      </c>
      <c r="I286" s="337">
        <f ca="1">E292</f>
        <v>0</v>
      </c>
      <c r="J286" s="337" t="s">
        <v>887</v>
      </c>
      <c r="K286" s="308" t="s">
        <v>613</v>
      </c>
      <c r="L286" s="308" t="s">
        <v>614</v>
      </c>
      <c r="M286" s="238"/>
      <c r="N286" s="238"/>
      <c r="O286" s="238"/>
      <c r="P286" s="238"/>
      <c r="Q286" s="238"/>
      <c r="R286" s="238"/>
      <c r="S286" s="238"/>
      <c r="T286" s="238"/>
    </row>
    <row r="287" spans="1:20" ht="15" customHeight="1">
      <c r="B287" s="240">
        <f>COUNTIF(B293:B352,TRUE)/2</f>
        <v>0</v>
      </c>
      <c r="C287" s="438">
        <f>MIN(Pressure_1_R3!$E$4:$E$63)</f>
        <v>0</v>
      </c>
      <c r="D287" s="438">
        <f>MAX(Pressure_1_R3!$E$4:$E$63)</f>
        <v>0</v>
      </c>
      <c r="E287" s="245">
        <f>Pressure_1_R3!K4</f>
        <v>0</v>
      </c>
      <c r="F287" s="245">
        <f>Pressure_1_R3!L4</f>
        <v>0</v>
      </c>
      <c r="G287" s="245">
        <f>Pressure_1_R3!M$4</f>
        <v>0</v>
      </c>
      <c r="H287" s="245" t="e">
        <f ca="1">OFFSET($Z$6,MATCH(F292,$Z$7:$Z$31,0),MATCH(E292,$AA$6:$AH$6,0))</f>
        <v>#N/A</v>
      </c>
      <c r="I287" s="338" t="e">
        <f ca="1">F287*H287</f>
        <v>#N/A</v>
      </c>
      <c r="J287" s="338" t="str">
        <f ca="1">OFFSET(Y392,COUNTIF(W393:W403,"&lt;="&amp;I287),0)</f>
        <v>자리수</v>
      </c>
      <c r="K287" s="245" t="e">
        <f ca="1">OFFSET(X392,MATCH(J287,Y393:Y403,0),0)</f>
        <v>#N/A</v>
      </c>
      <c r="L287" s="245">
        <f>Pressure_1_R3!J$4</f>
        <v>0</v>
      </c>
      <c r="M287" s="238"/>
      <c r="N287" s="238"/>
      <c r="O287" s="238"/>
      <c r="P287" s="238"/>
      <c r="Q287" s="238"/>
      <c r="R287" s="238"/>
      <c r="S287" s="238"/>
      <c r="T287" s="238"/>
    </row>
    <row r="288" spans="1:20" ht="15" customHeight="1">
      <c r="B288" s="237"/>
      <c r="C288" s="238"/>
      <c r="D288" s="238"/>
      <c r="E288" s="238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  <c r="S288" s="239"/>
      <c r="T288" s="239"/>
    </row>
    <row r="289" spans="2:24" s="244" customFormat="1" ht="15" customHeight="1">
      <c r="B289" s="243" t="s">
        <v>615</v>
      </c>
      <c r="C289" s="241"/>
      <c r="D289" s="241"/>
      <c r="E289" s="242"/>
      <c r="F289" s="241"/>
      <c r="G289" s="237"/>
      <c r="H289" s="241"/>
      <c r="I289" s="241"/>
      <c r="J289" s="241"/>
      <c r="K289" s="241"/>
      <c r="L289" s="241"/>
      <c r="M289" s="241"/>
      <c r="N289" s="243" t="s">
        <v>616</v>
      </c>
    </row>
    <row r="290" spans="2:24" s="238" customFormat="1" ht="15" customHeight="1">
      <c r="B290" s="800" t="s">
        <v>617</v>
      </c>
      <c r="C290" s="800" t="s">
        <v>618</v>
      </c>
      <c r="D290" s="817" t="s">
        <v>547</v>
      </c>
      <c r="E290" s="819" t="s">
        <v>371</v>
      </c>
      <c r="F290" s="800" t="s">
        <v>689</v>
      </c>
      <c r="G290" s="800"/>
      <c r="H290" s="800"/>
      <c r="I290" s="800" t="s">
        <v>619</v>
      </c>
      <c r="J290" s="801" t="s">
        <v>691</v>
      </c>
      <c r="K290" s="802"/>
      <c r="L290" s="803"/>
      <c r="M290" s="241"/>
      <c r="N290" s="800" t="s">
        <v>617</v>
      </c>
      <c r="O290" s="800" t="s">
        <v>620</v>
      </c>
      <c r="P290" s="800" t="s">
        <v>565</v>
      </c>
      <c r="Q290" s="801" t="s">
        <v>693</v>
      </c>
      <c r="R290" s="802"/>
      <c r="S290" s="802"/>
      <c r="T290" s="803"/>
      <c r="U290" s="801" t="s">
        <v>695</v>
      </c>
      <c r="V290" s="802"/>
      <c r="W290" s="802"/>
      <c r="X290" s="803"/>
    </row>
    <row r="291" spans="2:24" s="238" customFormat="1" ht="15" customHeight="1">
      <c r="B291" s="800"/>
      <c r="C291" s="800"/>
      <c r="D291" s="818"/>
      <c r="E291" s="819"/>
      <c r="F291" s="310" t="s">
        <v>569</v>
      </c>
      <c r="G291" s="310" t="s">
        <v>621</v>
      </c>
      <c r="H291" s="310" t="s">
        <v>0</v>
      </c>
      <c r="I291" s="800"/>
      <c r="J291" s="311" t="s">
        <v>569</v>
      </c>
      <c r="K291" s="311" t="s">
        <v>622</v>
      </c>
      <c r="L291" s="311" t="s">
        <v>623</v>
      </c>
      <c r="M291" s="241"/>
      <c r="N291" s="800"/>
      <c r="O291" s="800"/>
      <c r="P291" s="800"/>
      <c r="Q291" s="311" t="s">
        <v>569</v>
      </c>
      <c r="R291" s="311" t="s">
        <v>570</v>
      </c>
      <c r="S291" s="311" t="s">
        <v>573</v>
      </c>
      <c r="T291" s="311" t="s">
        <v>624</v>
      </c>
      <c r="U291" s="311" t="s">
        <v>625</v>
      </c>
      <c r="V291" s="311" t="s">
        <v>570</v>
      </c>
      <c r="W291" s="311" t="s">
        <v>573</v>
      </c>
      <c r="X291" s="311" t="s">
        <v>626</v>
      </c>
    </row>
    <row r="292" spans="2:24" s="238" customFormat="1" ht="15" customHeight="1">
      <c r="B292" s="800"/>
      <c r="C292" s="800"/>
      <c r="D292" s="448">
        <f ca="1">표준압력!G228</f>
        <v>0</v>
      </c>
      <c r="E292" s="449">
        <f ca="1">D292</f>
        <v>0</v>
      </c>
      <c r="F292" s="449">
        <f>G287</f>
        <v>0</v>
      </c>
      <c r="G292" s="311">
        <f>F292</f>
        <v>0</v>
      </c>
      <c r="H292" s="311">
        <f>G292</f>
        <v>0</v>
      </c>
      <c r="I292" s="800"/>
      <c r="J292" s="310">
        <f ca="1">$E292</f>
        <v>0</v>
      </c>
      <c r="K292" s="310">
        <f ca="1">$E292</f>
        <v>0</v>
      </c>
      <c r="L292" s="310">
        <f ca="1">$E292</f>
        <v>0</v>
      </c>
      <c r="M292" s="241"/>
      <c r="N292" s="800"/>
      <c r="O292" s="800"/>
      <c r="P292" s="800"/>
      <c r="Q292" s="310">
        <f ca="1">J292</f>
        <v>0</v>
      </c>
      <c r="R292" s="310">
        <f ca="1">K292</f>
        <v>0</v>
      </c>
      <c r="S292" s="310">
        <f ca="1">L292</f>
        <v>0</v>
      </c>
      <c r="T292" s="310">
        <f ca="1">S292</f>
        <v>0</v>
      </c>
      <c r="U292" s="310">
        <f ca="1">Q292</f>
        <v>0</v>
      </c>
      <c r="V292" s="310">
        <f ca="1">R292</f>
        <v>0</v>
      </c>
      <c r="W292" s="310">
        <f ca="1">S292</f>
        <v>0</v>
      </c>
      <c r="X292" s="310">
        <f ca="1">T292</f>
        <v>0</v>
      </c>
    </row>
    <row r="293" spans="2:24" s="238" customFormat="1" ht="15" customHeight="1">
      <c r="B293" s="246" t="b">
        <f>IF(Pressure_1_R3!A4="",FALSE,TRUE)</f>
        <v>0</v>
      </c>
      <c r="C293" s="247">
        <v>1</v>
      </c>
      <c r="D293" s="248" t="str">
        <f>IF($B293=FALSE,"",표준압력!F228)</f>
        <v/>
      </c>
      <c r="E293" s="248" t="str">
        <f>IF($B293=FALSE,"",표준압력!H228)</f>
        <v/>
      </c>
      <c r="F293" s="248" t="str">
        <f>IF($B293=FALSE,"",Pressure_1_R3!Q4)</f>
        <v/>
      </c>
      <c r="G293" s="249" t="str">
        <f>IF($B293=FALSE,"",Pressure_1_R3!R4)</f>
        <v/>
      </c>
      <c r="H293" s="249" t="str">
        <f>IF($B293=FALSE,"",Pressure_1_R3!S4)</f>
        <v/>
      </c>
      <c r="I293" s="255" t="b">
        <f t="shared" ref="I293:I321" si="211">TYPE(G293)=1</f>
        <v>0</v>
      </c>
      <c r="J293" s="250" t="str">
        <f>IF($B293=FALSE,"",F293*$H$287)</f>
        <v/>
      </c>
      <c r="K293" s="251" t="str">
        <f>IF($B293=FALSE,"",IF(G293="ⅹ",J293,G293*$H$287))</f>
        <v/>
      </c>
      <c r="L293" s="251" t="str">
        <f>IF($B293=FALSE,"",IF(H293="ⅹ",K293,H293*$H$287))</f>
        <v/>
      </c>
      <c r="M293" s="241"/>
      <c r="N293" s="252" t="b">
        <f t="shared" ref="N293:N352" si="212">IF($P293&gt;$B$287,FALSE,TRUE)</f>
        <v>0</v>
      </c>
      <c r="O293" s="396" t="s">
        <v>511</v>
      </c>
      <c r="P293" s="400">
        <v>1</v>
      </c>
      <c r="Q293" s="398" t="str">
        <f t="shared" ref="Q293:S307" si="213">IF($N293=FALSE,"",J293)</f>
        <v/>
      </c>
      <c r="R293" s="252" t="str">
        <f t="shared" si="213"/>
        <v/>
      </c>
      <c r="S293" s="252" t="str">
        <f t="shared" si="213"/>
        <v/>
      </c>
      <c r="T293" s="402" t="str">
        <f t="shared" ref="T293:T321" si="214">IF($N293=FALSE,"",AVERAGE(Q293:S293))</f>
        <v/>
      </c>
      <c r="U293" s="398" t="str">
        <f>IF($N293=FALSE,"",Q293-Q$293)</f>
        <v/>
      </c>
      <c r="V293" s="398" t="str">
        <f t="shared" ref="V293" si="215">IF($N293=FALSE,"",R293-R$293)</f>
        <v/>
      </c>
      <c r="W293" s="398" t="str">
        <f t="shared" ref="W293" si="216">IF($N293=FALSE,"",S293-S$293)</f>
        <v/>
      </c>
      <c r="X293" s="403" t="str">
        <f t="shared" ref="X293:X321" si="217">IF($N293=FALSE,"",MAX(U293:W293)-MIN(U293:W293))</f>
        <v/>
      </c>
    </row>
    <row r="294" spans="2:24" s="238" customFormat="1" ht="15" customHeight="1">
      <c r="B294" s="246" t="b">
        <f>IF(Pressure_1_R3!A5="",FALSE,TRUE)</f>
        <v>0</v>
      </c>
      <c r="C294" s="247">
        <v>2</v>
      </c>
      <c r="D294" s="248" t="str">
        <f>IF($B294=FALSE,"",표준압력!F229)</f>
        <v/>
      </c>
      <c r="E294" s="248" t="str">
        <f>IF($B294=FALSE,"",표준압력!H229)</f>
        <v/>
      </c>
      <c r="F294" s="248" t="str">
        <f>IF($B294=FALSE,"",Pressure_1_R3!Q5)</f>
        <v/>
      </c>
      <c r="G294" s="249" t="str">
        <f>IF($B294=FALSE,"",Pressure_1_R3!R5)</f>
        <v/>
      </c>
      <c r="H294" s="249" t="str">
        <f>IF($B294=FALSE,"",Pressure_1_R3!S5)</f>
        <v/>
      </c>
      <c r="I294" s="255" t="b">
        <f t="shared" si="211"/>
        <v>0</v>
      </c>
      <c r="J294" s="250" t="str">
        <f>IF($B294=FALSE,"",F294*$H$287)</f>
        <v/>
      </c>
      <c r="K294" s="251" t="str">
        <f>IF($B294=FALSE,"",IF(G294="ⅹ",J294,G294*$H$287))</f>
        <v/>
      </c>
      <c r="L294" s="251" t="str">
        <f>IF($B294=FALSE,"",IF(H294="ⅹ",K294,H294*$H$287))</f>
        <v/>
      </c>
      <c r="M294" s="241"/>
      <c r="N294" s="252" t="b">
        <f t="shared" si="212"/>
        <v>0</v>
      </c>
      <c r="O294" s="396" t="s">
        <v>511</v>
      </c>
      <c r="P294" s="400">
        <v>2</v>
      </c>
      <c r="Q294" s="398" t="str">
        <f t="shared" si="213"/>
        <v/>
      </c>
      <c r="R294" s="252" t="str">
        <f t="shared" si="213"/>
        <v/>
      </c>
      <c r="S294" s="252" t="str">
        <f t="shared" si="213"/>
        <v/>
      </c>
      <c r="T294" s="402" t="str">
        <f t="shared" si="214"/>
        <v/>
      </c>
      <c r="U294" s="398" t="str">
        <f t="shared" ref="U294:U322" si="218">IF($N294=FALSE,"",Q294-Q$293)</f>
        <v/>
      </c>
      <c r="V294" s="398" t="str">
        <f t="shared" ref="V294:V322" si="219">IF($N294=FALSE,"",R294-R$293)</f>
        <v/>
      </c>
      <c r="W294" s="398" t="str">
        <f t="shared" ref="W294:W322" si="220">IF($N294=FALSE,"",S294-S$293)</f>
        <v/>
      </c>
      <c r="X294" s="403" t="str">
        <f t="shared" si="217"/>
        <v/>
      </c>
    </row>
    <row r="295" spans="2:24" s="238" customFormat="1" ht="15" customHeight="1">
      <c r="B295" s="246" t="b">
        <f>IF(Pressure_1_R3!A6="",FALSE,TRUE)</f>
        <v>0</v>
      </c>
      <c r="C295" s="247">
        <v>3</v>
      </c>
      <c r="D295" s="248" t="str">
        <f>IF($B295=FALSE,"",표준압력!F230)</f>
        <v/>
      </c>
      <c r="E295" s="248" t="str">
        <f>IF($B295=FALSE,"",표준압력!H230)</f>
        <v/>
      </c>
      <c r="F295" s="248" t="str">
        <f>IF($B295=FALSE,"",Pressure_1_R3!Q6)</f>
        <v/>
      </c>
      <c r="G295" s="249" t="str">
        <f>IF($B295=FALSE,"",Pressure_1_R3!R6)</f>
        <v/>
      </c>
      <c r="H295" s="249" t="str">
        <f>IF($B295=FALSE,"",Pressure_1_R3!S6)</f>
        <v/>
      </c>
      <c r="I295" s="255" t="b">
        <f t="shared" si="211"/>
        <v>0</v>
      </c>
      <c r="J295" s="250" t="str">
        <f>IF($B295=FALSE,"",F295*$H$287)</f>
        <v/>
      </c>
      <c r="K295" s="251" t="str">
        <f>IF($B295=FALSE,"",IF(G295="ⅹ",J295,G295*$H$287))</f>
        <v/>
      </c>
      <c r="L295" s="251" t="str">
        <f>IF($B295=FALSE,"",IF(H295="ⅹ",K295,H295*$H$287))</f>
        <v/>
      </c>
      <c r="M295" s="241"/>
      <c r="N295" s="252" t="b">
        <f t="shared" si="212"/>
        <v>0</v>
      </c>
      <c r="O295" s="396" t="s">
        <v>511</v>
      </c>
      <c r="P295" s="400">
        <v>3</v>
      </c>
      <c r="Q295" s="398" t="str">
        <f t="shared" si="213"/>
        <v/>
      </c>
      <c r="R295" s="252" t="str">
        <f t="shared" si="213"/>
        <v/>
      </c>
      <c r="S295" s="252" t="str">
        <f t="shared" si="213"/>
        <v/>
      </c>
      <c r="T295" s="402" t="str">
        <f t="shared" si="214"/>
        <v/>
      </c>
      <c r="U295" s="398" t="str">
        <f t="shared" si="218"/>
        <v/>
      </c>
      <c r="V295" s="398" t="str">
        <f t="shared" si="219"/>
        <v/>
      </c>
      <c r="W295" s="398" t="str">
        <f t="shared" si="220"/>
        <v/>
      </c>
      <c r="X295" s="403" t="str">
        <f t="shared" si="217"/>
        <v/>
      </c>
    </row>
    <row r="296" spans="2:24" s="238" customFormat="1" ht="15" customHeight="1">
      <c r="B296" s="246" t="b">
        <f>IF(Pressure_1_R3!A7="",FALSE,TRUE)</f>
        <v>0</v>
      </c>
      <c r="C296" s="247">
        <v>4</v>
      </c>
      <c r="D296" s="248" t="str">
        <f>IF($B296=FALSE,"",표준압력!F231)</f>
        <v/>
      </c>
      <c r="E296" s="248" t="str">
        <f>IF($B296=FALSE,"",표준압력!H231)</f>
        <v/>
      </c>
      <c r="F296" s="248" t="str">
        <f>IF($B296=FALSE,"",Pressure_1_R3!Q7)</f>
        <v/>
      </c>
      <c r="G296" s="249" t="str">
        <f>IF($B296=FALSE,"",Pressure_1_R3!R7)</f>
        <v/>
      </c>
      <c r="H296" s="249" t="str">
        <f>IF($B296=FALSE,"",Pressure_1_R3!S7)</f>
        <v/>
      </c>
      <c r="I296" s="255" t="b">
        <f t="shared" si="211"/>
        <v>0</v>
      </c>
      <c r="J296" s="250" t="str">
        <f>IF($B296=FALSE,"",F296*$H$287)</f>
        <v/>
      </c>
      <c r="K296" s="251" t="str">
        <f>IF($B296=FALSE,"",IF(G296="ⅹ",J296,G296*$H$287))</f>
        <v/>
      </c>
      <c r="L296" s="251" t="str">
        <f>IF($B296=FALSE,"",IF(H296="ⅹ",K296,H296*$H$287))</f>
        <v/>
      </c>
      <c r="M296" s="241"/>
      <c r="N296" s="252" t="b">
        <f t="shared" si="212"/>
        <v>0</v>
      </c>
      <c r="O296" s="396" t="s">
        <v>511</v>
      </c>
      <c r="P296" s="400">
        <v>4</v>
      </c>
      <c r="Q296" s="398" t="str">
        <f t="shared" si="213"/>
        <v/>
      </c>
      <c r="R296" s="252" t="str">
        <f t="shared" si="213"/>
        <v/>
      </c>
      <c r="S296" s="252" t="str">
        <f t="shared" si="213"/>
        <v/>
      </c>
      <c r="T296" s="402" t="str">
        <f t="shared" si="214"/>
        <v/>
      </c>
      <c r="U296" s="398" t="str">
        <f t="shared" si="218"/>
        <v/>
      </c>
      <c r="V296" s="398" t="str">
        <f t="shared" si="219"/>
        <v/>
      </c>
      <c r="W296" s="398" t="str">
        <f t="shared" si="220"/>
        <v/>
      </c>
      <c r="X296" s="403" t="str">
        <f t="shared" si="217"/>
        <v/>
      </c>
    </row>
    <row r="297" spans="2:24" s="238" customFormat="1" ht="15" customHeight="1">
      <c r="B297" s="246" t="b">
        <f>IF(Pressure_1_R3!A8="",FALSE,TRUE)</f>
        <v>0</v>
      </c>
      <c r="C297" s="247">
        <v>5</v>
      </c>
      <c r="D297" s="248" t="str">
        <f>IF($B297=FALSE,"",표준압력!F232)</f>
        <v/>
      </c>
      <c r="E297" s="248" t="str">
        <f>IF($B297=FALSE,"",표준압력!H232)</f>
        <v/>
      </c>
      <c r="F297" s="248" t="str">
        <f>IF($B297=FALSE,"",Pressure_1_R3!Q8)</f>
        <v/>
      </c>
      <c r="G297" s="249" t="str">
        <f>IF($B297=FALSE,"",Pressure_1_R3!R8)</f>
        <v/>
      </c>
      <c r="H297" s="249" t="str">
        <f>IF($B297=FALSE,"",Pressure_1_R3!S8)</f>
        <v/>
      </c>
      <c r="I297" s="255" t="b">
        <f t="shared" si="211"/>
        <v>0</v>
      </c>
      <c r="J297" s="250" t="str">
        <f>IF($B297=FALSE,"",F297*$H$287)</f>
        <v/>
      </c>
      <c r="K297" s="251" t="str">
        <f>IF($B297=FALSE,"",IF(G297="ⅹ",J297,G297*$H$287))</f>
        <v/>
      </c>
      <c r="L297" s="251" t="str">
        <f>IF($B297=FALSE,"",IF(H297="ⅹ",K297,H297*$H$287))</f>
        <v/>
      </c>
      <c r="M297" s="241"/>
      <c r="N297" s="252" t="b">
        <f t="shared" si="212"/>
        <v>0</v>
      </c>
      <c r="O297" s="396" t="s">
        <v>511</v>
      </c>
      <c r="P297" s="400">
        <v>5</v>
      </c>
      <c r="Q297" s="398" t="str">
        <f t="shared" si="213"/>
        <v/>
      </c>
      <c r="R297" s="252" t="str">
        <f t="shared" si="213"/>
        <v/>
      </c>
      <c r="S297" s="252" t="str">
        <f t="shared" si="213"/>
        <v/>
      </c>
      <c r="T297" s="402" t="str">
        <f t="shared" si="214"/>
        <v/>
      </c>
      <c r="U297" s="398" t="str">
        <f t="shared" si="218"/>
        <v/>
      </c>
      <c r="V297" s="398" t="str">
        <f t="shared" si="219"/>
        <v/>
      </c>
      <c r="W297" s="398" t="str">
        <f t="shared" si="220"/>
        <v/>
      </c>
      <c r="X297" s="403" t="str">
        <f t="shared" si="217"/>
        <v/>
      </c>
    </row>
    <row r="298" spans="2:24" s="238" customFormat="1" ht="15" customHeight="1">
      <c r="B298" s="246" t="b">
        <f>IF(Pressure_1_R3!A9="",FALSE,TRUE)</f>
        <v>0</v>
      </c>
      <c r="C298" s="247">
        <v>6</v>
      </c>
      <c r="D298" s="248" t="str">
        <f>IF($B298=FALSE,"",표준압력!F233)</f>
        <v/>
      </c>
      <c r="E298" s="248" t="str">
        <f>IF($B298=FALSE,"",표준압력!H233)</f>
        <v/>
      </c>
      <c r="F298" s="248" t="str">
        <f>IF($B298=FALSE,"",Pressure_1_R3!Q9)</f>
        <v/>
      </c>
      <c r="G298" s="249" t="str">
        <f>IF($B298=FALSE,"",Pressure_1_R3!R9)</f>
        <v/>
      </c>
      <c r="H298" s="249" t="str">
        <f>IF($B298=FALSE,"",Pressure_1_R3!S9)</f>
        <v/>
      </c>
      <c r="I298" s="255" t="b">
        <f t="shared" si="211"/>
        <v>0</v>
      </c>
      <c r="J298" s="250" t="str">
        <f>IF($B298=FALSE,"",F298*$H$287)</f>
        <v/>
      </c>
      <c r="K298" s="251" t="str">
        <f>IF($B298=FALSE,"",IF(G298="ⅹ",J298,G298*$H$287))</f>
        <v/>
      </c>
      <c r="L298" s="251" t="str">
        <f>IF($B298=FALSE,"",IF(H298="ⅹ",K298,H298*$H$287))</f>
        <v/>
      </c>
      <c r="M298" s="241"/>
      <c r="N298" s="252" t="b">
        <f t="shared" si="212"/>
        <v>0</v>
      </c>
      <c r="O298" s="396" t="s">
        <v>511</v>
      </c>
      <c r="P298" s="400">
        <v>6</v>
      </c>
      <c r="Q298" s="398" t="str">
        <f t="shared" si="213"/>
        <v/>
      </c>
      <c r="R298" s="252" t="str">
        <f t="shared" si="213"/>
        <v/>
      </c>
      <c r="S298" s="252" t="str">
        <f t="shared" si="213"/>
        <v/>
      </c>
      <c r="T298" s="402" t="str">
        <f t="shared" si="214"/>
        <v/>
      </c>
      <c r="U298" s="398" t="str">
        <f t="shared" si="218"/>
        <v/>
      </c>
      <c r="V298" s="398" t="str">
        <f t="shared" si="219"/>
        <v/>
      </c>
      <c r="W298" s="398" t="str">
        <f t="shared" si="220"/>
        <v/>
      </c>
      <c r="X298" s="403" t="str">
        <f t="shared" si="217"/>
        <v/>
      </c>
    </row>
    <row r="299" spans="2:24" s="238" customFormat="1" ht="15" customHeight="1">
      <c r="B299" s="246" t="b">
        <f>IF(Pressure_1_R3!A10="",FALSE,TRUE)</f>
        <v>0</v>
      </c>
      <c r="C299" s="247">
        <v>7</v>
      </c>
      <c r="D299" s="248" t="str">
        <f>IF($B299=FALSE,"",표준압력!F234)</f>
        <v/>
      </c>
      <c r="E299" s="248" t="str">
        <f>IF($B299=FALSE,"",표준압력!H234)</f>
        <v/>
      </c>
      <c r="F299" s="248" t="str">
        <f>IF($B299=FALSE,"",Pressure_1_R3!Q10)</f>
        <v/>
      </c>
      <c r="G299" s="249" t="str">
        <f>IF($B299=FALSE,"",Pressure_1_R3!R10)</f>
        <v/>
      </c>
      <c r="H299" s="249" t="str">
        <f>IF($B299=FALSE,"",Pressure_1_R3!S10)</f>
        <v/>
      </c>
      <c r="I299" s="255" t="b">
        <f t="shared" si="211"/>
        <v>0</v>
      </c>
      <c r="J299" s="250" t="str">
        <f>IF($B299=FALSE,"",F299*$H$287)</f>
        <v/>
      </c>
      <c r="K299" s="251" t="str">
        <f>IF($B299=FALSE,"",IF(G299="ⅹ",J299,G299*$H$287))</f>
        <v/>
      </c>
      <c r="L299" s="251" t="str">
        <f>IF($B299=FALSE,"",IF(H299="ⅹ",K299,H299*$H$287))</f>
        <v/>
      </c>
      <c r="M299" s="241"/>
      <c r="N299" s="252" t="b">
        <f t="shared" si="212"/>
        <v>0</v>
      </c>
      <c r="O299" s="396" t="s">
        <v>511</v>
      </c>
      <c r="P299" s="400">
        <v>7</v>
      </c>
      <c r="Q299" s="398" t="str">
        <f t="shared" si="213"/>
        <v/>
      </c>
      <c r="R299" s="252" t="str">
        <f t="shared" si="213"/>
        <v/>
      </c>
      <c r="S299" s="252" t="str">
        <f t="shared" si="213"/>
        <v/>
      </c>
      <c r="T299" s="402" t="str">
        <f t="shared" si="214"/>
        <v/>
      </c>
      <c r="U299" s="398" t="str">
        <f t="shared" si="218"/>
        <v/>
      </c>
      <c r="V299" s="398" t="str">
        <f t="shared" si="219"/>
        <v/>
      </c>
      <c r="W299" s="398" t="str">
        <f t="shared" si="220"/>
        <v/>
      </c>
      <c r="X299" s="403" t="str">
        <f t="shared" si="217"/>
        <v/>
      </c>
    </row>
    <row r="300" spans="2:24" s="238" customFormat="1" ht="15" customHeight="1">
      <c r="B300" s="246" t="b">
        <f>IF(Pressure_1_R3!A11="",FALSE,TRUE)</f>
        <v>0</v>
      </c>
      <c r="C300" s="247">
        <v>8</v>
      </c>
      <c r="D300" s="248" t="str">
        <f>IF($B300=FALSE,"",표준압력!F235)</f>
        <v/>
      </c>
      <c r="E300" s="248" t="str">
        <f>IF($B300=FALSE,"",표준압력!H235)</f>
        <v/>
      </c>
      <c r="F300" s="248" t="str">
        <f>IF($B300=FALSE,"",Pressure_1_R3!Q11)</f>
        <v/>
      </c>
      <c r="G300" s="249" t="str">
        <f>IF($B300=FALSE,"",Pressure_1_R3!R11)</f>
        <v/>
      </c>
      <c r="H300" s="249" t="str">
        <f>IF($B300=FALSE,"",Pressure_1_R3!S11)</f>
        <v/>
      </c>
      <c r="I300" s="255" t="b">
        <f t="shared" si="211"/>
        <v>0</v>
      </c>
      <c r="J300" s="250" t="str">
        <f>IF($B300=FALSE,"",F300*$H$287)</f>
        <v/>
      </c>
      <c r="K300" s="251" t="str">
        <f>IF($B300=FALSE,"",IF(G300="ⅹ",J300,G300*$H$287))</f>
        <v/>
      </c>
      <c r="L300" s="251" t="str">
        <f>IF($B300=FALSE,"",IF(H300="ⅹ",K300,H300*$H$287))</f>
        <v/>
      </c>
      <c r="M300" s="241"/>
      <c r="N300" s="252" t="b">
        <f t="shared" si="212"/>
        <v>0</v>
      </c>
      <c r="O300" s="396" t="s">
        <v>511</v>
      </c>
      <c r="P300" s="400">
        <v>8</v>
      </c>
      <c r="Q300" s="398" t="str">
        <f t="shared" si="213"/>
        <v/>
      </c>
      <c r="R300" s="252" t="str">
        <f t="shared" si="213"/>
        <v/>
      </c>
      <c r="S300" s="252" t="str">
        <f t="shared" si="213"/>
        <v/>
      </c>
      <c r="T300" s="402" t="str">
        <f t="shared" si="214"/>
        <v/>
      </c>
      <c r="U300" s="398" t="str">
        <f t="shared" si="218"/>
        <v/>
      </c>
      <c r="V300" s="398" t="str">
        <f t="shared" si="219"/>
        <v/>
      </c>
      <c r="W300" s="398" t="str">
        <f t="shared" si="220"/>
        <v/>
      </c>
      <c r="X300" s="403" t="str">
        <f t="shared" si="217"/>
        <v/>
      </c>
    </row>
    <row r="301" spans="2:24" s="238" customFormat="1" ht="15" customHeight="1">
      <c r="B301" s="246" t="b">
        <f>IF(Pressure_1_R3!A12="",FALSE,TRUE)</f>
        <v>0</v>
      </c>
      <c r="C301" s="247">
        <v>9</v>
      </c>
      <c r="D301" s="248" t="str">
        <f>IF($B301=FALSE,"",표준압력!F236)</f>
        <v/>
      </c>
      <c r="E301" s="248" t="str">
        <f>IF($B301=FALSE,"",표준압력!H236)</f>
        <v/>
      </c>
      <c r="F301" s="248" t="str">
        <f>IF($B301=FALSE,"",Pressure_1_R3!Q12)</f>
        <v/>
      </c>
      <c r="G301" s="249" t="str">
        <f>IF($B301=FALSE,"",Pressure_1_R3!R12)</f>
        <v/>
      </c>
      <c r="H301" s="249" t="str">
        <f>IF($B301=FALSE,"",Pressure_1_R3!S12)</f>
        <v/>
      </c>
      <c r="I301" s="255" t="b">
        <f t="shared" si="211"/>
        <v>0</v>
      </c>
      <c r="J301" s="250" t="str">
        <f>IF($B301=FALSE,"",F301*$H$287)</f>
        <v/>
      </c>
      <c r="K301" s="251" t="str">
        <f>IF($B301=FALSE,"",IF(G301="ⅹ",J301,G301*$H$287))</f>
        <v/>
      </c>
      <c r="L301" s="251" t="str">
        <f>IF($B301=FALSE,"",IF(H301="ⅹ",K301,H301*$H$287))</f>
        <v/>
      </c>
      <c r="M301" s="241"/>
      <c r="N301" s="252" t="b">
        <f t="shared" si="212"/>
        <v>0</v>
      </c>
      <c r="O301" s="396" t="s">
        <v>511</v>
      </c>
      <c r="P301" s="400">
        <v>9</v>
      </c>
      <c r="Q301" s="398" t="str">
        <f t="shared" si="213"/>
        <v/>
      </c>
      <c r="R301" s="252" t="str">
        <f t="shared" si="213"/>
        <v/>
      </c>
      <c r="S301" s="252" t="str">
        <f t="shared" si="213"/>
        <v/>
      </c>
      <c r="T301" s="402" t="str">
        <f t="shared" si="214"/>
        <v/>
      </c>
      <c r="U301" s="398" t="str">
        <f t="shared" si="218"/>
        <v/>
      </c>
      <c r="V301" s="398" t="str">
        <f t="shared" si="219"/>
        <v/>
      </c>
      <c r="W301" s="398" t="str">
        <f t="shared" si="220"/>
        <v/>
      </c>
      <c r="X301" s="403" t="str">
        <f t="shared" si="217"/>
        <v/>
      </c>
    </row>
    <row r="302" spans="2:24" s="238" customFormat="1" ht="15" customHeight="1">
      <c r="B302" s="246" t="b">
        <f>IF(Pressure_1_R3!A13="",FALSE,TRUE)</f>
        <v>0</v>
      </c>
      <c r="C302" s="247">
        <v>10</v>
      </c>
      <c r="D302" s="248" t="str">
        <f>IF($B302=FALSE,"",표준압력!F237)</f>
        <v/>
      </c>
      <c r="E302" s="248" t="str">
        <f>IF($B302=FALSE,"",표준압력!H237)</f>
        <v/>
      </c>
      <c r="F302" s="248" t="str">
        <f>IF($B302=FALSE,"",Pressure_1_R3!Q13)</f>
        <v/>
      </c>
      <c r="G302" s="249" t="str">
        <f>IF($B302=FALSE,"",Pressure_1_R3!R13)</f>
        <v/>
      </c>
      <c r="H302" s="249" t="str">
        <f>IF($B302=FALSE,"",Pressure_1_R3!S13)</f>
        <v/>
      </c>
      <c r="I302" s="255" t="b">
        <f t="shared" si="211"/>
        <v>0</v>
      </c>
      <c r="J302" s="250" t="str">
        <f>IF($B302=FALSE,"",F302*$H$287)</f>
        <v/>
      </c>
      <c r="K302" s="251" t="str">
        <f>IF($B302=FALSE,"",IF(G302="ⅹ",J302,G302*$H$287))</f>
        <v/>
      </c>
      <c r="L302" s="251" t="str">
        <f>IF($B302=FALSE,"",IF(H302="ⅹ",K302,H302*$H$287))</f>
        <v/>
      </c>
      <c r="M302" s="241"/>
      <c r="N302" s="252" t="b">
        <f t="shared" si="212"/>
        <v>0</v>
      </c>
      <c r="O302" s="396" t="s">
        <v>511</v>
      </c>
      <c r="P302" s="400">
        <v>10</v>
      </c>
      <c r="Q302" s="398" t="str">
        <f t="shared" si="213"/>
        <v/>
      </c>
      <c r="R302" s="252" t="str">
        <f t="shared" si="213"/>
        <v/>
      </c>
      <c r="S302" s="252" t="str">
        <f t="shared" si="213"/>
        <v/>
      </c>
      <c r="T302" s="402" t="str">
        <f t="shared" si="214"/>
        <v/>
      </c>
      <c r="U302" s="398" t="str">
        <f t="shared" si="218"/>
        <v/>
      </c>
      <c r="V302" s="398" t="str">
        <f t="shared" si="219"/>
        <v/>
      </c>
      <c r="W302" s="398" t="str">
        <f t="shared" si="220"/>
        <v/>
      </c>
      <c r="X302" s="403" t="str">
        <f t="shared" si="217"/>
        <v/>
      </c>
    </row>
    <row r="303" spans="2:24" s="238" customFormat="1" ht="15" customHeight="1">
      <c r="B303" s="246" t="b">
        <f>IF(Pressure_1_R3!A14="",FALSE,TRUE)</f>
        <v>0</v>
      </c>
      <c r="C303" s="247">
        <v>11</v>
      </c>
      <c r="D303" s="248" t="str">
        <f>IF($B303=FALSE,"",표준압력!F238)</f>
        <v/>
      </c>
      <c r="E303" s="248" t="str">
        <f>IF($B303=FALSE,"",표준압력!H238)</f>
        <v/>
      </c>
      <c r="F303" s="248" t="str">
        <f>IF($B303=FALSE,"",Pressure_1_R3!Q14)</f>
        <v/>
      </c>
      <c r="G303" s="249" t="str">
        <f>IF($B303=FALSE,"",Pressure_1_R3!R14)</f>
        <v/>
      </c>
      <c r="H303" s="249" t="str">
        <f>IF($B303=FALSE,"",Pressure_1_R3!S14)</f>
        <v/>
      </c>
      <c r="I303" s="255" t="b">
        <f t="shared" si="211"/>
        <v>0</v>
      </c>
      <c r="J303" s="250" t="str">
        <f>IF($B303=FALSE,"",F303*$H$287)</f>
        <v/>
      </c>
      <c r="K303" s="251" t="str">
        <f>IF($B303=FALSE,"",IF(G303="ⅹ",J303,G303*$H$287))</f>
        <v/>
      </c>
      <c r="L303" s="251" t="str">
        <f>IF($B303=FALSE,"",IF(H303="ⅹ",K303,H303*$H$287))</f>
        <v/>
      </c>
      <c r="M303" s="241"/>
      <c r="N303" s="252" t="b">
        <f t="shared" si="212"/>
        <v>0</v>
      </c>
      <c r="O303" s="396" t="s">
        <v>511</v>
      </c>
      <c r="P303" s="400">
        <v>11</v>
      </c>
      <c r="Q303" s="398" t="str">
        <f t="shared" si="213"/>
        <v/>
      </c>
      <c r="R303" s="252" t="str">
        <f t="shared" si="213"/>
        <v/>
      </c>
      <c r="S303" s="252" t="str">
        <f t="shared" si="213"/>
        <v/>
      </c>
      <c r="T303" s="402" t="str">
        <f t="shared" si="214"/>
        <v/>
      </c>
      <c r="U303" s="398" t="str">
        <f t="shared" si="218"/>
        <v/>
      </c>
      <c r="V303" s="398" t="str">
        <f t="shared" si="219"/>
        <v/>
      </c>
      <c r="W303" s="398" t="str">
        <f t="shared" si="220"/>
        <v/>
      </c>
      <c r="X303" s="403" t="str">
        <f t="shared" si="217"/>
        <v/>
      </c>
    </row>
    <row r="304" spans="2:24" s="238" customFormat="1" ht="15" customHeight="1">
      <c r="B304" s="246" t="b">
        <f>IF(Pressure_1_R3!A15="",FALSE,TRUE)</f>
        <v>0</v>
      </c>
      <c r="C304" s="247">
        <v>12</v>
      </c>
      <c r="D304" s="248" t="str">
        <f>IF($B304=FALSE,"",표준압력!F239)</f>
        <v/>
      </c>
      <c r="E304" s="248" t="str">
        <f>IF($B304=FALSE,"",표준압력!H239)</f>
        <v/>
      </c>
      <c r="F304" s="248" t="str">
        <f>IF($B304=FALSE,"",Pressure_1_R3!Q15)</f>
        <v/>
      </c>
      <c r="G304" s="249" t="str">
        <f>IF($B304=FALSE,"",Pressure_1_R3!R15)</f>
        <v/>
      </c>
      <c r="H304" s="249" t="str">
        <f>IF($B304=FALSE,"",Pressure_1_R3!S15)</f>
        <v/>
      </c>
      <c r="I304" s="255" t="b">
        <f t="shared" si="211"/>
        <v>0</v>
      </c>
      <c r="J304" s="250" t="str">
        <f>IF($B304=FALSE,"",F304*$H$287)</f>
        <v/>
      </c>
      <c r="K304" s="251" t="str">
        <f>IF($B304=FALSE,"",IF(G304="ⅹ",J304,G304*$H$287))</f>
        <v/>
      </c>
      <c r="L304" s="251" t="str">
        <f>IF($B304=FALSE,"",IF(H304="ⅹ",K304,H304*$H$287))</f>
        <v/>
      </c>
      <c r="M304" s="241"/>
      <c r="N304" s="252" t="b">
        <f t="shared" si="212"/>
        <v>0</v>
      </c>
      <c r="O304" s="396" t="s">
        <v>511</v>
      </c>
      <c r="P304" s="400">
        <v>12</v>
      </c>
      <c r="Q304" s="398" t="str">
        <f t="shared" si="213"/>
        <v/>
      </c>
      <c r="R304" s="252" t="str">
        <f t="shared" si="213"/>
        <v/>
      </c>
      <c r="S304" s="252" t="str">
        <f t="shared" si="213"/>
        <v/>
      </c>
      <c r="T304" s="402" t="str">
        <f t="shared" si="214"/>
        <v/>
      </c>
      <c r="U304" s="398" t="str">
        <f t="shared" si="218"/>
        <v/>
      </c>
      <c r="V304" s="398" t="str">
        <f t="shared" si="219"/>
        <v/>
      </c>
      <c r="W304" s="398" t="str">
        <f t="shared" si="220"/>
        <v/>
      </c>
      <c r="X304" s="403" t="str">
        <f t="shared" si="217"/>
        <v/>
      </c>
    </row>
    <row r="305" spans="2:24" s="238" customFormat="1" ht="15" customHeight="1">
      <c r="B305" s="246" t="b">
        <f>IF(Pressure_1_R3!A16="",FALSE,TRUE)</f>
        <v>0</v>
      </c>
      <c r="C305" s="247">
        <v>13</v>
      </c>
      <c r="D305" s="248" t="str">
        <f>IF($B305=FALSE,"",표준압력!F240)</f>
        <v/>
      </c>
      <c r="E305" s="248" t="str">
        <f>IF($B305=FALSE,"",표준압력!H240)</f>
        <v/>
      </c>
      <c r="F305" s="248" t="str">
        <f>IF($B305=FALSE,"",Pressure_1_R3!Q16)</f>
        <v/>
      </c>
      <c r="G305" s="249" t="str">
        <f>IF($B305=FALSE,"",Pressure_1_R3!R16)</f>
        <v/>
      </c>
      <c r="H305" s="249" t="str">
        <f>IF($B305=FALSE,"",Pressure_1_R3!S16)</f>
        <v/>
      </c>
      <c r="I305" s="255" t="b">
        <f t="shared" si="211"/>
        <v>0</v>
      </c>
      <c r="J305" s="250" t="str">
        <f>IF($B305=FALSE,"",F305*$H$287)</f>
        <v/>
      </c>
      <c r="K305" s="251" t="str">
        <f>IF($B305=FALSE,"",IF(G305="ⅹ",J305,G305*$H$287))</f>
        <v/>
      </c>
      <c r="L305" s="251" t="str">
        <f>IF($B305=FALSE,"",IF(H305="ⅹ",K305,H305*$H$287))</f>
        <v/>
      </c>
      <c r="M305" s="241"/>
      <c r="N305" s="252" t="b">
        <f t="shared" si="212"/>
        <v>0</v>
      </c>
      <c r="O305" s="396" t="s">
        <v>511</v>
      </c>
      <c r="P305" s="400">
        <v>13</v>
      </c>
      <c r="Q305" s="398" t="str">
        <f t="shared" si="213"/>
        <v/>
      </c>
      <c r="R305" s="252" t="str">
        <f t="shared" si="213"/>
        <v/>
      </c>
      <c r="S305" s="252" t="str">
        <f t="shared" si="213"/>
        <v/>
      </c>
      <c r="T305" s="402" t="str">
        <f t="shared" si="214"/>
        <v/>
      </c>
      <c r="U305" s="398" t="str">
        <f t="shared" si="218"/>
        <v/>
      </c>
      <c r="V305" s="398" t="str">
        <f t="shared" si="219"/>
        <v/>
      </c>
      <c r="W305" s="398" t="str">
        <f t="shared" si="220"/>
        <v/>
      </c>
      <c r="X305" s="403" t="str">
        <f t="shared" si="217"/>
        <v/>
      </c>
    </row>
    <row r="306" spans="2:24" s="238" customFormat="1" ht="15" customHeight="1">
      <c r="B306" s="246" t="b">
        <f>IF(Pressure_1_R3!A17="",FALSE,TRUE)</f>
        <v>0</v>
      </c>
      <c r="C306" s="247">
        <v>14</v>
      </c>
      <c r="D306" s="248" t="str">
        <f>IF($B306=FALSE,"",표준압력!F241)</f>
        <v/>
      </c>
      <c r="E306" s="248" t="str">
        <f>IF($B306=FALSE,"",표준압력!H241)</f>
        <v/>
      </c>
      <c r="F306" s="248" t="str">
        <f>IF($B306=FALSE,"",Pressure_1_R3!Q17)</f>
        <v/>
      </c>
      <c r="G306" s="249" t="str">
        <f>IF($B306=FALSE,"",Pressure_1_R3!R17)</f>
        <v/>
      </c>
      <c r="H306" s="249" t="str">
        <f>IF($B306=FALSE,"",Pressure_1_R3!S17)</f>
        <v/>
      </c>
      <c r="I306" s="255" t="b">
        <f t="shared" si="211"/>
        <v>0</v>
      </c>
      <c r="J306" s="250" t="str">
        <f>IF($B306=FALSE,"",F306*$H$287)</f>
        <v/>
      </c>
      <c r="K306" s="251" t="str">
        <f>IF($B306=FALSE,"",IF(G306="ⅹ",J306,G306*$H$287))</f>
        <v/>
      </c>
      <c r="L306" s="251" t="str">
        <f>IF($B306=FALSE,"",IF(H306="ⅹ",K306,H306*$H$287))</f>
        <v/>
      </c>
      <c r="M306" s="241"/>
      <c r="N306" s="252" t="b">
        <f t="shared" si="212"/>
        <v>0</v>
      </c>
      <c r="O306" s="396" t="s">
        <v>511</v>
      </c>
      <c r="P306" s="400">
        <v>14</v>
      </c>
      <c r="Q306" s="398" t="str">
        <f t="shared" si="213"/>
        <v/>
      </c>
      <c r="R306" s="252" t="str">
        <f t="shared" si="213"/>
        <v/>
      </c>
      <c r="S306" s="252" t="str">
        <f t="shared" si="213"/>
        <v/>
      </c>
      <c r="T306" s="402" t="str">
        <f t="shared" si="214"/>
        <v/>
      </c>
      <c r="U306" s="398" t="str">
        <f t="shared" si="218"/>
        <v/>
      </c>
      <c r="V306" s="398" t="str">
        <f t="shared" si="219"/>
        <v/>
      </c>
      <c r="W306" s="398" t="str">
        <f t="shared" si="220"/>
        <v/>
      </c>
      <c r="X306" s="403" t="str">
        <f t="shared" si="217"/>
        <v/>
      </c>
    </row>
    <row r="307" spans="2:24" s="238" customFormat="1" ht="15" customHeight="1">
      <c r="B307" s="246" t="b">
        <f>IF(Pressure_1_R3!A18="",FALSE,TRUE)</f>
        <v>0</v>
      </c>
      <c r="C307" s="247">
        <v>15</v>
      </c>
      <c r="D307" s="248" t="str">
        <f>IF($B307=FALSE,"",표준압력!F242)</f>
        <v/>
      </c>
      <c r="E307" s="248" t="str">
        <f>IF($B307=FALSE,"",표준압력!H242)</f>
        <v/>
      </c>
      <c r="F307" s="248" t="str">
        <f>IF($B307=FALSE,"",Pressure_1_R3!Q18)</f>
        <v/>
      </c>
      <c r="G307" s="249" t="str">
        <f>IF($B307=FALSE,"",Pressure_1_R3!R18)</f>
        <v/>
      </c>
      <c r="H307" s="249" t="str">
        <f>IF($B307=FALSE,"",Pressure_1_R3!S18)</f>
        <v/>
      </c>
      <c r="I307" s="255" t="b">
        <f t="shared" si="211"/>
        <v>0</v>
      </c>
      <c r="J307" s="250" t="str">
        <f>IF($B307=FALSE,"",F307*$H$287)</f>
        <v/>
      </c>
      <c r="K307" s="251" t="str">
        <f>IF($B307=FALSE,"",IF(G307="ⅹ",J307,G307*$H$287))</f>
        <v/>
      </c>
      <c r="L307" s="251" t="str">
        <f>IF($B307=FALSE,"",IF(H307="ⅹ",K307,H307*$H$287))</f>
        <v/>
      </c>
      <c r="M307" s="241"/>
      <c r="N307" s="252" t="b">
        <f t="shared" si="212"/>
        <v>0</v>
      </c>
      <c r="O307" s="396" t="s">
        <v>511</v>
      </c>
      <c r="P307" s="400">
        <v>15</v>
      </c>
      <c r="Q307" s="398" t="str">
        <f t="shared" si="213"/>
        <v/>
      </c>
      <c r="R307" s="252" t="str">
        <f t="shared" si="213"/>
        <v/>
      </c>
      <c r="S307" s="252" t="str">
        <f t="shared" si="213"/>
        <v/>
      </c>
      <c r="T307" s="402" t="str">
        <f t="shared" si="214"/>
        <v/>
      </c>
      <c r="U307" s="398" t="str">
        <f t="shared" si="218"/>
        <v/>
      </c>
      <c r="V307" s="398" t="str">
        <f t="shared" si="219"/>
        <v/>
      </c>
      <c r="W307" s="398" t="str">
        <f t="shared" si="220"/>
        <v/>
      </c>
      <c r="X307" s="403" t="str">
        <f t="shared" si="217"/>
        <v/>
      </c>
    </row>
    <row r="308" spans="2:24" s="238" customFormat="1" ht="15" customHeight="1">
      <c r="B308" s="246" t="b">
        <f>IF(Pressure_1_R3!A19="",FALSE,TRUE)</f>
        <v>0</v>
      </c>
      <c r="C308" s="247">
        <v>16</v>
      </c>
      <c r="D308" s="248" t="str">
        <f>IF($B308=FALSE,"",표준압력!F243)</f>
        <v/>
      </c>
      <c r="E308" s="248" t="str">
        <f>IF($B308=FALSE,"",표준압력!H243)</f>
        <v/>
      </c>
      <c r="F308" s="248" t="str">
        <f>IF($B308=FALSE,"",Pressure_1_R3!Q19)</f>
        <v/>
      </c>
      <c r="G308" s="249" t="str">
        <f>IF($B308=FALSE,"",Pressure_1_R3!R19)</f>
        <v/>
      </c>
      <c r="H308" s="249" t="str">
        <f>IF($B308=FALSE,"",Pressure_1_R3!S19)</f>
        <v/>
      </c>
      <c r="I308" s="255" t="b">
        <f t="shared" si="211"/>
        <v>0</v>
      </c>
      <c r="J308" s="250" t="str">
        <f>IF($B308=FALSE,"",F308*$H$287)</f>
        <v/>
      </c>
      <c r="K308" s="251" t="str">
        <f>IF($B308=FALSE,"",IF(G308="ⅹ",J308,G308*$H$287))</f>
        <v/>
      </c>
      <c r="L308" s="251" t="str">
        <f>IF($B308=FALSE,"",IF(H308="ⅹ",K308,H308*$H$287))</f>
        <v/>
      </c>
      <c r="M308" s="241"/>
      <c r="N308" s="252" t="b">
        <f t="shared" si="212"/>
        <v>0</v>
      </c>
      <c r="O308" s="396" t="s">
        <v>511</v>
      </c>
      <c r="P308" s="400">
        <v>16</v>
      </c>
      <c r="Q308" s="398" t="str">
        <f t="shared" ref="Q308:S321" ca="1" si="221">IF($N308=FALSE,"",OFFSET(J$292,$B$287*2-($P308-1),0))</f>
        <v/>
      </c>
      <c r="R308" s="252" t="str">
        <f t="shared" ca="1" si="221"/>
        <v/>
      </c>
      <c r="S308" s="252" t="str">
        <f t="shared" ca="1" si="221"/>
        <v/>
      </c>
      <c r="T308" s="402" t="str">
        <f t="shared" si="214"/>
        <v/>
      </c>
      <c r="U308" s="398" t="str">
        <f t="shared" si="218"/>
        <v/>
      </c>
      <c r="V308" s="398" t="str">
        <f t="shared" si="219"/>
        <v/>
      </c>
      <c r="W308" s="398" t="str">
        <f t="shared" si="220"/>
        <v/>
      </c>
      <c r="X308" s="403" t="str">
        <f t="shared" si="217"/>
        <v/>
      </c>
    </row>
    <row r="309" spans="2:24" s="238" customFormat="1" ht="15" customHeight="1">
      <c r="B309" s="246" t="b">
        <f>IF(Pressure_1_R3!A20="",FALSE,TRUE)</f>
        <v>0</v>
      </c>
      <c r="C309" s="247">
        <v>17</v>
      </c>
      <c r="D309" s="248" t="str">
        <f>IF($B309=FALSE,"",표준압력!F244)</f>
        <v/>
      </c>
      <c r="E309" s="248" t="str">
        <f>IF($B309=FALSE,"",표준압력!H244)</f>
        <v/>
      </c>
      <c r="F309" s="248" t="str">
        <f>IF($B309=FALSE,"",Pressure_1_R3!Q20)</f>
        <v/>
      </c>
      <c r="G309" s="249" t="str">
        <f>IF($B309=FALSE,"",Pressure_1_R3!R20)</f>
        <v/>
      </c>
      <c r="H309" s="249" t="str">
        <f>IF($B309=FALSE,"",Pressure_1_R3!S20)</f>
        <v/>
      </c>
      <c r="I309" s="255" t="b">
        <f t="shared" si="211"/>
        <v>0</v>
      </c>
      <c r="J309" s="250" t="str">
        <f>IF($B309=FALSE,"",F309*$H$287)</f>
        <v/>
      </c>
      <c r="K309" s="251" t="str">
        <f>IF($B309=FALSE,"",IF(G309="ⅹ",J309,G309*$H$287))</f>
        <v/>
      </c>
      <c r="L309" s="251" t="str">
        <f>IF($B309=FALSE,"",IF(H309="ⅹ",K309,H309*$H$287))</f>
        <v/>
      </c>
      <c r="M309" s="241"/>
      <c r="N309" s="252" t="b">
        <f t="shared" si="212"/>
        <v>0</v>
      </c>
      <c r="O309" s="396" t="s">
        <v>511</v>
      </c>
      <c r="P309" s="400">
        <v>17</v>
      </c>
      <c r="Q309" s="398" t="str">
        <f t="shared" ca="1" si="221"/>
        <v/>
      </c>
      <c r="R309" s="252" t="str">
        <f t="shared" ca="1" si="221"/>
        <v/>
      </c>
      <c r="S309" s="252" t="str">
        <f t="shared" ca="1" si="221"/>
        <v/>
      </c>
      <c r="T309" s="402" t="str">
        <f t="shared" si="214"/>
        <v/>
      </c>
      <c r="U309" s="398" t="str">
        <f t="shared" si="218"/>
        <v/>
      </c>
      <c r="V309" s="398" t="str">
        <f t="shared" si="219"/>
        <v/>
      </c>
      <c r="W309" s="398" t="str">
        <f t="shared" si="220"/>
        <v/>
      </c>
      <c r="X309" s="403" t="str">
        <f t="shared" si="217"/>
        <v/>
      </c>
    </row>
    <row r="310" spans="2:24" s="238" customFormat="1" ht="15" customHeight="1">
      <c r="B310" s="246" t="b">
        <f>IF(Pressure_1_R3!A21="",FALSE,TRUE)</f>
        <v>0</v>
      </c>
      <c r="C310" s="247">
        <v>18</v>
      </c>
      <c r="D310" s="248" t="str">
        <f>IF($B310=FALSE,"",표준압력!F245)</f>
        <v/>
      </c>
      <c r="E310" s="248" t="str">
        <f>IF($B310=FALSE,"",표준압력!H245)</f>
        <v/>
      </c>
      <c r="F310" s="248" t="str">
        <f>IF($B310=FALSE,"",Pressure_1_R3!Q21)</f>
        <v/>
      </c>
      <c r="G310" s="249" t="str">
        <f>IF($B310=FALSE,"",Pressure_1_R3!R21)</f>
        <v/>
      </c>
      <c r="H310" s="249" t="str">
        <f>IF($B310=FALSE,"",Pressure_1_R3!S21)</f>
        <v/>
      </c>
      <c r="I310" s="255" t="b">
        <f t="shared" si="211"/>
        <v>0</v>
      </c>
      <c r="J310" s="250" t="str">
        <f>IF($B310=FALSE,"",F310*$H$287)</f>
        <v/>
      </c>
      <c r="K310" s="251" t="str">
        <f>IF($B310=FALSE,"",IF(G310="ⅹ",J310,G310*$H$287))</f>
        <v/>
      </c>
      <c r="L310" s="251" t="str">
        <f>IF($B310=FALSE,"",IF(H310="ⅹ",K310,H310*$H$287))</f>
        <v/>
      </c>
      <c r="M310" s="241"/>
      <c r="N310" s="252" t="b">
        <f t="shared" si="212"/>
        <v>0</v>
      </c>
      <c r="O310" s="396" t="s">
        <v>511</v>
      </c>
      <c r="P310" s="400">
        <v>18</v>
      </c>
      <c r="Q310" s="398" t="str">
        <f t="shared" ca="1" si="221"/>
        <v/>
      </c>
      <c r="R310" s="252" t="str">
        <f t="shared" ca="1" si="221"/>
        <v/>
      </c>
      <c r="S310" s="252" t="str">
        <f t="shared" ca="1" si="221"/>
        <v/>
      </c>
      <c r="T310" s="402" t="str">
        <f t="shared" si="214"/>
        <v/>
      </c>
      <c r="U310" s="398" t="str">
        <f t="shared" si="218"/>
        <v/>
      </c>
      <c r="V310" s="398" t="str">
        <f t="shared" si="219"/>
        <v/>
      </c>
      <c r="W310" s="398" t="str">
        <f t="shared" si="220"/>
        <v/>
      </c>
      <c r="X310" s="403" t="str">
        <f t="shared" si="217"/>
        <v/>
      </c>
    </row>
    <row r="311" spans="2:24" s="238" customFormat="1" ht="15" customHeight="1">
      <c r="B311" s="246" t="b">
        <f>IF(Pressure_1_R3!A22="",FALSE,TRUE)</f>
        <v>0</v>
      </c>
      <c r="C311" s="247">
        <v>19</v>
      </c>
      <c r="D311" s="248" t="str">
        <f>IF($B311=FALSE,"",표준압력!F246)</f>
        <v/>
      </c>
      <c r="E311" s="248" t="str">
        <f>IF($B311=FALSE,"",표준압력!H246)</f>
        <v/>
      </c>
      <c r="F311" s="248" t="str">
        <f>IF($B311=FALSE,"",Pressure_1_R3!Q22)</f>
        <v/>
      </c>
      <c r="G311" s="249" t="str">
        <f>IF($B311=FALSE,"",Pressure_1_R3!R22)</f>
        <v/>
      </c>
      <c r="H311" s="249" t="str">
        <f>IF($B311=FALSE,"",Pressure_1_R3!S22)</f>
        <v/>
      </c>
      <c r="I311" s="255" t="b">
        <f t="shared" si="211"/>
        <v>0</v>
      </c>
      <c r="J311" s="250" t="str">
        <f>IF($B311=FALSE,"",F311*$H$287)</f>
        <v/>
      </c>
      <c r="K311" s="251" t="str">
        <f>IF($B311=FALSE,"",IF(G311="ⅹ",J311,G311*$H$287))</f>
        <v/>
      </c>
      <c r="L311" s="251" t="str">
        <f>IF($B311=FALSE,"",IF(H311="ⅹ",K311,H311*$H$287))</f>
        <v/>
      </c>
      <c r="M311" s="241"/>
      <c r="N311" s="252" t="b">
        <f t="shared" si="212"/>
        <v>0</v>
      </c>
      <c r="O311" s="396" t="s">
        <v>511</v>
      </c>
      <c r="P311" s="400">
        <v>19</v>
      </c>
      <c r="Q311" s="398" t="str">
        <f t="shared" ca="1" si="221"/>
        <v/>
      </c>
      <c r="R311" s="252" t="str">
        <f t="shared" ca="1" si="221"/>
        <v/>
      </c>
      <c r="S311" s="252" t="str">
        <f t="shared" ca="1" si="221"/>
        <v/>
      </c>
      <c r="T311" s="402" t="str">
        <f t="shared" si="214"/>
        <v/>
      </c>
      <c r="U311" s="398" t="str">
        <f t="shared" si="218"/>
        <v/>
      </c>
      <c r="V311" s="398" t="str">
        <f t="shared" si="219"/>
        <v/>
      </c>
      <c r="W311" s="398" t="str">
        <f t="shared" si="220"/>
        <v/>
      </c>
      <c r="X311" s="403" t="str">
        <f t="shared" si="217"/>
        <v/>
      </c>
    </row>
    <row r="312" spans="2:24" s="238" customFormat="1" ht="15" customHeight="1">
      <c r="B312" s="246" t="b">
        <f>IF(Pressure_1_R3!A23="",FALSE,TRUE)</f>
        <v>0</v>
      </c>
      <c r="C312" s="247">
        <v>20</v>
      </c>
      <c r="D312" s="248" t="str">
        <f>IF($B312=FALSE,"",표준압력!F247)</f>
        <v/>
      </c>
      <c r="E312" s="248" t="str">
        <f>IF($B312=FALSE,"",표준압력!H247)</f>
        <v/>
      </c>
      <c r="F312" s="248" t="str">
        <f>IF($B312=FALSE,"",Pressure_1_R3!Q23)</f>
        <v/>
      </c>
      <c r="G312" s="249" t="str">
        <f>IF($B312=FALSE,"",Pressure_1_R3!R23)</f>
        <v/>
      </c>
      <c r="H312" s="249" t="str">
        <f>IF($B312=FALSE,"",Pressure_1_R3!S23)</f>
        <v/>
      </c>
      <c r="I312" s="255" t="b">
        <f t="shared" si="211"/>
        <v>0</v>
      </c>
      <c r="J312" s="250" t="str">
        <f>IF($B312=FALSE,"",F312*$H$287)</f>
        <v/>
      </c>
      <c r="K312" s="251" t="str">
        <f>IF($B312=FALSE,"",IF(G312="ⅹ",J312,G312*$H$287))</f>
        <v/>
      </c>
      <c r="L312" s="251" t="str">
        <f>IF($B312=FALSE,"",IF(H312="ⅹ",K312,H312*$H$287))</f>
        <v/>
      </c>
      <c r="M312" s="241"/>
      <c r="N312" s="252" t="b">
        <f t="shared" si="212"/>
        <v>0</v>
      </c>
      <c r="O312" s="396" t="s">
        <v>511</v>
      </c>
      <c r="P312" s="400">
        <v>20</v>
      </c>
      <c r="Q312" s="398" t="str">
        <f t="shared" ca="1" si="221"/>
        <v/>
      </c>
      <c r="R312" s="252" t="str">
        <f t="shared" ca="1" si="221"/>
        <v/>
      </c>
      <c r="S312" s="252" t="str">
        <f t="shared" ca="1" si="221"/>
        <v/>
      </c>
      <c r="T312" s="402" t="str">
        <f t="shared" si="214"/>
        <v/>
      </c>
      <c r="U312" s="398" t="str">
        <f t="shared" si="218"/>
        <v/>
      </c>
      <c r="V312" s="398" t="str">
        <f t="shared" si="219"/>
        <v/>
      </c>
      <c r="W312" s="398" t="str">
        <f t="shared" si="220"/>
        <v/>
      </c>
      <c r="X312" s="403" t="str">
        <f t="shared" si="217"/>
        <v/>
      </c>
    </row>
    <row r="313" spans="2:24" s="238" customFormat="1" ht="15" customHeight="1">
      <c r="B313" s="246" t="b">
        <f>IF(Pressure_1_R3!A24="",FALSE,TRUE)</f>
        <v>0</v>
      </c>
      <c r="C313" s="247">
        <v>21</v>
      </c>
      <c r="D313" s="248" t="str">
        <f>IF($B313=FALSE,"",표준압력!F248)</f>
        <v/>
      </c>
      <c r="E313" s="248" t="str">
        <f>IF($B313=FALSE,"",표준압력!H248)</f>
        <v/>
      </c>
      <c r="F313" s="248" t="str">
        <f>IF($B313=FALSE,"",Pressure_1_R3!Q24)</f>
        <v/>
      </c>
      <c r="G313" s="249" t="str">
        <f>IF($B313=FALSE,"",Pressure_1_R3!R24)</f>
        <v/>
      </c>
      <c r="H313" s="249" t="str">
        <f>IF($B313=FALSE,"",Pressure_1_R3!S24)</f>
        <v/>
      </c>
      <c r="I313" s="255" t="b">
        <f t="shared" si="211"/>
        <v>0</v>
      </c>
      <c r="J313" s="250" t="str">
        <f>IF($B313=FALSE,"",F313*$H$287)</f>
        <v/>
      </c>
      <c r="K313" s="251" t="str">
        <f>IF($B313=FALSE,"",IF(G313="ⅹ",J313,G313*$H$287))</f>
        <v/>
      </c>
      <c r="L313" s="251" t="str">
        <f>IF($B313=FALSE,"",IF(H313="ⅹ",K313,H313*$H$287))</f>
        <v/>
      </c>
      <c r="M313" s="241"/>
      <c r="N313" s="252" t="b">
        <f t="shared" si="212"/>
        <v>0</v>
      </c>
      <c r="O313" s="396" t="s">
        <v>511</v>
      </c>
      <c r="P313" s="400">
        <v>21</v>
      </c>
      <c r="Q313" s="398" t="str">
        <f t="shared" ca="1" si="221"/>
        <v/>
      </c>
      <c r="R313" s="252" t="str">
        <f t="shared" ca="1" si="221"/>
        <v/>
      </c>
      <c r="S313" s="252" t="str">
        <f t="shared" ca="1" si="221"/>
        <v/>
      </c>
      <c r="T313" s="402" t="str">
        <f t="shared" si="214"/>
        <v/>
      </c>
      <c r="U313" s="398" t="str">
        <f t="shared" si="218"/>
        <v/>
      </c>
      <c r="V313" s="398" t="str">
        <f t="shared" si="219"/>
        <v/>
      </c>
      <c r="W313" s="398" t="str">
        <f t="shared" si="220"/>
        <v/>
      </c>
      <c r="X313" s="403" t="str">
        <f t="shared" si="217"/>
        <v/>
      </c>
    </row>
    <row r="314" spans="2:24" s="238" customFormat="1" ht="15" customHeight="1">
      <c r="B314" s="246" t="b">
        <f>IF(Pressure_1_R3!A25="",FALSE,TRUE)</f>
        <v>0</v>
      </c>
      <c r="C314" s="247">
        <v>22</v>
      </c>
      <c r="D314" s="248" t="str">
        <f>IF($B314=FALSE,"",표준압력!F249)</f>
        <v/>
      </c>
      <c r="E314" s="248" t="str">
        <f>IF($B314=FALSE,"",표준압력!H249)</f>
        <v/>
      </c>
      <c r="F314" s="248" t="str">
        <f>IF($B314=FALSE,"",Pressure_1_R3!Q25)</f>
        <v/>
      </c>
      <c r="G314" s="249" t="str">
        <f>IF($B314=FALSE,"",Pressure_1_R3!R25)</f>
        <v/>
      </c>
      <c r="H314" s="249" t="str">
        <f>IF($B314=FALSE,"",Pressure_1_R3!S25)</f>
        <v/>
      </c>
      <c r="I314" s="255" t="b">
        <f t="shared" si="211"/>
        <v>0</v>
      </c>
      <c r="J314" s="250" t="str">
        <f>IF($B314=FALSE,"",F314*$H$287)</f>
        <v/>
      </c>
      <c r="K314" s="251" t="str">
        <f>IF($B314=FALSE,"",IF(G314="ⅹ",J314,G314*$H$287))</f>
        <v/>
      </c>
      <c r="L314" s="251" t="str">
        <f>IF($B314=FALSE,"",IF(H314="ⅹ",K314,H314*$H$287))</f>
        <v/>
      </c>
      <c r="M314" s="241"/>
      <c r="N314" s="252" t="b">
        <f t="shared" si="212"/>
        <v>0</v>
      </c>
      <c r="O314" s="396" t="s">
        <v>511</v>
      </c>
      <c r="P314" s="400">
        <v>22</v>
      </c>
      <c r="Q314" s="398" t="str">
        <f t="shared" ca="1" si="221"/>
        <v/>
      </c>
      <c r="R314" s="252" t="str">
        <f t="shared" ca="1" si="221"/>
        <v/>
      </c>
      <c r="S314" s="252" t="str">
        <f t="shared" ca="1" si="221"/>
        <v/>
      </c>
      <c r="T314" s="402" t="str">
        <f t="shared" si="214"/>
        <v/>
      </c>
      <c r="U314" s="398" t="str">
        <f t="shared" si="218"/>
        <v/>
      </c>
      <c r="V314" s="398" t="str">
        <f t="shared" si="219"/>
        <v/>
      </c>
      <c r="W314" s="398" t="str">
        <f t="shared" si="220"/>
        <v/>
      </c>
      <c r="X314" s="403" t="str">
        <f t="shared" si="217"/>
        <v/>
      </c>
    </row>
    <row r="315" spans="2:24" s="238" customFormat="1" ht="15" customHeight="1">
      <c r="B315" s="246" t="b">
        <f>IF(Pressure_1_R3!A26="",FALSE,TRUE)</f>
        <v>0</v>
      </c>
      <c r="C315" s="247">
        <v>23</v>
      </c>
      <c r="D315" s="248" t="str">
        <f>IF($B315=FALSE,"",표준압력!F250)</f>
        <v/>
      </c>
      <c r="E315" s="248" t="str">
        <f>IF($B315=FALSE,"",표준압력!H250)</f>
        <v/>
      </c>
      <c r="F315" s="248" t="str">
        <f>IF($B315=FALSE,"",Pressure_1_R3!Q26)</f>
        <v/>
      </c>
      <c r="G315" s="249" t="str">
        <f>IF($B315=FALSE,"",Pressure_1_R3!R26)</f>
        <v/>
      </c>
      <c r="H315" s="249" t="str">
        <f>IF($B315=FALSE,"",Pressure_1_R3!S26)</f>
        <v/>
      </c>
      <c r="I315" s="255" t="b">
        <f t="shared" si="211"/>
        <v>0</v>
      </c>
      <c r="J315" s="250" t="str">
        <f>IF($B315=FALSE,"",F315*$H$287)</f>
        <v/>
      </c>
      <c r="K315" s="251" t="str">
        <f>IF($B315=FALSE,"",IF(G315="ⅹ",J315,G315*$H$287))</f>
        <v/>
      </c>
      <c r="L315" s="251" t="str">
        <f>IF($B315=FALSE,"",IF(H315="ⅹ",K315,H315*$H$287))</f>
        <v/>
      </c>
      <c r="M315" s="241"/>
      <c r="N315" s="252" t="b">
        <f t="shared" si="212"/>
        <v>0</v>
      </c>
      <c r="O315" s="396" t="s">
        <v>511</v>
      </c>
      <c r="P315" s="400">
        <v>23</v>
      </c>
      <c r="Q315" s="398" t="str">
        <f t="shared" ca="1" si="221"/>
        <v/>
      </c>
      <c r="R315" s="252" t="str">
        <f t="shared" ca="1" si="221"/>
        <v/>
      </c>
      <c r="S315" s="252" t="str">
        <f t="shared" ca="1" si="221"/>
        <v/>
      </c>
      <c r="T315" s="402" t="str">
        <f t="shared" si="214"/>
        <v/>
      </c>
      <c r="U315" s="398" t="str">
        <f t="shared" si="218"/>
        <v/>
      </c>
      <c r="V315" s="398" t="str">
        <f t="shared" si="219"/>
        <v/>
      </c>
      <c r="W315" s="398" t="str">
        <f t="shared" si="220"/>
        <v/>
      </c>
      <c r="X315" s="403" t="str">
        <f t="shared" si="217"/>
        <v/>
      </c>
    </row>
    <row r="316" spans="2:24" s="238" customFormat="1" ht="15" customHeight="1">
      <c r="B316" s="246" t="b">
        <f>IF(Pressure_1_R3!A27="",FALSE,TRUE)</f>
        <v>0</v>
      </c>
      <c r="C316" s="247">
        <v>24</v>
      </c>
      <c r="D316" s="248" t="str">
        <f>IF($B316=FALSE,"",표준압력!F251)</f>
        <v/>
      </c>
      <c r="E316" s="248" t="str">
        <f>IF($B316=FALSE,"",표준압력!H251)</f>
        <v/>
      </c>
      <c r="F316" s="248" t="str">
        <f>IF($B316=FALSE,"",Pressure_1_R3!Q27)</f>
        <v/>
      </c>
      <c r="G316" s="249" t="str">
        <f>IF($B316=FALSE,"",Pressure_1_R3!R27)</f>
        <v/>
      </c>
      <c r="H316" s="249" t="str">
        <f>IF($B316=FALSE,"",Pressure_1_R3!S27)</f>
        <v/>
      </c>
      <c r="I316" s="255" t="b">
        <f t="shared" si="211"/>
        <v>0</v>
      </c>
      <c r="J316" s="250" t="str">
        <f>IF($B316=FALSE,"",F316*$H$287)</f>
        <v/>
      </c>
      <c r="K316" s="251" t="str">
        <f>IF($B316=FALSE,"",IF(G316="ⅹ",J316,G316*$H$287))</f>
        <v/>
      </c>
      <c r="L316" s="251" t="str">
        <f>IF($B316=FALSE,"",IF(H316="ⅹ",K316,H316*$H$287))</f>
        <v/>
      </c>
      <c r="M316" s="241"/>
      <c r="N316" s="252" t="b">
        <f t="shared" si="212"/>
        <v>0</v>
      </c>
      <c r="O316" s="396" t="s">
        <v>511</v>
      </c>
      <c r="P316" s="400">
        <v>24</v>
      </c>
      <c r="Q316" s="398" t="str">
        <f t="shared" ca="1" si="221"/>
        <v/>
      </c>
      <c r="R316" s="252" t="str">
        <f t="shared" ca="1" si="221"/>
        <v/>
      </c>
      <c r="S316" s="252" t="str">
        <f t="shared" ca="1" si="221"/>
        <v/>
      </c>
      <c r="T316" s="402" t="str">
        <f t="shared" si="214"/>
        <v/>
      </c>
      <c r="U316" s="398" t="str">
        <f t="shared" si="218"/>
        <v/>
      </c>
      <c r="V316" s="398" t="str">
        <f t="shared" si="219"/>
        <v/>
      </c>
      <c r="W316" s="398" t="str">
        <f t="shared" si="220"/>
        <v/>
      </c>
      <c r="X316" s="403" t="str">
        <f t="shared" si="217"/>
        <v/>
      </c>
    </row>
    <row r="317" spans="2:24" s="238" customFormat="1" ht="15" customHeight="1">
      <c r="B317" s="246" t="b">
        <f>IF(Pressure_1_R3!A28="",FALSE,TRUE)</f>
        <v>0</v>
      </c>
      <c r="C317" s="247">
        <v>25</v>
      </c>
      <c r="D317" s="248" t="str">
        <f>IF($B317=FALSE,"",표준압력!F252)</f>
        <v/>
      </c>
      <c r="E317" s="248" t="str">
        <f>IF($B317=FALSE,"",표준압력!H252)</f>
        <v/>
      </c>
      <c r="F317" s="248" t="str">
        <f>IF($B317=FALSE,"",Pressure_1_R3!Q28)</f>
        <v/>
      </c>
      <c r="G317" s="249" t="str">
        <f>IF($B317=FALSE,"",Pressure_1_R3!R28)</f>
        <v/>
      </c>
      <c r="H317" s="249" t="str">
        <f>IF($B317=FALSE,"",Pressure_1_R3!S28)</f>
        <v/>
      </c>
      <c r="I317" s="255" t="b">
        <f t="shared" si="211"/>
        <v>0</v>
      </c>
      <c r="J317" s="250" t="str">
        <f>IF($B317=FALSE,"",F317*$H$287)</f>
        <v/>
      </c>
      <c r="K317" s="251" t="str">
        <f>IF($B317=FALSE,"",IF(G317="ⅹ",J317,G317*$H$287))</f>
        <v/>
      </c>
      <c r="L317" s="251" t="str">
        <f>IF($B317=FALSE,"",IF(H317="ⅹ",K317,H317*$H$287))</f>
        <v/>
      </c>
      <c r="M317" s="241"/>
      <c r="N317" s="252" t="b">
        <f t="shared" si="212"/>
        <v>0</v>
      </c>
      <c r="O317" s="396" t="s">
        <v>511</v>
      </c>
      <c r="P317" s="400">
        <v>25</v>
      </c>
      <c r="Q317" s="398" t="str">
        <f t="shared" ca="1" si="221"/>
        <v/>
      </c>
      <c r="R317" s="252" t="str">
        <f t="shared" ca="1" si="221"/>
        <v/>
      </c>
      <c r="S317" s="252" t="str">
        <f t="shared" ca="1" si="221"/>
        <v/>
      </c>
      <c r="T317" s="402" t="str">
        <f t="shared" si="214"/>
        <v/>
      </c>
      <c r="U317" s="398" t="str">
        <f t="shared" si="218"/>
        <v/>
      </c>
      <c r="V317" s="398" t="str">
        <f t="shared" si="219"/>
        <v/>
      </c>
      <c r="W317" s="398" t="str">
        <f t="shared" si="220"/>
        <v/>
      </c>
      <c r="X317" s="403" t="str">
        <f t="shared" si="217"/>
        <v/>
      </c>
    </row>
    <row r="318" spans="2:24" s="238" customFormat="1" ht="15" customHeight="1">
      <c r="B318" s="246" t="b">
        <f>IF(Pressure_1_R3!A29="",FALSE,TRUE)</f>
        <v>0</v>
      </c>
      <c r="C318" s="247">
        <v>26</v>
      </c>
      <c r="D318" s="248" t="str">
        <f>IF($B318=FALSE,"",표준압력!F253)</f>
        <v/>
      </c>
      <c r="E318" s="248" t="str">
        <f>IF($B318=FALSE,"",표준압력!H253)</f>
        <v/>
      </c>
      <c r="F318" s="248" t="str">
        <f>IF($B318=FALSE,"",Pressure_1_R3!Q29)</f>
        <v/>
      </c>
      <c r="G318" s="249" t="str">
        <f>IF($B318=FALSE,"",Pressure_1_R3!R29)</f>
        <v/>
      </c>
      <c r="H318" s="249" t="str">
        <f>IF($B318=FALSE,"",Pressure_1_R3!S29)</f>
        <v/>
      </c>
      <c r="I318" s="255" t="b">
        <f t="shared" si="211"/>
        <v>0</v>
      </c>
      <c r="J318" s="250" t="str">
        <f>IF($B318=FALSE,"",F318*$H$287)</f>
        <v/>
      </c>
      <c r="K318" s="251" t="str">
        <f>IF($B318=FALSE,"",IF(G318="ⅹ",J318,G318*$H$287))</f>
        <v/>
      </c>
      <c r="L318" s="251" t="str">
        <f>IF($B318=FALSE,"",IF(H318="ⅹ",K318,H318*$H$287))</f>
        <v/>
      </c>
      <c r="M318" s="241"/>
      <c r="N318" s="252" t="b">
        <f t="shared" si="212"/>
        <v>0</v>
      </c>
      <c r="O318" s="396" t="s">
        <v>511</v>
      </c>
      <c r="P318" s="400">
        <v>26</v>
      </c>
      <c r="Q318" s="398" t="str">
        <f t="shared" ca="1" si="221"/>
        <v/>
      </c>
      <c r="R318" s="252" t="str">
        <f t="shared" ca="1" si="221"/>
        <v/>
      </c>
      <c r="S318" s="252" t="str">
        <f t="shared" ca="1" si="221"/>
        <v/>
      </c>
      <c r="T318" s="402" t="str">
        <f t="shared" si="214"/>
        <v/>
      </c>
      <c r="U318" s="398" t="str">
        <f t="shared" si="218"/>
        <v/>
      </c>
      <c r="V318" s="398" t="str">
        <f t="shared" si="219"/>
        <v/>
      </c>
      <c r="W318" s="398" t="str">
        <f t="shared" si="220"/>
        <v/>
      </c>
      <c r="X318" s="403" t="str">
        <f t="shared" si="217"/>
        <v/>
      </c>
    </row>
    <row r="319" spans="2:24" s="238" customFormat="1" ht="15" customHeight="1">
      <c r="B319" s="246" t="b">
        <f>IF(Pressure_1_R3!A30="",FALSE,TRUE)</f>
        <v>0</v>
      </c>
      <c r="C319" s="247">
        <v>27</v>
      </c>
      <c r="D319" s="248" t="str">
        <f>IF($B319=FALSE,"",표준압력!F254)</f>
        <v/>
      </c>
      <c r="E319" s="248" t="str">
        <f>IF($B319=FALSE,"",표준압력!H254)</f>
        <v/>
      </c>
      <c r="F319" s="248" t="str">
        <f>IF($B319=FALSE,"",Pressure_1_R3!Q30)</f>
        <v/>
      </c>
      <c r="G319" s="249" t="str">
        <f>IF($B319=FALSE,"",Pressure_1_R3!R30)</f>
        <v/>
      </c>
      <c r="H319" s="249" t="str">
        <f>IF($B319=FALSE,"",Pressure_1_R3!S30)</f>
        <v/>
      </c>
      <c r="I319" s="255" t="b">
        <f t="shared" si="211"/>
        <v>0</v>
      </c>
      <c r="J319" s="250" t="str">
        <f>IF($B319=FALSE,"",F319*$H$287)</f>
        <v/>
      </c>
      <c r="K319" s="251" t="str">
        <f>IF($B319=FALSE,"",IF(G319="ⅹ",J319,G319*$H$287))</f>
        <v/>
      </c>
      <c r="L319" s="251" t="str">
        <f>IF($B319=FALSE,"",IF(H319="ⅹ",K319,H319*$H$287))</f>
        <v/>
      </c>
      <c r="M319" s="241"/>
      <c r="N319" s="252" t="b">
        <f t="shared" si="212"/>
        <v>0</v>
      </c>
      <c r="O319" s="396" t="s">
        <v>511</v>
      </c>
      <c r="P319" s="400">
        <v>27</v>
      </c>
      <c r="Q319" s="398" t="str">
        <f t="shared" ca="1" si="221"/>
        <v/>
      </c>
      <c r="R319" s="252" t="str">
        <f t="shared" ca="1" si="221"/>
        <v/>
      </c>
      <c r="S319" s="252" t="str">
        <f t="shared" ca="1" si="221"/>
        <v/>
      </c>
      <c r="T319" s="402" t="str">
        <f t="shared" si="214"/>
        <v/>
      </c>
      <c r="U319" s="398" t="str">
        <f t="shared" si="218"/>
        <v/>
      </c>
      <c r="V319" s="398" t="str">
        <f t="shared" si="219"/>
        <v/>
      </c>
      <c r="W319" s="398" t="str">
        <f t="shared" si="220"/>
        <v/>
      </c>
      <c r="X319" s="403" t="str">
        <f t="shared" si="217"/>
        <v/>
      </c>
    </row>
    <row r="320" spans="2:24" s="238" customFormat="1" ht="15" customHeight="1">
      <c r="B320" s="246" t="b">
        <f>IF(Pressure_1_R3!A31="",FALSE,TRUE)</f>
        <v>0</v>
      </c>
      <c r="C320" s="247">
        <v>28</v>
      </c>
      <c r="D320" s="248" t="str">
        <f>IF($B320=FALSE,"",표준압력!F255)</f>
        <v/>
      </c>
      <c r="E320" s="248" t="str">
        <f>IF($B320=FALSE,"",표준압력!H255)</f>
        <v/>
      </c>
      <c r="F320" s="248" t="str">
        <f>IF($B320=FALSE,"",Pressure_1_R3!Q31)</f>
        <v/>
      </c>
      <c r="G320" s="249" t="str">
        <f>IF($B320=FALSE,"",Pressure_1_R3!R31)</f>
        <v/>
      </c>
      <c r="H320" s="249" t="str">
        <f>IF($B320=FALSE,"",Pressure_1_R3!S31)</f>
        <v/>
      </c>
      <c r="I320" s="255" t="b">
        <f t="shared" si="211"/>
        <v>0</v>
      </c>
      <c r="J320" s="250" t="str">
        <f>IF($B320=FALSE,"",F320*$H$287)</f>
        <v/>
      </c>
      <c r="K320" s="251" t="str">
        <f>IF($B320=FALSE,"",IF(G320="ⅹ",J320,G320*$H$287))</f>
        <v/>
      </c>
      <c r="L320" s="251" t="str">
        <f>IF($B320=FALSE,"",IF(H320="ⅹ",K320,H320*$H$287))</f>
        <v/>
      </c>
      <c r="M320" s="241"/>
      <c r="N320" s="252" t="b">
        <f t="shared" si="212"/>
        <v>0</v>
      </c>
      <c r="O320" s="396" t="s">
        <v>511</v>
      </c>
      <c r="P320" s="400">
        <v>28</v>
      </c>
      <c r="Q320" s="398" t="str">
        <f t="shared" ca="1" si="221"/>
        <v/>
      </c>
      <c r="R320" s="252" t="str">
        <f t="shared" ca="1" si="221"/>
        <v/>
      </c>
      <c r="S320" s="252" t="str">
        <f t="shared" ca="1" si="221"/>
        <v/>
      </c>
      <c r="T320" s="402" t="str">
        <f t="shared" si="214"/>
        <v/>
      </c>
      <c r="U320" s="398" t="str">
        <f t="shared" si="218"/>
        <v/>
      </c>
      <c r="V320" s="398" t="str">
        <f t="shared" si="219"/>
        <v/>
      </c>
      <c r="W320" s="398" t="str">
        <f t="shared" si="220"/>
        <v/>
      </c>
      <c r="X320" s="403" t="str">
        <f t="shared" si="217"/>
        <v/>
      </c>
    </row>
    <row r="321" spans="2:24" s="238" customFormat="1" ht="15" customHeight="1">
      <c r="B321" s="246" t="b">
        <f>IF(Pressure_1_R3!A32="",FALSE,TRUE)</f>
        <v>0</v>
      </c>
      <c r="C321" s="247">
        <v>29</v>
      </c>
      <c r="D321" s="248" t="str">
        <f>IF($B321=FALSE,"",표준압력!F256)</f>
        <v/>
      </c>
      <c r="E321" s="248" t="str">
        <f>IF($B321=FALSE,"",표준압력!H256)</f>
        <v/>
      </c>
      <c r="F321" s="248" t="str">
        <f>IF($B321=FALSE,"",Pressure_1_R3!Q32)</f>
        <v/>
      </c>
      <c r="G321" s="249" t="str">
        <f>IF($B321=FALSE,"",Pressure_1_R3!R32)</f>
        <v/>
      </c>
      <c r="H321" s="249" t="str">
        <f>IF($B321=FALSE,"",Pressure_1_R3!S32)</f>
        <v/>
      </c>
      <c r="I321" s="255" t="b">
        <f t="shared" si="211"/>
        <v>0</v>
      </c>
      <c r="J321" s="250" t="str">
        <f>IF($B321=FALSE,"",F321*$H$287)</f>
        <v/>
      </c>
      <c r="K321" s="251" t="str">
        <f>IF($B321=FALSE,"",IF(G321="ⅹ",J321,G321*$H$287))</f>
        <v/>
      </c>
      <c r="L321" s="251" t="str">
        <f>IF($B321=FALSE,"",IF(H321="ⅹ",K321,H321*$H$287))</f>
        <v/>
      </c>
      <c r="M321" s="241"/>
      <c r="N321" s="252" t="b">
        <f t="shared" si="212"/>
        <v>0</v>
      </c>
      <c r="O321" s="396" t="s">
        <v>511</v>
      </c>
      <c r="P321" s="400">
        <v>29</v>
      </c>
      <c r="Q321" s="398" t="str">
        <f t="shared" ca="1" si="221"/>
        <v/>
      </c>
      <c r="R321" s="252" t="str">
        <f t="shared" ca="1" si="221"/>
        <v/>
      </c>
      <c r="S321" s="252" t="str">
        <f t="shared" ca="1" si="221"/>
        <v/>
      </c>
      <c r="T321" s="402" t="str">
        <f t="shared" si="214"/>
        <v/>
      </c>
      <c r="U321" s="398" t="str">
        <f t="shared" si="218"/>
        <v/>
      </c>
      <c r="V321" s="398" t="str">
        <f t="shared" si="219"/>
        <v/>
      </c>
      <c r="W321" s="398" t="str">
        <f t="shared" si="220"/>
        <v/>
      </c>
      <c r="X321" s="403" t="str">
        <f t="shared" si="217"/>
        <v/>
      </c>
    </row>
    <row r="322" spans="2:24" s="238" customFormat="1" ht="15" customHeight="1">
      <c r="B322" s="246" t="b">
        <f>IF(Pressure_1_R3!A33="",FALSE,TRUE)</f>
        <v>0</v>
      </c>
      <c r="C322" s="247">
        <v>30</v>
      </c>
      <c r="D322" s="248" t="str">
        <f>IF($B322=FALSE,"",표준압력!F257)</f>
        <v/>
      </c>
      <c r="E322" s="248" t="str">
        <f>IF($B322=FALSE,"",표준압력!H257)</f>
        <v/>
      </c>
      <c r="F322" s="248" t="str">
        <f>IF($B322=FALSE,"",Pressure_1_R3!Q33)</f>
        <v/>
      </c>
      <c r="G322" s="249" t="str">
        <f>IF($B322=FALSE,"",Pressure_1_R3!R33)</f>
        <v/>
      </c>
      <c r="H322" s="249" t="str">
        <f>IF($B322=FALSE,"",Pressure_1_R3!S33)</f>
        <v/>
      </c>
      <c r="I322" s="255" t="b">
        <f t="shared" ref="I322:I352" si="222">TYPE(G322)=1</f>
        <v>0</v>
      </c>
      <c r="J322" s="250" t="str">
        <f>IF($B322=FALSE,"",F322*$H$287)</f>
        <v/>
      </c>
      <c r="K322" s="251" t="str">
        <f>IF($B322=FALSE,"",IF(G322="ⅹ",J322,G322*$H$287))</f>
        <v/>
      </c>
      <c r="L322" s="251" t="str">
        <f>IF($B322=FALSE,"",IF(H322="ⅹ",K322,H322*$H$287))</f>
        <v/>
      </c>
      <c r="M322" s="241"/>
      <c r="N322" s="252" t="b">
        <f t="shared" si="212"/>
        <v>0</v>
      </c>
      <c r="O322" s="396" t="s">
        <v>511</v>
      </c>
      <c r="P322" s="400">
        <v>30</v>
      </c>
      <c r="Q322" s="398" t="str">
        <f t="shared" ref="Q322:Q352" ca="1" si="223">IF($N322=FALSE,"",OFFSET(J$292,$B$287*2-($P322-1),0))</f>
        <v/>
      </c>
      <c r="R322" s="252" t="str">
        <f t="shared" ref="R322:R352" ca="1" si="224">IF($N322=FALSE,"",OFFSET(K$292,$B$287*2-($P322-1),0))</f>
        <v/>
      </c>
      <c r="S322" s="252" t="str">
        <f t="shared" ref="S322:S352" ca="1" si="225">IF($N322=FALSE,"",OFFSET(L$292,$B$287*2-($P322-1),0))</f>
        <v/>
      </c>
      <c r="T322" s="402" t="str">
        <f t="shared" ref="T322:T352" si="226">IF($N322=FALSE,"",AVERAGE(Q322:S322))</f>
        <v/>
      </c>
      <c r="U322" s="398" t="str">
        <f t="shared" si="218"/>
        <v/>
      </c>
      <c r="V322" s="398" t="str">
        <f t="shared" si="219"/>
        <v/>
      </c>
      <c r="W322" s="398" t="str">
        <f t="shared" si="220"/>
        <v/>
      </c>
      <c r="X322" s="403" t="str">
        <f t="shared" ref="X322:X352" si="227">IF($N322=FALSE,"",MAX(U322:W322)-MIN(U322:W322))</f>
        <v/>
      </c>
    </row>
    <row r="323" spans="2:24" s="238" customFormat="1" ht="15" customHeight="1">
      <c r="B323" s="246" t="b">
        <f>IF(Pressure_1_R3!A34="",FALSE,TRUE)</f>
        <v>0</v>
      </c>
      <c r="C323" s="247">
        <v>31</v>
      </c>
      <c r="D323" s="248" t="str">
        <f>IF($B323=FALSE,"",표준압력!F258)</f>
        <v/>
      </c>
      <c r="E323" s="248" t="str">
        <f>IF($B323=FALSE,"",표준압력!H258)</f>
        <v/>
      </c>
      <c r="F323" s="248" t="str">
        <f>IF($B323=FALSE,"",Pressure_1_R3!Q34)</f>
        <v/>
      </c>
      <c r="G323" s="249" t="str">
        <f>IF($B323=FALSE,"",Pressure_1_R3!R34)</f>
        <v/>
      </c>
      <c r="H323" s="249" t="str">
        <f>IF($B323=FALSE,"",Pressure_1_R3!S34)</f>
        <v/>
      </c>
      <c r="I323" s="255" t="b">
        <f t="shared" si="222"/>
        <v>0</v>
      </c>
      <c r="J323" s="250" t="str">
        <f>IF($B323=FALSE,"",F323*$H$287)</f>
        <v/>
      </c>
      <c r="K323" s="251" t="str">
        <f>IF($B323=FALSE,"",IF(G323="ⅹ",J323,G323*$H$287))</f>
        <v/>
      </c>
      <c r="L323" s="251" t="str">
        <f>IF($B323=FALSE,"",IF(H323="ⅹ",K323,H323*$H$287))</f>
        <v/>
      </c>
      <c r="M323" s="241"/>
      <c r="N323" s="252" t="b">
        <f t="shared" si="212"/>
        <v>0</v>
      </c>
      <c r="O323" s="397" t="s">
        <v>487</v>
      </c>
      <c r="P323" s="401">
        <v>1</v>
      </c>
      <c r="Q323" s="398" t="str">
        <f t="shared" ca="1" si="223"/>
        <v/>
      </c>
      <c r="R323" s="252" t="str">
        <f t="shared" ca="1" si="224"/>
        <v/>
      </c>
      <c r="S323" s="252" t="str">
        <f t="shared" ca="1" si="225"/>
        <v/>
      </c>
      <c r="T323" s="402" t="str">
        <f t="shared" si="226"/>
        <v/>
      </c>
      <c r="U323" s="399" t="str">
        <f>IF($N323=FALSE,"",Q323-Q$323)</f>
        <v/>
      </c>
      <c r="V323" s="399" t="str">
        <f t="shared" ref="V323:V352" si="228">IF($N323=FALSE,"",R323-R$323)</f>
        <v/>
      </c>
      <c r="W323" s="399" t="str">
        <f t="shared" ref="W323:W352" si="229">IF($N323=FALSE,"",S323-S$323)</f>
        <v/>
      </c>
      <c r="X323" s="403" t="str">
        <f t="shared" si="227"/>
        <v/>
      </c>
    </row>
    <row r="324" spans="2:24" s="238" customFormat="1" ht="15" customHeight="1">
      <c r="B324" s="246" t="b">
        <f>IF(Pressure_1_R3!A35="",FALSE,TRUE)</f>
        <v>0</v>
      </c>
      <c r="C324" s="247">
        <v>32</v>
      </c>
      <c r="D324" s="248" t="str">
        <f>IF($B324=FALSE,"",표준압력!F259)</f>
        <v/>
      </c>
      <c r="E324" s="248" t="str">
        <f>IF($B324=FALSE,"",표준압력!H259)</f>
        <v/>
      </c>
      <c r="F324" s="248" t="str">
        <f>IF($B324=FALSE,"",Pressure_1_R3!Q35)</f>
        <v/>
      </c>
      <c r="G324" s="249" t="str">
        <f>IF($B324=FALSE,"",Pressure_1_R3!R35)</f>
        <v/>
      </c>
      <c r="H324" s="249" t="str">
        <f>IF($B324=FALSE,"",Pressure_1_R3!S35)</f>
        <v/>
      </c>
      <c r="I324" s="255" t="b">
        <f t="shared" si="222"/>
        <v>0</v>
      </c>
      <c r="J324" s="250" t="str">
        <f>IF($B324=FALSE,"",F324*$H$287)</f>
        <v/>
      </c>
      <c r="K324" s="251" t="str">
        <f>IF($B324=FALSE,"",IF(G324="ⅹ",J324,G324*$H$287))</f>
        <v/>
      </c>
      <c r="L324" s="251" t="str">
        <f>IF($B324=FALSE,"",IF(H324="ⅹ",K324,H324*$H$287))</f>
        <v/>
      </c>
      <c r="M324" s="241"/>
      <c r="N324" s="252" t="b">
        <f t="shared" si="212"/>
        <v>0</v>
      </c>
      <c r="O324" s="397" t="s">
        <v>487</v>
      </c>
      <c r="P324" s="401">
        <v>2</v>
      </c>
      <c r="Q324" s="398" t="str">
        <f t="shared" ca="1" si="223"/>
        <v/>
      </c>
      <c r="R324" s="252" t="str">
        <f t="shared" ca="1" si="224"/>
        <v/>
      </c>
      <c r="S324" s="252" t="str">
        <f t="shared" ca="1" si="225"/>
        <v/>
      </c>
      <c r="T324" s="402" t="str">
        <f t="shared" si="226"/>
        <v/>
      </c>
      <c r="U324" s="399" t="str">
        <f t="shared" ref="U324:U352" si="230">IF($N324=FALSE,"",Q324-Q$323)</f>
        <v/>
      </c>
      <c r="V324" s="399" t="str">
        <f t="shared" si="228"/>
        <v/>
      </c>
      <c r="W324" s="399" t="str">
        <f t="shared" si="229"/>
        <v/>
      </c>
      <c r="X324" s="403" t="str">
        <f t="shared" si="227"/>
        <v/>
      </c>
    </row>
    <row r="325" spans="2:24" s="238" customFormat="1" ht="15" customHeight="1">
      <c r="B325" s="246" t="b">
        <f>IF(Pressure_1_R3!A36="",FALSE,TRUE)</f>
        <v>0</v>
      </c>
      <c r="C325" s="247">
        <v>33</v>
      </c>
      <c r="D325" s="248" t="str">
        <f>IF($B325=FALSE,"",표준압력!F260)</f>
        <v/>
      </c>
      <c r="E325" s="248" t="str">
        <f>IF($B325=FALSE,"",표준압력!H260)</f>
        <v/>
      </c>
      <c r="F325" s="248" t="str">
        <f>IF($B325=FALSE,"",Pressure_1_R3!Q36)</f>
        <v/>
      </c>
      <c r="G325" s="249" t="str">
        <f>IF($B325=FALSE,"",Pressure_1_R3!R36)</f>
        <v/>
      </c>
      <c r="H325" s="249" t="str">
        <f>IF($B325=FALSE,"",Pressure_1_R3!S36)</f>
        <v/>
      </c>
      <c r="I325" s="255" t="b">
        <f t="shared" si="222"/>
        <v>0</v>
      </c>
      <c r="J325" s="250" t="str">
        <f>IF($B325=FALSE,"",F325*$H$287)</f>
        <v/>
      </c>
      <c r="K325" s="251" t="str">
        <f>IF($B325=FALSE,"",IF(G325="ⅹ",J325,G325*$H$287))</f>
        <v/>
      </c>
      <c r="L325" s="251" t="str">
        <f>IF($B325=FALSE,"",IF(H325="ⅹ",K325,H325*$H$287))</f>
        <v/>
      </c>
      <c r="M325" s="241"/>
      <c r="N325" s="252" t="b">
        <f t="shared" si="212"/>
        <v>0</v>
      </c>
      <c r="O325" s="397" t="s">
        <v>487</v>
      </c>
      <c r="P325" s="401">
        <v>3</v>
      </c>
      <c r="Q325" s="398" t="str">
        <f t="shared" ca="1" si="223"/>
        <v/>
      </c>
      <c r="R325" s="252" t="str">
        <f t="shared" ca="1" si="224"/>
        <v/>
      </c>
      <c r="S325" s="252" t="str">
        <f t="shared" ca="1" si="225"/>
        <v/>
      </c>
      <c r="T325" s="402" t="str">
        <f t="shared" si="226"/>
        <v/>
      </c>
      <c r="U325" s="399" t="str">
        <f t="shared" si="230"/>
        <v/>
      </c>
      <c r="V325" s="399" t="str">
        <f t="shared" si="228"/>
        <v/>
      </c>
      <c r="W325" s="399" t="str">
        <f t="shared" si="229"/>
        <v/>
      </c>
      <c r="X325" s="403" t="str">
        <f t="shared" si="227"/>
        <v/>
      </c>
    </row>
    <row r="326" spans="2:24" s="238" customFormat="1" ht="15" customHeight="1">
      <c r="B326" s="246" t="b">
        <f>IF(Pressure_1_R3!A37="",FALSE,TRUE)</f>
        <v>0</v>
      </c>
      <c r="C326" s="247">
        <v>34</v>
      </c>
      <c r="D326" s="248" t="str">
        <f>IF($B326=FALSE,"",표준압력!F261)</f>
        <v/>
      </c>
      <c r="E326" s="248" t="str">
        <f>IF($B326=FALSE,"",표준압력!H261)</f>
        <v/>
      </c>
      <c r="F326" s="248" t="str">
        <f>IF($B326=FALSE,"",Pressure_1_R3!Q37)</f>
        <v/>
      </c>
      <c r="G326" s="249" t="str">
        <f>IF($B326=FALSE,"",Pressure_1_R3!R37)</f>
        <v/>
      </c>
      <c r="H326" s="249" t="str">
        <f>IF($B326=FALSE,"",Pressure_1_R3!S37)</f>
        <v/>
      </c>
      <c r="I326" s="255" t="b">
        <f t="shared" si="222"/>
        <v>0</v>
      </c>
      <c r="J326" s="250" t="str">
        <f>IF($B326=FALSE,"",F326*$H$287)</f>
        <v/>
      </c>
      <c r="K326" s="251" t="str">
        <f>IF($B326=FALSE,"",IF(G326="ⅹ",J326,G326*$H$287))</f>
        <v/>
      </c>
      <c r="L326" s="251" t="str">
        <f>IF($B326=FALSE,"",IF(H326="ⅹ",K326,H326*$H$287))</f>
        <v/>
      </c>
      <c r="M326" s="241"/>
      <c r="N326" s="252" t="b">
        <f t="shared" si="212"/>
        <v>0</v>
      </c>
      <c r="O326" s="397" t="s">
        <v>487</v>
      </c>
      <c r="P326" s="401">
        <v>4</v>
      </c>
      <c r="Q326" s="398" t="str">
        <f t="shared" ca="1" si="223"/>
        <v/>
      </c>
      <c r="R326" s="252" t="str">
        <f t="shared" ca="1" si="224"/>
        <v/>
      </c>
      <c r="S326" s="252" t="str">
        <f t="shared" ca="1" si="225"/>
        <v/>
      </c>
      <c r="T326" s="402" t="str">
        <f t="shared" si="226"/>
        <v/>
      </c>
      <c r="U326" s="399" t="str">
        <f t="shared" si="230"/>
        <v/>
      </c>
      <c r="V326" s="399" t="str">
        <f t="shared" si="228"/>
        <v/>
      </c>
      <c r="W326" s="399" t="str">
        <f t="shared" si="229"/>
        <v/>
      </c>
      <c r="X326" s="403" t="str">
        <f t="shared" si="227"/>
        <v/>
      </c>
    </row>
    <row r="327" spans="2:24" s="238" customFormat="1" ht="15" customHeight="1">
      <c r="B327" s="246" t="b">
        <f>IF(Pressure_1_R3!A38="",FALSE,TRUE)</f>
        <v>0</v>
      </c>
      <c r="C327" s="247">
        <v>35</v>
      </c>
      <c r="D327" s="248" t="str">
        <f>IF($B327=FALSE,"",표준압력!F262)</f>
        <v/>
      </c>
      <c r="E327" s="248" t="str">
        <f>IF($B327=FALSE,"",표준압력!H262)</f>
        <v/>
      </c>
      <c r="F327" s="248" t="str">
        <f>IF($B327=FALSE,"",Pressure_1_R3!Q38)</f>
        <v/>
      </c>
      <c r="G327" s="249" t="str">
        <f>IF($B327=FALSE,"",Pressure_1_R3!R38)</f>
        <v/>
      </c>
      <c r="H327" s="249" t="str">
        <f>IF($B327=FALSE,"",Pressure_1_R3!S38)</f>
        <v/>
      </c>
      <c r="I327" s="255" t="b">
        <f t="shared" si="222"/>
        <v>0</v>
      </c>
      <c r="J327" s="250" t="str">
        <f>IF($B327=FALSE,"",F327*$H$287)</f>
        <v/>
      </c>
      <c r="K327" s="251" t="str">
        <f>IF($B327=FALSE,"",IF(G327="ⅹ",J327,G327*$H$287))</f>
        <v/>
      </c>
      <c r="L327" s="251" t="str">
        <f>IF($B327=FALSE,"",IF(H327="ⅹ",K327,H327*$H$287))</f>
        <v/>
      </c>
      <c r="M327" s="241"/>
      <c r="N327" s="252" t="b">
        <f t="shared" si="212"/>
        <v>0</v>
      </c>
      <c r="O327" s="397" t="s">
        <v>487</v>
      </c>
      <c r="P327" s="401">
        <v>5</v>
      </c>
      <c r="Q327" s="398" t="str">
        <f t="shared" ca="1" si="223"/>
        <v/>
      </c>
      <c r="R327" s="252" t="str">
        <f t="shared" ca="1" si="224"/>
        <v/>
      </c>
      <c r="S327" s="252" t="str">
        <f t="shared" ca="1" si="225"/>
        <v/>
      </c>
      <c r="T327" s="402" t="str">
        <f t="shared" si="226"/>
        <v/>
      </c>
      <c r="U327" s="399" t="str">
        <f t="shared" si="230"/>
        <v/>
      </c>
      <c r="V327" s="399" t="str">
        <f t="shared" si="228"/>
        <v/>
      </c>
      <c r="W327" s="399" t="str">
        <f t="shared" si="229"/>
        <v/>
      </c>
      <c r="X327" s="403" t="str">
        <f t="shared" si="227"/>
        <v/>
      </c>
    </row>
    <row r="328" spans="2:24" s="238" customFormat="1" ht="15" customHeight="1">
      <c r="B328" s="246" t="b">
        <f>IF(Pressure_1_R3!A39="",FALSE,TRUE)</f>
        <v>0</v>
      </c>
      <c r="C328" s="247">
        <v>36</v>
      </c>
      <c r="D328" s="248" t="str">
        <f>IF($B328=FALSE,"",표준압력!F263)</f>
        <v/>
      </c>
      <c r="E328" s="248" t="str">
        <f>IF($B328=FALSE,"",표준압력!H263)</f>
        <v/>
      </c>
      <c r="F328" s="248" t="str">
        <f>IF($B328=FALSE,"",Pressure_1_R3!Q39)</f>
        <v/>
      </c>
      <c r="G328" s="249" t="str">
        <f>IF($B328=FALSE,"",Pressure_1_R3!R39)</f>
        <v/>
      </c>
      <c r="H328" s="249" t="str">
        <f>IF($B328=FALSE,"",Pressure_1_R3!S39)</f>
        <v/>
      </c>
      <c r="I328" s="255" t="b">
        <f t="shared" si="222"/>
        <v>0</v>
      </c>
      <c r="J328" s="250" t="str">
        <f>IF($B328=FALSE,"",F328*$H$287)</f>
        <v/>
      </c>
      <c r="K328" s="251" t="str">
        <f>IF($B328=FALSE,"",IF(G328="ⅹ",J328,G328*$H$287))</f>
        <v/>
      </c>
      <c r="L328" s="251" t="str">
        <f>IF($B328=FALSE,"",IF(H328="ⅹ",K328,H328*$H$287))</f>
        <v/>
      </c>
      <c r="M328" s="241"/>
      <c r="N328" s="252" t="b">
        <f t="shared" si="212"/>
        <v>0</v>
      </c>
      <c r="O328" s="397" t="s">
        <v>487</v>
      </c>
      <c r="P328" s="401">
        <v>6</v>
      </c>
      <c r="Q328" s="398" t="str">
        <f t="shared" ca="1" si="223"/>
        <v/>
      </c>
      <c r="R328" s="252" t="str">
        <f t="shared" ca="1" si="224"/>
        <v/>
      </c>
      <c r="S328" s="252" t="str">
        <f t="shared" ca="1" si="225"/>
        <v/>
      </c>
      <c r="T328" s="402" t="str">
        <f t="shared" si="226"/>
        <v/>
      </c>
      <c r="U328" s="399" t="str">
        <f t="shared" si="230"/>
        <v/>
      </c>
      <c r="V328" s="399" t="str">
        <f t="shared" si="228"/>
        <v/>
      </c>
      <c r="W328" s="399" t="str">
        <f t="shared" si="229"/>
        <v/>
      </c>
      <c r="X328" s="403" t="str">
        <f t="shared" si="227"/>
        <v/>
      </c>
    </row>
    <row r="329" spans="2:24" s="238" customFormat="1" ht="15" customHeight="1">
      <c r="B329" s="246" t="b">
        <f>IF(Pressure_1_R3!A40="",FALSE,TRUE)</f>
        <v>0</v>
      </c>
      <c r="C329" s="247">
        <v>37</v>
      </c>
      <c r="D329" s="248" t="str">
        <f>IF($B329=FALSE,"",표준압력!F264)</f>
        <v/>
      </c>
      <c r="E329" s="248" t="str">
        <f>IF($B329=FALSE,"",표준압력!H264)</f>
        <v/>
      </c>
      <c r="F329" s="248" t="str">
        <f>IF($B329=FALSE,"",Pressure_1_R3!Q40)</f>
        <v/>
      </c>
      <c r="G329" s="249" t="str">
        <f>IF($B329=FALSE,"",Pressure_1_R3!R40)</f>
        <v/>
      </c>
      <c r="H329" s="249" t="str">
        <f>IF($B329=FALSE,"",Pressure_1_R3!S40)</f>
        <v/>
      </c>
      <c r="I329" s="255" t="b">
        <f t="shared" si="222"/>
        <v>0</v>
      </c>
      <c r="J329" s="250" t="str">
        <f>IF($B329=FALSE,"",F329*$H$287)</f>
        <v/>
      </c>
      <c r="K329" s="251" t="str">
        <f>IF($B329=FALSE,"",IF(G329="ⅹ",J329,G329*$H$287))</f>
        <v/>
      </c>
      <c r="L329" s="251" t="str">
        <f>IF($B329=FALSE,"",IF(H329="ⅹ",K329,H329*$H$287))</f>
        <v/>
      </c>
      <c r="M329" s="241"/>
      <c r="N329" s="252" t="b">
        <f t="shared" si="212"/>
        <v>0</v>
      </c>
      <c r="O329" s="397" t="s">
        <v>487</v>
      </c>
      <c r="P329" s="401">
        <v>7</v>
      </c>
      <c r="Q329" s="398" t="str">
        <f t="shared" ca="1" si="223"/>
        <v/>
      </c>
      <c r="R329" s="252" t="str">
        <f t="shared" ca="1" si="224"/>
        <v/>
      </c>
      <c r="S329" s="252" t="str">
        <f t="shared" ca="1" si="225"/>
        <v/>
      </c>
      <c r="T329" s="402" t="str">
        <f t="shared" si="226"/>
        <v/>
      </c>
      <c r="U329" s="399" t="str">
        <f t="shared" si="230"/>
        <v/>
      </c>
      <c r="V329" s="399" t="str">
        <f t="shared" si="228"/>
        <v/>
      </c>
      <c r="W329" s="399" t="str">
        <f t="shared" si="229"/>
        <v/>
      </c>
      <c r="X329" s="403" t="str">
        <f t="shared" si="227"/>
        <v/>
      </c>
    </row>
    <row r="330" spans="2:24" s="238" customFormat="1" ht="15" customHeight="1">
      <c r="B330" s="246" t="b">
        <f>IF(Pressure_1_R3!A41="",FALSE,TRUE)</f>
        <v>0</v>
      </c>
      <c r="C330" s="247">
        <v>38</v>
      </c>
      <c r="D330" s="248" t="str">
        <f>IF($B330=FALSE,"",표준압력!F265)</f>
        <v/>
      </c>
      <c r="E330" s="248" t="str">
        <f>IF($B330=FALSE,"",표준압력!H265)</f>
        <v/>
      </c>
      <c r="F330" s="248" t="str">
        <f>IF($B330=FALSE,"",Pressure_1_R3!Q41)</f>
        <v/>
      </c>
      <c r="G330" s="249" t="str">
        <f>IF($B330=FALSE,"",Pressure_1_R3!R41)</f>
        <v/>
      </c>
      <c r="H330" s="249" t="str">
        <f>IF($B330=FALSE,"",Pressure_1_R3!S41)</f>
        <v/>
      </c>
      <c r="I330" s="255" t="b">
        <f t="shared" si="222"/>
        <v>0</v>
      </c>
      <c r="J330" s="250" t="str">
        <f>IF($B330=FALSE,"",F330*$H$287)</f>
        <v/>
      </c>
      <c r="K330" s="251" t="str">
        <f>IF($B330=FALSE,"",IF(G330="ⅹ",J330,G330*$H$287))</f>
        <v/>
      </c>
      <c r="L330" s="251" t="str">
        <f>IF($B330=FALSE,"",IF(H330="ⅹ",K330,H330*$H$287))</f>
        <v/>
      </c>
      <c r="M330" s="241"/>
      <c r="N330" s="252" t="b">
        <f t="shared" si="212"/>
        <v>0</v>
      </c>
      <c r="O330" s="397" t="s">
        <v>487</v>
      </c>
      <c r="P330" s="401">
        <v>8</v>
      </c>
      <c r="Q330" s="398" t="str">
        <f t="shared" ca="1" si="223"/>
        <v/>
      </c>
      <c r="R330" s="252" t="str">
        <f t="shared" ca="1" si="224"/>
        <v/>
      </c>
      <c r="S330" s="252" t="str">
        <f t="shared" ca="1" si="225"/>
        <v/>
      </c>
      <c r="T330" s="402" t="str">
        <f t="shared" si="226"/>
        <v/>
      </c>
      <c r="U330" s="399" t="str">
        <f t="shared" si="230"/>
        <v/>
      </c>
      <c r="V330" s="399" t="str">
        <f t="shared" si="228"/>
        <v/>
      </c>
      <c r="W330" s="399" t="str">
        <f t="shared" si="229"/>
        <v/>
      </c>
      <c r="X330" s="403" t="str">
        <f t="shared" si="227"/>
        <v/>
      </c>
    </row>
    <row r="331" spans="2:24" s="238" customFormat="1" ht="15" customHeight="1">
      <c r="B331" s="246" t="b">
        <f>IF(Pressure_1_R3!A42="",FALSE,TRUE)</f>
        <v>0</v>
      </c>
      <c r="C331" s="247">
        <v>39</v>
      </c>
      <c r="D331" s="248" t="str">
        <f>IF($B331=FALSE,"",표준압력!F266)</f>
        <v/>
      </c>
      <c r="E331" s="248" t="str">
        <f>IF($B331=FALSE,"",표준압력!H266)</f>
        <v/>
      </c>
      <c r="F331" s="248" t="str">
        <f>IF($B331=FALSE,"",Pressure_1_R3!Q42)</f>
        <v/>
      </c>
      <c r="G331" s="249" t="str">
        <f>IF($B331=FALSE,"",Pressure_1_R3!R42)</f>
        <v/>
      </c>
      <c r="H331" s="249" t="str">
        <f>IF($B331=FALSE,"",Pressure_1_R3!S42)</f>
        <v/>
      </c>
      <c r="I331" s="255" t="b">
        <f t="shared" si="222"/>
        <v>0</v>
      </c>
      <c r="J331" s="250" t="str">
        <f>IF($B331=FALSE,"",F331*$H$287)</f>
        <v/>
      </c>
      <c r="K331" s="251" t="str">
        <f>IF($B331=FALSE,"",IF(G331="ⅹ",J331,G331*$H$287))</f>
        <v/>
      </c>
      <c r="L331" s="251" t="str">
        <f>IF($B331=FALSE,"",IF(H331="ⅹ",K331,H331*$H$287))</f>
        <v/>
      </c>
      <c r="M331" s="241"/>
      <c r="N331" s="252" t="b">
        <f t="shared" si="212"/>
        <v>0</v>
      </c>
      <c r="O331" s="397" t="s">
        <v>487</v>
      </c>
      <c r="P331" s="401">
        <v>9</v>
      </c>
      <c r="Q331" s="398" t="str">
        <f t="shared" ca="1" si="223"/>
        <v/>
      </c>
      <c r="R331" s="252" t="str">
        <f t="shared" ca="1" si="224"/>
        <v/>
      </c>
      <c r="S331" s="252" t="str">
        <f t="shared" ca="1" si="225"/>
        <v/>
      </c>
      <c r="T331" s="402" t="str">
        <f t="shared" si="226"/>
        <v/>
      </c>
      <c r="U331" s="399" t="str">
        <f t="shared" si="230"/>
        <v/>
      </c>
      <c r="V331" s="399" t="str">
        <f t="shared" si="228"/>
        <v/>
      </c>
      <c r="W331" s="399" t="str">
        <f t="shared" si="229"/>
        <v/>
      </c>
      <c r="X331" s="403" t="str">
        <f t="shared" si="227"/>
        <v/>
      </c>
    </row>
    <row r="332" spans="2:24" s="238" customFormat="1" ht="15" customHeight="1">
      <c r="B332" s="246" t="b">
        <f>IF(Pressure_1_R3!A43="",FALSE,TRUE)</f>
        <v>0</v>
      </c>
      <c r="C332" s="247">
        <v>40</v>
      </c>
      <c r="D332" s="248" t="str">
        <f>IF($B332=FALSE,"",표준압력!F267)</f>
        <v/>
      </c>
      <c r="E332" s="248" t="str">
        <f>IF($B332=FALSE,"",표준압력!H267)</f>
        <v/>
      </c>
      <c r="F332" s="248" t="str">
        <f>IF($B332=FALSE,"",Pressure_1_R3!Q43)</f>
        <v/>
      </c>
      <c r="G332" s="249" t="str">
        <f>IF($B332=FALSE,"",Pressure_1_R3!R43)</f>
        <v/>
      </c>
      <c r="H332" s="249" t="str">
        <f>IF($B332=FALSE,"",Pressure_1_R3!S43)</f>
        <v/>
      </c>
      <c r="I332" s="255" t="b">
        <f t="shared" si="222"/>
        <v>0</v>
      </c>
      <c r="J332" s="250" t="str">
        <f>IF($B332=FALSE,"",F332*$H$287)</f>
        <v/>
      </c>
      <c r="K332" s="251" t="str">
        <f>IF($B332=FALSE,"",IF(G332="ⅹ",J332,G332*$H$287))</f>
        <v/>
      </c>
      <c r="L332" s="251" t="str">
        <f>IF($B332=FALSE,"",IF(H332="ⅹ",K332,H332*$H$287))</f>
        <v/>
      </c>
      <c r="M332" s="241"/>
      <c r="N332" s="252" t="b">
        <f t="shared" si="212"/>
        <v>0</v>
      </c>
      <c r="O332" s="397" t="s">
        <v>487</v>
      </c>
      <c r="P332" s="401">
        <v>10</v>
      </c>
      <c r="Q332" s="398" t="str">
        <f t="shared" ca="1" si="223"/>
        <v/>
      </c>
      <c r="R332" s="252" t="str">
        <f t="shared" ca="1" si="224"/>
        <v/>
      </c>
      <c r="S332" s="252" t="str">
        <f t="shared" ca="1" si="225"/>
        <v/>
      </c>
      <c r="T332" s="402" t="str">
        <f t="shared" si="226"/>
        <v/>
      </c>
      <c r="U332" s="399" t="str">
        <f t="shared" si="230"/>
        <v/>
      </c>
      <c r="V332" s="399" t="str">
        <f t="shared" si="228"/>
        <v/>
      </c>
      <c r="W332" s="399" t="str">
        <f t="shared" si="229"/>
        <v/>
      </c>
      <c r="X332" s="403" t="str">
        <f t="shared" si="227"/>
        <v/>
      </c>
    </row>
    <row r="333" spans="2:24" s="238" customFormat="1" ht="15" customHeight="1">
      <c r="B333" s="246" t="b">
        <f>IF(Pressure_1_R3!A44="",FALSE,TRUE)</f>
        <v>0</v>
      </c>
      <c r="C333" s="247">
        <v>41</v>
      </c>
      <c r="D333" s="248" t="str">
        <f>IF($B333=FALSE,"",표준압력!F268)</f>
        <v/>
      </c>
      <c r="E333" s="248" t="str">
        <f>IF($B333=FALSE,"",표준압력!H268)</f>
        <v/>
      </c>
      <c r="F333" s="248" t="str">
        <f>IF($B333=FALSE,"",Pressure_1_R3!Q44)</f>
        <v/>
      </c>
      <c r="G333" s="249" t="str">
        <f>IF($B333=FALSE,"",Pressure_1_R3!R44)</f>
        <v/>
      </c>
      <c r="H333" s="249" t="str">
        <f>IF($B333=FALSE,"",Pressure_1_R3!S44)</f>
        <v/>
      </c>
      <c r="I333" s="255" t="b">
        <f t="shared" si="222"/>
        <v>0</v>
      </c>
      <c r="J333" s="250" t="str">
        <f>IF($B333=FALSE,"",F333*$H$287)</f>
        <v/>
      </c>
      <c r="K333" s="251" t="str">
        <f>IF($B333=FALSE,"",IF(G333="ⅹ",J333,G333*$H$287))</f>
        <v/>
      </c>
      <c r="L333" s="251" t="str">
        <f>IF($B333=FALSE,"",IF(H333="ⅹ",K333,H333*$H$287))</f>
        <v/>
      </c>
      <c r="M333" s="241"/>
      <c r="N333" s="252" t="b">
        <f t="shared" si="212"/>
        <v>0</v>
      </c>
      <c r="O333" s="397" t="s">
        <v>487</v>
      </c>
      <c r="P333" s="401">
        <v>11</v>
      </c>
      <c r="Q333" s="398" t="str">
        <f t="shared" ca="1" si="223"/>
        <v/>
      </c>
      <c r="R333" s="252" t="str">
        <f t="shared" ca="1" si="224"/>
        <v/>
      </c>
      <c r="S333" s="252" t="str">
        <f t="shared" ca="1" si="225"/>
        <v/>
      </c>
      <c r="T333" s="402" t="str">
        <f t="shared" si="226"/>
        <v/>
      </c>
      <c r="U333" s="399" t="str">
        <f t="shared" si="230"/>
        <v/>
      </c>
      <c r="V333" s="399" t="str">
        <f t="shared" si="228"/>
        <v/>
      </c>
      <c r="W333" s="399" t="str">
        <f t="shared" si="229"/>
        <v/>
      </c>
      <c r="X333" s="403" t="str">
        <f t="shared" si="227"/>
        <v/>
      </c>
    </row>
    <row r="334" spans="2:24" s="238" customFormat="1" ht="15" customHeight="1">
      <c r="B334" s="246" t="b">
        <f>IF(Pressure_1_R3!A45="",FALSE,TRUE)</f>
        <v>0</v>
      </c>
      <c r="C334" s="247">
        <v>42</v>
      </c>
      <c r="D334" s="248" t="str">
        <f>IF($B334=FALSE,"",표준압력!F269)</f>
        <v/>
      </c>
      <c r="E334" s="248" t="str">
        <f>IF($B334=FALSE,"",표준압력!H269)</f>
        <v/>
      </c>
      <c r="F334" s="248" t="str">
        <f>IF($B334=FALSE,"",Pressure_1_R3!Q45)</f>
        <v/>
      </c>
      <c r="G334" s="249" t="str">
        <f>IF($B334=FALSE,"",Pressure_1_R3!R45)</f>
        <v/>
      </c>
      <c r="H334" s="249" t="str">
        <f>IF($B334=FALSE,"",Pressure_1_R3!S45)</f>
        <v/>
      </c>
      <c r="I334" s="255" t="b">
        <f t="shared" si="222"/>
        <v>0</v>
      </c>
      <c r="J334" s="250" t="str">
        <f>IF($B334=FALSE,"",F334*$H$287)</f>
        <v/>
      </c>
      <c r="K334" s="251" t="str">
        <f>IF($B334=FALSE,"",IF(G334="ⅹ",J334,G334*$H$287))</f>
        <v/>
      </c>
      <c r="L334" s="251" t="str">
        <f>IF($B334=FALSE,"",IF(H334="ⅹ",K334,H334*$H$287))</f>
        <v/>
      </c>
      <c r="M334" s="241"/>
      <c r="N334" s="252" t="b">
        <f t="shared" si="212"/>
        <v>0</v>
      </c>
      <c r="O334" s="397" t="s">
        <v>487</v>
      </c>
      <c r="P334" s="401">
        <v>12</v>
      </c>
      <c r="Q334" s="398" t="str">
        <f t="shared" ca="1" si="223"/>
        <v/>
      </c>
      <c r="R334" s="252" t="str">
        <f t="shared" ca="1" si="224"/>
        <v/>
      </c>
      <c r="S334" s="252" t="str">
        <f t="shared" ca="1" si="225"/>
        <v/>
      </c>
      <c r="T334" s="402" t="str">
        <f t="shared" si="226"/>
        <v/>
      </c>
      <c r="U334" s="399" t="str">
        <f t="shared" si="230"/>
        <v/>
      </c>
      <c r="V334" s="399" t="str">
        <f t="shared" si="228"/>
        <v/>
      </c>
      <c r="W334" s="399" t="str">
        <f t="shared" si="229"/>
        <v/>
      </c>
      <c r="X334" s="403" t="str">
        <f t="shared" si="227"/>
        <v/>
      </c>
    </row>
    <row r="335" spans="2:24" s="238" customFormat="1" ht="15" customHeight="1">
      <c r="B335" s="246" t="b">
        <f>IF(Pressure_1_R3!A46="",FALSE,TRUE)</f>
        <v>0</v>
      </c>
      <c r="C335" s="247">
        <v>43</v>
      </c>
      <c r="D335" s="248" t="str">
        <f>IF($B335=FALSE,"",표준압력!F270)</f>
        <v/>
      </c>
      <c r="E335" s="248" t="str">
        <f>IF($B335=FALSE,"",표준압력!H270)</f>
        <v/>
      </c>
      <c r="F335" s="248" t="str">
        <f>IF($B335=FALSE,"",Pressure_1_R3!Q46)</f>
        <v/>
      </c>
      <c r="G335" s="249" t="str">
        <f>IF($B335=FALSE,"",Pressure_1_R3!R46)</f>
        <v/>
      </c>
      <c r="H335" s="249" t="str">
        <f>IF($B335=FALSE,"",Pressure_1_R3!S46)</f>
        <v/>
      </c>
      <c r="I335" s="255" t="b">
        <f t="shared" si="222"/>
        <v>0</v>
      </c>
      <c r="J335" s="250" t="str">
        <f>IF($B335=FALSE,"",F335*$H$287)</f>
        <v/>
      </c>
      <c r="K335" s="251" t="str">
        <f>IF($B335=FALSE,"",IF(G335="ⅹ",J335,G335*$H$287))</f>
        <v/>
      </c>
      <c r="L335" s="251" t="str">
        <f>IF($B335=FALSE,"",IF(H335="ⅹ",K335,H335*$H$287))</f>
        <v/>
      </c>
      <c r="M335" s="241"/>
      <c r="N335" s="252" t="b">
        <f t="shared" si="212"/>
        <v>0</v>
      </c>
      <c r="O335" s="397" t="s">
        <v>487</v>
      </c>
      <c r="P335" s="401">
        <v>13</v>
      </c>
      <c r="Q335" s="398" t="str">
        <f t="shared" ca="1" si="223"/>
        <v/>
      </c>
      <c r="R335" s="252" t="str">
        <f t="shared" ca="1" si="224"/>
        <v/>
      </c>
      <c r="S335" s="252" t="str">
        <f t="shared" ca="1" si="225"/>
        <v/>
      </c>
      <c r="T335" s="402" t="str">
        <f t="shared" si="226"/>
        <v/>
      </c>
      <c r="U335" s="399" t="str">
        <f t="shared" si="230"/>
        <v/>
      </c>
      <c r="V335" s="399" t="str">
        <f t="shared" si="228"/>
        <v/>
      </c>
      <c r="W335" s="399" t="str">
        <f t="shared" si="229"/>
        <v/>
      </c>
      <c r="X335" s="403" t="str">
        <f t="shared" si="227"/>
        <v/>
      </c>
    </row>
    <row r="336" spans="2:24" s="238" customFormat="1" ht="15" customHeight="1">
      <c r="B336" s="246" t="b">
        <f>IF(Pressure_1_R3!A47="",FALSE,TRUE)</f>
        <v>0</v>
      </c>
      <c r="C336" s="247">
        <v>44</v>
      </c>
      <c r="D336" s="248" t="str">
        <f>IF($B336=FALSE,"",표준압력!F271)</f>
        <v/>
      </c>
      <c r="E336" s="248" t="str">
        <f>IF($B336=FALSE,"",표준압력!H271)</f>
        <v/>
      </c>
      <c r="F336" s="248" t="str">
        <f>IF($B336=FALSE,"",Pressure_1_R3!Q47)</f>
        <v/>
      </c>
      <c r="G336" s="249" t="str">
        <f>IF($B336=FALSE,"",Pressure_1_R3!R47)</f>
        <v/>
      </c>
      <c r="H336" s="249" t="str">
        <f>IF($B336=FALSE,"",Pressure_1_R3!S47)</f>
        <v/>
      </c>
      <c r="I336" s="255" t="b">
        <f t="shared" si="222"/>
        <v>0</v>
      </c>
      <c r="J336" s="250" t="str">
        <f>IF($B336=FALSE,"",F336*$H$287)</f>
        <v/>
      </c>
      <c r="K336" s="251" t="str">
        <f>IF($B336=FALSE,"",IF(G336="ⅹ",J336,G336*$H$287))</f>
        <v/>
      </c>
      <c r="L336" s="251" t="str">
        <f>IF($B336=FALSE,"",IF(H336="ⅹ",K336,H336*$H$287))</f>
        <v/>
      </c>
      <c r="M336" s="241"/>
      <c r="N336" s="252" t="b">
        <f t="shared" si="212"/>
        <v>0</v>
      </c>
      <c r="O336" s="397" t="s">
        <v>487</v>
      </c>
      <c r="P336" s="401">
        <v>14</v>
      </c>
      <c r="Q336" s="398" t="str">
        <f t="shared" ca="1" si="223"/>
        <v/>
      </c>
      <c r="R336" s="252" t="str">
        <f t="shared" ca="1" si="224"/>
        <v/>
      </c>
      <c r="S336" s="252" t="str">
        <f t="shared" ca="1" si="225"/>
        <v/>
      </c>
      <c r="T336" s="402" t="str">
        <f t="shared" si="226"/>
        <v/>
      </c>
      <c r="U336" s="399" t="str">
        <f t="shared" si="230"/>
        <v/>
      </c>
      <c r="V336" s="399" t="str">
        <f t="shared" si="228"/>
        <v/>
      </c>
      <c r="W336" s="399" t="str">
        <f t="shared" si="229"/>
        <v/>
      </c>
      <c r="X336" s="403" t="str">
        <f t="shared" si="227"/>
        <v/>
      </c>
    </row>
    <row r="337" spans="2:24" s="238" customFormat="1" ht="15" customHeight="1">
      <c r="B337" s="246" t="b">
        <f>IF(Pressure_1_R3!A48="",FALSE,TRUE)</f>
        <v>0</v>
      </c>
      <c r="C337" s="247">
        <v>45</v>
      </c>
      <c r="D337" s="248" t="str">
        <f>IF($B337=FALSE,"",표준압력!F272)</f>
        <v/>
      </c>
      <c r="E337" s="248" t="str">
        <f>IF($B337=FALSE,"",표준압력!H272)</f>
        <v/>
      </c>
      <c r="F337" s="248" t="str">
        <f>IF($B337=FALSE,"",Pressure_1_R3!Q48)</f>
        <v/>
      </c>
      <c r="G337" s="249" t="str">
        <f>IF($B337=FALSE,"",Pressure_1_R3!R48)</f>
        <v/>
      </c>
      <c r="H337" s="249" t="str">
        <f>IF($B337=FALSE,"",Pressure_1_R3!S48)</f>
        <v/>
      </c>
      <c r="I337" s="255" t="b">
        <f t="shared" si="222"/>
        <v>0</v>
      </c>
      <c r="J337" s="250" t="str">
        <f>IF($B337=FALSE,"",F337*$H$287)</f>
        <v/>
      </c>
      <c r="K337" s="251" t="str">
        <f>IF($B337=FALSE,"",IF(G337="ⅹ",J337,G337*$H$287))</f>
        <v/>
      </c>
      <c r="L337" s="251" t="str">
        <f>IF($B337=FALSE,"",IF(H337="ⅹ",K337,H337*$H$287))</f>
        <v/>
      </c>
      <c r="M337" s="241"/>
      <c r="N337" s="252" t="b">
        <f t="shared" si="212"/>
        <v>0</v>
      </c>
      <c r="O337" s="397" t="s">
        <v>487</v>
      </c>
      <c r="P337" s="401">
        <v>15</v>
      </c>
      <c r="Q337" s="398" t="str">
        <f t="shared" ca="1" si="223"/>
        <v/>
      </c>
      <c r="R337" s="252" t="str">
        <f t="shared" ca="1" si="224"/>
        <v/>
      </c>
      <c r="S337" s="252" t="str">
        <f t="shared" ca="1" si="225"/>
        <v/>
      </c>
      <c r="T337" s="402" t="str">
        <f t="shared" si="226"/>
        <v/>
      </c>
      <c r="U337" s="399" t="str">
        <f t="shared" si="230"/>
        <v/>
      </c>
      <c r="V337" s="399" t="str">
        <f t="shared" si="228"/>
        <v/>
      </c>
      <c r="W337" s="399" t="str">
        <f t="shared" si="229"/>
        <v/>
      </c>
      <c r="X337" s="403" t="str">
        <f t="shared" si="227"/>
        <v/>
      </c>
    </row>
    <row r="338" spans="2:24" s="238" customFormat="1" ht="15" customHeight="1">
      <c r="B338" s="246" t="b">
        <f>IF(Pressure_1_R3!A49="",FALSE,TRUE)</f>
        <v>0</v>
      </c>
      <c r="C338" s="247">
        <v>46</v>
      </c>
      <c r="D338" s="248" t="str">
        <f>IF($B338=FALSE,"",표준압력!F273)</f>
        <v/>
      </c>
      <c r="E338" s="248" t="str">
        <f>IF($B338=FALSE,"",표준압력!H273)</f>
        <v/>
      </c>
      <c r="F338" s="248" t="str">
        <f>IF($B338=FALSE,"",Pressure_1_R3!Q49)</f>
        <v/>
      </c>
      <c r="G338" s="249" t="str">
        <f>IF($B338=FALSE,"",Pressure_1_R3!R49)</f>
        <v/>
      </c>
      <c r="H338" s="249" t="str">
        <f>IF($B338=FALSE,"",Pressure_1_R3!S49)</f>
        <v/>
      </c>
      <c r="I338" s="255" t="b">
        <f t="shared" si="222"/>
        <v>0</v>
      </c>
      <c r="J338" s="250" t="str">
        <f>IF($B338=FALSE,"",F338*$H$287)</f>
        <v/>
      </c>
      <c r="K338" s="251" t="str">
        <f>IF($B338=FALSE,"",IF(G338="ⅹ",J338,G338*$H$287))</f>
        <v/>
      </c>
      <c r="L338" s="251" t="str">
        <f>IF($B338=FALSE,"",IF(H338="ⅹ",K338,H338*$H$287))</f>
        <v/>
      </c>
      <c r="M338" s="241"/>
      <c r="N338" s="252" t="b">
        <f t="shared" si="212"/>
        <v>0</v>
      </c>
      <c r="O338" s="397" t="s">
        <v>487</v>
      </c>
      <c r="P338" s="401">
        <v>16</v>
      </c>
      <c r="Q338" s="398" t="str">
        <f t="shared" ca="1" si="223"/>
        <v/>
      </c>
      <c r="R338" s="252" t="str">
        <f t="shared" ca="1" si="224"/>
        <v/>
      </c>
      <c r="S338" s="252" t="str">
        <f t="shared" ca="1" si="225"/>
        <v/>
      </c>
      <c r="T338" s="402" t="str">
        <f t="shared" si="226"/>
        <v/>
      </c>
      <c r="U338" s="399" t="str">
        <f t="shared" si="230"/>
        <v/>
      </c>
      <c r="V338" s="399" t="str">
        <f t="shared" si="228"/>
        <v/>
      </c>
      <c r="W338" s="399" t="str">
        <f t="shared" si="229"/>
        <v/>
      </c>
      <c r="X338" s="403" t="str">
        <f t="shared" si="227"/>
        <v/>
      </c>
    </row>
    <row r="339" spans="2:24" s="238" customFormat="1" ht="15" customHeight="1">
      <c r="B339" s="246" t="b">
        <f>IF(Pressure_1_R3!A50="",FALSE,TRUE)</f>
        <v>0</v>
      </c>
      <c r="C339" s="247">
        <v>47</v>
      </c>
      <c r="D339" s="248" t="str">
        <f>IF($B339=FALSE,"",표준압력!F274)</f>
        <v/>
      </c>
      <c r="E339" s="248" t="str">
        <f>IF($B339=FALSE,"",표준압력!H274)</f>
        <v/>
      </c>
      <c r="F339" s="248" t="str">
        <f>IF($B339=FALSE,"",Pressure_1_R3!Q50)</f>
        <v/>
      </c>
      <c r="G339" s="249" t="str">
        <f>IF($B339=FALSE,"",Pressure_1_R3!R50)</f>
        <v/>
      </c>
      <c r="H339" s="249" t="str">
        <f>IF($B339=FALSE,"",Pressure_1_R3!S50)</f>
        <v/>
      </c>
      <c r="I339" s="255" t="b">
        <f t="shared" si="222"/>
        <v>0</v>
      </c>
      <c r="J339" s="250" t="str">
        <f>IF($B339=FALSE,"",F339*$H$287)</f>
        <v/>
      </c>
      <c r="K339" s="251" t="str">
        <f>IF($B339=FALSE,"",IF(G339="ⅹ",J339,G339*$H$287))</f>
        <v/>
      </c>
      <c r="L339" s="251" t="str">
        <f>IF($B339=FALSE,"",IF(H339="ⅹ",K339,H339*$H$287))</f>
        <v/>
      </c>
      <c r="M339" s="241"/>
      <c r="N339" s="252" t="b">
        <f t="shared" si="212"/>
        <v>0</v>
      </c>
      <c r="O339" s="397" t="s">
        <v>487</v>
      </c>
      <c r="P339" s="401">
        <v>17</v>
      </c>
      <c r="Q339" s="398" t="str">
        <f t="shared" ca="1" si="223"/>
        <v/>
      </c>
      <c r="R339" s="252" t="str">
        <f t="shared" ca="1" si="224"/>
        <v/>
      </c>
      <c r="S339" s="252" t="str">
        <f t="shared" ca="1" si="225"/>
        <v/>
      </c>
      <c r="T339" s="402" t="str">
        <f t="shared" si="226"/>
        <v/>
      </c>
      <c r="U339" s="399" t="str">
        <f t="shared" si="230"/>
        <v/>
      </c>
      <c r="V339" s="399" t="str">
        <f t="shared" si="228"/>
        <v/>
      </c>
      <c r="W339" s="399" t="str">
        <f t="shared" si="229"/>
        <v/>
      </c>
      <c r="X339" s="403" t="str">
        <f t="shared" si="227"/>
        <v/>
      </c>
    </row>
    <row r="340" spans="2:24" s="238" customFormat="1" ht="15" customHeight="1">
      <c r="B340" s="246" t="b">
        <f>IF(Pressure_1_R3!A51="",FALSE,TRUE)</f>
        <v>0</v>
      </c>
      <c r="C340" s="247">
        <v>48</v>
      </c>
      <c r="D340" s="248" t="str">
        <f>IF($B340=FALSE,"",표준압력!F275)</f>
        <v/>
      </c>
      <c r="E340" s="248" t="str">
        <f>IF($B340=FALSE,"",표준압력!H275)</f>
        <v/>
      </c>
      <c r="F340" s="248" t="str">
        <f>IF($B340=FALSE,"",Pressure_1_R3!Q51)</f>
        <v/>
      </c>
      <c r="G340" s="249" t="str">
        <f>IF($B340=FALSE,"",Pressure_1_R3!R51)</f>
        <v/>
      </c>
      <c r="H340" s="249" t="str">
        <f>IF($B340=FALSE,"",Pressure_1_R3!S51)</f>
        <v/>
      </c>
      <c r="I340" s="255" t="b">
        <f t="shared" si="222"/>
        <v>0</v>
      </c>
      <c r="J340" s="250" t="str">
        <f>IF($B340=FALSE,"",F340*$H$287)</f>
        <v/>
      </c>
      <c r="K340" s="251" t="str">
        <f>IF($B340=FALSE,"",IF(G340="ⅹ",J340,G340*$H$287))</f>
        <v/>
      </c>
      <c r="L340" s="251" t="str">
        <f>IF($B340=FALSE,"",IF(H340="ⅹ",K340,H340*$H$287))</f>
        <v/>
      </c>
      <c r="M340" s="241"/>
      <c r="N340" s="252" t="b">
        <f t="shared" si="212"/>
        <v>0</v>
      </c>
      <c r="O340" s="397" t="s">
        <v>487</v>
      </c>
      <c r="P340" s="401">
        <v>18</v>
      </c>
      <c r="Q340" s="398" t="str">
        <f t="shared" ca="1" si="223"/>
        <v/>
      </c>
      <c r="R340" s="252" t="str">
        <f t="shared" ca="1" si="224"/>
        <v/>
      </c>
      <c r="S340" s="252" t="str">
        <f t="shared" ca="1" si="225"/>
        <v/>
      </c>
      <c r="T340" s="402" t="str">
        <f t="shared" si="226"/>
        <v/>
      </c>
      <c r="U340" s="399" t="str">
        <f t="shared" si="230"/>
        <v/>
      </c>
      <c r="V340" s="399" t="str">
        <f t="shared" si="228"/>
        <v/>
      </c>
      <c r="W340" s="399" t="str">
        <f t="shared" si="229"/>
        <v/>
      </c>
      <c r="X340" s="403" t="str">
        <f t="shared" si="227"/>
        <v/>
      </c>
    </row>
    <row r="341" spans="2:24" s="238" customFormat="1" ht="15" customHeight="1">
      <c r="B341" s="246" t="b">
        <f>IF(Pressure_1_R3!A52="",FALSE,TRUE)</f>
        <v>0</v>
      </c>
      <c r="C341" s="247">
        <v>49</v>
      </c>
      <c r="D341" s="248" t="str">
        <f>IF($B341=FALSE,"",표준압력!F276)</f>
        <v/>
      </c>
      <c r="E341" s="248" t="str">
        <f>IF($B341=FALSE,"",표준압력!H276)</f>
        <v/>
      </c>
      <c r="F341" s="248" t="str">
        <f>IF($B341=FALSE,"",Pressure_1_R3!Q52)</f>
        <v/>
      </c>
      <c r="G341" s="249" t="str">
        <f>IF($B341=FALSE,"",Pressure_1_R3!R52)</f>
        <v/>
      </c>
      <c r="H341" s="249" t="str">
        <f>IF($B341=FALSE,"",Pressure_1_R3!S52)</f>
        <v/>
      </c>
      <c r="I341" s="255" t="b">
        <f t="shared" si="222"/>
        <v>0</v>
      </c>
      <c r="J341" s="250" t="str">
        <f>IF($B341=FALSE,"",F341*$H$287)</f>
        <v/>
      </c>
      <c r="K341" s="251" t="str">
        <f>IF($B341=FALSE,"",IF(G341="ⅹ",J341,G341*$H$287))</f>
        <v/>
      </c>
      <c r="L341" s="251" t="str">
        <f>IF($B341=FALSE,"",IF(H341="ⅹ",K341,H341*$H$287))</f>
        <v/>
      </c>
      <c r="M341" s="241"/>
      <c r="N341" s="252" t="b">
        <f t="shared" si="212"/>
        <v>0</v>
      </c>
      <c r="O341" s="397" t="s">
        <v>487</v>
      </c>
      <c r="P341" s="401">
        <v>19</v>
      </c>
      <c r="Q341" s="398" t="str">
        <f t="shared" ca="1" si="223"/>
        <v/>
      </c>
      <c r="R341" s="252" t="str">
        <f t="shared" ca="1" si="224"/>
        <v/>
      </c>
      <c r="S341" s="252" t="str">
        <f t="shared" ca="1" si="225"/>
        <v/>
      </c>
      <c r="T341" s="402" t="str">
        <f t="shared" si="226"/>
        <v/>
      </c>
      <c r="U341" s="399" t="str">
        <f t="shared" si="230"/>
        <v/>
      </c>
      <c r="V341" s="399" t="str">
        <f t="shared" si="228"/>
        <v/>
      </c>
      <c r="W341" s="399" t="str">
        <f t="shared" si="229"/>
        <v/>
      </c>
      <c r="X341" s="403" t="str">
        <f t="shared" si="227"/>
        <v/>
      </c>
    </row>
    <row r="342" spans="2:24" s="238" customFormat="1" ht="15" customHeight="1">
      <c r="B342" s="246" t="b">
        <f>IF(Pressure_1_R3!A53="",FALSE,TRUE)</f>
        <v>0</v>
      </c>
      <c r="C342" s="247">
        <v>50</v>
      </c>
      <c r="D342" s="248" t="str">
        <f>IF($B342=FALSE,"",표준압력!F277)</f>
        <v/>
      </c>
      <c r="E342" s="248" t="str">
        <f>IF($B342=FALSE,"",표준압력!H277)</f>
        <v/>
      </c>
      <c r="F342" s="248" t="str">
        <f>IF($B342=FALSE,"",Pressure_1_R3!Q53)</f>
        <v/>
      </c>
      <c r="G342" s="249" t="str">
        <f>IF($B342=FALSE,"",Pressure_1_R3!R53)</f>
        <v/>
      </c>
      <c r="H342" s="249" t="str">
        <f>IF($B342=FALSE,"",Pressure_1_R3!S53)</f>
        <v/>
      </c>
      <c r="I342" s="255" t="b">
        <f t="shared" si="222"/>
        <v>0</v>
      </c>
      <c r="J342" s="250" t="str">
        <f>IF($B342=FALSE,"",F342*$H$287)</f>
        <v/>
      </c>
      <c r="K342" s="251" t="str">
        <f>IF($B342=FALSE,"",IF(G342="ⅹ",J342,G342*$H$287))</f>
        <v/>
      </c>
      <c r="L342" s="251" t="str">
        <f>IF($B342=FALSE,"",IF(H342="ⅹ",K342,H342*$H$287))</f>
        <v/>
      </c>
      <c r="M342" s="241"/>
      <c r="N342" s="252" t="b">
        <f t="shared" si="212"/>
        <v>0</v>
      </c>
      <c r="O342" s="397" t="s">
        <v>487</v>
      </c>
      <c r="P342" s="401">
        <v>20</v>
      </c>
      <c r="Q342" s="398" t="str">
        <f t="shared" ca="1" si="223"/>
        <v/>
      </c>
      <c r="R342" s="252" t="str">
        <f t="shared" ca="1" si="224"/>
        <v/>
      </c>
      <c r="S342" s="252" t="str">
        <f t="shared" ca="1" si="225"/>
        <v/>
      </c>
      <c r="T342" s="402" t="str">
        <f t="shared" si="226"/>
        <v/>
      </c>
      <c r="U342" s="399" t="str">
        <f t="shared" si="230"/>
        <v/>
      </c>
      <c r="V342" s="399" t="str">
        <f t="shared" si="228"/>
        <v/>
      </c>
      <c r="W342" s="399" t="str">
        <f t="shared" si="229"/>
        <v/>
      </c>
      <c r="X342" s="403" t="str">
        <f t="shared" si="227"/>
        <v/>
      </c>
    </row>
    <row r="343" spans="2:24" s="238" customFormat="1" ht="15" customHeight="1">
      <c r="B343" s="246" t="b">
        <f>IF(Pressure_1_R3!A54="",FALSE,TRUE)</f>
        <v>0</v>
      </c>
      <c r="C343" s="247">
        <v>51</v>
      </c>
      <c r="D343" s="248" t="str">
        <f>IF($B343=FALSE,"",표준압력!F278)</f>
        <v/>
      </c>
      <c r="E343" s="248" t="str">
        <f>IF($B343=FALSE,"",표준압력!H278)</f>
        <v/>
      </c>
      <c r="F343" s="248" t="str">
        <f>IF($B343=FALSE,"",Pressure_1_R3!Q54)</f>
        <v/>
      </c>
      <c r="G343" s="249" t="str">
        <f>IF($B343=FALSE,"",Pressure_1_R3!R54)</f>
        <v/>
      </c>
      <c r="H343" s="249" t="str">
        <f>IF($B343=FALSE,"",Pressure_1_R3!S54)</f>
        <v/>
      </c>
      <c r="I343" s="255" t="b">
        <f t="shared" si="222"/>
        <v>0</v>
      </c>
      <c r="J343" s="250" t="str">
        <f>IF($B343=FALSE,"",F343*$H$287)</f>
        <v/>
      </c>
      <c r="K343" s="251" t="str">
        <f>IF($B343=FALSE,"",IF(G343="ⅹ",J343,G343*$H$287))</f>
        <v/>
      </c>
      <c r="L343" s="251" t="str">
        <f>IF($B343=FALSE,"",IF(H343="ⅹ",K343,H343*$H$287))</f>
        <v/>
      </c>
      <c r="M343" s="241"/>
      <c r="N343" s="252" t="b">
        <f t="shared" si="212"/>
        <v>0</v>
      </c>
      <c r="O343" s="397" t="s">
        <v>487</v>
      </c>
      <c r="P343" s="401">
        <v>21</v>
      </c>
      <c r="Q343" s="398" t="str">
        <f t="shared" ca="1" si="223"/>
        <v/>
      </c>
      <c r="R343" s="252" t="str">
        <f t="shared" ca="1" si="224"/>
        <v/>
      </c>
      <c r="S343" s="252" t="str">
        <f t="shared" ca="1" si="225"/>
        <v/>
      </c>
      <c r="T343" s="402" t="str">
        <f t="shared" si="226"/>
        <v/>
      </c>
      <c r="U343" s="399" t="str">
        <f t="shared" si="230"/>
        <v/>
      </c>
      <c r="V343" s="399" t="str">
        <f t="shared" si="228"/>
        <v/>
      </c>
      <c r="W343" s="399" t="str">
        <f t="shared" si="229"/>
        <v/>
      </c>
      <c r="X343" s="403" t="str">
        <f t="shared" si="227"/>
        <v/>
      </c>
    </row>
    <row r="344" spans="2:24" s="238" customFormat="1" ht="15" customHeight="1">
      <c r="B344" s="246" t="b">
        <f>IF(Pressure_1_R3!A55="",FALSE,TRUE)</f>
        <v>0</v>
      </c>
      <c r="C344" s="247">
        <v>52</v>
      </c>
      <c r="D344" s="248" t="str">
        <f>IF($B344=FALSE,"",표준압력!F279)</f>
        <v/>
      </c>
      <c r="E344" s="248" t="str">
        <f>IF($B344=FALSE,"",표준압력!H279)</f>
        <v/>
      </c>
      <c r="F344" s="248" t="str">
        <f>IF($B344=FALSE,"",Pressure_1_R3!Q55)</f>
        <v/>
      </c>
      <c r="G344" s="249" t="str">
        <f>IF($B344=FALSE,"",Pressure_1_R3!R55)</f>
        <v/>
      </c>
      <c r="H344" s="249" t="str">
        <f>IF($B344=FALSE,"",Pressure_1_R3!S55)</f>
        <v/>
      </c>
      <c r="I344" s="255" t="b">
        <f t="shared" si="222"/>
        <v>0</v>
      </c>
      <c r="J344" s="250" t="str">
        <f>IF($B344=FALSE,"",F344*$H$287)</f>
        <v/>
      </c>
      <c r="K344" s="251" t="str">
        <f>IF($B344=FALSE,"",IF(G344="ⅹ",J344,G344*$H$287))</f>
        <v/>
      </c>
      <c r="L344" s="251" t="str">
        <f>IF($B344=FALSE,"",IF(H344="ⅹ",K344,H344*$H$287))</f>
        <v/>
      </c>
      <c r="M344" s="241"/>
      <c r="N344" s="252" t="b">
        <f t="shared" si="212"/>
        <v>0</v>
      </c>
      <c r="O344" s="397" t="s">
        <v>487</v>
      </c>
      <c r="P344" s="401">
        <v>22</v>
      </c>
      <c r="Q344" s="398" t="str">
        <f t="shared" ca="1" si="223"/>
        <v/>
      </c>
      <c r="R344" s="252" t="str">
        <f t="shared" ca="1" si="224"/>
        <v/>
      </c>
      <c r="S344" s="252" t="str">
        <f t="shared" ca="1" si="225"/>
        <v/>
      </c>
      <c r="T344" s="402" t="str">
        <f t="shared" si="226"/>
        <v/>
      </c>
      <c r="U344" s="399" t="str">
        <f t="shared" si="230"/>
        <v/>
      </c>
      <c r="V344" s="399" t="str">
        <f t="shared" si="228"/>
        <v/>
      </c>
      <c r="W344" s="399" t="str">
        <f t="shared" si="229"/>
        <v/>
      </c>
      <c r="X344" s="403" t="str">
        <f t="shared" si="227"/>
        <v/>
      </c>
    </row>
    <row r="345" spans="2:24" s="238" customFormat="1" ht="15" customHeight="1">
      <c r="B345" s="246" t="b">
        <f>IF(Pressure_1_R3!A56="",FALSE,TRUE)</f>
        <v>0</v>
      </c>
      <c r="C345" s="247">
        <v>53</v>
      </c>
      <c r="D345" s="248" t="str">
        <f>IF($B345=FALSE,"",표준압력!F280)</f>
        <v/>
      </c>
      <c r="E345" s="248" t="str">
        <f>IF($B345=FALSE,"",표준압력!H280)</f>
        <v/>
      </c>
      <c r="F345" s="248" t="str">
        <f>IF($B345=FALSE,"",Pressure_1_R3!Q56)</f>
        <v/>
      </c>
      <c r="G345" s="249" t="str">
        <f>IF($B345=FALSE,"",Pressure_1_R3!R56)</f>
        <v/>
      </c>
      <c r="H345" s="249" t="str">
        <f>IF($B345=FALSE,"",Pressure_1_R3!S56)</f>
        <v/>
      </c>
      <c r="I345" s="255" t="b">
        <f t="shared" si="222"/>
        <v>0</v>
      </c>
      <c r="J345" s="250" t="str">
        <f>IF($B345=FALSE,"",F345*$H$287)</f>
        <v/>
      </c>
      <c r="K345" s="251" t="str">
        <f>IF($B345=FALSE,"",IF(G345="ⅹ",J345,G345*$H$287))</f>
        <v/>
      </c>
      <c r="L345" s="251" t="str">
        <f>IF($B345=FALSE,"",IF(H345="ⅹ",K345,H345*$H$287))</f>
        <v/>
      </c>
      <c r="M345" s="241"/>
      <c r="N345" s="252" t="b">
        <f t="shared" si="212"/>
        <v>0</v>
      </c>
      <c r="O345" s="397" t="s">
        <v>487</v>
      </c>
      <c r="P345" s="401">
        <v>23</v>
      </c>
      <c r="Q345" s="398" t="str">
        <f t="shared" ca="1" si="223"/>
        <v/>
      </c>
      <c r="R345" s="252" t="str">
        <f t="shared" ca="1" si="224"/>
        <v/>
      </c>
      <c r="S345" s="252" t="str">
        <f t="shared" ca="1" si="225"/>
        <v/>
      </c>
      <c r="T345" s="402" t="str">
        <f t="shared" si="226"/>
        <v/>
      </c>
      <c r="U345" s="399" t="str">
        <f t="shared" si="230"/>
        <v/>
      </c>
      <c r="V345" s="399" t="str">
        <f t="shared" si="228"/>
        <v/>
      </c>
      <c r="W345" s="399" t="str">
        <f t="shared" si="229"/>
        <v/>
      </c>
      <c r="X345" s="403" t="str">
        <f t="shared" si="227"/>
        <v/>
      </c>
    </row>
    <row r="346" spans="2:24" s="238" customFormat="1" ht="15" customHeight="1">
      <c r="B346" s="246" t="b">
        <f>IF(Pressure_1_R3!A57="",FALSE,TRUE)</f>
        <v>0</v>
      </c>
      <c r="C346" s="247">
        <v>54</v>
      </c>
      <c r="D346" s="248" t="str">
        <f>IF($B346=FALSE,"",표준압력!F281)</f>
        <v/>
      </c>
      <c r="E346" s="248" t="str">
        <f>IF($B346=FALSE,"",표준압력!H281)</f>
        <v/>
      </c>
      <c r="F346" s="248" t="str">
        <f>IF($B346=FALSE,"",Pressure_1_R3!Q57)</f>
        <v/>
      </c>
      <c r="G346" s="249" t="str">
        <f>IF($B346=FALSE,"",Pressure_1_R3!R57)</f>
        <v/>
      </c>
      <c r="H346" s="249" t="str">
        <f>IF($B346=FALSE,"",Pressure_1_R3!S57)</f>
        <v/>
      </c>
      <c r="I346" s="255" t="b">
        <f t="shared" si="222"/>
        <v>0</v>
      </c>
      <c r="J346" s="250" t="str">
        <f>IF($B346=FALSE,"",F346*$H$287)</f>
        <v/>
      </c>
      <c r="K346" s="251" t="str">
        <f>IF($B346=FALSE,"",IF(G346="ⅹ",J346,G346*$H$287))</f>
        <v/>
      </c>
      <c r="L346" s="251" t="str">
        <f>IF($B346=FALSE,"",IF(H346="ⅹ",K346,H346*$H$287))</f>
        <v/>
      </c>
      <c r="M346" s="241"/>
      <c r="N346" s="252" t="b">
        <f t="shared" si="212"/>
        <v>0</v>
      </c>
      <c r="O346" s="397" t="s">
        <v>487</v>
      </c>
      <c r="P346" s="401">
        <v>24</v>
      </c>
      <c r="Q346" s="398" t="str">
        <f t="shared" ca="1" si="223"/>
        <v/>
      </c>
      <c r="R346" s="252" t="str">
        <f t="shared" ca="1" si="224"/>
        <v/>
      </c>
      <c r="S346" s="252" t="str">
        <f t="shared" ca="1" si="225"/>
        <v/>
      </c>
      <c r="T346" s="402" t="str">
        <f t="shared" si="226"/>
        <v/>
      </c>
      <c r="U346" s="399" t="str">
        <f t="shared" si="230"/>
        <v/>
      </c>
      <c r="V346" s="399" t="str">
        <f t="shared" si="228"/>
        <v/>
      </c>
      <c r="W346" s="399" t="str">
        <f t="shared" si="229"/>
        <v/>
      </c>
      <c r="X346" s="403" t="str">
        <f t="shared" si="227"/>
        <v/>
      </c>
    </row>
    <row r="347" spans="2:24" s="238" customFormat="1" ht="15" customHeight="1">
      <c r="B347" s="246" t="b">
        <f>IF(Pressure_1_R3!A58="",FALSE,TRUE)</f>
        <v>0</v>
      </c>
      <c r="C347" s="247">
        <v>55</v>
      </c>
      <c r="D347" s="248" t="str">
        <f>IF($B347=FALSE,"",표준압력!F282)</f>
        <v/>
      </c>
      <c r="E347" s="248" t="str">
        <f>IF($B347=FALSE,"",표준압력!H282)</f>
        <v/>
      </c>
      <c r="F347" s="248" t="str">
        <f>IF($B347=FALSE,"",Pressure_1_R3!Q58)</f>
        <v/>
      </c>
      <c r="G347" s="249" t="str">
        <f>IF($B347=FALSE,"",Pressure_1_R3!R58)</f>
        <v/>
      </c>
      <c r="H347" s="249" t="str">
        <f>IF($B347=FALSE,"",Pressure_1_R3!S58)</f>
        <v/>
      </c>
      <c r="I347" s="255" t="b">
        <f t="shared" si="222"/>
        <v>0</v>
      </c>
      <c r="J347" s="250" t="str">
        <f>IF($B347=FALSE,"",F347*$H$287)</f>
        <v/>
      </c>
      <c r="K347" s="251" t="str">
        <f>IF($B347=FALSE,"",IF(G347="ⅹ",J347,G347*$H$287))</f>
        <v/>
      </c>
      <c r="L347" s="251" t="str">
        <f>IF($B347=FALSE,"",IF(H347="ⅹ",K347,H347*$H$287))</f>
        <v/>
      </c>
      <c r="M347" s="241"/>
      <c r="N347" s="252" t="b">
        <f t="shared" si="212"/>
        <v>0</v>
      </c>
      <c r="O347" s="397" t="s">
        <v>487</v>
      </c>
      <c r="P347" s="401">
        <v>25</v>
      </c>
      <c r="Q347" s="398" t="str">
        <f t="shared" ca="1" si="223"/>
        <v/>
      </c>
      <c r="R347" s="252" t="str">
        <f t="shared" ca="1" si="224"/>
        <v/>
      </c>
      <c r="S347" s="252" t="str">
        <f t="shared" ca="1" si="225"/>
        <v/>
      </c>
      <c r="T347" s="402" t="str">
        <f t="shared" si="226"/>
        <v/>
      </c>
      <c r="U347" s="399" t="str">
        <f t="shared" si="230"/>
        <v/>
      </c>
      <c r="V347" s="399" t="str">
        <f t="shared" si="228"/>
        <v/>
      </c>
      <c r="W347" s="399" t="str">
        <f t="shared" si="229"/>
        <v/>
      </c>
      <c r="X347" s="403" t="str">
        <f t="shared" si="227"/>
        <v/>
      </c>
    </row>
    <row r="348" spans="2:24" s="238" customFormat="1" ht="15" customHeight="1">
      <c r="B348" s="246" t="b">
        <f>IF(Pressure_1_R3!A59="",FALSE,TRUE)</f>
        <v>0</v>
      </c>
      <c r="C348" s="247">
        <v>56</v>
      </c>
      <c r="D348" s="248" t="str">
        <f>IF($B348=FALSE,"",표준압력!F283)</f>
        <v/>
      </c>
      <c r="E348" s="248" t="str">
        <f>IF($B348=FALSE,"",표준압력!H283)</f>
        <v/>
      </c>
      <c r="F348" s="248" t="str">
        <f>IF($B348=FALSE,"",Pressure_1_R3!Q59)</f>
        <v/>
      </c>
      <c r="G348" s="249" t="str">
        <f>IF($B348=FALSE,"",Pressure_1_R3!R59)</f>
        <v/>
      </c>
      <c r="H348" s="249" t="str">
        <f>IF($B348=FALSE,"",Pressure_1_R3!S59)</f>
        <v/>
      </c>
      <c r="I348" s="255" t="b">
        <f t="shared" si="222"/>
        <v>0</v>
      </c>
      <c r="J348" s="250" t="str">
        <f>IF($B348=FALSE,"",F348*$H$287)</f>
        <v/>
      </c>
      <c r="K348" s="251" t="str">
        <f>IF($B348=FALSE,"",IF(G348="ⅹ",J348,G348*$H$287))</f>
        <v/>
      </c>
      <c r="L348" s="251" t="str">
        <f>IF($B348=FALSE,"",IF(H348="ⅹ",K348,H348*$H$287))</f>
        <v/>
      </c>
      <c r="M348" s="241"/>
      <c r="N348" s="252" t="b">
        <f t="shared" si="212"/>
        <v>0</v>
      </c>
      <c r="O348" s="397" t="s">
        <v>487</v>
      </c>
      <c r="P348" s="401">
        <v>26</v>
      </c>
      <c r="Q348" s="398" t="str">
        <f t="shared" ca="1" si="223"/>
        <v/>
      </c>
      <c r="R348" s="252" t="str">
        <f t="shared" ca="1" si="224"/>
        <v/>
      </c>
      <c r="S348" s="252" t="str">
        <f t="shared" ca="1" si="225"/>
        <v/>
      </c>
      <c r="T348" s="402" t="str">
        <f t="shared" si="226"/>
        <v/>
      </c>
      <c r="U348" s="399" t="str">
        <f t="shared" si="230"/>
        <v/>
      </c>
      <c r="V348" s="399" t="str">
        <f t="shared" si="228"/>
        <v/>
      </c>
      <c r="W348" s="399" t="str">
        <f t="shared" si="229"/>
        <v/>
      </c>
      <c r="X348" s="403" t="str">
        <f t="shared" si="227"/>
        <v/>
      </c>
    </row>
    <row r="349" spans="2:24" s="238" customFormat="1" ht="15" customHeight="1">
      <c r="B349" s="246" t="b">
        <f>IF(Pressure_1_R3!A60="",FALSE,TRUE)</f>
        <v>0</v>
      </c>
      <c r="C349" s="247">
        <v>57</v>
      </c>
      <c r="D349" s="248" t="str">
        <f>IF($B349=FALSE,"",표준압력!F284)</f>
        <v/>
      </c>
      <c r="E349" s="248" t="str">
        <f>IF($B349=FALSE,"",표준압력!H284)</f>
        <v/>
      </c>
      <c r="F349" s="248" t="str">
        <f>IF($B349=FALSE,"",Pressure_1_R3!Q60)</f>
        <v/>
      </c>
      <c r="G349" s="249" t="str">
        <f>IF($B349=FALSE,"",Pressure_1_R3!R60)</f>
        <v/>
      </c>
      <c r="H349" s="249" t="str">
        <f>IF($B349=FALSE,"",Pressure_1_R3!S60)</f>
        <v/>
      </c>
      <c r="I349" s="255" t="b">
        <f t="shared" si="222"/>
        <v>0</v>
      </c>
      <c r="J349" s="250" t="str">
        <f>IF($B349=FALSE,"",F349*$H$287)</f>
        <v/>
      </c>
      <c r="K349" s="251" t="str">
        <f>IF($B349=FALSE,"",IF(G349="ⅹ",J349,G349*$H$287))</f>
        <v/>
      </c>
      <c r="L349" s="251" t="str">
        <f>IF($B349=FALSE,"",IF(H349="ⅹ",K349,H349*$H$287))</f>
        <v/>
      </c>
      <c r="M349" s="241"/>
      <c r="N349" s="252" t="b">
        <f t="shared" si="212"/>
        <v>0</v>
      </c>
      <c r="O349" s="397" t="s">
        <v>487</v>
      </c>
      <c r="P349" s="401">
        <v>27</v>
      </c>
      <c r="Q349" s="398" t="str">
        <f t="shared" ca="1" si="223"/>
        <v/>
      </c>
      <c r="R349" s="252" t="str">
        <f t="shared" ca="1" si="224"/>
        <v/>
      </c>
      <c r="S349" s="252" t="str">
        <f t="shared" ca="1" si="225"/>
        <v/>
      </c>
      <c r="T349" s="402" t="str">
        <f t="shared" si="226"/>
        <v/>
      </c>
      <c r="U349" s="399" t="str">
        <f t="shared" si="230"/>
        <v/>
      </c>
      <c r="V349" s="399" t="str">
        <f t="shared" si="228"/>
        <v/>
      </c>
      <c r="W349" s="399" t="str">
        <f t="shared" si="229"/>
        <v/>
      </c>
      <c r="X349" s="403" t="str">
        <f t="shared" si="227"/>
        <v/>
      </c>
    </row>
    <row r="350" spans="2:24" s="238" customFormat="1" ht="15" customHeight="1">
      <c r="B350" s="246" t="b">
        <f>IF(Pressure_1_R3!A61="",FALSE,TRUE)</f>
        <v>0</v>
      </c>
      <c r="C350" s="247">
        <v>58</v>
      </c>
      <c r="D350" s="248" t="str">
        <f>IF($B350=FALSE,"",표준압력!F285)</f>
        <v/>
      </c>
      <c r="E350" s="248" t="str">
        <f>IF($B350=FALSE,"",표준압력!H285)</f>
        <v/>
      </c>
      <c r="F350" s="248" t="str">
        <f>IF($B350=FALSE,"",Pressure_1_R3!Q61)</f>
        <v/>
      </c>
      <c r="G350" s="249" t="str">
        <f>IF($B350=FALSE,"",Pressure_1_R3!R61)</f>
        <v/>
      </c>
      <c r="H350" s="249" t="str">
        <f>IF($B350=FALSE,"",Pressure_1_R3!S61)</f>
        <v/>
      </c>
      <c r="I350" s="255" t="b">
        <f t="shared" si="222"/>
        <v>0</v>
      </c>
      <c r="J350" s="250" t="str">
        <f>IF($B350=FALSE,"",F350*$H$287)</f>
        <v/>
      </c>
      <c r="K350" s="251" t="str">
        <f>IF($B350=FALSE,"",IF(G350="ⅹ",J350,G350*$H$287))</f>
        <v/>
      </c>
      <c r="L350" s="251" t="str">
        <f>IF($B350=FALSE,"",IF(H350="ⅹ",K350,H350*$H$287))</f>
        <v/>
      </c>
      <c r="M350" s="241"/>
      <c r="N350" s="252" t="b">
        <f t="shared" si="212"/>
        <v>0</v>
      </c>
      <c r="O350" s="397" t="s">
        <v>487</v>
      </c>
      <c r="P350" s="401">
        <v>28</v>
      </c>
      <c r="Q350" s="398" t="str">
        <f t="shared" ca="1" si="223"/>
        <v/>
      </c>
      <c r="R350" s="252" t="str">
        <f t="shared" ca="1" si="224"/>
        <v/>
      </c>
      <c r="S350" s="252" t="str">
        <f t="shared" ca="1" si="225"/>
        <v/>
      </c>
      <c r="T350" s="402" t="str">
        <f t="shared" si="226"/>
        <v/>
      </c>
      <c r="U350" s="399" t="str">
        <f t="shared" si="230"/>
        <v/>
      </c>
      <c r="V350" s="399" t="str">
        <f t="shared" si="228"/>
        <v/>
      </c>
      <c r="W350" s="399" t="str">
        <f t="shared" si="229"/>
        <v/>
      </c>
      <c r="X350" s="403" t="str">
        <f t="shared" si="227"/>
        <v/>
      </c>
    </row>
    <row r="351" spans="2:24" s="238" customFormat="1" ht="15" customHeight="1">
      <c r="B351" s="246" t="b">
        <f>IF(Pressure_1_R3!A62="",FALSE,TRUE)</f>
        <v>0</v>
      </c>
      <c r="C351" s="247">
        <v>59</v>
      </c>
      <c r="D351" s="248" t="str">
        <f>IF($B351=FALSE,"",표준압력!F286)</f>
        <v/>
      </c>
      <c r="E351" s="248" t="str">
        <f>IF($B351=FALSE,"",표준압력!H286)</f>
        <v/>
      </c>
      <c r="F351" s="248" t="str">
        <f>IF($B351=FALSE,"",Pressure_1_R3!Q62)</f>
        <v/>
      </c>
      <c r="G351" s="249" t="str">
        <f>IF($B351=FALSE,"",Pressure_1_R3!R62)</f>
        <v/>
      </c>
      <c r="H351" s="249" t="str">
        <f>IF($B351=FALSE,"",Pressure_1_R3!S62)</f>
        <v/>
      </c>
      <c r="I351" s="255" t="b">
        <f t="shared" si="222"/>
        <v>0</v>
      </c>
      <c r="J351" s="250" t="str">
        <f>IF($B351=FALSE,"",F351*$H$287)</f>
        <v/>
      </c>
      <c r="K351" s="251" t="str">
        <f>IF($B351=FALSE,"",IF(G351="ⅹ",J351,G351*$H$287))</f>
        <v/>
      </c>
      <c r="L351" s="251" t="str">
        <f>IF($B351=FALSE,"",IF(H351="ⅹ",K351,H351*$H$287))</f>
        <v/>
      </c>
      <c r="M351" s="241"/>
      <c r="N351" s="252" t="b">
        <f t="shared" si="212"/>
        <v>0</v>
      </c>
      <c r="O351" s="397" t="s">
        <v>487</v>
      </c>
      <c r="P351" s="401">
        <v>29</v>
      </c>
      <c r="Q351" s="398" t="str">
        <f t="shared" ca="1" si="223"/>
        <v/>
      </c>
      <c r="R351" s="252" t="str">
        <f t="shared" ca="1" si="224"/>
        <v/>
      </c>
      <c r="S351" s="252" t="str">
        <f t="shared" ca="1" si="225"/>
        <v/>
      </c>
      <c r="T351" s="402" t="str">
        <f t="shared" si="226"/>
        <v/>
      </c>
      <c r="U351" s="399" t="str">
        <f t="shared" si="230"/>
        <v/>
      </c>
      <c r="V351" s="399" t="str">
        <f t="shared" si="228"/>
        <v/>
      </c>
      <c r="W351" s="399" t="str">
        <f t="shared" si="229"/>
        <v/>
      </c>
      <c r="X351" s="403" t="str">
        <f t="shared" si="227"/>
        <v/>
      </c>
    </row>
    <row r="352" spans="2:24" s="238" customFormat="1" ht="15" customHeight="1">
      <c r="B352" s="246" t="b">
        <f>IF(Pressure_1_R3!A63="",FALSE,TRUE)</f>
        <v>0</v>
      </c>
      <c r="C352" s="247">
        <v>60</v>
      </c>
      <c r="D352" s="248" t="str">
        <f>IF($B352=FALSE,"",표준압력!F287)</f>
        <v/>
      </c>
      <c r="E352" s="248" t="str">
        <f>IF($B352=FALSE,"",표준압력!H287)</f>
        <v/>
      </c>
      <c r="F352" s="248" t="str">
        <f>IF($B352=FALSE,"",Pressure_1_R3!Q63)</f>
        <v/>
      </c>
      <c r="G352" s="249" t="str">
        <f>IF($B352=FALSE,"",Pressure_1_R3!R63)</f>
        <v/>
      </c>
      <c r="H352" s="249" t="str">
        <f>IF($B352=FALSE,"",Pressure_1_R3!S63)</f>
        <v/>
      </c>
      <c r="I352" s="255" t="b">
        <f t="shared" si="222"/>
        <v>0</v>
      </c>
      <c r="J352" s="250" t="str">
        <f>IF($B352=FALSE,"",F352*$H$287)</f>
        <v/>
      </c>
      <c r="K352" s="251" t="str">
        <f>IF($B352=FALSE,"",IF(G352="ⅹ",J352,G352*$H$287))</f>
        <v/>
      </c>
      <c r="L352" s="251" t="str">
        <f>IF($B352=FALSE,"",IF(H352="ⅹ",K352,H352*$H$287))</f>
        <v/>
      </c>
      <c r="M352" s="241"/>
      <c r="N352" s="252" t="b">
        <f t="shared" si="212"/>
        <v>0</v>
      </c>
      <c r="O352" s="397" t="s">
        <v>487</v>
      </c>
      <c r="P352" s="401">
        <v>30</v>
      </c>
      <c r="Q352" s="398" t="str">
        <f t="shared" ca="1" si="223"/>
        <v/>
      </c>
      <c r="R352" s="252" t="str">
        <f t="shared" ca="1" si="224"/>
        <v/>
      </c>
      <c r="S352" s="252" t="str">
        <f t="shared" ca="1" si="225"/>
        <v/>
      </c>
      <c r="T352" s="402" t="str">
        <f t="shared" si="226"/>
        <v/>
      </c>
      <c r="U352" s="399" t="str">
        <f t="shared" si="230"/>
        <v/>
      </c>
      <c r="V352" s="399" t="str">
        <f t="shared" si="228"/>
        <v/>
      </c>
      <c r="W352" s="399" t="str">
        <f t="shared" si="229"/>
        <v/>
      </c>
      <c r="X352" s="403" t="str">
        <f t="shared" si="227"/>
        <v/>
      </c>
    </row>
    <row r="353" spans="2:24" ht="15" customHeight="1">
      <c r="B353" s="237"/>
      <c r="C353" s="237"/>
      <c r="D353" s="237"/>
      <c r="E353" s="238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8"/>
      <c r="S353" s="238"/>
      <c r="T353" s="238"/>
    </row>
    <row r="354" spans="2:24" ht="15" customHeight="1">
      <c r="B354" s="243" t="s">
        <v>627</v>
      </c>
      <c r="C354" s="237"/>
      <c r="D354" s="237"/>
      <c r="E354" s="244"/>
      <c r="F354" s="244"/>
      <c r="G354" s="244"/>
      <c r="H354" s="244"/>
      <c r="I354" s="244"/>
      <c r="J354" s="244"/>
      <c r="K354" s="244"/>
      <c r="L354" s="244"/>
      <c r="M354" s="244"/>
      <c r="N354" s="244"/>
      <c r="O354" s="244"/>
      <c r="P354" s="244"/>
      <c r="Q354" s="244"/>
      <c r="R354" s="244"/>
      <c r="S354" s="244"/>
      <c r="U354" s="254"/>
    </row>
    <row r="355" spans="2:24" ht="15" customHeight="1">
      <c r="B355" s="812" t="s">
        <v>513</v>
      </c>
      <c r="C355" s="814" t="s">
        <v>628</v>
      </c>
      <c r="D355" s="814" t="s">
        <v>371</v>
      </c>
      <c r="E355" s="809" t="s">
        <v>578</v>
      </c>
      <c r="F355" s="809" t="s">
        <v>982</v>
      </c>
      <c r="G355" s="809" t="s">
        <v>54</v>
      </c>
      <c r="H355" s="788" t="s">
        <v>697</v>
      </c>
      <c r="I355" s="788"/>
      <c r="J355" s="788"/>
      <c r="K355" s="788"/>
      <c r="L355" s="809" t="s">
        <v>629</v>
      </c>
      <c r="M355" s="786" t="s">
        <v>699</v>
      </c>
      <c r="N355" s="796"/>
      <c r="O355" s="796"/>
      <c r="P355" s="796"/>
      <c r="Q355" s="787"/>
      <c r="R355" s="809" t="s">
        <v>580</v>
      </c>
      <c r="S355" s="826" t="s">
        <v>630</v>
      </c>
      <c r="T355" s="827"/>
      <c r="U355" s="827"/>
      <c r="V355" s="827"/>
      <c r="W355" s="828"/>
      <c r="X355" s="809" t="s">
        <v>631</v>
      </c>
    </row>
    <row r="356" spans="2:24" ht="15" customHeight="1">
      <c r="B356" s="813"/>
      <c r="C356" s="815"/>
      <c r="D356" s="815"/>
      <c r="E356" s="810"/>
      <c r="F356" s="810"/>
      <c r="G356" s="810"/>
      <c r="H356" s="304" t="s">
        <v>632</v>
      </c>
      <c r="I356" s="304" t="s">
        <v>633</v>
      </c>
      <c r="J356" s="304" t="s">
        <v>588</v>
      </c>
      <c r="K356" s="304" t="s">
        <v>634</v>
      </c>
      <c r="L356" s="810"/>
      <c r="M356" s="809" t="s">
        <v>635</v>
      </c>
      <c r="N356" s="809" t="s">
        <v>636</v>
      </c>
      <c r="O356" s="809" t="s">
        <v>585</v>
      </c>
      <c r="P356" s="809" t="s">
        <v>588</v>
      </c>
      <c r="Q356" s="809" t="s">
        <v>637</v>
      </c>
      <c r="R356" s="810"/>
      <c r="S356" s="812" t="s">
        <v>638</v>
      </c>
      <c r="T356" s="812" t="s">
        <v>525</v>
      </c>
      <c r="U356" s="812" t="s">
        <v>639</v>
      </c>
      <c r="V356" s="812" t="s">
        <v>701</v>
      </c>
      <c r="W356" s="812" t="s">
        <v>640</v>
      </c>
      <c r="X356" s="813"/>
    </row>
    <row r="357" spans="2:24" ht="15" customHeight="1">
      <c r="B357" s="813"/>
      <c r="C357" s="816"/>
      <c r="D357" s="816"/>
      <c r="E357" s="811"/>
      <c r="F357" s="811"/>
      <c r="G357" s="811"/>
      <c r="H357" s="304" t="s">
        <v>641</v>
      </c>
      <c r="I357" s="304" t="s">
        <v>594</v>
      </c>
      <c r="J357" s="304" t="s">
        <v>642</v>
      </c>
      <c r="K357" s="304" t="s">
        <v>643</v>
      </c>
      <c r="L357" s="811"/>
      <c r="M357" s="811"/>
      <c r="N357" s="811"/>
      <c r="O357" s="811"/>
      <c r="P357" s="811"/>
      <c r="Q357" s="811"/>
      <c r="R357" s="811"/>
      <c r="S357" s="822"/>
      <c r="T357" s="822"/>
      <c r="U357" s="822"/>
      <c r="V357" s="822"/>
      <c r="W357" s="822"/>
      <c r="X357" s="813"/>
    </row>
    <row r="358" spans="2:24" ht="15" customHeight="1">
      <c r="B358" s="813"/>
      <c r="C358" s="306">
        <f ca="1">D292</f>
        <v>0</v>
      </c>
      <c r="D358" s="306">
        <f ca="1">E292</f>
        <v>0</v>
      </c>
      <c r="E358" s="307">
        <f t="shared" ref="E358:S358" ca="1" si="231">D358</f>
        <v>0</v>
      </c>
      <c r="F358" s="475">
        <f ca="1">E358</f>
        <v>0</v>
      </c>
      <c r="G358" s="475">
        <f ca="1">F358</f>
        <v>0</v>
      </c>
      <c r="H358" s="307">
        <f t="shared" ca="1" si="231"/>
        <v>0</v>
      </c>
      <c r="I358" s="307">
        <f t="shared" ca="1" si="231"/>
        <v>0</v>
      </c>
      <c r="J358" s="307">
        <f t="shared" ca="1" si="231"/>
        <v>0</v>
      </c>
      <c r="K358" s="307">
        <f t="shared" ca="1" si="231"/>
        <v>0</v>
      </c>
      <c r="L358" s="307">
        <f t="shared" ca="1" si="231"/>
        <v>0</v>
      </c>
      <c r="M358" s="307">
        <f t="shared" ca="1" si="231"/>
        <v>0</v>
      </c>
      <c r="N358" s="307">
        <f t="shared" ca="1" si="231"/>
        <v>0</v>
      </c>
      <c r="O358" s="307">
        <f t="shared" ca="1" si="231"/>
        <v>0</v>
      </c>
      <c r="P358" s="307">
        <f t="shared" ca="1" si="231"/>
        <v>0</v>
      </c>
      <c r="Q358" s="307">
        <f t="shared" ca="1" si="231"/>
        <v>0</v>
      </c>
      <c r="R358" s="307">
        <f t="shared" ca="1" si="231"/>
        <v>0</v>
      </c>
      <c r="S358" s="307">
        <f t="shared" ca="1" si="231"/>
        <v>0</v>
      </c>
      <c r="T358" s="307">
        <f ca="1">W358</f>
        <v>0</v>
      </c>
      <c r="U358" s="307">
        <f ca="1">T358</f>
        <v>0</v>
      </c>
      <c r="V358" s="328"/>
      <c r="W358" s="307">
        <f ca="1">S358</f>
        <v>0</v>
      </c>
      <c r="X358" s="822"/>
    </row>
    <row r="359" spans="2:24" ht="15" customHeight="1">
      <c r="B359" s="255">
        <f t="shared" ref="B359:B372" si="232">C293</f>
        <v>1</v>
      </c>
      <c r="C359" s="255" t="str">
        <f t="shared" ref="C359:D372" si="233">IF($N293=FALSE,"",D293)</f>
        <v/>
      </c>
      <c r="D359" s="252" t="str">
        <f t="shared" si="233"/>
        <v/>
      </c>
      <c r="E359" s="252" t="str">
        <f>IF($N293=FALSE,"",표준압력!W228)</f>
        <v/>
      </c>
      <c r="F359" s="252" t="str">
        <f>IF($N293=FALSE,"",표준압력!Z228)</f>
        <v/>
      </c>
      <c r="G359" s="252" t="str">
        <f>IF($N293=FALSE,"",Pressure_1_R3!L4*H$287)</f>
        <v/>
      </c>
      <c r="H359" s="395" t="str">
        <f>IF($N293=FALSE,"",ROUND(AVERAGE(T293,T323),M$393))</f>
        <v/>
      </c>
      <c r="I359" s="252" t="str">
        <f t="shared" ref="I359:I372" si="234">IF($N293=FALSE,"",ROUND(D359,M$393)-H359)</f>
        <v/>
      </c>
      <c r="J359" s="395" t="str">
        <f>IF($N293=FALSE,"",((Q323-Q293)+(R323-R293)+(S323-S293))/3)</f>
        <v/>
      </c>
      <c r="K359" s="395" t="str">
        <f>IF($N293=FALSE,"",MAX(X293,X323))</f>
        <v/>
      </c>
      <c r="L359" s="252" t="str">
        <f t="shared" ref="L359:L372" si="235">IF($N293=FALSE,"",SQRT(SUMSQ(E359/2,F359)))</f>
        <v/>
      </c>
      <c r="M359" s="252" t="str">
        <f t="shared" ref="M359:M372" si="236">IF($N293=FALSE,"",G359/2/SQRT(3))</f>
        <v/>
      </c>
      <c r="N359" s="395" t="str">
        <f>IF($N293=FALSE,"",MAX(ABS(Q$323-Q$293),ABS(R$323-R$293),ABS(S$323-S$293))/2/SQRT(3))</f>
        <v/>
      </c>
      <c r="O359" s="251" t="str">
        <f t="shared" ref="O359:O372" si="237">IF($N293=FALSE,"",IF(K359=0,MAX(K$359:K$388),K359)/2/SQRT(3))</f>
        <v/>
      </c>
      <c r="P359" s="252" t="str">
        <f t="shared" ref="P359:P372" si="238">IF($N293=FALSE,"",J359/2/SQRT(3))</f>
        <v/>
      </c>
      <c r="Q359" s="252" t="str">
        <f t="shared" ref="Q359:Q372" si="239">IF($N293=FALSE,"",SQRT(SUMSQ(M359:P359)))</f>
        <v/>
      </c>
      <c r="R359" s="252" t="str">
        <f t="shared" ref="R359:R372" si="240">IF($N293=FALSE,"",SQRT(SUMSQ(L359,Q359)))</f>
        <v/>
      </c>
      <c r="S359" s="252" t="str">
        <f t="shared" ref="S359:S372" si="241">IF($N293=FALSE,"",R359*2)</f>
        <v/>
      </c>
      <c r="T359" s="240" t="str">
        <f>IF($N293=FALSE,"",Pressure_1_R3!G4*C359)</f>
        <v/>
      </c>
      <c r="U359" s="240" t="str">
        <f t="shared" ref="U359:U372" si="242">IF($N293=FALSE,"",MAX(S359:T359))</f>
        <v/>
      </c>
      <c r="V359" s="240" t="str">
        <f t="shared" ref="V359:V372" si="243">IF($N293=FALSE,"",IF(((U359-ROUND(U359,M$393))/U359*100)&gt;=5,TRUE,FALSE))</f>
        <v/>
      </c>
      <c r="W359" s="240" t="str">
        <f t="shared" ref="W359:W372" si="244">IF($N293=FALSE,"",IF(ROUND(U359,M$393)=0,ROUNDUP(U359,M$393),IF(V359=TRUE,ROUNDUP(U359,M$393),ROUND(U359,M$393))))</f>
        <v/>
      </c>
      <c r="X359" s="263" t="str">
        <f t="shared" ref="X359:X372" si="245">IF($N293=FALSE,"",IF(S359=U359,0,1))</f>
        <v/>
      </c>
    </row>
    <row r="360" spans="2:24" ht="15" customHeight="1">
      <c r="B360" s="255">
        <f t="shared" si="232"/>
        <v>2</v>
      </c>
      <c r="C360" s="255" t="str">
        <f t="shared" si="233"/>
        <v/>
      </c>
      <c r="D360" s="252" t="str">
        <f t="shared" si="233"/>
        <v/>
      </c>
      <c r="E360" s="252" t="str">
        <f>IF($N294=FALSE,"",표준압력!W229)</f>
        <v/>
      </c>
      <c r="F360" s="252" t="str">
        <f>IF($N294=FALSE,"",표준압력!Z229)</f>
        <v/>
      </c>
      <c r="G360" s="252" t="str">
        <f>IF($N294=FALSE,"",Pressure_1_R3!L5*H$287)</f>
        <v/>
      </c>
      <c r="H360" s="395" t="str">
        <f t="shared" ref="H360:H388" si="246">IF($N294=FALSE,"",ROUND(AVERAGE(T294,T324),M$393))</f>
        <v/>
      </c>
      <c r="I360" s="252" t="str">
        <f t="shared" si="234"/>
        <v/>
      </c>
      <c r="J360" s="395" t="str">
        <f t="shared" ref="J360:J388" si="247">IF($N294=FALSE,"",((Q324-Q294)+(R324-R294)+(S324-S294))/3)</f>
        <v/>
      </c>
      <c r="K360" s="395" t="str">
        <f t="shared" ref="K360:K388" si="248">IF($N294=FALSE,"",MAX(X294,X324))</f>
        <v/>
      </c>
      <c r="L360" s="252" t="str">
        <f t="shared" si="235"/>
        <v/>
      </c>
      <c r="M360" s="252" t="str">
        <f t="shared" si="236"/>
        <v/>
      </c>
      <c r="N360" s="395" t="str">
        <f t="shared" ref="N360:N388" si="249">IF($N294=FALSE,"",MAX(ABS(Q$323-Q$293),ABS(R$323-R$293),ABS(S$323-S$293))/2/SQRT(3))</f>
        <v/>
      </c>
      <c r="O360" s="251" t="str">
        <f t="shared" si="237"/>
        <v/>
      </c>
      <c r="P360" s="252" t="str">
        <f t="shared" si="238"/>
        <v/>
      </c>
      <c r="Q360" s="252" t="str">
        <f t="shared" si="239"/>
        <v/>
      </c>
      <c r="R360" s="252" t="str">
        <f t="shared" si="240"/>
        <v/>
      </c>
      <c r="S360" s="252" t="str">
        <f t="shared" si="241"/>
        <v/>
      </c>
      <c r="T360" s="240" t="str">
        <f>IF($N294=FALSE,"",Pressure_1_R3!G5*C360)</f>
        <v/>
      </c>
      <c r="U360" s="240" t="str">
        <f t="shared" si="242"/>
        <v/>
      </c>
      <c r="V360" s="240" t="str">
        <f t="shared" si="243"/>
        <v/>
      </c>
      <c r="W360" s="240" t="str">
        <f t="shared" si="244"/>
        <v/>
      </c>
      <c r="X360" s="263" t="str">
        <f t="shared" si="245"/>
        <v/>
      </c>
    </row>
    <row r="361" spans="2:24" ht="15" customHeight="1">
      <c r="B361" s="255">
        <f t="shared" si="232"/>
        <v>3</v>
      </c>
      <c r="C361" s="255" t="str">
        <f t="shared" si="233"/>
        <v/>
      </c>
      <c r="D361" s="252" t="str">
        <f t="shared" si="233"/>
        <v/>
      </c>
      <c r="E361" s="252" t="str">
        <f>IF($N295=FALSE,"",표준압력!W230)</f>
        <v/>
      </c>
      <c r="F361" s="252" t="str">
        <f>IF($N295=FALSE,"",표준압력!Z230)</f>
        <v/>
      </c>
      <c r="G361" s="252" t="str">
        <f>IF($N295=FALSE,"",Pressure_1_R3!L6*H$287)</f>
        <v/>
      </c>
      <c r="H361" s="395" t="str">
        <f t="shared" si="246"/>
        <v/>
      </c>
      <c r="I361" s="252" t="str">
        <f t="shared" si="234"/>
        <v/>
      </c>
      <c r="J361" s="395" t="str">
        <f t="shared" si="247"/>
        <v/>
      </c>
      <c r="K361" s="395" t="str">
        <f t="shared" si="248"/>
        <v/>
      </c>
      <c r="L361" s="252" t="str">
        <f t="shared" si="235"/>
        <v/>
      </c>
      <c r="M361" s="252" t="str">
        <f t="shared" si="236"/>
        <v/>
      </c>
      <c r="N361" s="395" t="str">
        <f t="shared" si="249"/>
        <v/>
      </c>
      <c r="O361" s="251" t="str">
        <f t="shared" si="237"/>
        <v/>
      </c>
      <c r="P361" s="252" t="str">
        <f t="shared" si="238"/>
        <v/>
      </c>
      <c r="Q361" s="252" t="str">
        <f t="shared" si="239"/>
        <v/>
      </c>
      <c r="R361" s="252" t="str">
        <f t="shared" si="240"/>
        <v/>
      </c>
      <c r="S361" s="252" t="str">
        <f t="shared" si="241"/>
        <v/>
      </c>
      <c r="T361" s="240" t="str">
        <f>IF($N295=FALSE,"",Pressure_1_R3!G6*C361)</f>
        <v/>
      </c>
      <c r="U361" s="240" t="str">
        <f t="shared" si="242"/>
        <v/>
      </c>
      <c r="V361" s="240" t="str">
        <f t="shared" si="243"/>
        <v/>
      </c>
      <c r="W361" s="240" t="str">
        <f t="shared" si="244"/>
        <v/>
      </c>
      <c r="X361" s="263" t="str">
        <f t="shared" si="245"/>
        <v/>
      </c>
    </row>
    <row r="362" spans="2:24" ht="15" customHeight="1">
      <c r="B362" s="255">
        <f t="shared" si="232"/>
        <v>4</v>
      </c>
      <c r="C362" s="255" t="str">
        <f t="shared" si="233"/>
        <v/>
      </c>
      <c r="D362" s="252" t="str">
        <f t="shared" si="233"/>
        <v/>
      </c>
      <c r="E362" s="252" t="str">
        <f>IF($N296=FALSE,"",표준압력!W231)</f>
        <v/>
      </c>
      <c r="F362" s="252" t="str">
        <f>IF($N296=FALSE,"",표준압력!Z231)</f>
        <v/>
      </c>
      <c r="G362" s="252" t="str">
        <f>IF($N296=FALSE,"",Pressure_1_R3!L7*H$287)</f>
        <v/>
      </c>
      <c r="H362" s="395" t="str">
        <f t="shared" si="246"/>
        <v/>
      </c>
      <c r="I362" s="252" t="str">
        <f t="shared" si="234"/>
        <v/>
      </c>
      <c r="J362" s="395" t="str">
        <f t="shared" si="247"/>
        <v/>
      </c>
      <c r="K362" s="395" t="str">
        <f t="shared" si="248"/>
        <v/>
      </c>
      <c r="L362" s="252" t="str">
        <f t="shared" si="235"/>
        <v/>
      </c>
      <c r="M362" s="252" t="str">
        <f t="shared" si="236"/>
        <v/>
      </c>
      <c r="N362" s="395" t="str">
        <f t="shared" si="249"/>
        <v/>
      </c>
      <c r="O362" s="251" t="str">
        <f t="shared" si="237"/>
        <v/>
      </c>
      <c r="P362" s="252" t="str">
        <f t="shared" si="238"/>
        <v/>
      </c>
      <c r="Q362" s="252" t="str">
        <f t="shared" si="239"/>
        <v/>
      </c>
      <c r="R362" s="252" t="str">
        <f t="shared" si="240"/>
        <v/>
      </c>
      <c r="S362" s="252" t="str">
        <f t="shared" si="241"/>
        <v/>
      </c>
      <c r="T362" s="240" t="str">
        <f>IF($N296=FALSE,"",Pressure_1_R3!G7*C362)</f>
        <v/>
      </c>
      <c r="U362" s="240" t="str">
        <f t="shared" si="242"/>
        <v/>
      </c>
      <c r="V362" s="240" t="str">
        <f t="shared" si="243"/>
        <v/>
      </c>
      <c r="W362" s="240" t="str">
        <f t="shared" si="244"/>
        <v/>
      </c>
      <c r="X362" s="263" t="str">
        <f t="shared" si="245"/>
        <v/>
      </c>
    </row>
    <row r="363" spans="2:24" ht="15" customHeight="1">
      <c r="B363" s="255">
        <f t="shared" si="232"/>
        <v>5</v>
      </c>
      <c r="C363" s="255" t="str">
        <f t="shared" si="233"/>
        <v/>
      </c>
      <c r="D363" s="252" t="str">
        <f t="shared" si="233"/>
        <v/>
      </c>
      <c r="E363" s="252" t="str">
        <f>IF($N297=FALSE,"",표준압력!W232)</f>
        <v/>
      </c>
      <c r="F363" s="252" t="str">
        <f>IF($N297=FALSE,"",표준압력!Z232)</f>
        <v/>
      </c>
      <c r="G363" s="252" t="str">
        <f>IF($N297=FALSE,"",Pressure_1_R3!L8*H$287)</f>
        <v/>
      </c>
      <c r="H363" s="395" t="str">
        <f t="shared" si="246"/>
        <v/>
      </c>
      <c r="I363" s="252" t="str">
        <f t="shared" si="234"/>
        <v/>
      </c>
      <c r="J363" s="395" t="str">
        <f t="shared" si="247"/>
        <v/>
      </c>
      <c r="K363" s="395" t="str">
        <f t="shared" si="248"/>
        <v/>
      </c>
      <c r="L363" s="252" t="str">
        <f t="shared" si="235"/>
        <v/>
      </c>
      <c r="M363" s="252" t="str">
        <f t="shared" si="236"/>
        <v/>
      </c>
      <c r="N363" s="395" t="str">
        <f t="shared" si="249"/>
        <v/>
      </c>
      <c r="O363" s="251" t="str">
        <f t="shared" si="237"/>
        <v/>
      </c>
      <c r="P363" s="252" t="str">
        <f t="shared" si="238"/>
        <v/>
      </c>
      <c r="Q363" s="252" t="str">
        <f t="shared" si="239"/>
        <v/>
      </c>
      <c r="R363" s="252" t="str">
        <f t="shared" si="240"/>
        <v/>
      </c>
      <c r="S363" s="252" t="str">
        <f t="shared" si="241"/>
        <v/>
      </c>
      <c r="T363" s="240" t="str">
        <f>IF($N297=FALSE,"",Pressure_1_R3!G8*C363)</f>
        <v/>
      </c>
      <c r="U363" s="240" t="str">
        <f t="shared" si="242"/>
        <v/>
      </c>
      <c r="V363" s="240" t="str">
        <f t="shared" si="243"/>
        <v/>
      </c>
      <c r="W363" s="240" t="str">
        <f t="shared" si="244"/>
        <v/>
      </c>
      <c r="X363" s="263" t="str">
        <f t="shared" si="245"/>
        <v/>
      </c>
    </row>
    <row r="364" spans="2:24" ht="15" customHeight="1">
      <c r="B364" s="255">
        <f t="shared" si="232"/>
        <v>6</v>
      </c>
      <c r="C364" s="255" t="str">
        <f t="shared" si="233"/>
        <v/>
      </c>
      <c r="D364" s="252" t="str">
        <f t="shared" si="233"/>
        <v/>
      </c>
      <c r="E364" s="252" t="str">
        <f>IF($N298=FALSE,"",표준압력!W233)</f>
        <v/>
      </c>
      <c r="F364" s="252" t="str">
        <f>IF($N298=FALSE,"",표준압력!Z233)</f>
        <v/>
      </c>
      <c r="G364" s="252" t="str">
        <f>IF($N298=FALSE,"",Pressure_1_R3!L9*H$287)</f>
        <v/>
      </c>
      <c r="H364" s="395" t="str">
        <f t="shared" si="246"/>
        <v/>
      </c>
      <c r="I364" s="252" t="str">
        <f t="shared" si="234"/>
        <v/>
      </c>
      <c r="J364" s="395" t="str">
        <f t="shared" si="247"/>
        <v/>
      </c>
      <c r="K364" s="395" t="str">
        <f t="shared" si="248"/>
        <v/>
      </c>
      <c r="L364" s="252" t="str">
        <f t="shared" si="235"/>
        <v/>
      </c>
      <c r="M364" s="252" t="str">
        <f t="shared" si="236"/>
        <v/>
      </c>
      <c r="N364" s="395" t="str">
        <f t="shared" si="249"/>
        <v/>
      </c>
      <c r="O364" s="251" t="str">
        <f t="shared" si="237"/>
        <v/>
      </c>
      <c r="P364" s="252" t="str">
        <f t="shared" si="238"/>
        <v/>
      </c>
      <c r="Q364" s="252" t="str">
        <f t="shared" si="239"/>
        <v/>
      </c>
      <c r="R364" s="252" t="str">
        <f t="shared" si="240"/>
        <v/>
      </c>
      <c r="S364" s="252" t="str">
        <f t="shared" si="241"/>
        <v/>
      </c>
      <c r="T364" s="240" t="str">
        <f>IF($N298=FALSE,"",Pressure_1_R3!G9*C364)</f>
        <v/>
      </c>
      <c r="U364" s="240" t="str">
        <f t="shared" si="242"/>
        <v/>
      </c>
      <c r="V364" s="240" t="str">
        <f t="shared" si="243"/>
        <v/>
      </c>
      <c r="W364" s="240" t="str">
        <f t="shared" si="244"/>
        <v/>
      </c>
      <c r="X364" s="263" t="str">
        <f t="shared" si="245"/>
        <v/>
      </c>
    </row>
    <row r="365" spans="2:24" ht="15" customHeight="1">
      <c r="B365" s="255">
        <f t="shared" si="232"/>
        <v>7</v>
      </c>
      <c r="C365" s="255" t="str">
        <f t="shared" si="233"/>
        <v/>
      </c>
      <c r="D365" s="252" t="str">
        <f t="shared" si="233"/>
        <v/>
      </c>
      <c r="E365" s="252" t="str">
        <f>IF($N299=FALSE,"",표준압력!W234)</f>
        <v/>
      </c>
      <c r="F365" s="252" t="str">
        <f>IF($N299=FALSE,"",표준압력!Z234)</f>
        <v/>
      </c>
      <c r="G365" s="252" t="str">
        <f>IF($N299=FALSE,"",Pressure_1_R3!L10*H$287)</f>
        <v/>
      </c>
      <c r="H365" s="395" t="str">
        <f t="shared" si="246"/>
        <v/>
      </c>
      <c r="I365" s="252" t="str">
        <f t="shared" si="234"/>
        <v/>
      </c>
      <c r="J365" s="395" t="str">
        <f t="shared" si="247"/>
        <v/>
      </c>
      <c r="K365" s="395" t="str">
        <f t="shared" si="248"/>
        <v/>
      </c>
      <c r="L365" s="252" t="str">
        <f t="shared" si="235"/>
        <v/>
      </c>
      <c r="M365" s="252" t="str">
        <f t="shared" si="236"/>
        <v/>
      </c>
      <c r="N365" s="395" t="str">
        <f t="shared" si="249"/>
        <v/>
      </c>
      <c r="O365" s="251" t="str">
        <f t="shared" si="237"/>
        <v/>
      </c>
      <c r="P365" s="252" t="str">
        <f t="shared" si="238"/>
        <v/>
      </c>
      <c r="Q365" s="252" t="str">
        <f t="shared" si="239"/>
        <v/>
      </c>
      <c r="R365" s="252" t="str">
        <f t="shared" si="240"/>
        <v/>
      </c>
      <c r="S365" s="252" t="str">
        <f t="shared" si="241"/>
        <v/>
      </c>
      <c r="T365" s="240" t="str">
        <f>IF($N299=FALSE,"",Pressure_1_R3!G10*C365)</f>
        <v/>
      </c>
      <c r="U365" s="240" t="str">
        <f t="shared" si="242"/>
        <v/>
      </c>
      <c r="V365" s="240" t="str">
        <f t="shared" si="243"/>
        <v/>
      </c>
      <c r="W365" s="240" t="str">
        <f t="shared" si="244"/>
        <v/>
      </c>
      <c r="X365" s="263" t="str">
        <f t="shared" si="245"/>
        <v/>
      </c>
    </row>
    <row r="366" spans="2:24" ht="15" customHeight="1">
      <c r="B366" s="255">
        <f t="shared" si="232"/>
        <v>8</v>
      </c>
      <c r="C366" s="255" t="str">
        <f t="shared" si="233"/>
        <v/>
      </c>
      <c r="D366" s="252" t="str">
        <f t="shared" si="233"/>
        <v/>
      </c>
      <c r="E366" s="252" t="str">
        <f>IF($N300=FALSE,"",표준압력!W235)</f>
        <v/>
      </c>
      <c r="F366" s="252" t="str">
        <f>IF($N300=FALSE,"",표준압력!Z235)</f>
        <v/>
      </c>
      <c r="G366" s="252" t="str">
        <f>IF($N300=FALSE,"",Pressure_1_R3!L11*H$287)</f>
        <v/>
      </c>
      <c r="H366" s="395" t="str">
        <f t="shared" si="246"/>
        <v/>
      </c>
      <c r="I366" s="252" t="str">
        <f t="shared" si="234"/>
        <v/>
      </c>
      <c r="J366" s="395" t="str">
        <f t="shared" si="247"/>
        <v/>
      </c>
      <c r="K366" s="395" t="str">
        <f t="shared" si="248"/>
        <v/>
      </c>
      <c r="L366" s="252" t="str">
        <f t="shared" si="235"/>
        <v/>
      </c>
      <c r="M366" s="252" t="str">
        <f t="shared" si="236"/>
        <v/>
      </c>
      <c r="N366" s="395" t="str">
        <f t="shared" si="249"/>
        <v/>
      </c>
      <c r="O366" s="251" t="str">
        <f t="shared" si="237"/>
        <v/>
      </c>
      <c r="P366" s="252" t="str">
        <f t="shared" si="238"/>
        <v/>
      </c>
      <c r="Q366" s="252" t="str">
        <f t="shared" si="239"/>
        <v/>
      </c>
      <c r="R366" s="252" t="str">
        <f t="shared" si="240"/>
        <v/>
      </c>
      <c r="S366" s="252" t="str">
        <f t="shared" si="241"/>
        <v/>
      </c>
      <c r="T366" s="240" t="str">
        <f>IF($N300=FALSE,"",Pressure_1_R3!G11*C366)</f>
        <v/>
      </c>
      <c r="U366" s="240" t="str">
        <f t="shared" si="242"/>
        <v/>
      </c>
      <c r="V366" s="240" t="str">
        <f t="shared" si="243"/>
        <v/>
      </c>
      <c r="W366" s="240" t="str">
        <f t="shared" si="244"/>
        <v/>
      </c>
      <c r="X366" s="263" t="str">
        <f t="shared" si="245"/>
        <v/>
      </c>
    </row>
    <row r="367" spans="2:24" ht="15" customHeight="1">
      <c r="B367" s="255">
        <f t="shared" si="232"/>
        <v>9</v>
      </c>
      <c r="C367" s="255" t="str">
        <f t="shared" si="233"/>
        <v/>
      </c>
      <c r="D367" s="252" t="str">
        <f t="shared" si="233"/>
        <v/>
      </c>
      <c r="E367" s="252" t="str">
        <f>IF($N301=FALSE,"",표준압력!W236)</f>
        <v/>
      </c>
      <c r="F367" s="252" t="str">
        <f>IF($N301=FALSE,"",표준압력!Z236)</f>
        <v/>
      </c>
      <c r="G367" s="252" t="str">
        <f>IF($N301=FALSE,"",Pressure_1_R3!L12*H$287)</f>
        <v/>
      </c>
      <c r="H367" s="395" t="str">
        <f t="shared" si="246"/>
        <v/>
      </c>
      <c r="I367" s="252" t="str">
        <f t="shared" si="234"/>
        <v/>
      </c>
      <c r="J367" s="395" t="str">
        <f t="shared" si="247"/>
        <v/>
      </c>
      <c r="K367" s="395" t="str">
        <f t="shared" si="248"/>
        <v/>
      </c>
      <c r="L367" s="252" t="str">
        <f t="shared" si="235"/>
        <v/>
      </c>
      <c r="M367" s="252" t="str">
        <f t="shared" si="236"/>
        <v/>
      </c>
      <c r="N367" s="395" t="str">
        <f t="shared" si="249"/>
        <v/>
      </c>
      <c r="O367" s="251" t="str">
        <f t="shared" si="237"/>
        <v/>
      </c>
      <c r="P367" s="252" t="str">
        <f t="shared" si="238"/>
        <v/>
      </c>
      <c r="Q367" s="252" t="str">
        <f t="shared" si="239"/>
        <v/>
      </c>
      <c r="R367" s="252" t="str">
        <f t="shared" si="240"/>
        <v/>
      </c>
      <c r="S367" s="252" t="str">
        <f t="shared" si="241"/>
        <v/>
      </c>
      <c r="T367" s="240" t="str">
        <f>IF($N301=FALSE,"",Pressure_1_R3!G12*C367)</f>
        <v/>
      </c>
      <c r="U367" s="240" t="str">
        <f t="shared" si="242"/>
        <v/>
      </c>
      <c r="V367" s="240" t="str">
        <f t="shared" si="243"/>
        <v/>
      </c>
      <c r="W367" s="240" t="str">
        <f t="shared" si="244"/>
        <v/>
      </c>
      <c r="X367" s="263" t="str">
        <f t="shared" si="245"/>
        <v/>
      </c>
    </row>
    <row r="368" spans="2:24" ht="15" customHeight="1">
      <c r="B368" s="255">
        <f t="shared" si="232"/>
        <v>10</v>
      </c>
      <c r="C368" s="255" t="str">
        <f t="shared" si="233"/>
        <v/>
      </c>
      <c r="D368" s="252" t="str">
        <f t="shared" si="233"/>
        <v/>
      </c>
      <c r="E368" s="252" t="str">
        <f>IF($N302=FALSE,"",표준압력!W237)</f>
        <v/>
      </c>
      <c r="F368" s="252" t="str">
        <f>IF($N302=FALSE,"",표준압력!Z237)</f>
        <v/>
      </c>
      <c r="G368" s="252" t="str">
        <f>IF($N302=FALSE,"",Pressure_1_R3!L13*H$287)</f>
        <v/>
      </c>
      <c r="H368" s="395" t="str">
        <f t="shared" si="246"/>
        <v/>
      </c>
      <c r="I368" s="252" t="str">
        <f t="shared" si="234"/>
        <v/>
      </c>
      <c r="J368" s="395" t="str">
        <f t="shared" si="247"/>
        <v/>
      </c>
      <c r="K368" s="395" t="str">
        <f t="shared" si="248"/>
        <v/>
      </c>
      <c r="L368" s="252" t="str">
        <f t="shared" si="235"/>
        <v/>
      </c>
      <c r="M368" s="252" t="str">
        <f t="shared" si="236"/>
        <v/>
      </c>
      <c r="N368" s="395" t="str">
        <f t="shared" si="249"/>
        <v/>
      </c>
      <c r="O368" s="251" t="str">
        <f t="shared" si="237"/>
        <v/>
      </c>
      <c r="P368" s="252" t="str">
        <f t="shared" si="238"/>
        <v/>
      </c>
      <c r="Q368" s="252" t="str">
        <f t="shared" si="239"/>
        <v/>
      </c>
      <c r="R368" s="252" t="str">
        <f t="shared" si="240"/>
        <v/>
      </c>
      <c r="S368" s="252" t="str">
        <f t="shared" si="241"/>
        <v/>
      </c>
      <c r="T368" s="240" t="str">
        <f>IF($N302=FALSE,"",Pressure_1_R3!G13*C368)</f>
        <v/>
      </c>
      <c r="U368" s="240" t="str">
        <f t="shared" si="242"/>
        <v/>
      </c>
      <c r="V368" s="240" t="str">
        <f t="shared" si="243"/>
        <v/>
      </c>
      <c r="W368" s="240" t="str">
        <f t="shared" si="244"/>
        <v/>
      </c>
      <c r="X368" s="263" t="str">
        <f t="shared" si="245"/>
        <v/>
      </c>
    </row>
    <row r="369" spans="2:24" ht="15" customHeight="1">
      <c r="B369" s="255">
        <f t="shared" si="232"/>
        <v>11</v>
      </c>
      <c r="C369" s="255" t="str">
        <f t="shared" si="233"/>
        <v/>
      </c>
      <c r="D369" s="252" t="str">
        <f t="shared" si="233"/>
        <v/>
      </c>
      <c r="E369" s="252" t="str">
        <f>IF($N303=FALSE,"",표준압력!W238)</f>
        <v/>
      </c>
      <c r="F369" s="252" t="str">
        <f>IF($N303=FALSE,"",표준압력!Z238)</f>
        <v/>
      </c>
      <c r="G369" s="252" t="str">
        <f>IF($N303=FALSE,"",Pressure_1_R3!L14*H$287)</f>
        <v/>
      </c>
      <c r="H369" s="395" t="str">
        <f t="shared" si="246"/>
        <v/>
      </c>
      <c r="I369" s="252" t="str">
        <f t="shared" si="234"/>
        <v/>
      </c>
      <c r="J369" s="395" t="str">
        <f t="shared" si="247"/>
        <v/>
      </c>
      <c r="K369" s="395" t="str">
        <f t="shared" si="248"/>
        <v/>
      </c>
      <c r="L369" s="252" t="str">
        <f t="shared" si="235"/>
        <v/>
      </c>
      <c r="M369" s="252" t="str">
        <f t="shared" si="236"/>
        <v/>
      </c>
      <c r="N369" s="395" t="str">
        <f t="shared" si="249"/>
        <v/>
      </c>
      <c r="O369" s="251" t="str">
        <f t="shared" si="237"/>
        <v/>
      </c>
      <c r="P369" s="252" t="str">
        <f t="shared" si="238"/>
        <v/>
      </c>
      <c r="Q369" s="252" t="str">
        <f t="shared" si="239"/>
        <v/>
      </c>
      <c r="R369" s="252" t="str">
        <f t="shared" si="240"/>
        <v/>
      </c>
      <c r="S369" s="252" t="str">
        <f t="shared" si="241"/>
        <v/>
      </c>
      <c r="T369" s="240" t="str">
        <f>IF($N303=FALSE,"",Pressure_1_R3!G14*C369)</f>
        <v/>
      </c>
      <c r="U369" s="240" t="str">
        <f t="shared" si="242"/>
        <v/>
      </c>
      <c r="V369" s="240" t="str">
        <f t="shared" si="243"/>
        <v/>
      </c>
      <c r="W369" s="240" t="str">
        <f t="shared" si="244"/>
        <v/>
      </c>
      <c r="X369" s="263" t="str">
        <f t="shared" si="245"/>
        <v/>
      </c>
    </row>
    <row r="370" spans="2:24" ht="15" customHeight="1">
      <c r="B370" s="255">
        <f t="shared" si="232"/>
        <v>12</v>
      </c>
      <c r="C370" s="255" t="str">
        <f t="shared" si="233"/>
        <v/>
      </c>
      <c r="D370" s="252" t="str">
        <f t="shared" si="233"/>
        <v/>
      </c>
      <c r="E370" s="252" t="str">
        <f>IF($N304=FALSE,"",표준압력!W239)</f>
        <v/>
      </c>
      <c r="F370" s="252" t="str">
        <f>IF($N304=FALSE,"",표준압력!Z239)</f>
        <v/>
      </c>
      <c r="G370" s="252" t="str">
        <f>IF($N304=FALSE,"",Pressure_1_R3!L15*H$287)</f>
        <v/>
      </c>
      <c r="H370" s="395" t="str">
        <f t="shared" si="246"/>
        <v/>
      </c>
      <c r="I370" s="252" t="str">
        <f t="shared" si="234"/>
        <v/>
      </c>
      <c r="J370" s="395" t="str">
        <f t="shared" si="247"/>
        <v/>
      </c>
      <c r="K370" s="395" t="str">
        <f t="shared" si="248"/>
        <v/>
      </c>
      <c r="L370" s="252" t="str">
        <f t="shared" si="235"/>
        <v/>
      </c>
      <c r="M370" s="252" t="str">
        <f t="shared" si="236"/>
        <v/>
      </c>
      <c r="N370" s="395" t="str">
        <f t="shared" si="249"/>
        <v/>
      </c>
      <c r="O370" s="251" t="str">
        <f t="shared" si="237"/>
        <v/>
      </c>
      <c r="P370" s="252" t="str">
        <f t="shared" si="238"/>
        <v/>
      </c>
      <c r="Q370" s="252" t="str">
        <f t="shared" si="239"/>
        <v/>
      </c>
      <c r="R370" s="252" t="str">
        <f t="shared" si="240"/>
        <v/>
      </c>
      <c r="S370" s="252" t="str">
        <f t="shared" si="241"/>
        <v/>
      </c>
      <c r="T370" s="240" t="str">
        <f>IF($N304=FALSE,"",Pressure_1_R3!G15*C370)</f>
        <v/>
      </c>
      <c r="U370" s="240" t="str">
        <f t="shared" si="242"/>
        <v/>
      </c>
      <c r="V370" s="240" t="str">
        <f t="shared" si="243"/>
        <v/>
      </c>
      <c r="W370" s="240" t="str">
        <f t="shared" si="244"/>
        <v/>
      </c>
      <c r="X370" s="263" t="str">
        <f t="shared" si="245"/>
        <v/>
      </c>
    </row>
    <row r="371" spans="2:24" ht="15" customHeight="1">
      <c r="B371" s="255">
        <f t="shared" si="232"/>
        <v>13</v>
      </c>
      <c r="C371" s="255" t="str">
        <f t="shared" si="233"/>
        <v/>
      </c>
      <c r="D371" s="252" t="str">
        <f t="shared" si="233"/>
        <v/>
      </c>
      <c r="E371" s="252" t="str">
        <f>IF($N305=FALSE,"",표준압력!W240)</f>
        <v/>
      </c>
      <c r="F371" s="252" t="str">
        <f>IF($N305=FALSE,"",표준압력!Z240)</f>
        <v/>
      </c>
      <c r="G371" s="252" t="str">
        <f>IF($N305=FALSE,"",Pressure_1_R3!L16*H$287)</f>
        <v/>
      </c>
      <c r="H371" s="395" t="str">
        <f t="shared" si="246"/>
        <v/>
      </c>
      <c r="I371" s="252" t="str">
        <f t="shared" si="234"/>
        <v/>
      </c>
      <c r="J371" s="395" t="str">
        <f t="shared" si="247"/>
        <v/>
      </c>
      <c r="K371" s="395" t="str">
        <f t="shared" si="248"/>
        <v/>
      </c>
      <c r="L371" s="252" t="str">
        <f t="shared" si="235"/>
        <v/>
      </c>
      <c r="M371" s="252" t="str">
        <f t="shared" si="236"/>
        <v/>
      </c>
      <c r="N371" s="395" t="str">
        <f t="shared" si="249"/>
        <v/>
      </c>
      <c r="O371" s="251" t="str">
        <f t="shared" si="237"/>
        <v/>
      </c>
      <c r="P371" s="252" t="str">
        <f t="shared" si="238"/>
        <v/>
      </c>
      <c r="Q371" s="252" t="str">
        <f t="shared" si="239"/>
        <v/>
      </c>
      <c r="R371" s="252" t="str">
        <f t="shared" si="240"/>
        <v/>
      </c>
      <c r="S371" s="252" t="str">
        <f t="shared" si="241"/>
        <v/>
      </c>
      <c r="T371" s="240" t="str">
        <f>IF($N305=FALSE,"",Pressure_1_R3!G16*C371)</f>
        <v/>
      </c>
      <c r="U371" s="240" t="str">
        <f t="shared" si="242"/>
        <v/>
      </c>
      <c r="V371" s="240" t="str">
        <f t="shared" si="243"/>
        <v/>
      </c>
      <c r="W371" s="240" t="str">
        <f t="shared" si="244"/>
        <v/>
      </c>
      <c r="X371" s="263" t="str">
        <f t="shared" si="245"/>
        <v/>
      </c>
    </row>
    <row r="372" spans="2:24" ht="15" customHeight="1">
      <c r="B372" s="255">
        <f t="shared" si="232"/>
        <v>14</v>
      </c>
      <c r="C372" s="255" t="str">
        <f t="shared" si="233"/>
        <v/>
      </c>
      <c r="D372" s="252" t="str">
        <f t="shared" si="233"/>
        <v/>
      </c>
      <c r="E372" s="252" t="str">
        <f>IF($N306=FALSE,"",표준압력!W241)</f>
        <v/>
      </c>
      <c r="F372" s="252" t="str">
        <f>IF($N306=FALSE,"",표준압력!Z241)</f>
        <v/>
      </c>
      <c r="G372" s="252" t="str">
        <f>IF($N306=FALSE,"",Pressure_1_R3!L17*H$287)</f>
        <v/>
      </c>
      <c r="H372" s="395" t="str">
        <f t="shared" si="246"/>
        <v/>
      </c>
      <c r="I372" s="252" t="str">
        <f t="shared" si="234"/>
        <v/>
      </c>
      <c r="J372" s="395" t="str">
        <f t="shared" si="247"/>
        <v/>
      </c>
      <c r="K372" s="395" t="str">
        <f t="shared" si="248"/>
        <v/>
      </c>
      <c r="L372" s="252" t="str">
        <f t="shared" si="235"/>
        <v/>
      </c>
      <c r="M372" s="252" t="str">
        <f t="shared" si="236"/>
        <v/>
      </c>
      <c r="N372" s="395" t="str">
        <f t="shared" si="249"/>
        <v/>
      </c>
      <c r="O372" s="251" t="str">
        <f t="shared" si="237"/>
        <v/>
      </c>
      <c r="P372" s="252" t="str">
        <f t="shared" si="238"/>
        <v/>
      </c>
      <c r="Q372" s="252" t="str">
        <f t="shared" si="239"/>
        <v/>
      </c>
      <c r="R372" s="252" t="str">
        <f t="shared" si="240"/>
        <v/>
      </c>
      <c r="S372" s="252" t="str">
        <f t="shared" si="241"/>
        <v/>
      </c>
      <c r="T372" s="240" t="str">
        <f>IF($N306=FALSE,"",Pressure_1_R3!G17*C372)</f>
        <v/>
      </c>
      <c r="U372" s="240" t="str">
        <f t="shared" si="242"/>
        <v/>
      </c>
      <c r="V372" s="240" t="str">
        <f t="shared" si="243"/>
        <v/>
      </c>
      <c r="W372" s="240" t="str">
        <f t="shared" si="244"/>
        <v/>
      </c>
      <c r="X372" s="263" t="str">
        <f t="shared" si="245"/>
        <v/>
      </c>
    </row>
    <row r="373" spans="2:24" ht="15" customHeight="1">
      <c r="B373" s="255">
        <f t="shared" ref="B373:B388" si="250">C307</f>
        <v>15</v>
      </c>
      <c r="C373" s="255" t="str">
        <f t="shared" ref="C373:D373" si="251">IF($N307=FALSE,"",D307)</f>
        <v/>
      </c>
      <c r="D373" s="252" t="str">
        <f t="shared" si="251"/>
        <v/>
      </c>
      <c r="E373" s="252" t="str">
        <f>IF($N307=FALSE,"",표준압력!W242)</f>
        <v/>
      </c>
      <c r="F373" s="252" t="str">
        <f>IF($N307=FALSE,"",표준압력!Z242)</f>
        <v/>
      </c>
      <c r="G373" s="252" t="str">
        <f>IF($N307=FALSE,"",Pressure_1_R3!L18*H$287)</f>
        <v/>
      </c>
      <c r="H373" s="395" t="str">
        <f t="shared" si="246"/>
        <v/>
      </c>
      <c r="I373" s="252" t="str">
        <f t="shared" ref="I373:I388" si="252">IF($N307=FALSE,"",ROUND(D373,M$393)-H373)</f>
        <v/>
      </c>
      <c r="J373" s="395" t="str">
        <f t="shared" si="247"/>
        <v/>
      </c>
      <c r="K373" s="395" t="str">
        <f t="shared" si="248"/>
        <v/>
      </c>
      <c r="L373" s="252" t="str">
        <f t="shared" ref="L373:L388" si="253">IF($N307=FALSE,"",SQRT(SUMSQ(E373/2,F373)))</f>
        <v/>
      </c>
      <c r="M373" s="252" t="str">
        <f t="shared" ref="M373:M388" si="254">IF($N307=FALSE,"",G373/2/SQRT(3))</f>
        <v/>
      </c>
      <c r="N373" s="395" t="str">
        <f t="shared" si="249"/>
        <v/>
      </c>
      <c r="O373" s="251" t="str">
        <f t="shared" ref="O373:O388" si="255">IF($N307=FALSE,"",IF(K373=0,MAX(K$359:K$388),K373)/2/SQRT(3))</f>
        <v/>
      </c>
      <c r="P373" s="252" t="str">
        <f t="shared" ref="P373:P388" si="256">IF($N307=FALSE,"",J373/2/SQRT(3))</f>
        <v/>
      </c>
      <c r="Q373" s="252" t="str">
        <f t="shared" ref="Q373:Q388" si="257">IF($N307=FALSE,"",SQRT(SUMSQ(M373:P373)))</f>
        <v/>
      </c>
      <c r="R373" s="252" t="str">
        <f t="shared" ref="R373:R388" si="258">IF($N307=FALSE,"",SQRT(SUMSQ(L373,Q373)))</f>
        <v/>
      </c>
      <c r="S373" s="252" t="str">
        <f t="shared" ref="S373:S388" si="259">IF($N307=FALSE,"",R373*2)</f>
        <v/>
      </c>
      <c r="T373" s="240" t="str">
        <f>IF($N307=FALSE,"",Pressure_1_R3!G18*C373)</f>
        <v/>
      </c>
      <c r="U373" s="240" t="str">
        <f t="shared" ref="U373:U388" si="260">IF($N307=FALSE,"",MAX(S373:T373))</f>
        <v/>
      </c>
      <c r="V373" s="240" t="str">
        <f t="shared" ref="V373:V388" si="261">IF($N307=FALSE,"",IF(((U373-ROUND(U373,M$393))/U373*100)&gt;=5,TRUE,FALSE))</f>
        <v/>
      </c>
      <c r="W373" s="240" t="str">
        <f t="shared" ref="W373:W388" si="262">IF($N307=FALSE,"",IF(ROUND(U373,M$393)=0,ROUNDUP(U373,M$393),IF(V373=TRUE,ROUNDUP(U373,M$393),ROUND(U373,M$393))))</f>
        <v/>
      </c>
      <c r="X373" s="263" t="str">
        <f t="shared" ref="X373:X388" si="263">IF($N307=FALSE,"",IF(S373=U373,0,1))</f>
        <v/>
      </c>
    </row>
    <row r="374" spans="2:24" ht="15" customHeight="1">
      <c r="B374" s="255">
        <f t="shared" si="250"/>
        <v>16</v>
      </c>
      <c r="C374" s="255" t="str">
        <f t="shared" ref="C374:D374" si="264">IF($N308=FALSE,"",D308)</f>
        <v/>
      </c>
      <c r="D374" s="252" t="str">
        <f t="shared" si="264"/>
        <v/>
      </c>
      <c r="E374" s="252" t="str">
        <f>IF($N308=FALSE,"",표준압력!W243)</f>
        <v/>
      </c>
      <c r="F374" s="252" t="str">
        <f>IF($N308=FALSE,"",표준압력!Z243)</f>
        <v/>
      </c>
      <c r="G374" s="252" t="str">
        <f>IF($N308=FALSE,"",Pressure_1_R3!L19*H$287)</f>
        <v/>
      </c>
      <c r="H374" s="395" t="str">
        <f t="shared" si="246"/>
        <v/>
      </c>
      <c r="I374" s="252" t="str">
        <f t="shared" si="252"/>
        <v/>
      </c>
      <c r="J374" s="395" t="str">
        <f t="shared" si="247"/>
        <v/>
      </c>
      <c r="K374" s="395" t="str">
        <f t="shared" si="248"/>
        <v/>
      </c>
      <c r="L374" s="252" t="str">
        <f t="shared" si="253"/>
        <v/>
      </c>
      <c r="M374" s="252" t="str">
        <f t="shared" si="254"/>
        <v/>
      </c>
      <c r="N374" s="395" t="str">
        <f t="shared" si="249"/>
        <v/>
      </c>
      <c r="O374" s="251" t="str">
        <f t="shared" si="255"/>
        <v/>
      </c>
      <c r="P374" s="252" t="str">
        <f t="shared" si="256"/>
        <v/>
      </c>
      <c r="Q374" s="252" t="str">
        <f t="shared" si="257"/>
        <v/>
      </c>
      <c r="R374" s="252" t="str">
        <f t="shared" si="258"/>
        <v/>
      </c>
      <c r="S374" s="252" t="str">
        <f t="shared" si="259"/>
        <v/>
      </c>
      <c r="T374" s="240" t="str">
        <f>IF($N308=FALSE,"",Pressure_1_R3!G19*C374)</f>
        <v/>
      </c>
      <c r="U374" s="240" t="str">
        <f t="shared" si="260"/>
        <v/>
      </c>
      <c r="V374" s="240" t="str">
        <f t="shared" si="261"/>
        <v/>
      </c>
      <c r="W374" s="240" t="str">
        <f t="shared" si="262"/>
        <v/>
      </c>
      <c r="X374" s="263" t="str">
        <f t="shared" si="263"/>
        <v/>
      </c>
    </row>
    <row r="375" spans="2:24" ht="15" customHeight="1">
      <c r="B375" s="255">
        <f t="shared" si="250"/>
        <v>17</v>
      </c>
      <c r="C375" s="255" t="str">
        <f t="shared" ref="C375:D375" si="265">IF($N309=FALSE,"",D309)</f>
        <v/>
      </c>
      <c r="D375" s="252" t="str">
        <f t="shared" si="265"/>
        <v/>
      </c>
      <c r="E375" s="252" t="str">
        <f>IF($N309=FALSE,"",표준압력!W244)</f>
        <v/>
      </c>
      <c r="F375" s="252" t="str">
        <f>IF($N309=FALSE,"",표준압력!Z244)</f>
        <v/>
      </c>
      <c r="G375" s="252" t="str">
        <f>IF($N309=FALSE,"",Pressure_1_R3!L20*H$287)</f>
        <v/>
      </c>
      <c r="H375" s="395" t="str">
        <f t="shared" si="246"/>
        <v/>
      </c>
      <c r="I375" s="252" t="str">
        <f t="shared" si="252"/>
        <v/>
      </c>
      <c r="J375" s="395" t="str">
        <f t="shared" si="247"/>
        <v/>
      </c>
      <c r="K375" s="395" t="str">
        <f t="shared" si="248"/>
        <v/>
      </c>
      <c r="L375" s="252" t="str">
        <f t="shared" si="253"/>
        <v/>
      </c>
      <c r="M375" s="252" t="str">
        <f t="shared" si="254"/>
        <v/>
      </c>
      <c r="N375" s="395" t="str">
        <f t="shared" si="249"/>
        <v/>
      </c>
      <c r="O375" s="251" t="str">
        <f t="shared" si="255"/>
        <v/>
      </c>
      <c r="P375" s="252" t="str">
        <f t="shared" si="256"/>
        <v/>
      </c>
      <c r="Q375" s="252" t="str">
        <f t="shared" si="257"/>
        <v/>
      </c>
      <c r="R375" s="252" t="str">
        <f t="shared" si="258"/>
        <v/>
      </c>
      <c r="S375" s="252" t="str">
        <f t="shared" si="259"/>
        <v/>
      </c>
      <c r="T375" s="240" t="str">
        <f>IF($N309=FALSE,"",Pressure_1_R3!G20*C375)</f>
        <v/>
      </c>
      <c r="U375" s="240" t="str">
        <f t="shared" si="260"/>
        <v/>
      </c>
      <c r="V375" s="240" t="str">
        <f t="shared" si="261"/>
        <v/>
      </c>
      <c r="W375" s="240" t="str">
        <f t="shared" si="262"/>
        <v/>
      </c>
      <c r="X375" s="263" t="str">
        <f t="shared" si="263"/>
        <v/>
      </c>
    </row>
    <row r="376" spans="2:24" ht="15" customHeight="1">
      <c r="B376" s="255">
        <f t="shared" si="250"/>
        <v>18</v>
      </c>
      <c r="C376" s="255" t="str">
        <f t="shared" ref="C376:D376" si="266">IF($N310=FALSE,"",D310)</f>
        <v/>
      </c>
      <c r="D376" s="252" t="str">
        <f t="shared" si="266"/>
        <v/>
      </c>
      <c r="E376" s="252" t="str">
        <f>IF($N310=FALSE,"",표준압력!W245)</f>
        <v/>
      </c>
      <c r="F376" s="252" t="str">
        <f>IF($N310=FALSE,"",표준압력!Z245)</f>
        <v/>
      </c>
      <c r="G376" s="252" t="str">
        <f>IF($N310=FALSE,"",Pressure_1_R3!L21*H$287)</f>
        <v/>
      </c>
      <c r="H376" s="395" t="str">
        <f t="shared" si="246"/>
        <v/>
      </c>
      <c r="I376" s="252" t="str">
        <f t="shared" si="252"/>
        <v/>
      </c>
      <c r="J376" s="395" t="str">
        <f t="shared" si="247"/>
        <v/>
      </c>
      <c r="K376" s="395" t="str">
        <f t="shared" si="248"/>
        <v/>
      </c>
      <c r="L376" s="252" t="str">
        <f t="shared" si="253"/>
        <v/>
      </c>
      <c r="M376" s="252" t="str">
        <f t="shared" si="254"/>
        <v/>
      </c>
      <c r="N376" s="395" t="str">
        <f t="shared" si="249"/>
        <v/>
      </c>
      <c r="O376" s="251" t="str">
        <f t="shared" si="255"/>
        <v/>
      </c>
      <c r="P376" s="252" t="str">
        <f t="shared" si="256"/>
        <v/>
      </c>
      <c r="Q376" s="252" t="str">
        <f t="shared" si="257"/>
        <v/>
      </c>
      <c r="R376" s="252" t="str">
        <f t="shared" si="258"/>
        <v/>
      </c>
      <c r="S376" s="252" t="str">
        <f t="shared" si="259"/>
        <v/>
      </c>
      <c r="T376" s="240" t="str">
        <f>IF($N310=FALSE,"",Pressure_1_R3!G21*C376)</f>
        <v/>
      </c>
      <c r="U376" s="240" t="str">
        <f t="shared" si="260"/>
        <v/>
      </c>
      <c r="V376" s="240" t="str">
        <f t="shared" si="261"/>
        <v/>
      </c>
      <c r="W376" s="240" t="str">
        <f t="shared" si="262"/>
        <v/>
      </c>
      <c r="X376" s="263" t="str">
        <f t="shared" si="263"/>
        <v/>
      </c>
    </row>
    <row r="377" spans="2:24" ht="15" customHeight="1">
      <c r="B377" s="255">
        <f t="shared" si="250"/>
        <v>19</v>
      </c>
      <c r="C377" s="255" t="str">
        <f t="shared" ref="C377:D377" si="267">IF($N311=FALSE,"",D311)</f>
        <v/>
      </c>
      <c r="D377" s="252" t="str">
        <f t="shared" si="267"/>
        <v/>
      </c>
      <c r="E377" s="252" t="str">
        <f>IF($N311=FALSE,"",표준압력!W246)</f>
        <v/>
      </c>
      <c r="F377" s="252" t="str">
        <f>IF($N311=FALSE,"",표준압력!Z246)</f>
        <v/>
      </c>
      <c r="G377" s="252" t="str">
        <f>IF($N311=FALSE,"",Pressure_1_R3!L22*H$287)</f>
        <v/>
      </c>
      <c r="H377" s="395" t="str">
        <f t="shared" si="246"/>
        <v/>
      </c>
      <c r="I377" s="252" t="str">
        <f t="shared" si="252"/>
        <v/>
      </c>
      <c r="J377" s="395" t="str">
        <f t="shared" si="247"/>
        <v/>
      </c>
      <c r="K377" s="395" t="str">
        <f t="shared" si="248"/>
        <v/>
      </c>
      <c r="L377" s="252" t="str">
        <f t="shared" si="253"/>
        <v/>
      </c>
      <c r="M377" s="252" t="str">
        <f t="shared" si="254"/>
        <v/>
      </c>
      <c r="N377" s="395" t="str">
        <f t="shared" si="249"/>
        <v/>
      </c>
      <c r="O377" s="251" t="str">
        <f t="shared" si="255"/>
        <v/>
      </c>
      <c r="P377" s="252" t="str">
        <f t="shared" si="256"/>
        <v/>
      </c>
      <c r="Q377" s="252" t="str">
        <f t="shared" si="257"/>
        <v/>
      </c>
      <c r="R377" s="252" t="str">
        <f t="shared" si="258"/>
        <v/>
      </c>
      <c r="S377" s="252" t="str">
        <f t="shared" si="259"/>
        <v/>
      </c>
      <c r="T377" s="240" t="str">
        <f>IF($N311=FALSE,"",Pressure_1_R3!G22*C377)</f>
        <v/>
      </c>
      <c r="U377" s="240" t="str">
        <f t="shared" si="260"/>
        <v/>
      </c>
      <c r="V377" s="240" t="str">
        <f t="shared" si="261"/>
        <v/>
      </c>
      <c r="W377" s="240" t="str">
        <f t="shared" si="262"/>
        <v/>
      </c>
      <c r="X377" s="263" t="str">
        <f t="shared" si="263"/>
        <v/>
      </c>
    </row>
    <row r="378" spans="2:24" ht="15" customHeight="1">
      <c r="B378" s="255">
        <f t="shared" si="250"/>
        <v>20</v>
      </c>
      <c r="C378" s="255" t="str">
        <f t="shared" ref="C378:D378" si="268">IF($N312=FALSE,"",D312)</f>
        <v/>
      </c>
      <c r="D378" s="252" t="str">
        <f t="shared" si="268"/>
        <v/>
      </c>
      <c r="E378" s="252" t="str">
        <f>IF($N312=FALSE,"",표준압력!W247)</f>
        <v/>
      </c>
      <c r="F378" s="252" t="str">
        <f>IF($N312=FALSE,"",표준압력!Z247)</f>
        <v/>
      </c>
      <c r="G378" s="252" t="str">
        <f>IF($N312=FALSE,"",Pressure_1_R3!L23*H$287)</f>
        <v/>
      </c>
      <c r="H378" s="395" t="str">
        <f t="shared" si="246"/>
        <v/>
      </c>
      <c r="I378" s="252" t="str">
        <f t="shared" si="252"/>
        <v/>
      </c>
      <c r="J378" s="395" t="str">
        <f t="shared" si="247"/>
        <v/>
      </c>
      <c r="K378" s="395" t="str">
        <f t="shared" si="248"/>
        <v/>
      </c>
      <c r="L378" s="252" t="str">
        <f t="shared" si="253"/>
        <v/>
      </c>
      <c r="M378" s="252" t="str">
        <f t="shared" si="254"/>
        <v/>
      </c>
      <c r="N378" s="395" t="str">
        <f t="shared" si="249"/>
        <v/>
      </c>
      <c r="O378" s="251" t="str">
        <f t="shared" si="255"/>
        <v/>
      </c>
      <c r="P378" s="252" t="str">
        <f t="shared" si="256"/>
        <v/>
      </c>
      <c r="Q378" s="252" t="str">
        <f t="shared" si="257"/>
        <v/>
      </c>
      <c r="R378" s="252" t="str">
        <f t="shared" si="258"/>
        <v/>
      </c>
      <c r="S378" s="252" t="str">
        <f t="shared" si="259"/>
        <v/>
      </c>
      <c r="T378" s="240" t="str">
        <f>IF($N312=FALSE,"",Pressure_1_R3!G23*C378)</f>
        <v/>
      </c>
      <c r="U378" s="240" t="str">
        <f t="shared" si="260"/>
        <v/>
      </c>
      <c r="V378" s="240" t="str">
        <f t="shared" si="261"/>
        <v/>
      </c>
      <c r="W378" s="240" t="str">
        <f t="shared" si="262"/>
        <v/>
      </c>
      <c r="X378" s="263" t="str">
        <f t="shared" si="263"/>
        <v/>
      </c>
    </row>
    <row r="379" spans="2:24" ht="15" customHeight="1">
      <c r="B379" s="255">
        <f t="shared" si="250"/>
        <v>21</v>
      </c>
      <c r="C379" s="255" t="str">
        <f t="shared" ref="C379:D379" si="269">IF($N313=FALSE,"",D313)</f>
        <v/>
      </c>
      <c r="D379" s="252" t="str">
        <f t="shared" si="269"/>
        <v/>
      </c>
      <c r="E379" s="252" t="str">
        <f>IF($N313=FALSE,"",표준압력!W248)</f>
        <v/>
      </c>
      <c r="F379" s="252" t="str">
        <f>IF($N313=FALSE,"",표준압력!Z248)</f>
        <v/>
      </c>
      <c r="G379" s="252" t="str">
        <f>IF($N313=FALSE,"",Pressure_1_R3!L24*H$287)</f>
        <v/>
      </c>
      <c r="H379" s="395" t="str">
        <f t="shared" si="246"/>
        <v/>
      </c>
      <c r="I379" s="252" t="str">
        <f t="shared" si="252"/>
        <v/>
      </c>
      <c r="J379" s="395" t="str">
        <f t="shared" si="247"/>
        <v/>
      </c>
      <c r="K379" s="395" t="str">
        <f t="shared" si="248"/>
        <v/>
      </c>
      <c r="L379" s="252" t="str">
        <f t="shared" si="253"/>
        <v/>
      </c>
      <c r="M379" s="252" t="str">
        <f t="shared" si="254"/>
        <v/>
      </c>
      <c r="N379" s="395" t="str">
        <f t="shared" si="249"/>
        <v/>
      </c>
      <c r="O379" s="251" t="str">
        <f t="shared" si="255"/>
        <v/>
      </c>
      <c r="P379" s="252" t="str">
        <f t="shared" si="256"/>
        <v/>
      </c>
      <c r="Q379" s="252" t="str">
        <f t="shared" si="257"/>
        <v/>
      </c>
      <c r="R379" s="252" t="str">
        <f t="shared" si="258"/>
        <v/>
      </c>
      <c r="S379" s="252" t="str">
        <f t="shared" si="259"/>
        <v/>
      </c>
      <c r="T379" s="240" t="str">
        <f>IF($N313=FALSE,"",Pressure_1_R3!G24*C379)</f>
        <v/>
      </c>
      <c r="U379" s="240" t="str">
        <f t="shared" si="260"/>
        <v/>
      </c>
      <c r="V379" s="240" t="str">
        <f t="shared" si="261"/>
        <v/>
      </c>
      <c r="W379" s="240" t="str">
        <f t="shared" si="262"/>
        <v/>
      </c>
      <c r="X379" s="263" t="str">
        <f t="shared" si="263"/>
        <v/>
      </c>
    </row>
    <row r="380" spans="2:24" ht="15" customHeight="1">
      <c r="B380" s="255">
        <f t="shared" si="250"/>
        <v>22</v>
      </c>
      <c r="C380" s="255" t="str">
        <f t="shared" ref="C380:D380" si="270">IF($N314=FALSE,"",D314)</f>
        <v/>
      </c>
      <c r="D380" s="252" t="str">
        <f t="shared" si="270"/>
        <v/>
      </c>
      <c r="E380" s="252" t="str">
        <f>IF($N314=FALSE,"",표준압력!W249)</f>
        <v/>
      </c>
      <c r="F380" s="252" t="str">
        <f>IF($N314=FALSE,"",표준압력!Z249)</f>
        <v/>
      </c>
      <c r="G380" s="252" t="str">
        <f>IF($N314=FALSE,"",Pressure_1_R3!L25*H$287)</f>
        <v/>
      </c>
      <c r="H380" s="395" t="str">
        <f t="shared" si="246"/>
        <v/>
      </c>
      <c r="I380" s="252" t="str">
        <f t="shared" si="252"/>
        <v/>
      </c>
      <c r="J380" s="395" t="str">
        <f t="shared" si="247"/>
        <v/>
      </c>
      <c r="K380" s="395" t="str">
        <f t="shared" si="248"/>
        <v/>
      </c>
      <c r="L380" s="252" t="str">
        <f t="shared" si="253"/>
        <v/>
      </c>
      <c r="M380" s="252" t="str">
        <f t="shared" si="254"/>
        <v/>
      </c>
      <c r="N380" s="395" t="str">
        <f t="shared" si="249"/>
        <v/>
      </c>
      <c r="O380" s="251" t="str">
        <f t="shared" si="255"/>
        <v/>
      </c>
      <c r="P380" s="252" t="str">
        <f t="shared" si="256"/>
        <v/>
      </c>
      <c r="Q380" s="252" t="str">
        <f t="shared" si="257"/>
        <v/>
      </c>
      <c r="R380" s="252" t="str">
        <f t="shared" si="258"/>
        <v/>
      </c>
      <c r="S380" s="252" t="str">
        <f t="shared" si="259"/>
        <v/>
      </c>
      <c r="T380" s="240" t="str">
        <f>IF($N314=FALSE,"",Pressure_1_R3!G25*C380)</f>
        <v/>
      </c>
      <c r="U380" s="240" t="str">
        <f t="shared" si="260"/>
        <v/>
      </c>
      <c r="V380" s="240" t="str">
        <f t="shared" si="261"/>
        <v/>
      </c>
      <c r="W380" s="240" t="str">
        <f t="shared" si="262"/>
        <v/>
      </c>
      <c r="X380" s="263" t="str">
        <f t="shared" si="263"/>
        <v/>
      </c>
    </row>
    <row r="381" spans="2:24" ht="15" customHeight="1">
      <c r="B381" s="255">
        <f t="shared" si="250"/>
        <v>23</v>
      </c>
      <c r="C381" s="255" t="str">
        <f t="shared" ref="C381:D381" si="271">IF($N315=FALSE,"",D315)</f>
        <v/>
      </c>
      <c r="D381" s="252" t="str">
        <f t="shared" si="271"/>
        <v/>
      </c>
      <c r="E381" s="252" t="str">
        <f>IF($N315=FALSE,"",표준압력!W250)</f>
        <v/>
      </c>
      <c r="F381" s="252" t="str">
        <f>IF($N315=FALSE,"",표준압력!Z250)</f>
        <v/>
      </c>
      <c r="G381" s="252" t="str">
        <f>IF($N315=FALSE,"",Pressure_1_R3!L26*H$287)</f>
        <v/>
      </c>
      <c r="H381" s="395" t="str">
        <f t="shared" si="246"/>
        <v/>
      </c>
      <c r="I381" s="252" t="str">
        <f t="shared" si="252"/>
        <v/>
      </c>
      <c r="J381" s="395" t="str">
        <f t="shared" si="247"/>
        <v/>
      </c>
      <c r="K381" s="395" t="str">
        <f t="shared" si="248"/>
        <v/>
      </c>
      <c r="L381" s="252" t="str">
        <f t="shared" si="253"/>
        <v/>
      </c>
      <c r="M381" s="252" t="str">
        <f t="shared" si="254"/>
        <v/>
      </c>
      <c r="N381" s="395" t="str">
        <f t="shared" si="249"/>
        <v/>
      </c>
      <c r="O381" s="251" t="str">
        <f t="shared" si="255"/>
        <v/>
      </c>
      <c r="P381" s="252" t="str">
        <f t="shared" si="256"/>
        <v/>
      </c>
      <c r="Q381" s="252" t="str">
        <f t="shared" si="257"/>
        <v/>
      </c>
      <c r="R381" s="252" t="str">
        <f t="shared" si="258"/>
        <v/>
      </c>
      <c r="S381" s="252" t="str">
        <f t="shared" si="259"/>
        <v/>
      </c>
      <c r="T381" s="240" t="str">
        <f>IF($N315=FALSE,"",Pressure_1_R3!G26*C381)</f>
        <v/>
      </c>
      <c r="U381" s="240" t="str">
        <f t="shared" si="260"/>
        <v/>
      </c>
      <c r="V381" s="240" t="str">
        <f t="shared" si="261"/>
        <v/>
      </c>
      <c r="W381" s="240" t="str">
        <f t="shared" si="262"/>
        <v/>
      </c>
      <c r="X381" s="263" t="str">
        <f t="shared" si="263"/>
        <v/>
      </c>
    </row>
    <row r="382" spans="2:24" ht="15" customHeight="1">
      <c r="B382" s="255">
        <f t="shared" si="250"/>
        <v>24</v>
      </c>
      <c r="C382" s="255" t="str">
        <f t="shared" ref="C382:D382" si="272">IF($N316=FALSE,"",D316)</f>
        <v/>
      </c>
      <c r="D382" s="252" t="str">
        <f t="shared" si="272"/>
        <v/>
      </c>
      <c r="E382" s="252" t="str">
        <f>IF($N316=FALSE,"",표준압력!W251)</f>
        <v/>
      </c>
      <c r="F382" s="252" t="str">
        <f>IF($N316=FALSE,"",표준압력!Z251)</f>
        <v/>
      </c>
      <c r="G382" s="252" t="str">
        <f>IF($N316=FALSE,"",Pressure_1_R3!L27*H$287)</f>
        <v/>
      </c>
      <c r="H382" s="395" t="str">
        <f t="shared" si="246"/>
        <v/>
      </c>
      <c r="I382" s="252" t="str">
        <f t="shared" si="252"/>
        <v/>
      </c>
      <c r="J382" s="395" t="str">
        <f t="shared" si="247"/>
        <v/>
      </c>
      <c r="K382" s="395" t="str">
        <f t="shared" si="248"/>
        <v/>
      </c>
      <c r="L382" s="252" t="str">
        <f t="shared" si="253"/>
        <v/>
      </c>
      <c r="M382" s="252" t="str">
        <f t="shared" si="254"/>
        <v/>
      </c>
      <c r="N382" s="395" t="str">
        <f t="shared" si="249"/>
        <v/>
      </c>
      <c r="O382" s="251" t="str">
        <f t="shared" si="255"/>
        <v/>
      </c>
      <c r="P382" s="252" t="str">
        <f t="shared" si="256"/>
        <v/>
      </c>
      <c r="Q382" s="252" t="str">
        <f t="shared" si="257"/>
        <v/>
      </c>
      <c r="R382" s="252" t="str">
        <f t="shared" si="258"/>
        <v/>
      </c>
      <c r="S382" s="252" t="str">
        <f t="shared" si="259"/>
        <v/>
      </c>
      <c r="T382" s="240" t="str">
        <f>IF($N316=FALSE,"",Pressure_1_R3!G27*C382)</f>
        <v/>
      </c>
      <c r="U382" s="240" t="str">
        <f t="shared" si="260"/>
        <v/>
      </c>
      <c r="V382" s="240" t="str">
        <f t="shared" si="261"/>
        <v/>
      </c>
      <c r="W382" s="240" t="str">
        <f t="shared" si="262"/>
        <v/>
      </c>
      <c r="X382" s="263" t="str">
        <f t="shared" si="263"/>
        <v/>
      </c>
    </row>
    <row r="383" spans="2:24" ht="15" customHeight="1">
      <c r="B383" s="255">
        <f t="shared" si="250"/>
        <v>25</v>
      </c>
      <c r="C383" s="255" t="str">
        <f t="shared" ref="C383:D383" si="273">IF($N317=FALSE,"",D317)</f>
        <v/>
      </c>
      <c r="D383" s="252" t="str">
        <f t="shared" si="273"/>
        <v/>
      </c>
      <c r="E383" s="252" t="str">
        <f>IF($N317=FALSE,"",표준압력!W252)</f>
        <v/>
      </c>
      <c r="F383" s="252" t="str">
        <f>IF($N317=FALSE,"",표준압력!Z252)</f>
        <v/>
      </c>
      <c r="G383" s="252" t="str">
        <f>IF($N317=FALSE,"",Pressure_1_R3!L28*H$287)</f>
        <v/>
      </c>
      <c r="H383" s="395" t="str">
        <f t="shared" si="246"/>
        <v/>
      </c>
      <c r="I383" s="252" t="str">
        <f t="shared" si="252"/>
        <v/>
      </c>
      <c r="J383" s="395" t="str">
        <f t="shared" si="247"/>
        <v/>
      </c>
      <c r="K383" s="395" t="str">
        <f t="shared" si="248"/>
        <v/>
      </c>
      <c r="L383" s="252" t="str">
        <f t="shared" si="253"/>
        <v/>
      </c>
      <c r="M383" s="252" t="str">
        <f t="shared" si="254"/>
        <v/>
      </c>
      <c r="N383" s="395" t="str">
        <f t="shared" si="249"/>
        <v/>
      </c>
      <c r="O383" s="251" t="str">
        <f t="shared" si="255"/>
        <v/>
      </c>
      <c r="P383" s="252" t="str">
        <f t="shared" si="256"/>
        <v/>
      </c>
      <c r="Q383" s="252" t="str">
        <f t="shared" si="257"/>
        <v/>
      </c>
      <c r="R383" s="252" t="str">
        <f t="shared" si="258"/>
        <v/>
      </c>
      <c r="S383" s="252" t="str">
        <f t="shared" si="259"/>
        <v/>
      </c>
      <c r="T383" s="240" t="str">
        <f>IF($N317=FALSE,"",Pressure_1_R3!G28*C383)</f>
        <v/>
      </c>
      <c r="U383" s="240" t="str">
        <f t="shared" si="260"/>
        <v/>
      </c>
      <c r="V383" s="240" t="str">
        <f t="shared" si="261"/>
        <v/>
      </c>
      <c r="W383" s="240" t="str">
        <f t="shared" si="262"/>
        <v/>
      </c>
      <c r="X383" s="263" t="str">
        <f t="shared" si="263"/>
        <v/>
      </c>
    </row>
    <row r="384" spans="2:24" ht="15" customHeight="1">
      <c r="B384" s="255">
        <f t="shared" si="250"/>
        <v>26</v>
      </c>
      <c r="C384" s="255" t="str">
        <f t="shared" ref="C384:D384" si="274">IF($N318=FALSE,"",D318)</f>
        <v/>
      </c>
      <c r="D384" s="252" t="str">
        <f t="shared" si="274"/>
        <v/>
      </c>
      <c r="E384" s="252" t="str">
        <f>IF($N318=FALSE,"",표준압력!W253)</f>
        <v/>
      </c>
      <c r="F384" s="252" t="str">
        <f>IF($N318=FALSE,"",표준압력!Z253)</f>
        <v/>
      </c>
      <c r="G384" s="252" t="str">
        <f>IF($N318=FALSE,"",Pressure_1_R3!L29*H$287)</f>
        <v/>
      </c>
      <c r="H384" s="395" t="str">
        <f t="shared" si="246"/>
        <v/>
      </c>
      <c r="I384" s="252" t="str">
        <f t="shared" si="252"/>
        <v/>
      </c>
      <c r="J384" s="395" t="str">
        <f t="shared" si="247"/>
        <v/>
      </c>
      <c r="K384" s="395" t="str">
        <f t="shared" si="248"/>
        <v/>
      </c>
      <c r="L384" s="252" t="str">
        <f t="shared" si="253"/>
        <v/>
      </c>
      <c r="M384" s="252" t="str">
        <f t="shared" si="254"/>
        <v/>
      </c>
      <c r="N384" s="395" t="str">
        <f t="shared" si="249"/>
        <v/>
      </c>
      <c r="O384" s="251" t="str">
        <f t="shared" si="255"/>
        <v/>
      </c>
      <c r="P384" s="252" t="str">
        <f t="shared" si="256"/>
        <v/>
      </c>
      <c r="Q384" s="252" t="str">
        <f t="shared" si="257"/>
        <v/>
      </c>
      <c r="R384" s="252" t="str">
        <f t="shared" si="258"/>
        <v/>
      </c>
      <c r="S384" s="252" t="str">
        <f t="shared" si="259"/>
        <v/>
      </c>
      <c r="T384" s="240" t="str">
        <f>IF($N318=FALSE,"",Pressure_1_R3!G29*C384)</f>
        <v/>
      </c>
      <c r="U384" s="240" t="str">
        <f t="shared" si="260"/>
        <v/>
      </c>
      <c r="V384" s="240" t="str">
        <f t="shared" si="261"/>
        <v/>
      </c>
      <c r="W384" s="240" t="str">
        <f t="shared" si="262"/>
        <v/>
      </c>
      <c r="X384" s="263" t="str">
        <f t="shared" si="263"/>
        <v/>
      </c>
    </row>
    <row r="385" spans="2:27" ht="15" customHeight="1">
      <c r="B385" s="255">
        <f t="shared" si="250"/>
        <v>27</v>
      </c>
      <c r="C385" s="255" t="str">
        <f t="shared" ref="C385:D385" si="275">IF($N319=FALSE,"",D319)</f>
        <v/>
      </c>
      <c r="D385" s="252" t="str">
        <f t="shared" si="275"/>
        <v/>
      </c>
      <c r="E385" s="252" t="str">
        <f>IF($N319=FALSE,"",표준압력!W254)</f>
        <v/>
      </c>
      <c r="F385" s="252" t="str">
        <f>IF($N319=FALSE,"",표준압력!Z254)</f>
        <v/>
      </c>
      <c r="G385" s="252" t="str">
        <f>IF($N319=FALSE,"",Pressure_1_R3!L30*H$287)</f>
        <v/>
      </c>
      <c r="H385" s="395" t="str">
        <f t="shared" si="246"/>
        <v/>
      </c>
      <c r="I385" s="252" t="str">
        <f t="shared" si="252"/>
        <v/>
      </c>
      <c r="J385" s="395" t="str">
        <f t="shared" si="247"/>
        <v/>
      </c>
      <c r="K385" s="395" t="str">
        <f t="shared" si="248"/>
        <v/>
      </c>
      <c r="L385" s="252" t="str">
        <f t="shared" si="253"/>
        <v/>
      </c>
      <c r="M385" s="252" t="str">
        <f t="shared" si="254"/>
        <v/>
      </c>
      <c r="N385" s="395" t="str">
        <f t="shared" si="249"/>
        <v/>
      </c>
      <c r="O385" s="251" t="str">
        <f t="shared" si="255"/>
        <v/>
      </c>
      <c r="P385" s="252" t="str">
        <f t="shared" si="256"/>
        <v/>
      </c>
      <c r="Q385" s="252" t="str">
        <f t="shared" si="257"/>
        <v/>
      </c>
      <c r="R385" s="252" t="str">
        <f t="shared" si="258"/>
        <v/>
      </c>
      <c r="S385" s="252" t="str">
        <f t="shared" si="259"/>
        <v/>
      </c>
      <c r="T385" s="240" t="str">
        <f>IF($N319=FALSE,"",Pressure_1_R3!G30*C385)</f>
        <v/>
      </c>
      <c r="U385" s="240" t="str">
        <f t="shared" si="260"/>
        <v/>
      </c>
      <c r="V385" s="240" t="str">
        <f t="shared" si="261"/>
        <v/>
      </c>
      <c r="W385" s="240" t="str">
        <f t="shared" si="262"/>
        <v/>
      </c>
      <c r="X385" s="263" t="str">
        <f t="shared" si="263"/>
        <v/>
      </c>
    </row>
    <row r="386" spans="2:27" ht="15" customHeight="1">
      <c r="B386" s="255">
        <f t="shared" si="250"/>
        <v>28</v>
      </c>
      <c r="C386" s="255" t="str">
        <f t="shared" ref="C386:D386" si="276">IF($N320=FALSE,"",D320)</f>
        <v/>
      </c>
      <c r="D386" s="252" t="str">
        <f t="shared" si="276"/>
        <v/>
      </c>
      <c r="E386" s="252" t="str">
        <f>IF($N320=FALSE,"",표준압력!W255)</f>
        <v/>
      </c>
      <c r="F386" s="252" t="str">
        <f>IF($N320=FALSE,"",표준압력!Z255)</f>
        <v/>
      </c>
      <c r="G386" s="252" t="str">
        <f>IF($N320=FALSE,"",Pressure_1_R3!L31*H$287)</f>
        <v/>
      </c>
      <c r="H386" s="395" t="str">
        <f t="shared" si="246"/>
        <v/>
      </c>
      <c r="I386" s="252" t="str">
        <f t="shared" si="252"/>
        <v/>
      </c>
      <c r="J386" s="395" t="str">
        <f t="shared" si="247"/>
        <v/>
      </c>
      <c r="K386" s="395" t="str">
        <f t="shared" si="248"/>
        <v/>
      </c>
      <c r="L386" s="252" t="str">
        <f t="shared" si="253"/>
        <v/>
      </c>
      <c r="M386" s="252" t="str">
        <f t="shared" si="254"/>
        <v/>
      </c>
      <c r="N386" s="395" t="str">
        <f t="shared" si="249"/>
        <v/>
      </c>
      <c r="O386" s="251" t="str">
        <f t="shared" si="255"/>
        <v/>
      </c>
      <c r="P386" s="252" t="str">
        <f t="shared" si="256"/>
        <v/>
      </c>
      <c r="Q386" s="252" t="str">
        <f t="shared" si="257"/>
        <v/>
      </c>
      <c r="R386" s="252" t="str">
        <f t="shared" si="258"/>
        <v/>
      </c>
      <c r="S386" s="252" t="str">
        <f t="shared" si="259"/>
        <v/>
      </c>
      <c r="T386" s="240" t="str">
        <f>IF($N320=FALSE,"",Pressure_1_R3!G31*C386)</f>
        <v/>
      </c>
      <c r="U386" s="240" t="str">
        <f t="shared" si="260"/>
        <v/>
      </c>
      <c r="V386" s="240" t="str">
        <f t="shared" si="261"/>
        <v/>
      </c>
      <c r="W386" s="240" t="str">
        <f t="shared" si="262"/>
        <v/>
      </c>
      <c r="X386" s="263" t="str">
        <f t="shared" si="263"/>
        <v/>
      </c>
    </row>
    <row r="387" spans="2:27" ht="15" customHeight="1">
      <c r="B387" s="255">
        <f t="shared" si="250"/>
        <v>29</v>
      </c>
      <c r="C387" s="255" t="str">
        <f t="shared" ref="C387:D387" si="277">IF($N321=FALSE,"",D321)</f>
        <v/>
      </c>
      <c r="D387" s="252" t="str">
        <f t="shared" si="277"/>
        <v/>
      </c>
      <c r="E387" s="252" t="str">
        <f>IF($N321=FALSE,"",표준압력!W256)</f>
        <v/>
      </c>
      <c r="F387" s="252" t="str">
        <f>IF($N321=FALSE,"",표준압력!Z256)</f>
        <v/>
      </c>
      <c r="G387" s="252" t="str">
        <f>IF($N321=FALSE,"",Pressure_1_R3!L32*H$287)</f>
        <v/>
      </c>
      <c r="H387" s="395" t="str">
        <f t="shared" si="246"/>
        <v/>
      </c>
      <c r="I387" s="252" t="str">
        <f t="shared" si="252"/>
        <v/>
      </c>
      <c r="J387" s="395" t="str">
        <f t="shared" si="247"/>
        <v/>
      </c>
      <c r="K387" s="395" t="str">
        <f t="shared" si="248"/>
        <v/>
      </c>
      <c r="L387" s="252" t="str">
        <f t="shared" si="253"/>
        <v/>
      </c>
      <c r="M387" s="252" t="str">
        <f t="shared" si="254"/>
        <v/>
      </c>
      <c r="N387" s="395" t="str">
        <f t="shared" si="249"/>
        <v/>
      </c>
      <c r="O387" s="251" t="str">
        <f t="shared" si="255"/>
        <v/>
      </c>
      <c r="P387" s="252" t="str">
        <f t="shared" si="256"/>
        <v/>
      </c>
      <c r="Q387" s="252" t="str">
        <f t="shared" si="257"/>
        <v/>
      </c>
      <c r="R387" s="252" t="str">
        <f t="shared" si="258"/>
        <v/>
      </c>
      <c r="S387" s="252" t="str">
        <f t="shared" si="259"/>
        <v/>
      </c>
      <c r="T387" s="240" t="str">
        <f>IF($N321=FALSE,"",Pressure_1_R3!G32*C387)</f>
        <v/>
      </c>
      <c r="U387" s="240" t="str">
        <f t="shared" si="260"/>
        <v/>
      </c>
      <c r="V387" s="240" t="str">
        <f t="shared" si="261"/>
        <v/>
      </c>
      <c r="W387" s="240" t="str">
        <f t="shared" si="262"/>
        <v/>
      </c>
      <c r="X387" s="263" t="str">
        <f t="shared" si="263"/>
        <v/>
      </c>
    </row>
    <row r="388" spans="2:27" ht="15" customHeight="1" thickBot="1">
      <c r="B388" s="255">
        <f t="shared" si="250"/>
        <v>30</v>
      </c>
      <c r="C388" s="255" t="str">
        <f t="shared" ref="C388:D388" si="278">IF($N322=FALSE,"",D322)</f>
        <v/>
      </c>
      <c r="D388" s="252" t="str">
        <f t="shared" si="278"/>
        <v/>
      </c>
      <c r="E388" s="252" t="str">
        <f>IF($N322=FALSE,"",표준압력!W257)</f>
        <v/>
      </c>
      <c r="F388" s="252" t="str">
        <f>IF($N322=FALSE,"",표준압력!Z257)</f>
        <v/>
      </c>
      <c r="G388" s="252" t="str">
        <f>IF($N322=FALSE,"",Pressure_1_R3!L33*H$287)</f>
        <v/>
      </c>
      <c r="H388" s="395" t="str">
        <f t="shared" si="246"/>
        <v/>
      </c>
      <c r="I388" s="252" t="str">
        <f t="shared" si="252"/>
        <v/>
      </c>
      <c r="J388" s="395" t="str">
        <f t="shared" si="247"/>
        <v/>
      </c>
      <c r="K388" s="395" t="str">
        <f t="shared" si="248"/>
        <v/>
      </c>
      <c r="L388" s="252" t="str">
        <f t="shared" si="253"/>
        <v/>
      </c>
      <c r="M388" s="252" t="str">
        <f t="shared" si="254"/>
        <v/>
      </c>
      <c r="N388" s="395" t="str">
        <f t="shared" si="249"/>
        <v/>
      </c>
      <c r="O388" s="251" t="str">
        <f t="shared" si="255"/>
        <v/>
      </c>
      <c r="P388" s="252" t="str">
        <f t="shared" si="256"/>
        <v/>
      </c>
      <c r="Q388" s="252" t="str">
        <f t="shared" si="257"/>
        <v/>
      </c>
      <c r="R388" s="252" t="str">
        <f t="shared" si="258"/>
        <v/>
      </c>
      <c r="S388" s="252" t="str">
        <f t="shared" si="259"/>
        <v/>
      </c>
      <c r="T388" s="240" t="str">
        <f>IF($N322=FALSE,"",Pressure_1_R3!G33*C388)</f>
        <v/>
      </c>
      <c r="U388" s="240" t="str">
        <f t="shared" si="260"/>
        <v/>
      </c>
      <c r="V388" s="240" t="str">
        <f t="shared" si="261"/>
        <v/>
      </c>
      <c r="W388" s="240" t="str">
        <f t="shared" si="262"/>
        <v/>
      </c>
      <c r="X388" s="263" t="str">
        <f t="shared" si="263"/>
        <v/>
      </c>
    </row>
    <row r="389" spans="2:27" ht="15" customHeight="1" thickBot="1">
      <c r="S389" s="239"/>
      <c r="U389" s="254"/>
      <c r="V389" s="254"/>
      <c r="X389" s="264" t="str">
        <f>IF($N308=FALSE,"",IF(SUM(X359:X388)=0,"","초과"))</f>
        <v/>
      </c>
    </row>
    <row r="390" spans="2:27" ht="15" customHeight="1">
      <c r="B390" s="243" t="s">
        <v>528</v>
      </c>
      <c r="H390" s="243" t="s">
        <v>529</v>
      </c>
      <c r="T390" s="243" t="s">
        <v>653</v>
      </c>
      <c r="U390" s="254"/>
      <c r="V390" s="254"/>
    </row>
    <row r="391" spans="2:27" ht="15" customHeight="1">
      <c r="B391" s="795" t="s">
        <v>513</v>
      </c>
      <c r="C391" s="788" t="s">
        <v>372</v>
      </c>
      <c r="D391" s="786" t="s">
        <v>697</v>
      </c>
      <c r="E391" s="796"/>
      <c r="F391" s="787"/>
      <c r="H391" s="797" t="s">
        <v>644</v>
      </c>
      <c r="I391" s="798"/>
      <c r="J391" s="799"/>
      <c r="K391" s="804" t="s">
        <v>600</v>
      </c>
      <c r="M391" s="258" t="s">
        <v>645</v>
      </c>
      <c r="N391" s="806" t="s">
        <v>534</v>
      </c>
      <c r="O391" s="807"/>
      <c r="P391" s="807"/>
      <c r="Q391" s="807"/>
      <c r="R391" s="808"/>
      <c r="T391" s="820" t="s">
        <v>654</v>
      </c>
      <c r="U391" s="821"/>
      <c r="W391" s="257" t="s">
        <v>603</v>
      </c>
      <c r="X391" s="257" t="s">
        <v>536</v>
      </c>
      <c r="Y391" s="257" t="s">
        <v>646</v>
      </c>
      <c r="Z391" s="257" t="s">
        <v>603</v>
      </c>
      <c r="AA391" s="257" t="s">
        <v>647</v>
      </c>
    </row>
    <row r="392" spans="2:27" ht="15" customHeight="1">
      <c r="B392" s="795"/>
      <c r="C392" s="788"/>
      <c r="D392" s="304" t="s">
        <v>540</v>
      </c>
      <c r="E392" s="304" t="s">
        <v>541</v>
      </c>
      <c r="F392" s="304" t="s">
        <v>605</v>
      </c>
      <c r="H392" s="309" t="s">
        <v>648</v>
      </c>
      <c r="I392" s="309" t="s">
        <v>544</v>
      </c>
      <c r="J392" s="309" t="s">
        <v>649</v>
      </c>
      <c r="K392" s="805"/>
      <c r="M392" s="265" t="s">
        <v>608</v>
      </c>
      <c r="N392" s="266" t="s">
        <v>177</v>
      </c>
      <c r="O392" s="333" t="s">
        <v>777</v>
      </c>
      <c r="P392" s="333" t="s">
        <v>778</v>
      </c>
      <c r="Q392" s="333" t="s">
        <v>779</v>
      </c>
      <c r="R392" s="333" t="s">
        <v>101</v>
      </c>
      <c r="T392" s="261" t="s">
        <v>655</v>
      </c>
      <c r="U392" s="262" t="e">
        <f>SLOPE(D359:D388,H359:H388)</f>
        <v>#DIV/0!</v>
      </c>
      <c r="W392" s="259"/>
      <c r="X392" s="259" t="s">
        <v>144</v>
      </c>
      <c r="Y392" s="257" t="s">
        <v>650</v>
      </c>
      <c r="Z392" s="259"/>
      <c r="AA392" s="259" t="s">
        <v>144</v>
      </c>
    </row>
    <row r="393" spans="2:27" ht="15" customHeight="1">
      <c r="B393" s="795"/>
      <c r="C393" s="308">
        <f ca="1">D358</f>
        <v>0</v>
      </c>
      <c r="D393" s="308">
        <f ca="1">H358</f>
        <v>0</v>
      </c>
      <c r="E393" s="308">
        <f ca="1">I358</f>
        <v>0</v>
      </c>
      <c r="F393" s="308">
        <f ca="1">W358</f>
        <v>0</v>
      </c>
      <c r="H393" s="309">
        <f ca="1">D393</f>
        <v>0</v>
      </c>
      <c r="I393" s="309">
        <f ca="1">H393</f>
        <v>0</v>
      </c>
      <c r="J393" s="309">
        <f ca="1">I393</f>
        <v>0</v>
      </c>
      <c r="K393" s="332" t="str">
        <f>IF(TYPE(MATCH("FAIL",K394:K423,0))=16,"","FAIL")</f>
        <v/>
      </c>
      <c r="M393" s="267">
        <f ca="1">IF(O$3=TRUE,MIN(M394:M423),IF(TYPE(MATCH(G287,$AA$6:$AH$6,0))=16,MIN(M394:M423),MIN(M394:M423,J287)))</f>
        <v>0</v>
      </c>
      <c r="N393" s="268">
        <f ca="1">OFFSET(X392,MATCH(M393,Y393:Y403,0),0)</f>
        <v>0</v>
      </c>
      <c r="O393" s="268">
        <f ca="1">N393</f>
        <v>0</v>
      </c>
      <c r="P393" s="268">
        <f ca="1">O393</f>
        <v>0</v>
      </c>
      <c r="Q393" s="268">
        <f ca="1">P393</f>
        <v>0</v>
      </c>
      <c r="R393" s="268" t="str">
        <f ca="1">OFFSET(X392,MATCH(M393+1,Y393:Y403,0),0)</f>
        <v>0.0</v>
      </c>
      <c r="T393" s="261" t="s">
        <v>656</v>
      </c>
      <c r="U393" s="262" t="e">
        <f>INTERCEPT(D359:D388,H359:H388)</f>
        <v>#DIV/0!</v>
      </c>
      <c r="W393" s="375">
        <v>1E-8</v>
      </c>
      <c r="X393" s="375" t="s">
        <v>874</v>
      </c>
      <c r="Y393" s="375">
        <v>8</v>
      </c>
      <c r="Z393" s="85">
        <v>0</v>
      </c>
      <c r="AA393" s="85"/>
    </row>
    <row r="394" spans="2:27" ht="15" customHeight="1">
      <c r="B394" s="240">
        <f t="shared" ref="B394:B407" si="279">B359</f>
        <v>1</v>
      </c>
      <c r="C394" s="260" t="str">
        <f t="shared" ref="C394:C407" si="280">IF($N293=FALSE,"",TEXT(ROUND(D359,$M$393),N394))</f>
        <v/>
      </c>
      <c r="D394" s="260" t="str">
        <f t="shared" ref="D394:D407" si="281">IF($N293=FALSE,"",TEXT(H359,O394))</f>
        <v/>
      </c>
      <c r="E394" s="260" t="str">
        <f t="shared" ref="E394:E407" si="282">IF($N293=FALSE,"",TEXT(ROUND(I359,$M$393),P394))</f>
        <v/>
      </c>
      <c r="F394" s="260" t="str">
        <f>IF($N293=FALSE,"",TEXT(IF(O$3=TRUE,ROUND(W359,$M$393),ROUNDUP(W359,$M$393)),Q394))</f>
        <v/>
      </c>
      <c r="H394" s="269" t="str">
        <f>IF($N293=FALSE,"",ROUND(Pressure_1_R3!N4*$H$287,M$393+1))</f>
        <v/>
      </c>
      <c r="I394" s="269" t="str">
        <f>IF($N293=FALSE,"",ROUND(Pressure_1_R3!O4*$H$287,M$393+1))</f>
        <v/>
      </c>
      <c r="J394" s="269" t="str">
        <f t="shared" ref="J394:J407" si="283">IF($N293=FALSE,"","± "&amp;TEXT((I394-H394)/2,R394))</f>
        <v/>
      </c>
      <c r="K394" s="270" t="str">
        <f t="shared" ref="K394:K407" si="284">IF($N293=FALSE,"",IF(AND(H394&lt;=H359,H359&lt;=I394),"PASS","FAIL"))</f>
        <v/>
      </c>
      <c r="M394" s="255" t="str">
        <f ca="1">IF($N293=FALSE,"",OFFSET(Y$392,COUNTIF(W$393:W$403,"&lt;="&amp;U359),0)+P$3)</f>
        <v/>
      </c>
      <c r="N394" s="255" t="str">
        <f ca="1">IF($N293=FALSE,"",SUBSTITUTE(OFFSET($AA$392,COUNTIF($Z$393:$Z$402,"&lt;="&amp;ABS(C359)),0),0,"")&amp;N$393)</f>
        <v/>
      </c>
      <c r="O394" s="255" t="str">
        <f ca="1">IF($N293=FALSE,"",SUBSTITUTE(OFFSET($AA$392,COUNTIF($Z$393:$Z$402,"&lt;="&amp;ABS(H359)),0),0,"")&amp;O$393)</f>
        <v/>
      </c>
      <c r="P394" s="255" t="str">
        <f ca="1">IF($N293=FALSE,"",SUBSTITUTE(OFFSET($AA$392,COUNTIF($Z$393:$Z$402,"&lt;="&amp;ABS(I359)),0),0,"")&amp;P$393)</f>
        <v/>
      </c>
      <c r="Q394" s="255" t="str">
        <f t="shared" ref="Q394:R407" si="285">IF($N293=FALSE,"",Q$393)</f>
        <v/>
      </c>
      <c r="R394" s="255" t="str">
        <f t="shared" si="285"/>
        <v/>
      </c>
      <c r="W394" s="375">
        <v>9.9999999999999995E-8</v>
      </c>
      <c r="X394" s="375" t="s">
        <v>875</v>
      </c>
      <c r="Y394" s="375">
        <v>7</v>
      </c>
      <c r="Z394" s="85">
        <v>1</v>
      </c>
      <c r="AA394" s="85"/>
    </row>
    <row r="395" spans="2:27" ht="15" customHeight="1">
      <c r="B395" s="240">
        <f t="shared" si="279"/>
        <v>2</v>
      </c>
      <c r="C395" s="260" t="str">
        <f t="shared" si="280"/>
        <v/>
      </c>
      <c r="D395" s="260" t="str">
        <f t="shared" si="281"/>
        <v/>
      </c>
      <c r="E395" s="260" t="str">
        <f t="shared" si="282"/>
        <v/>
      </c>
      <c r="F395" s="260" t="str">
        <f>IF($N294=FALSE,"",TEXT(IF(O$3=TRUE,ROUND(W360,$M$393),ROUNDUP(W360,$M$393)),Q395))</f>
        <v/>
      </c>
      <c r="H395" s="269" t="str">
        <f>IF($N294=FALSE,"",ROUND(Pressure_1_R3!N5*$H$287,M$393+1))</f>
        <v/>
      </c>
      <c r="I395" s="269" t="str">
        <f>IF($N294=FALSE,"",ROUND(Pressure_1_R3!O5*$H$287,M$393+1))</f>
        <v/>
      </c>
      <c r="J395" s="269" t="str">
        <f t="shared" si="283"/>
        <v/>
      </c>
      <c r="K395" s="270" t="str">
        <f t="shared" si="284"/>
        <v/>
      </c>
      <c r="M395" s="255" t="str">
        <f ca="1">IF($N294=FALSE,"",OFFSET(Y$392,COUNTIF(W$393:W$403,"&lt;="&amp;U360),0)+P$3)</f>
        <v/>
      </c>
      <c r="N395" s="255" t="str">
        <f ca="1">IF($N294=FALSE,"",SUBSTITUTE(OFFSET($AA$392,COUNTIF($Z$393:$Z$402,"&lt;="&amp;ABS(C360)),0),0,"")&amp;N$393)</f>
        <v/>
      </c>
      <c r="O395" s="255" t="str">
        <f ca="1">IF($N294=FALSE,"",SUBSTITUTE(OFFSET($AA$392,COUNTIF($Z$393:$Z$402,"&lt;="&amp;ABS(H360)),0),0,"")&amp;O$393)</f>
        <v/>
      </c>
      <c r="P395" s="255" t="str">
        <f ca="1">IF($N294=FALSE,"",SUBSTITUTE(OFFSET($AA$392,COUNTIF($Z$393:$Z$402,"&lt;="&amp;ABS(I360)),0),0,"")&amp;P$393)</f>
        <v/>
      </c>
      <c r="Q395" s="255" t="str">
        <f t="shared" si="285"/>
        <v/>
      </c>
      <c r="R395" s="255" t="str">
        <f t="shared" si="285"/>
        <v/>
      </c>
      <c r="W395" s="375">
        <v>9.9999999999999995E-7</v>
      </c>
      <c r="X395" s="375" t="s">
        <v>855</v>
      </c>
      <c r="Y395" s="375">
        <v>6</v>
      </c>
      <c r="Z395" s="85">
        <v>10</v>
      </c>
      <c r="AA395" s="85" t="s">
        <v>145</v>
      </c>
    </row>
    <row r="396" spans="2:27" ht="15" customHeight="1">
      <c r="B396" s="240">
        <f t="shared" si="279"/>
        <v>3</v>
      </c>
      <c r="C396" s="260" t="str">
        <f t="shared" si="280"/>
        <v/>
      </c>
      <c r="D396" s="260" t="str">
        <f t="shared" si="281"/>
        <v/>
      </c>
      <c r="E396" s="260" t="str">
        <f t="shared" si="282"/>
        <v/>
      </c>
      <c r="F396" s="260" t="str">
        <f>IF($N295=FALSE,"",TEXT(IF(O$3=TRUE,ROUND(W361,$M$393),ROUNDUP(W361,$M$393)),Q396))</f>
        <v/>
      </c>
      <c r="H396" s="269" t="str">
        <f>IF($N295=FALSE,"",ROUND(Pressure_1_R3!N6*$H$287,M$393+1))</f>
        <v/>
      </c>
      <c r="I396" s="269" t="str">
        <f>IF($N295=FALSE,"",ROUND(Pressure_1_R3!O6*$H$287,M$393+1))</f>
        <v/>
      </c>
      <c r="J396" s="269" t="str">
        <f t="shared" si="283"/>
        <v/>
      </c>
      <c r="K396" s="270" t="str">
        <f t="shared" si="284"/>
        <v/>
      </c>
      <c r="M396" s="255" t="str">
        <f ca="1">IF($N295=FALSE,"",OFFSET(Y$392,COUNTIF(W$393:W$403,"&lt;="&amp;U361),0)+P$3)</f>
        <v/>
      </c>
      <c r="N396" s="255" t="str">
        <f ca="1">IF($N295=FALSE,"",SUBSTITUTE(OFFSET($AA$392,COUNTIF($Z$393:$Z$402,"&lt;="&amp;ABS(C361)),0),0,"")&amp;N$393)</f>
        <v/>
      </c>
      <c r="O396" s="255" t="str">
        <f ca="1">IF($N295=FALSE,"",SUBSTITUTE(OFFSET($AA$392,COUNTIF($Z$393:$Z$402,"&lt;="&amp;ABS(H361)),0),0,"")&amp;O$393)</f>
        <v/>
      </c>
      <c r="P396" s="255" t="str">
        <f ca="1">IF($N295=FALSE,"",SUBSTITUTE(OFFSET($AA$392,COUNTIF($Z$393:$Z$402,"&lt;="&amp;ABS(I361)),0),0,"")&amp;P$393)</f>
        <v/>
      </c>
      <c r="Q396" s="255" t="str">
        <f t="shared" si="285"/>
        <v/>
      </c>
      <c r="R396" s="255" t="str">
        <f t="shared" si="285"/>
        <v/>
      </c>
      <c r="W396" s="375">
        <v>1.0000000000000001E-5</v>
      </c>
      <c r="X396" s="375" t="s">
        <v>651</v>
      </c>
      <c r="Y396" s="375">
        <v>5</v>
      </c>
      <c r="Z396" s="85">
        <v>100</v>
      </c>
      <c r="AA396" s="85" t="s">
        <v>146</v>
      </c>
    </row>
    <row r="397" spans="2:27" ht="15" customHeight="1">
      <c r="B397" s="240">
        <f t="shared" si="279"/>
        <v>4</v>
      </c>
      <c r="C397" s="260" t="str">
        <f t="shared" si="280"/>
        <v/>
      </c>
      <c r="D397" s="260" t="str">
        <f t="shared" si="281"/>
        <v/>
      </c>
      <c r="E397" s="260" t="str">
        <f t="shared" si="282"/>
        <v/>
      </c>
      <c r="F397" s="260" t="str">
        <f>IF($N296=FALSE,"",TEXT(IF(O$3=TRUE,ROUND(W362,$M$393),ROUNDUP(W362,$M$393)),Q397))</f>
        <v/>
      </c>
      <c r="H397" s="269" t="str">
        <f>IF($N296=FALSE,"",ROUND(Pressure_1_R3!N7*$H$287,M$393+1))</f>
        <v/>
      </c>
      <c r="I397" s="269" t="str">
        <f>IF($N296=FALSE,"",ROUND(Pressure_1_R3!O7*$H$287,M$393+1))</f>
        <v/>
      </c>
      <c r="J397" s="269" t="str">
        <f t="shared" si="283"/>
        <v/>
      </c>
      <c r="K397" s="270" t="str">
        <f t="shared" si="284"/>
        <v/>
      </c>
      <c r="M397" s="255" t="str">
        <f ca="1">IF($N296=FALSE,"",OFFSET(Y$392,COUNTIF(W$393:W$403,"&lt;="&amp;U362),0)+P$3)</f>
        <v/>
      </c>
      <c r="N397" s="255" t="str">
        <f ca="1">IF($N296=FALSE,"",SUBSTITUTE(OFFSET($AA$392,COUNTIF($Z$393:$Z$402,"&lt;="&amp;ABS(C362)),0),0,"")&amp;N$393)</f>
        <v/>
      </c>
      <c r="O397" s="255" t="str">
        <f ca="1">IF($N296=FALSE,"",SUBSTITUTE(OFFSET($AA$392,COUNTIF($Z$393:$Z$402,"&lt;="&amp;ABS(H362)),0),0,"")&amp;O$393)</f>
        <v/>
      </c>
      <c r="P397" s="255" t="str">
        <f ca="1">IF($N296=FALSE,"",SUBSTITUTE(OFFSET($AA$392,COUNTIF($Z$393:$Z$402,"&lt;="&amp;ABS(I362)),0),0,"")&amp;P$393)</f>
        <v/>
      </c>
      <c r="Q397" s="255" t="str">
        <f t="shared" si="285"/>
        <v/>
      </c>
      <c r="R397" s="255" t="str">
        <f t="shared" si="285"/>
        <v/>
      </c>
      <c r="W397" s="375">
        <v>1E-4</v>
      </c>
      <c r="X397" s="375" t="s">
        <v>652</v>
      </c>
      <c r="Y397" s="375">
        <v>4</v>
      </c>
      <c r="Z397" s="85">
        <v>1000</v>
      </c>
      <c r="AA397" s="85" t="s">
        <v>147</v>
      </c>
    </row>
    <row r="398" spans="2:27" ht="15" customHeight="1">
      <c r="B398" s="240">
        <f t="shared" si="279"/>
        <v>5</v>
      </c>
      <c r="C398" s="260" t="str">
        <f t="shared" si="280"/>
        <v/>
      </c>
      <c r="D398" s="260" t="str">
        <f t="shared" si="281"/>
        <v/>
      </c>
      <c r="E398" s="260" t="str">
        <f t="shared" si="282"/>
        <v/>
      </c>
      <c r="F398" s="260" t="str">
        <f>IF($N297=FALSE,"",TEXT(IF(O$3=TRUE,ROUND(W363,$M$393),ROUNDUP(W363,$M$393)),Q398))</f>
        <v/>
      </c>
      <c r="H398" s="269" t="str">
        <f>IF($N297=FALSE,"",ROUND(Pressure_1_R3!N8*$H$287,M$393+1))</f>
        <v/>
      </c>
      <c r="I398" s="269" t="str">
        <f>IF($N297=FALSE,"",ROUND(Pressure_1_R3!O8*$H$287,M$393+1))</f>
        <v/>
      </c>
      <c r="J398" s="269" t="str">
        <f t="shared" si="283"/>
        <v/>
      </c>
      <c r="K398" s="270" t="str">
        <f t="shared" si="284"/>
        <v/>
      </c>
      <c r="M398" s="255" t="str">
        <f ca="1">IF($N297=FALSE,"",OFFSET(Y$392,COUNTIF(W$393:W$403,"&lt;="&amp;U363),0)+P$3)</f>
        <v/>
      </c>
      <c r="N398" s="255" t="str">
        <f ca="1">IF($N297=FALSE,"",SUBSTITUTE(OFFSET($AA$392,COUNTIF($Z$393:$Z$402,"&lt;="&amp;ABS(C363)),0),0,"")&amp;N$393)</f>
        <v/>
      </c>
      <c r="O398" s="255" t="str">
        <f ca="1">IF($N297=FALSE,"",SUBSTITUTE(OFFSET($AA$392,COUNTIF($Z$393:$Z$402,"&lt;="&amp;ABS(H363)),0),0,"")&amp;O$393)</f>
        <v/>
      </c>
      <c r="P398" s="255" t="str">
        <f ca="1">IF($N297=FALSE,"",SUBSTITUTE(OFFSET($AA$392,COUNTIF($Z$393:$Z$402,"&lt;="&amp;ABS(I363)),0),0,"")&amp;P$393)</f>
        <v/>
      </c>
      <c r="Q398" s="255" t="str">
        <f t="shared" si="285"/>
        <v/>
      </c>
      <c r="R398" s="255" t="str">
        <f t="shared" si="285"/>
        <v/>
      </c>
      <c r="W398" s="375">
        <v>1E-3</v>
      </c>
      <c r="X398" s="376" t="s">
        <v>876</v>
      </c>
      <c r="Y398" s="375">
        <v>3</v>
      </c>
      <c r="Z398" s="85">
        <v>10000</v>
      </c>
      <c r="AA398" s="85" t="s">
        <v>148</v>
      </c>
    </row>
    <row r="399" spans="2:27" ht="15" customHeight="1">
      <c r="B399" s="240">
        <f t="shared" si="279"/>
        <v>6</v>
      </c>
      <c r="C399" s="260" t="str">
        <f t="shared" si="280"/>
        <v/>
      </c>
      <c r="D399" s="260" t="str">
        <f t="shared" si="281"/>
        <v/>
      </c>
      <c r="E399" s="260" t="str">
        <f t="shared" si="282"/>
        <v/>
      </c>
      <c r="F399" s="260" t="str">
        <f>IF($N298=FALSE,"",TEXT(IF(O$3=TRUE,ROUND(W364,$M$393),ROUNDUP(W364,$M$393)),Q399))</f>
        <v/>
      </c>
      <c r="H399" s="269" t="str">
        <f>IF($N298=FALSE,"",ROUND(Pressure_1_R3!N9*$H$287,M$393+1))</f>
        <v/>
      </c>
      <c r="I399" s="269" t="str">
        <f>IF($N298=FALSE,"",ROUND(Pressure_1_R3!O9*$H$287,M$393+1))</f>
        <v/>
      </c>
      <c r="J399" s="269" t="str">
        <f t="shared" si="283"/>
        <v/>
      </c>
      <c r="K399" s="270" t="str">
        <f t="shared" si="284"/>
        <v/>
      </c>
      <c r="M399" s="255" t="str">
        <f ca="1">IF($N298=FALSE,"",OFFSET(Y$392,COUNTIF(W$393:W$403,"&lt;="&amp;U364),0)+P$3)</f>
        <v/>
      </c>
      <c r="N399" s="255" t="str">
        <f ca="1">IF($N298=FALSE,"",SUBSTITUTE(OFFSET($AA$392,COUNTIF($Z$393:$Z$402,"&lt;="&amp;ABS(C364)),0),0,"")&amp;N$393)</f>
        <v/>
      </c>
      <c r="O399" s="255" t="str">
        <f ca="1">IF($N298=FALSE,"",SUBSTITUTE(OFFSET($AA$392,COUNTIF($Z$393:$Z$402,"&lt;="&amp;ABS(H364)),0),0,"")&amp;O$393)</f>
        <v/>
      </c>
      <c r="P399" s="255" t="str">
        <f ca="1">IF($N298=FALSE,"",SUBSTITUTE(OFFSET($AA$392,COUNTIF($Z$393:$Z$402,"&lt;="&amp;ABS(I364)),0),0,"")&amp;P$393)</f>
        <v/>
      </c>
      <c r="Q399" s="255" t="str">
        <f t="shared" si="285"/>
        <v/>
      </c>
      <c r="R399" s="255" t="str">
        <f t="shared" si="285"/>
        <v/>
      </c>
      <c r="W399" s="375">
        <v>0.01</v>
      </c>
      <c r="X399" s="376" t="s">
        <v>877</v>
      </c>
      <c r="Y399" s="375">
        <v>2</v>
      </c>
      <c r="Z399" s="85">
        <v>100000</v>
      </c>
      <c r="AA399" s="85" t="s">
        <v>149</v>
      </c>
    </row>
    <row r="400" spans="2:27" ht="15" customHeight="1">
      <c r="B400" s="240">
        <f t="shared" si="279"/>
        <v>7</v>
      </c>
      <c r="C400" s="260" t="str">
        <f t="shared" si="280"/>
        <v/>
      </c>
      <c r="D400" s="260" t="str">
        <f t="shared" si="281"/>
        <v/>
      </c>
      <c r="E400" s="260" t="str">
        <f t="shared" si="282"/>
        <v/>
      </c>
      <c r="F400" s="260" t="str">
        <f>IF($N299=FALSE,"",TEXT(IF(O$3=TRUE,ROUND(W365,$M$393),ROUNDUP(W365,$M$393)),Q400))</f>
        <v/>
      </c>
      <c r="H400" s="269" t="str">
        <f>IF($N299=FALSE,"",ROUND(Pressure_1_R3!N10*$H$287,M$393+1))</f>
        <v/>
      </c>
      <c r="I400" s="269" t="str">
        <f>IF($N299=FALSE,"",ROUND(Pressure_1_R3!O10*$H$287,M$393+1))</f>
        <v/>
      </c>
      <c r="J400" s="269" t="str">
        <f t="shared" si="283"/>
        <v/>
      </c>
      <c r="K400" s="270" t="str">
        <f t="shared" si="284"/>
        <v/>
      </c>
      <c r="M400" s="255" t="str">
        <f ca="1">IF($N299=FALSE,"",OFFSET(Y$392,COUNTIF(W$393:W$403,"&lt;="&amp;U365),0)+P$3)</f>
        <v/>
      </c>
      <c r="N400" s="255" t="str">
        <f ca="1">IF($N299=FALSE,"",SUBSTITUTE(OFFSET($AA$392,COUNTIF($Z$393:$Z$402,"&lt;="&amp;ABS(C365)),0),0,"")&amp;N$393)</f>
        <v/>
      </c>
      <c r="O400" s="255" t="str">
        <f ca="1">IF($N299=FALSE,"",SUBSTITUTE(OFFSET($AA$392,COUNTIF($Z$393:$Z$402,"&lt;="&amp;ABS(H365)),0),0,"")&amp;O$393)</f>
        <v/>
      </c>
      <c r="P400" s="255" t="str">
        <f ca="1">IF($N299=FALSE,"",SUBSTITUTE(OFFSET($AA$392,COUNTIF($Z$393:$Z$402,"&lt;="&amp;ABS(I365)),0),0,"")&amp;P$393)</f>
        <v/>
      </c>
      <c r="Q400" s="255" t="str">
        <f t="shared" si="285"/>
        <v/>
      </c>
      <c r="R400" s="255" t="str">
        <f t="shared" si="285"/>
        <v/>
      </c>
      <c r="W400" s="375">
        <v>0.1</v>
      </c>
      <c r="X400" s="376" t="s">
        <v>860</v>
      </c>
      <c r="Y400" s="375">
        <v>1</v>
      </c>
      <c r="Z400" s="85">
        <v>1000000</v>
      </c>
      <c r="AA400" s="85" t="s">
        <v>150</v>
      </c>
    </row>
    <row r="401" spans="2:27" ht="15" customHeight="1">
      <c r="B401" s="240">
        <f t="shared" si="279"/>
        <v>8</v>
      </c>
      <c r="C401" s="260" t="str">
        <f t="shared" si="280"/>
        <v/>
      </c>
      <c r="D401" s="260" t="str">
        <f t="shared" si="281"/>
        <v/>
      </c>
      <c r="E401" s="260" t="str">
        <f t="shared" si="282"/>
        <v/>
      </c>
      <c r="F401" s="260" t="str">
        <f>IF($N300=FALSE,"",TEXT(IF(O$3=TRUE,ROUND(W366,$M$393),ROUNDUP(W366,$M$393)),Q401))</f>
        <v/>
      </c>
      <c r="H401" s="269" t="str">
        <f>IF($N300=FALSE,"",ROUND(Pressure_1_R3!N11*$H$287,M$393+1))</f>
        <v/>
      </c>
      <c r="I401" s="269" t="str">
        <f>IF($N300=FALSE,"",ROUND(Pressure_1_R3!O11*$H$287,M$393+1))</f>
        <v/>
      </c>
      <c r="J401" s="269" t="str">
        <f t="shared" si="283"/>
        <v/>
      </c>
      <c r="K401" s="270" t="str">
        <f t="shared" si="284"/>
        <v/>
      </c>
      <c r="M401" s="255" t="str">
        <f ca="1">IF($N300=FALSE,"",OFFSET(Y$392,COUNTIF(W$393:W$403,"&lt;="&amp;U366),0)+P$3)</f>
        <v/>
      </c>
      <c r="N401" s="255" t="str">
        <f ca="1">IF($N300=FALSE,"",SUBSTITUTE(OFFSET($AA$392,COUNTIF($Z$393:$Z$402,"&lt;="&amp;ABS(C366)),0),0,"")&amp;N$393)</f>
        <v/>
      </c>
      <c r="O401" s="255" t="str">
        <f ca="1">IF($N300=FALSE,"",SUBSTITUTE(OFFSET($AA$392,COUNTIF($Z$393:$Z$402,"&lt;="&amp;ABS(H366)),0),0,"")&amp;O$393)</f>
        <v/>
      </c>
      <c r="P401" s="255" t="str">
        <f ca="1">IF($N300=FALSE,"",SUBSTITUTE(OFFSET($AA$392,COUNTIF($Z$393:$Z$402,"&lt;="&amp;ABS(I366)),0),0,"")&amp;P$393)</f>
        <v/>
      </c>
      <c r="Q401" s="255" t="str">
        <f t="shared" si="285"/>
        <v/>
      </c>
      <c r="R401" s="255" t="str">
        <f t="shared" si="285"/>
        <v/>
      </c>
      <c r="W401" s="375">
        <v>1</v>
      </c>
      <c r="X401" s="375">
        <v>0</v>
      </c>
      <c r="Y401" s="375">
        <v>0</v>
      </c>
      <c r="Z401" s="85">
        <v>10000000</v>
      </c>
      <c r="AA401" s="85" t="s">
        <v>151</v>
      </c>
    </row>
    <row r="402" spans="2:27" ht="15" customHeight="1">
      <c r="B402" s="240">
        <f t="shared" si="279"/>
        <v>9</v>
      </c>
      <c r="C402" s="260" t="str">
        <f t="shared" si="280"/>
        <v/>
      </c>
      <c r="D402" s="260" t="str">
        <f t="shared" si="281"/>
        <v/>
      </c>
      <c r="E402" s="260" t="str">
        <f t="shared" si="282"/>
        <v/>
      </c>
      <c r="F402" s="260" t="str">
        <f>IF($N301=FALSE,"",TEXT(IF(O$3=TRUE,ROUND(W367,$M$393),ROUNDUP(W367,$M$393)),Q402))</f>
        <v/>
      </c>
      <c r="H402" s="269" t="str">
        <f>IF($N301=FALSE,"",ROUND(Pressure_1_R3!N12*$H$287,M$393+1))</f>
        <v/>
      </c>
      <c r="I402" s="269" t="str">
        <f>IF($N301=FALSE,"",ROUND(Pressure_1_R3!O12*$H$287,M$393+1))</f>
        <v/>
      </c>
      <c r="J402" s="269" t="str">
        <f t="shared" si="283"/>
        <v/>
      </c>
      <c r="K402" s="270" t="str">
        <f t="shared" si="284"/>
        <v/>
      </c>
      <c r="M402" s="255" t="str">
        <f ca="1">IF($N301=FALSE,"",OFFSET(Y$392,COUNTIF(W$393:W$403,"&lt;="&amp;U367),0)+P$3)</f>
        <v/>
      </c>
      <c r="N402" s="255" t="str">
        <f ca="1">IF($N301=FALSE,"",SUBSTITUTE(OFFSET($AA$392,COUNTIF($Z$393:$Z$402,"&lt;="&amp;ABS(C367)),0),0,"")&amp;N$393)</f>
        <v/>
      </c>
      <c r="O402" s="255" t="str">
        <f ca="1">IF($N301=FALSE,"",SUBSTITUTE(OFFSET($AA$392,COUNTIF($Z$393:$Z$402,"&lt;="&amp;ABS(H367)),0),0,"")&amp;O$393)</f>
        <v/>
      </c>
      <c r="P402" s="255" t="str">
        <f ca="1">IF($N301=FALSE,"",SUBSTITUTE(OFFSET($AA$392,COUNTIF($Z$393:$Z$402,"&lt;="&amp;ABS(I367)),0),0,"")&amp;P$393)</f>
        <v/>
      </c>
      <c r="Q402" s="255" t="str">
        <f t="shared" si="285"/>
        <v/>
      </c>
      <c r="R402" s="255" t="str">
        <f t="shared" si="285"/>
        <v/>
      </c>
      <c r="W402" s="375">
        <v>10</v>
      </c>
      <c r="X402" s="375">
        <v>0</v>
      </c>
      <c r="Y402" s="375">
        <v>-1</v>
      </c>
      <c r="Z402" s="85"/>
      <c r="AA402" s="85"/>
    </row>
    <row r="403" spans="2:27" ht="15" customHeight="1">
      <c r="B403" s="240">
        <f t="shared" si="279"/>
        <v>10</v>
      </c>
      <c r="C403" s="260" t="str">
        <f t="shared" si="280"/>
        <v/>
      </c>
      <c r="D403" s="260" t="str">
        <f t="shared" si="281"/>
        <v/>
      </c>
      <c r="E403" s="260" t="str">
        <f t="shared" si="282"/>
        <v/>
      </c>
      <c r="F403" s="260" t="str">
        <f>IF($N302=FALSE,"",TEXT(IF(O$3=TRUE,ROUND(W368,$M$393),ROUNDUP(W368,$M$393)),Q403))</f>
        <v/>
      </c>
      <c r="H403" s="269" t="str">
        <f>IF($N302=FALSE,"",ROUND(Pressure_1_R3!N13*$H$287,M$393+1))</f>
        <v/>
      </c>
      <c r="I403" s="269" t="str">
        <f>IF($N302=FALSE,"",ROUND(Pressure_1_R3!O13*$H$287,M$393+1))</f>
        <v/>
      </c>
      <c r="J403" s="269" t="str">
        <f t="shared" si="283"/>
        <v/>
      </c>
      <c r="K403" s="270" t="str">
        <f t="shared" si="284"/>
        <v/>
      </c>
      <c r="M403" s="255" t="str">
        <f ca="1">IF($N302=FALSE,"",OFFSET(Y$392,COUNTIF(W$393:W$403,"&lt;="&amp;U368),0)+P$3)</f>
        <v/>
      </c>
      <c r="N403" s="255" t="str">
        <f ca="1">IF($N302=FALSE,"",SUBSTITUTE(OFFSET($AA$392,COUNTIF($Z$393:$Z$402,"&lt;="&amp;ABS(C368)),0),0,"")&amp;N$393)</f>
        <v/>
      </c>
      <c r="O403" s="255" t="str">
        <f ca="1">IF($N302=FALSE,"",SUBSTITUTE(OFFSET($AA$392,COUNTIF($Z$393:$Z$402,"&lt;="&amp;ABS(H368)),0),0,"")&amp;O$393)</f>
        <v/>
      </c>
      <c r="P403" s="255" t="str">
        <f ca="1">IF($N302=FALSE,"",SUBSTITUTE(OFFSET($AA$392,COUNTIF($Z$393:$Z$402,"&lt;="&amp;ABS(I368)),0),0,"")&amp;P$393)</f>
        <v/>
      </c>
      <c r="Q403" s="255" t="str">
        <f t="shared" si="285"/>
        <v/>
      </c>
      <c r="R403" s="255" t="str">
        <f t="shared" si="285"/>
        <v/>
      </c>
      <c r="W403" s="375">
        <v>100</v>
      </c>
      <c r="X403" s="375">
        <v>0</v>
      </c>
      <c r="Y403" s="375">
        <v>-2</v>
      </c>
    </row>
    <row r="404" spans="2:27" ht="15" customHeight="1">
      <c r="B404" s="240">
        <f t="shared" si="279"/>
        <v>11</v>
      </c>
      <c r="C404" s="260" t="str">
        <f t="shared" si="280"/>
        <v/>
      </c>
      <c r="D404" s="260" t="str">
        <f t="shared" si="281"/>
        <v/>
      </c>
      <c r="E404" s="260" t="str">
        <f t="shared" si="282"/>
        <v/>
      </c>
      <c r="F404" s="260" t="str">
        <f>IF($N303=FALSE,"",TEXT(IF(O$3=TRUE,ROUND(W369,$M$393),ROUNDUP(W369,$M$393)),Q404))</f>
        <v/>
      </c>
      <c r="H404" s="269" t="str">
        <f>IF($N303=FALSE,"",ROUND(Pressure_1_R3!N14*$H$287,M$393+1))</f>
        <v/>
      </c>
      <c r="I404" s="269" t="str">
        <f>IF($N303=FALSE,"",ROUND(Pressure_1_R3!O14*$H$287,M$393+1))</f>
        <v/>
      </c>
      <c r="J404" s="269" t="str">
        <f t="shared" si="283"/>
        <v/>
      </c>
      <c r="K404" s="270" t="str">
        <f t="shared" si="284"/>
        <v/>
      </c>
      <c r="M404" s="255" t="str">
        <f ca="1">IF($N303=FALSE,"",OFFSET(Y$392,COUNTIF(W$393:W$403,"&lt;="&amp;U369),0)+P$3)</f>
        <v/>
      </c>
      <c r="N404" s="255" t="str">
        <f ca="1">IF($N303=FALSE,"",SUBSTITUTE(OFFSET($AA$392,COUNTIF($Z$393:$Z$402,"&lt;="&amp;ABS(C369)),0),0,"")&amp;N$393)</f>
        <v/>
      </c>
      <c r="O404" s="255" t="str">
        <f ca="1">IF($N303=FALSE,"",SUBSTITUTE(OFFSET($AA$392,COUNTIF($Z$393:$Z$402,"&lt;="&amp;ABS(H369)),0),0,"")&amp;O$393)</f>
        <v/>
      </c>
      <c r="P404" s="255" t="str">
        <f ca="1">IF($N303=FALSE,"",SUBSTITUTE(OFFSET($AA$392,COUNTIF($Z$393:$Z$402,"&lt;="&amp;ABS(I369)),0),0,"")&amp;P$393)</f>
        <v/>
      </c>
      <c r="Q404" s="255" t="str">
        <f t="shared" si="285"/>
        <v/>
      </c>
      <c r="R404" s="255" t="str">
        <f t="shared" si="285"/>
        <v/>
      </c>
    </row>
    <row r="405" spans="2:27" ht="15" customHeight="1">
      <c r="B405" s="240">
        <f t="shared" si="279"/>
        <v>12</v>
      </c>
      <c r="C405" s="260" t="str">
        <f t="shared" si="280"/>
        <v/>
      </c>
      <c r="D405" s="260" t="str">
        <f t="shared" si="281"/>
        <v/>
      </c>
      <c r="E405" s="260" t="str">
        <f t="shared" si="282"/>
        <v/>
      </c>
      <c r="F405" s="260" t="str">
        <f>IF($N304=FALSE,"",TEXT(IF(O$3=TRUE,ROUND(W370,$M$393),ROUNDUP(W370,$M$393)),Q405))</f>
        <v/>
      </c>
      <c r="H405" s="269" t="str">
        <f>IF($N304=FALSE,"",ROUND(Pressure_1_R3!N15*$H$287,M$393+1))</f>
        <v/>
      </c>
      <c r="I405" s="269" t="str">
        <f>IF($N304=FALSE,"",ROUND(Pressure_1_R3!O15*$H$287,M$393+1))</f>
        <v/>
      </c>
      <c r="J405" s="269" t="str">
        <f t="shared" si="283"/>
        <v/>
      </c>
      <c r="K405" s="270" t="str">
        <f t="shared" si="284"/>
        <v/>
      </c>
      <c r="M405" s="255" t="str">
        <f ca="1">IF($N304=FALSE,"",OFFSET(Y$392,COUNTIF(W$393:W$403,"&lt;="&amp;U370),0)+P$3)</f>
        <v/>
      </c>
      <c r="N405" s="255" t="str">
        <f ca="1">IF($N304=FALSE,"",SUBSTITUTE(OFFSET($AA$392,COUNTIF($Z$393:$Z$402,"&lt;="&amp;ABS(C370)),0),0,"")&amp;N$393)</f>
        <v/>
      </c>
      <c r="O405" s="255" t="str">
        <f ca="1">IF($N304=FALSE,"",SUBSTITUTE(OFFSET($AA$392,COUNTIF($Z$393:$Z$402,"&lt;="&amp;ABS(H370)),0),0,"")&amp;O$393)</f>
        <v/>
      </c>
      <c r="P405" s="255" t="str">
        <f ca="1">IF($N304=FALSE,"",SUBSTITUTE(OFFSET($AA$392,COUNTIF($Z$393:$Z$402,"&lt;="&amp;ABS(I370)),0),0,"")&amp;P$393)</f>
        <v/>
      </c>
      <c r="Q405" s="255" t="str">
        <f t="shared" si="285"/>
        <v/>
      </c>
      <c r="R405" s="255" t="str">
        <f t="shared" si="285"/>
        <v/>
      </c>
      <c r="T405" s="239"/>
    </row>
    <row r="406" spans="2:27" ht="15" customHeight="1">
      <c r="B406" s="240">
        <f t="shared" si="279"/>
        <v>13</v>
      </c>
      <c r="C406" s="260" t="str">
        <f t="shared" si="280"/>
        <v/>
      </c>
      <c r="D406" s="260" t="str">
        <f t="shared" si="281"/>
        <v/>
      </c>
      <c r="E406" s="260" t="str">
        <f t="shared" si="282"/>
        <v/>
      </c>
      <c r="F406" s="260" t="str">
        <f>IF($N305=FALSE,"",TEXT(IF(O$3=TRUE,ROUND(W371,$M$393),ROUNDUP(W371,$M$393)),Q406))</f>
        <v/>
      </c>
      <c r="H406" s="269" t="str">
        <f>IF($N305=FALSE,"",ROUND(Pressure_1_R3!N16*$H$287,M$393+1))</f>
        <v/>
      </c>
      <c r="I406" s="269" t="str">
        <f>IF($N305=FALSE,"",ROUND(Pressure_1_R3!O16*$H$287,M$393+1))</f>
        <v/>
      </c>
      <c r="J406" s="269" t="str">
        <f t="shared" si="283"/>
        <v/>
      </c>
      <c r="K406" s="270" t="str">
        <f t="shared" si="284"/>
        <v/>
      </c>
      <c r="M406" s="255" t="str">
        <f ca="1">IF($N305=FALSE,"",OFFSET(Y$392,COUNTIF(W$393:W$403,"&lt;="&amp;U371),0)+P$3)</f>
        <v/>
      </c>
      <c r="N406" s="255" t="str">
        <f ca="1">IF($N305=FALSE,"",SUBSTITUTE(OFFSET($AA$392,COUNTIF($Z$393:$Z$402,"&lt;="&amp;ABS(C371)),0),0,"")&amp;N$393)</f>
        <v/>
      </c>
      <c r="O406" s="255" t="str">
        <f ca="1">IF($N305=FALSE,"",SUBSTITUTE(OFFSET($AA$392,COUNTIF($Z$393:$Z$402,"&lt;="&amp;ABS(H371)),0),0,"")&amp;O$393)</f>
        <v/>
      </c>
      <c r="P406" s="255" t="str">
        <f ca="1">IF($N305=FALSE,"",SUBSTITUTE(OFFSET($AA$392,COUNTIF($Z$393:$Z$402,"&lt;="&amp;ABS(I371)),0),0,"")&amp;P$393)</f>
        <v/>
      </c>
      <c r="Q406" s="255" t="str">
        <f t="shared" si="285"/>
        <v/>
      </c>
      <c r="R406" s="255" t="str">
        <f t="shared" si="285"/>
        <v/>
      </c>
      <c r="T406" s="239"/>
    </row>
    <row r="407" spans="2:27" ht="15" customHeight="1">
      <c r="B407" s="240">
        <f t="shared" si="279"/>
        <v>14</v>
      </c>
      <c r="C407" s="260" t="str">
        <f t="shared" si="280"/>
        <v/>
      </c>
      <c r="D407" s="260" t="str">
        <f t="shared" si="281"/>
        <v/>
      </c>
      <c r="E407" s="260" t="str">
        <f t="shared" si="282"/>
        <v/>
      </c>
      <c r="F407" s="260" t="str">
        <f>IF($N306=FALSE,"",TEXT(IF(O$3=TRUE,ROUND(W372,$M$393),ROUNDUP(W372,$M$393)),Q407))</f>
        <v/>
      </c>
      <c r="H407" s="269" t="str">
        <f>IF($N306=FALSE,"",ROUND(Pressure_1_R3!N17*$H$287,M$393+1))</f>
        <v/>
      </c>
      <c r="I407" s="269" t="str">
        <f>IF($N306=FALSE,"",ROUND(Pressure_1_R3!O17*$H$287,M$393+1))</f>
        <v/>
      </c>
      <c r="J407" s="269" t="str">
        <f t="shared" si="283"/>
        <v/>
      </c>
      <c r="K407" s="270" t="str">
        <f t="shared" si="284"/>
        <v/>
      </c>
      <c r="M407" s="255" t="str">
        <f ca="1">IF($N306=FALSE,"",OFFSET(Y$392,COUNTIF(W$393:W$403,"&lt;="&amp;U372),0)+P$3)</f>
        <v/>
      </c>
      <c r="N407" s="255" t="str">
        <f ca="1">IF($N306=FALSE,"",SUBSTITUTE(OFFSET($AA$392,COUNTIF($Z$393:$Z$402,"&lt;="&amp;ABS(C372)),0),0,"")&amp;N$393)</f>
        <v/>
      </c>
      <c r="O407" s="255" t="str">
        <f ca="1">IF($N306=FALSE,"",SUBSTITUTE(OFFSET($AA$392,COUNTIF($Z$393:$Z$402,"&lt;="&amp;ABS(H372)),0),0,"")&amp;O$393)</f>
        <v/>
      </c>
      <c r="P407" s="255" t="str">
        <f ca="1">IF($N306=FALSE,"",SUBSTITUTE(OFFSET($AA$392,COUNTIF($Z$393:$Z$402,"&lt;="&amp;ABS(I372)),0),0,"")&amp;P$393)</f>
        <v/>
      </c>
      <c r="Q407" s="255" t="str">
        <f t="shared" si="285"/>
        <v/>
      </c>
      <c r="R407" s="255" t="str">
        <f t="shared" si="285"/>
        <v/>
      </c>
      <c r="T407" s="239"/>
    </row>
    <row r="408" spans="2:27" ht="15" customHeight="1">
      <c r="B408" s="240">
        <f t="shared" ref="B408:B423" si="286">B373</f>
        <v>15</v>
      </c>
      <c r="C408" s="260" t="str">
        <f t="shared" ref="C408:C423" si="287">IF($N307=FALSE,"",TEXT(ROUND(D373,$M$393),N408))</f>
        <v/>
      </c>
      <c r="D408" s="260" t="str">
        <f t="shared" ref="D408:D423" si="288">IF($N307=FALSE,"",TEXT(H373,O408))</f>
        <v/>
      </c>
      <c r="E408" s="260" t="str">
        <f t="shared" ref="E408:E423" si="289">IF($N307=FALSE,"",TEXT(ROUND(I373,$M$393),P408))</f>
        <v/>
      </c>
      <c r="F408" s="260" t="str">
        <f>IF($N307=FALSE,"",TEXT(IF(O$3=TRUE,ROUND(W373,$M$393),ROUNDUP(W373,$M$393)),Q408))</f>
        <v/>
      </c>
      <c r="H408" s="269" t="str">
        <f>IF($N307=FALSE,"",ROUND(Pressure_1_R3!N18*$H$287,M$393+1))</f>
        <v/>
      </c>
      <c r="I408" s="269" t="str">
        <f>IF($N307=FALSE,"",ROUND(Pressure_1_R3!O18*$H$287,M$393+1))</f>
        <v/>
      </c>
      <c r="J408" s="269" t="str">
        <f t="shared" ref="J408:J423" si="290">IF($N307=FALSE,"","± "&amp;TEXT((I408-H408)/2,R408))</f>
        <v/>
      </c>
      <c r="K408" s="270" t="str">
        <f t="shared" ref="K408:K423" si="291">IF($N307=FALSE,"",IF(AND(H408&lt;=H373,H373&lt;=I408),"PASS","FAIL"))</f>
        <v/>
      </c>
      <c r="M408" s="255" t="str">
        <f ca="1">IF($N307=FALSE,"",OFFSET(Y$392,COUNTIF(W$393:W$403,"&lt;="&amp;U373),0)+P$3)</f>
        <v/>
      </c>
      <c r="N408" s="255" t="str">
        <f ca="1">IF($N307=FALSE,"",SUBSTITUTE(OFFSET($AA$392,COUNTIF($Z$393:$Z$402,"&lt;="&amp;ABS(C373)),0),0,"")&amp;N$393)</f>
        <v/>
      </c>
      <c r="O408" s="255" t="str">
        <f ca="1">IF($N307=FALSE,"",SUBSTITUTE(OFFSET($AA$392,COUNTIF($Z$393:$Z$402,"&lt;="&amp;ABS(H373)),0),0,"")&amp;O$393)</f>
        <v/>
      </c>
      <c r="P408" s="255" t="str">
        <f ca="1">IF($N307=FALSE,"",SUBSTITUTE(OFFSET($AA$392,COUNTIF($Z$393:$Z$402,"&lt;="&amp;ABS(I373)),0),0,"")&amp;P$393)</f>
        <v/>
      </c>
      <c r="Q408" s="255" t="str">
        <f t="shared" ref="Q408:R408" si="292">IF($N307=FALSE,"",Q$393)</f>
        <v/>
      </c>
      <c r="R408" s="255" t="str">
        <f t="shared" si="292"/>
        <v/>
      </c>
      <c r="T408" s="239"/>
    </row>
    <row r="409" spans="2:27" ht="15" customHeight="1">
      <c r="B409" s="240">
        <f t="shared" si="286"/>
        <v>16</v>
      </c>
      <c r="C409" s="260" t="str">
        <f t="shared" si="287"/>
        <v/>
      </c>
      <c r="D409" s="260" t="str">
        <f t="shared" si="288"/>
        <v/>
      </c>
      <c r="E409" s="260" t="str">
        <f t="shared" si="289"/>
        <v/>
      </c>
      <c r="F409" s="260" t="str">
        <f>IF($N308=FALSE,"",TEXT(IF(O$3=TRUE,ROUND(W374,$M$393),ROUNDUP(W374,$M$393)),Q409))</f>
        <v/>
      </c>
      <c r="H409" s="269" t="str">
        <f>IF($N308=FALSE,"",ROUND(Pressure_1_R3!N19*$H$287,M$393+1))</f>
        <v/>
      </c>
      <c r="I409" s="269" t="str">
        <f>IF($N308=FALSE,"",ROUND(Pressure_1_R3!O19*$H$287,M$393+1))</f>
        <v/>
      </c>
      <c r="J409" s="269" t="str">
        <f t="shared" si="290"/>
        <v/>
      </c>
      <c r="K409" s="270" t="str">
        <f t="shared" si="291"/>
        <v/>
      </c>
      <c r="M409" s="255" t="str">
        <f ca="1">IF($N308=FALSE,"",OFFSET(Y$392,COUNTIF(W$393:W$403,"&lt;="&amp;U374),0)+P$3)</f>
        <v/>
      </c>
      <c r="N409" s="255" t="str">
        <f ca="1">IF($N308=FALSE,"",SUBSTITUTE(OFFSET($AA$392,COUNTIF($Z$393:$Z$402,"&lt;="&amp;ABS(C374)),0),0,"")&amp;N$393)</f>
        <v/>
      </c>
      <c r="O409" s="255" t="str">
        <f ca="1">IF($N308=FALSE,"",SUBSTITUTE(OFFSET($AA$392,COUNTIF($Z$393:$Z$402,"&lt;="&amp;ABS(H374)),0),0,"")&amp;O$393)</f>
        <v/>
      </c>
      <c r="P409" s="255" t="str">
        <f ca="1">IF($N308=FALSE,"",SUBSTITUTE(OFFSET($AA$392,COUNTIF($Z$393:$Z$402,"&lt;="&amp;ABS(I374)),0),0,"")&amp;P$393)</f>
        <v/>
      </c>
      <c r="Q409" s="255" t="str">
        <f t="shared" ref="Q409:R409" si="293">IF($N308=FALSE,"",Q$393)</f>
        <v/>
      </c>
      <c r="R409" s="255" t="str">
        <f t="shared" si="293"/>
        <v/>
      </c>
      <c r="T409" s="239"/>
    </row>
    <row r="410" spans="2:27" ht="15" customHeight="1">
      <c r="B410" s="240">
        <f t="shared" si="286"/>
        <v>17</v>
      </c>
      <c r="C410" s="260" t="str">
        <f t="shared" si="287"/>
        <v/>
      </c>
      <c r="D410" s="260" t="str">
        <f t="shared" si="288"/>
        <v/>
      </c>
      <c r="E410" s="260" t="str">
        <f t="shared" si="289"/>
        <v/>
      </c>
      <c r="F410" s="260" t="str">
        <f>IF($N309=FALSE,"",TEXT(IF(O$3=TRUE,ROUND(W375,$M$393),ROUNDUP(W375,$M$393)),Q410))</f>
        <v/>
      </c>
      <c r="H410" s="269" t="str">
        <f>IF($N309=FALSE,"",ROUND(Pressure_1_R3!N20*$H$287,M$393+1))</f>
        <v/>
      </c>
      <c r="I410" s="269" t="str">
        <f>IF($N309=FALSE,"",ROUND(Pressure_1_R3!O20*$H$287,M$393+1))</f>
        <v/>
      </c>
      <c r="J410" s="269" t="str">
        <f t="shared" si="290"/>
        <v/>
      </c>
      <c r="K410" s="270" t="str">
        <f t="shared" si="291"/>
        <v/>
      </c>
      <c r="M410" s="255" t="str">
        <f ca="1">IF($N309=FALSE,"",OFFSET(Y$392,COUNTIF(W$393:W$403,"&lt;="&amp;U375),0)+P$3)</f>
        <v/>
      </c>
      <c r="N410" s="255" t="str">
        <f ca="1">IF($N309=FALSE,"",SUBSTITUTE(OFFSET($AA$392,COUNTIF($Z$393:$Z$402,"&lt;="&amp;ABS(C375)),0),0,"")&amp;N$393)</f>
        <v/>
      </c>
      <c r="O410" s="255" t="str">
        <f ca="1">IF($N309=FALSE,"",SUBSTITUTE(OFFSET($AA$392,COUNTIF($Z$393:$Z$402,"&lt;="&amp;ABS(H375)),0),0,"")&amp;O$393)</f>
        <v/>
      </c>
      <c r="P410" s="255" t="str">
        <f ca="1">IF($N309=FALSE,"",SUBSTITUTE(OFFSET($AA$392,COUNTIF($Z$393:$Z$402,"&lt;="&amp;ABS(I375)),0),0,"")&amp;P$393)</f>
        <v/>
      </c>
      <c r="Q410" s="255" t="str">
        <f t="shared" ref="Q410:R410" si="294">IF($N309=FALSE,"",Q$393)</f>
        <v/>
      </c>
      <c r="R410" s="255" t="str">
        <f t="shared" si="294"/>
        <v/>
      </c>
      <c r="T410" s="239"/>
    </row>
    <row r="411" spans="2:27" ht="15" customHeight="1">
      <c r="B411" s="240">
        <f t="shared" si="286"/>
        <v>18</v>
      </c>
      <c r="C411" s="260" t="str">
        <f t="shared" si="287"/>
        <v/>
      </c>
      <c r="D411" s="260" t="str">
        <f t="shared" si="288"/>
        <v/>
      </c>
      <c r="E411" s="260" t="str">
        <f t="shared" si="289"/>
        <v/>
      </c>
      <c r="F411" s="260" t="str">
        <f>IF($N310=FALSE,"",TEXT(IF(O$3=TRUE,ROUND(W376,$M$393),ROUNDUP(W376,$M$393)),Q411))</f>
        <v/>
      </c>
      <c r="H411" s="269" t="str">
        <f>IF($N310=FALSE,"",ROUND(Pressure_1_R3!N21*$H$287,M$393+1))</f>
        <v/>
      </c>
      <c r="I411" s="269" t="str">
        <f>IF($N310=FALSE,"",ROUND(Pressure_1_R3!O21*$H$287,M$393+1))</f>
        <v/>
      </c>
      <c r="J411" s="269" t="str">
        <f t="shared" si="290"/>
        <v/>
      </c>
      <c r="K411" s="270" t="str">
        <f t="shared" si="291"/>
        <v/>
      </c>
      <c r="M411" s="255" t="str">
        <f ca="1">IF($N310=FALSE,"",OFFSET(Y$392,COUNTIF(W$393:W$403,"&lt;="&amp;U376),0)+P$3)</f>
        <v/>
      </c>
      <c r="N411" s="255" t="str">
        <f ca="1">IF($N310=FALSE,"",SUBSTITUTE(OFFSET($AA$392,COUNTIF($Z$393:$Z$402,"&lt;="&amp;ABS(C376)),0),0,"")&amp;N$393)</f>
        <v/>
      </c>
      <c r="O411" s="255" t="str">
        <f ca="1">IF($N310=FALSE,"",SUBSTITUTE(OFFSET($AA$392,COUNTIF($Z$393:$Z$402,"&lt;="&amp;ABS(H376)),0),0,"")&amp;O$393)</f>
        <v/>
      </c>
      <c r="P411" s="255" t="str">
        <f ca="1">IF($N310=FALSE,"",SUBSTITUTE(OFFSET($AA$392,COUNTIF($Z$393:$Z$402,"&lt;="&amp;ABS(I376)),0),0,"")&amp;P$393)</f>
        <v/>
      </c>
      <c r="Q411" s="255" t="str">
        <f t="shared" ref="Q411:R411" si="295">IF($N310=FALSE,"",Q$393)</f>
        <v/>
      </c>
      <c r="R411" s="255" t="str">
        <f t="shared" si="295"/>
        <v/>
      </c>
      <c r="T411" s="239"/>
    </row>
    <row r="412" spans="2:27" ht="15" customHeight="1">
      <c r="B412" s="240">
        <f t="shared" si="286"/>
        <v>19</v>
      </c>
      <c r="C412" s="260" t="str">
        <f t="shared" si="287"/>
        <v/>
      </c>
      <c r="D412" s="260" t="str">
        <f t="shared" si="288"/>
        <v/>
      </c>
      <c r="E412" s="260" t="str">
        <f t="shared" si="289"/>
        <v/>
      </c>
      <c r="F412" s="260" t="str">
        <f>IF($N311=FALSE,"",TEXT(IF(O$3=TRUE,ROUND(W377,$M$393),ROUNDUP(W377,$M$393)),Q412))</f>
        <v/>
      </c>
      <c r="H412" s="269" t="str">
        <f>IF($N311=FALSE,"",ROUND(Pressure_1_R3!N22*$H$287,M$393+1))</f>
        <v/>
      </c>
      <c r="I412" s="269" t="str">
        <f>IF($N311=FALSE,"",ROUND(Pressure_1_R3!O22*$H$287,M$393+1))</f>
        <v/>
      </c>
      <c r="J412" s="269" t="str">
        <f t="shared" si="290"/>
        <v/>
      </c>
      <c r="K412" s="270" t="str">
        <f t="shared" si="291"/>
        <v/>
      </c>
      <c r="M412" s="255" t="str">
        <f ca="1">IF($N311=FALSE,"",OFFSET(Y$392,COUNTIF(W$393:W$403,"&lt;="&amp;U377),0)+P$3)</f>
        <v/>
      </c>
      <c r="N412" s="255" t="str">
        <f ca="1">IF($N311=FALSE,"",SUBSTITUTE(OFFSET($AA$392,COUNTIF($Z$393:$Z$402,"&lt;="&amp;ABS(C377)),0),0,"")&amp;N$393)</f>
        <v/>
      </c>
      <c r="O412" s="255" t="str">
        <f ca="1">IF($N311=FALSE,"",SUBSTITUTE(OFFSET($AA$392,COUNTIF($Z$393:$Z$402,"&lt;="&amp;ABS(H377)),0),0,"")&amp;O$393)</f>
        <v/>
      </c>
      <c r="P412" s="255" t="str">
        <f ca="1">IF($N311=FALSE,"",SUBSTITUTE(OFFSET($AA$392,COUNTIF($Z$393:$Z$402,"&lt;="&amp;ABS(I377)),0),0,"")&amp;P$393)</f>
        <v/>
      </c>
      <c r="Q412" s="255" t="str">
        <f t="shared" ref="Q412:R412" si="296">IF($N311=FALSE,"",Q$393)</f>
        <v/>
      </c>
      <c r="R412" s="255" t="str">
        <f t="shared" si="296"/>
        <v/>
      </c>
      <c r="T412" s="239"/>
    </row>
    <row r="413" spans="2:27" ht="15" customHeight="1">
      <c r="B413" s="240">
        <f t="shared" si="286"/>
        <v>20</v>
      </c>
      <c r="C413" s="260" t="str">
        <f t="shared" si="287"/>
        <v/>
      </c>
      <c r="D413" s="260" t="str">
        <f t="shared" si="288"/>
        <v/>
      </c>
      <c r="E413" s="260" t="str">
        <f t="shared" si="289"/>
        <v/>
      </c>
      <c r="F413" s="260" t="str">
        <f>IF($N312=FALSE,"",TEXT(IF(O$3=TRUE,ROUND(W378,$M$393),ROUNDUP(W378,$M$393)),Q413))</f>
        <v/>
      </c>
      <c r="H413" s="269" t="str">
        <f>IF($N312=FALSE,"",ROUND(Pressure_1_R3!N23*$H$287,M$393+1))</f>
        <v/>
      </c>
      <c r="I413" s="269" t="str">
        <f>IF($N312=FALSE,"",ROUND(Pressure_1_R3!O23*$H$287,M$393+1))</f>
        <v/>
      </c>
      <c r="J413" s="269" t="str">
        <f t="shared" si="290"/>
        <v/>
      </c>
      <c r="K413" s="270" t="str">
        <f t="shared" si="291"/>
        <v/>
      </c>
      <c r="M413" s="255" t="str">
        <f ca="1">IF($N312=FALSE,"",OFFSET(Y$392,COUNTIF(W$393:W$403,"&lt;="&amp;U378),0)+P$3)</f>
        <v/>
      </c>
      <c r="N413" s="255" t="str">
        <f ca="1">IF($N312=FALSE,"",SUBSTITUTE(OFFSET($AA$392,COUNTIF($Z$393:$Z$402,"&lt;="&amp;ABS(C378)),0),0,"")&amp;N$393)</f>
        <v/>
      </c>
      <c r="O413" s="255" t="str">
        <f ca="1">IF($N312=FALSE,"",SUBSTITUTE(OFFSET($AA$392,COUNTIF($Z$393:$Z$402,"&lt;="&amp;ABS(H378)),0),0,"")&amp;O$393)</f>
        <v/>
      </c>
      <c r="P413" s="255" t="str">
        <f ca="1">IF($N312=FALSE,"",SUBSTITUTE(OFFSET($AA$392,COUNTIF($Z$393:$Z$402,"&lt;="&amp;ABS(I378)),0),0,"")&amp;P$393)</f>
        <v/>
      </c>
      <c r="Q413" s="255" t="str">
        <f t="shared" ref="Q413:R413" si="297">IF($N312=FALSE,"",Q$393)</f>
        <v/>
      </c>
      <c r="R413" s="255" t="str">
        <f t="shared" si="297"/>
        <v/>
      </c>
      <c r="T413" s="239"/>
    </row>
    <row r="414" spans="2:27" ht="15" customHeight="1">
      <c r="B414" s="240">
        <f t="shared" si="286"/>
        <v>21</v>
      </c>
      <c r="C414" s="260" t="str">
        <f t="shared" si="287"/>
        <v/>
      </c>
      <c r="D414" s="260" t="str">
        <f t="shared" si="288"/>
        <v/>
      </c>
      <c r="E414" s="260" t="str">
        <f t="shared" si="289"/>
        <v/>
      </c>
      <c r="F414" s="260" t="str">
        <f>IF($N313=FALSE,"",TEXT(IF(O$3=TRUE,ROUND(W379,$M$393),ROUNDUP(W379,$M$393)),Q414))</f>
        <v/>
      </c>
      <c r="H414" s="269" t="str">
        <f>IF($N313=FALSE,"",ROUND(Pressure_1_R3!N24*$H$287,M$393+1))</f>
        <v/>
      </c>
      <c r="I414" s="269" t="str">
        <f>IF($N313=FALSE,"",ROUND(Pressure_1_R3!O24*$H$287,M$393+1))</f>
        <v/>
      </c>
      <c r="J414" s="269" t="str">
        <f t="shared" si="290"/>
        <v/>
      </c>
      <c r="K414" s="270" t="str">
        <f t="shared" si="291"/>
        <v/>
      </c>
      <c r="M414" s="255" t="str">
        <f ca="1">IF($N313=FALSE,"",OFFSET(Y$392,COUNTIF(W$393:W$403,"&lt;="&amp;U379),0)+P$3)</f>
        <v/>
      </c>
      <c r="N414" s="255" t="str">
        <f ca="1">IF($N313=FALSE,"",SUBSTITUTE(OFFSET($AA$392,COUNTIF($Z$393:$Z$402,"&lt;="&amp;ABS(C379)),0),0,"")&amp;N$393)</f>
        <v/>
      </c>
      <c r="O414" s="255" t="str">
        <f ca="1">IF($N313=FALSE,"",SUBSTITUTE(OFFSET($AA$392,COUNTIF($Z$393:$Z$402,"&lt;="&amp;ABS(H379)),0),0,"")&amp;O$393)</f>
        <v/>
      </c>
      <c r="P414" s="255" t="str">
        <f ca="1">IF($N313=FALSE,"",SUBSTITUTE(OFFSET($AA$392,COUNTIF($Z$393:$Z$402,"&lt;="&amp;ABS(I379)),0),0,"")&amp;P$393)</f>
        <v/>
      </c>
      <c r="Q414" s="255" t="str">
        <f t="shared" ref="Q414:R414" si="298">IF($N313=FALSE,"",Q$393)</f>
        <v/>
      </c>
      <c r="R414" s="255" t="str">
        <f t="shared" si="298"/>
        <v/>
      </c>
      <c r="T414" s="239"/>
    </row>
    <row r="415" spans="2:27" ht="15" customHeight="1">
      <c r="B415" s="240">
        <f t="shared" si="286"/>
        <v>22</v>
      </c>
      <c r="C415" s="260" t="str">
        <f t="shared" si="287"/>
        <v/>
      </c>
      <c r="D415" s="260" t="str">
        <f t="shared" si="288"/>
        <v/>
      </c>
      <c r="E415" s="260" t="str">
        <f t="shared" si="289"/>
        <v/>
      </c>
      <c r="F415" s="260" t="str">
        <f>IF($N314=FALSE,"",TEXT(IF(O$3=TRUE,ROUND(W380,$M$393),ROUNDUP(W380,$M$393)),Q415))</f>
        <v/>
      </c>
      <c r="H415" s="269" t="str">
        <f>IF($N314=FALSE,"",ROUND(Pressure_1_R3!N25*$H$287,M$393+1))</f>
        <v/>
      </c>
      <c r="I415" s="269" t="str">
        <f>IF($N314=FALSE,"",ROUND(Pressure_1_R3!O25*$H$287,M$393+1))</f>
        <v/>
      </c>
      <c r="J415" s="269" t="str">
        <f t="shared" si="290"/>
        <v/>
      </c>
      <c r="K415" s="270" t="str">
        <f t="shared" si="291"/>
        <v/>
      </c>
      <c r="M415" s="255" t="str">
        <f ca="1">IF($N314=FALSE,"",OFFSET(Y$392,COUNTIF(W$393:W$403,"&lt;="&amp;U380),0)+P$3)</f>
        <v/>
      </c>
      <c r="N415" s="255" t="str">
        <f ca="1">IF($N314=FALSE,"",SUBSTITUTE(OFFSET($AA$392,COUNTIF($Z$393:$Z$402,"&lt;="&amp;ABS(C380)),0),0,"")&amp;N$393)</f>
        <v/>
      </c>
      <c r="O415" s="255" t="str">
        <f ca="1">IF($N314=FALSE,"",SUBSTITUTE(OFFSET($AA$392,COUNTIF($Z$393:$Z$402,"&lt;="&amp;ABS(H380)),0),0,"")&amp;O$393)</f>
        <v/>
      </c>
      <c r="P415" s="255" t="str">
        <f ca="1">IF($N314=FALSE,"",SUBSTITUTE(OFFSET($AA$392,COUNTIF($Z$393:$Z$402,"&lt;="&amp;ABS(I380)),0),0,"")&amp;P$393)</f>
        <v/>
      </c>
      <c r="Q415" s="255" t="str">
        <f t="shared" ref="Q415:R415" si="299">IF($N314=FALSE,"",Q$393)</f>
        <v/>
      </c>
      <c r="R415" s="255" t="str">
        <f t="shared" si="299"/>
        <v/>
      </c>
      <c r="T415" s="239"/>
    </row>
    <row r="416" spans="2:27" ht="15" customHeight="1">
      <c r="B416" s="240">
        <f t="shared" si="286"/>
        <v>23</v>
      </c>
      <c r="C416" s="260" t="str">
        <f t="shared" si="287"/>
        <v/>
      </c>
      <c r="D416" s="260" t="str">
        <f t="shared" si="288"/>
        <v/>
      </c>
      <c r="E416" s="260" t="str">
        <f t="shared" si="289"/>
        <v/>
      </c>
      <c r="F416" s="260" t="str">
        <f>IF($N315=FALSE,"",TEXT(IF(O$3=TRUE,ROUND(W381,$M$393),ROUNDUP(W381,$M$393)),Q416))</f>
        <v/>
      </c>
      <c r="H416" s="269" t="str">
        <f>IF($N315=FALSE,"",ROUND(Pressure_1_R3!N26*$H$287,M$393+1))</f>
        <v/>
      </c>
      <c r="I416" s="269" t="str">
        <f>IF($N315=FALSE,"",ROUND(Pressure_1_R3!O26*$H$287,M$393+1))</f>
        <v/>
      </c>
      <c r="J416" s="269" t="str">
        <f t="shared" si="290"/>
        <v/>
      </c>
      <c r="K416" s="270" t="str">
        <f t="shared" si="291"/>
        <v/>
      </c>
      <c r="M416" s="255" t="str">
        <f ca="1">IF($N315=FALSE,"",OFFSET(Y$392,COUNTIF(W$393:W$403,"&lt;="&amp;U381),0)+P$3)</f>
        <v/>
      </c>
      <c r="N416" s="255" t="str">
        <f ca="1">IF($N315=FALSE,"",SUBSTITUTE(OFFSET($AA$392,COUNTIF($Z$393:$Z$402,"&lt;="&amp;ABS(C381)),0),0,"")&amp;N$393)</f>
        <v/>
      </c>
      <c r="O416" s="255" t="str">
        <f ca="1">IF($N315=FALSE,"",SUBSTITUTE(OFFSET($AA$392,COUNTIF($Z$393:$Z$402,"&lt;="&amp;ABS(H381)),0),0,"")&amp;O$393)</f>
        <v/>
      </c>
      <c r="P416" s="255" t="str">
        <f ca="1">IF($N315=FALSE,"",SUBSTITUTE(OFFSET($AA$392,COUNTIF($Z$393:$Z$402,"&lt;="&amp;ABS(I381)),0),0,"")&amp;P$393)</f>
        <v/>
      </c>
      <c r="Q416" s="255" t="str">
        <f t="shared" ref="Q416:R416" si="300">IF($N315=FALSE,"",Q$393)</f>
        <v/>
      </c>
      <c r="R416" s="255" t="str">
        <f t="shared" si="300"/>
        <v/>
      </c>
      <c r="T416" s="239"/>
    </row>
    <row r="417" spans="1:24" ht="15" customHeight="1">
      <c r="B417" s="240">
        <f t="shared" si="286"/>
        <v>24</v>
      </c>
      <c r="C417" s="260" t="str">
        <f t="shared" si="287"/>
        <v/>
      </c>
      <c r="D417" s="260" t="str">
        <f t="shared" si="288"/>
        <v/>
      </c>
      <c r="E417" s="260" t="str">
        <f t="shared" si="289"/>
        <v/>
      </c>
      <c r="F417" s="260" t="str">
        <f>IF($N316=FALSE,"",TEXT(IF(O$3=TRUE,ROUND(W382,$M$393),ROUNDUP(W382,$M$393)),Q417))</f>
        <v/>
      </c>
      <c r="H417" s="269" t="str">
        <f>IF($N316=FALSE,"",ROUND(Pressure_1_R3!N27*$H$287,M$393+1))</f>
        <v/>
      </c>
      <c r="I417" s="269" t="str">
        <f>IF($N316=FALSE,"",ROUND(Pressure_1_R3!O27*$H$287,M$393+1))</f>
        <v/>
      </c>
      <c r="J417" s="269" t="str">
        <f t="shared" si="290"/>
        <v/>
      </c>
      <c r="K417" s="270" t="str">
        <f t="shared" si="291"/>
        <v/>
      </c>
      <c r="M417" s="255" t="str">
        <f ca="1">IF($N316=FALSE,"",OFFSET(Y$392,COUNTIF(W$393:W$403,"&lt;="&amp;U382),0)+P$3)</f>
        <v/>
      </c>
      <c r="N417" s="255" t="str">
        <f ca="1">IF($N316=FALSE,"",SUBSTITUTE(OFFSET($AA$392,COUNTIF($Z$393:$Z$402,"&lt;="&amp;ABS(C382)),0),0,"")&amp;N$393)</f>
        <v/>
      </c>
      <c r="O417" s="255" t="str">
        <f ca="1">IF($N316=FALSE,"",SUBSTITUTE(OFFSET($AA$392,COUNTIF($Z$393:$Z$402,"&lt;="&amp;ABS(H382)),0),0,"")&amp;O$393)</f>
        <v/>
      </c>
      <c r="P417" s="255" t="str">
        <f ca="1">IF($N316=FALSE,"",SUBSTITUTE(OFFSET($AA$392,COUNTIF($Z$393:$Z$402,"&lt;="&amp;ABS(I382)),0),0,"")&amp;P$393)</f>
        <v/>
      </c>
      <c r="Q417" s="255" t="str">
        <f t="shared" ref="Q417:R417" si="301">IF($N316=FALSE,"",Q$393)</f>
        <v/>
      </c>
      <c r="R417" s="255" t="str">
        <f t="shared" si="301"/>
        <v/>
      </c>
      <c r="T417" s="239"/>
    </row>
    <row r="418" spans="1:24" ht="15" customHeight="1">
      <c r="B418" s="240">
        <f t="shared" si="286"/>
        <v>25</v>
      </c>
      <c r="C418" s="260" t="str">
        <f t="shared" si="287"/>
        <v/>
      </c>
      <c r="D418" s="260" t="str">
        <f t="shared" si="288"/>
        <v/>
      </c>
      <c r="E418" s="260" t="str">
        <f t="shared" si="289"/>
        <v/>
      </c>
      <c r="F418" s="260" t="str">
        <f>IF($N317=FALSE,"",TEXT(IF(O$3=TRUE,ROUND(W383,$M$393),ROUNDUP(W383,$M$393)),Q418))</f>
        <v/>
      </c>
      <c r="H418" s="269" t="str">
        <f>IF($N317=FALSE,"",ROUND(Pressure_1_R3!N28*$H$287,M$393+1))</f>
        <v/>
      </c>
      <c r="I418" s="269" t="str">
        <f>IF($N317=FALSE,"",ROUND(Pressure_1_R3!O28*$H$287,M$393+1))</f>
        <v/>
      </c>
      <c r="J418" s="269" t="str">
        <f t="shared" si="290"/>
        <v/>
      </c>
      <c r="K418" s="270" t="str">
        <f t="shared" si="291"/>
        <v/>
      </c>
      <c r="M418" s="255" t="str">
        <f ca="1">IF($N317=FALSE,"",OFFSET(Y$392,COUNTIF(W$393:W$403,"&lt;="&amp;U383),0)+P$3)</f>
        <v/>
      </c>
      <c r="N418" s="255" t="str">
        <f ca="1">IF($N317=FALSE,"",SUBSTITUTE(OFFSET($AA$392,COUNTIF($Z$393:$Z$402,"&lt;="&amp;ABS(C383)),0),0,"")&amp;N$393)</f>
        <v/>
      </c>
      <c r="O418" s="255" t="str">
        <f ca="1">IF($N317=FALSE,"",SUBSTITUTE(OFFSET($AA$392,COUNTIF($Z$393:$Z$402,"&lt;="&amp;ABS(H383)),0),0,"")&amp;O$393)</f>
        <v/>
      </c>
      <c r="P418" s="255" t="str">
        <f ca="1">IF($N317=FALSE,"",SUBSTITUTE(OFFSET($AA$392,COUNTIF($Z$393:$Z$402,"&lt;="&amp;ABS(I383)),0),0,"")&amp;P$393)</f>
        <v/>
      </c>
      <c r="Q418" s="255" t="str">
        <f t="shared" ref="Q418:R418" si="302">IF($N317=FALSE,"",Q$393)</f>
        <v/>
      </c>
      <c r="R418" s="255" t="str">
        <f t="shared" si="302"/>
        <v/>
      </c>
      <c r="T418" s="239"/>
    </row>
    <row r="419" spans="1:24" ht="15" customHeight="1">
      <c r="B419" s="240">
        <f t="shared" si="286"/>
        <v>26</v>
      </c>
      <c r="C419" s="260" t="str">
        <f t="shared" si="287"/>
        <v/>
      </c>
      <c r="D419" s="260" t="str">
        <f t="shared" si="288"/>
        <v/>
      </c>
      <c r="E419" s="260" t="str">
        <f t="shared" si="289"/>
        <v/>
      </c>
      <c r="F419" s="260" t="str">
        <f>IF($N318=FALSE,"",TEXT(IF(O$3=TRUE,ROUND(W384,$M$393),ROUNDUP(W384,$M$393)),Q419))</f>
        <v/>
      </c>
      <c r="H419" s="269" t="str">
        <f>IF($N318=FALSE,"",ROUND(Pressure_1_R3!N29*$H$287,M$393+1))</f>
        <v/>
      </c>
      <c r="I419" s="269" t="str">
        <f>IF($N318=FALSE,"",ROUND(Pressure_1_R3!O29*$H$287,M$393+1))</f>
        <v/>
      </c>
      <c r="J419" s="269" t="str">
        <f t="shared" si="290"/>
        <v/>
      </c>
      <c r="K419" s="270" t="str">
        <f t="shared" si="291"/>
        <v/>
      </c>
      <c r="M419" s="255" t="str">
        <f ca="1">IF($N318=FALSE,"",OFFSET(Y$392,COUNTIF(W$393:W$403,"&lt;="&amp;U384),0)+P$3)</f>
        <v/>
      </c>
      <c r="N419" s="255" t="str">
        <f ca="1">IF($N318=FALSE,"",SUBSTITUTE(OFFSET($AA$392,COUNTIF($Z$393:$Z$402,"&lt;="&amp;ABS(C384)),0),0,"")&amp;N$393)</f>
        <v/>
      </c>
      <c r="O419" s="255" t="str">
        <f ca="1">IF($N318=FALSE,"",SUBSTITUTE(OFFSET($AA$392,COUNTIF($Z$393:$Z$402,"&lt;="&amp;ABS(H384)),0),0,"")&amp;O$393)</f>
        <v/>
      </c>
      <c r="P419" s="255" t="str">
        <f ca="1">IF($N318=FALSE,"",SUBSTITUTE(OFFSET($AA$392,COUNTIF($Z$393:$Z$402,"&lt;="&amp;ABS(I384)),0),0,"")&amp;P$393)</f>
        <v/>
      </c>
      <c r="Q419" s="255" t="str">
        <f t="shared" ref="Q419:R419" si="303">IF($N318=FALSE,"",Q$393)</f>
        <v/>
      </c>
      <c r="R419" s="255" t="str">
        <f t="shared" si="303"/>
        <v/>
      </c>
      <c r="T419" s="239"/>
    </row>
    <row r="420" spans="1:24" ht="15" customHeight="1">
      <c r="B420" s="240">
        <f t="shared" si="286"/>
        <v>27</v>
      </c>
      <c r="C420" s="260" t="str">
        <f t="shared" si="287"/>
        <v/>
      </c>
      <c r="D420" s="260" t="str">
        <f t="shared" si="288"/>
        <v/>
      </c>
      <c r="E420" s="260" t="str">
        <f t="shared" si="289"/>
        <v/>
      </c>
      <c r="F420" s="260" t="str">
        <f>IF($N319=FALSE,"",TEXT(IF(O$3=TRUE,ROUND(W385,$M$393),ROUNDUP(W385,$M$393)),Q420))</f>
        <v/>
      </c>
      <c r="H420" s="269" t="str">
        <f>IF($N319=FALSE,"",ROUND(Pressure_1_R3!N30*$H$287,M$393+1))</f>
        <v/>
      </c>
      <c r="I420" s="269" t="str">
        <f>IF($N319=FALSE,"",ROUND(Pressure_1_R3!O30*$H$287,M$393+1))</f>
        <v/>
      </c>
      <c r="J420" s="269" t="str">
        <f t="shared" si="290"/>
        <v/>
      </c>
      <c r="K420" s="270" t="str">
        <f t="shared" si="291"/>
        <v/>
      </c>
      <c r="M420" s="255" t="str">
        <f ca="1">IF($N319=FALSE,"",OFFSET(Y$392,COUNTIF(W$393:W$403,"&lt;="&amp;U385),0)+P$3)</f>
        <v/>
      </c>
      <c r="N420" s="255" t="str">
        <f ca="1">IF($N319=FALSE,"",SUBSTITUTE(OFFSET($AA$392,COUNTIF($Z$393:$Z$402,"&lt;="&amp;ABS(C385)),0),0,"")&amp;N$393)</f>
        <v/>
      </c>
      <c r="O420" s="255" t="str">
        <f ca="1">IF($N319=FALSE,"",SUBSTITUTE(OFFSET($AA$392,COUNTIF($Z$393:$Z$402,"&lt;="&amp;ABS(H385)),0),0,"")&amp;O$393)</f>
        <v/>
      </c>
      <c r="P420" s="255" t="str">
        <f ca="1">IF($N319=FALSE,"",SUBSTITUTE(OFFSET($AA$392,COUNTIF($Z$393:$Z$402,"&lt;="&amp;ABS(I385)),0),0,"")&amp;P$393)</f>
        <v/>
      </c>
      <c r="Q420" s="255" t="str">
        <f t="shared" ref="Q420:R420" si="304">IF($N319=FALSE,"",Q$393)</f>
        <v/>
      </c>
      <c r="R420" s="255" t="str">
        <f t="shared" si="304"/>
        <v/>
      </c>
      <c r="T420" s="239"/>
    </row>
    <row r="421" spans="1:24" ht="15" customHeight="1">
      <c r="B421" s="240">
        <f t="shared" si="286"/>
        <v>28</v>
      </c>
      <c r="C421" s="260" t="str">
        <f t="shared" si="287"/>
        <v/>
      </c>
      <c r="D421" s="260" t="str">
        <f t="shared" si="288"/>
        <v/>
      </c>
      <c r="E421" s="260" t="str">
        <f t="shared" si="289"/>
        <v/>
      </c>
      <c r="F421" s="260" t="str">
        <f>IF($N320=FALSE,"",TEXT(IF(O$3=TRUE,ROUND(W386,$M$393),ROUNDUP(W386,$M$393)),Q421))</f>
        <v/>
      </c>
      <c r="H421" s="269" t="str">
        <f>IF($N320=FALSE,"",ROUND(Pressure_1_R3!N31*$H$287,M$393+1))</f>
        <v/>
      </c>
      <c r="I421" s="269" t="str">
        <f>IF($N320=FALSE,"",ROUND(Pressure_1_R3!O31*$H$287,M$393+1))</f>
        <v/>
      </c>
      <c r="J421" s="269" t="str">
        <f t="shared" si="290"/>
        <v/>
      </c>
      <c r="K421" s="270" t="str">
        <f t="shared" si="291"/>
        <v/>
      </c>
      <c r="M421" s="255" t="str">
        <f ca="1">IF($N320=FALSE,"",OFFSET(Y$392,COUNTIF(W$393:W$403,"&lt;="&amp;U386),0)+P$3)</f>
        <v/>
      </c>
      <c r="N421" s="255" t="str">
        <f ca="1">IF($N320=FALSE,"",SUBSTITUTE(OFFSET($AA$392,COUNTIF($Z$393:$Z$402,"&lt;="&amp;ABS(C386)),0),0,"")&amp;N$393)</f>
        <v/>
      </c>
      <c r="O421" s="255" t="str">
        <f ca="1">IF($N320=FALSE,"",SUBSTITUTE(OFFSET($AA$392,COUNTIF($Z$393:$Z$402,"&lt;="&amp;ABS(H386)),0),0,"")&amp;O$393)</f>
        <v/>
      </c>
      <c r="P421" s="255" t="str">
        <f ca="1">IF($N320=FALSE,"",SUBSTITUTE(OFFSET($AA$392,COUNTIF($Z$393:$Z$402,"&lt;="&amp;ABS(I386)),0),0,"")&amp;P$393)</f>
        <v/>
      </c>
      <c r="Q421" s="255" t="str">
        <f t="shared" ref="Q421:R421" si="305">IF($N320=FALSE,"",Q$393)</f>
        <v/>
      </c>
      <c r="R421" s="255" t="str">
        <f t="shared" si="305"/>
        <v/>
      </c>
      <c r="T421" s="239"/>
    </row>
    <row r="422" spans="1:24" ht="15" customHeight="1">
      <c r="B422" s="240">
        <f t="shared" si="286"/>
        <v>29</v>
      </c>
      <c r="C422" s="260" t="str">
        <f t="shared" si="287"/>
        <v/>
      </c>
      <c r="D422" s="260" t="str">
        <f t="shared" si="288"/>
        <v/>
      </c>
      <c r="E422" s="260" t="str">
        <f t="shared" si="289"/>
        <v/>
      </c>
      <c r="F422" s="260" t="str">
        <f>IF($N321=FALSE,"",TEXT(IF(O$3=TRUE,ROUND(W387,$M$393),ROUNDUP(W387,$M$393)),Q422))</f>
        <v/>
      </c>
      <c r="H422" s="269" t="str">
        <f>IF($N321=FALSE,"",ROUND(Pressure_1_R3!N32*$H$287,M$393+1))</f>
        <v/>
      </c>
      <c r="I422" s="269" t="str">
        <f>IF($N321=FALSE,"",ROUND(Pressure_1_R3!O32*$H$287,M$393+1))</f>
        <v/>
      </c>
      <c r="J422" s="269" t="str">
        <f t="shared" si="290"/>
        <v/>
      </c>
      <c r="K422" s="270" t="str">
        <f t="shared" si="291"/>
        <v/>
      </c>
      <c r="M422" s="255" t="str">
        <f ca="1">IF($N321=FALSE,"",OFFSET(Y$392,COUNTIF(W$393:W$403,"&lt;="&amp;U387),0)+P$3)</f>
        <v/>
      </c>
      <c r="N422" s="255" t="str">
        <f ca="1">IF($N321=FALSE,"",SUBSTITUTE(OFFSET($AA$392,COUNTIF($Z$393:$Z$402,"&lt;="&amp;ABS(C387)),0),0,"")&amp;N$393)</f>
        <v/>
      </c>
      <c r="O422" s="255" t="str">
        <f ca="1">IF($N321=FALSE,"",SUBSTITUTE(OFFSET($AA$392,COUNTIF($Z$393:$Z$402,"&lt;="&amp;ABS(H387)),0),0,"")&amp;O$393)</f>
        <v/>
      </c>
      <c r="P422" s="255" t="str">
        <f ca="1">IF($N321=FALSE,"",SUBSTITUTE(OFFSET($AA$392,COUNTIF($Z$393:$Z$402,"&lt;="&amp;ABS(I387)),0),0,"")&amp;P$393)</f>
        <v/>
      </c>
      <c r="Q422" s="255" t="str">
        <f t="shared" ref="Q422:R422" si="306">IF($N321=FALSE,"",Q$393)</f>
        <v/>
      </c>
      <c r="R422" s="255" t="str">
        <f t="shared" si="306"/>
        <v/>
      </c>
      <c r="T422" s="239"/>
    </row>
    <row r="423" spans="1:24" ht="15" customHeight="1">
      <c r="B423" s="240">
        <f t="shared" si="286"/>
        <v>30</v>
      </c>
      <c r="C423" s="260" t="str">
        <f t="shared" si="287"/>
        <v/>
      </c>
      <c r="D423" s="260" t="str">
        <f t="shared" si="288"/>
        <v/>
      </c>
      <c r="E423" s="260" t="str">
        <f t="shared" si="289"/>
        <v/>
      </c>
      <c r="F423" s="260" t="str">
        <f>IF($N322=FALSE,"",TEXT(IF(O$3=TRUE,ROUND(W388,$M$393),ROUNDUP(W388,$M$393)),Q423))</f>
        <v/>
      </c>
      <c r="H423" s="269" t="str">
        <f>IF($N322=FALSE,"",ROUND(Pressure_1_R3!N33*$H$287,M$393+1))</f>
        <v/>
      </c>
      <c r="I423" s="269" t="str">
        <f>IF($N322=FALSE,"",ROUND(Pressure_1_R3!O33*$H$287,M$393+1))</f>
        <v/>
      </c>
      <c r="J423" s="269" t="str">
        <f t="shared" si="290"/>
        <v/>
      </c>
      <c r="K423" s="270" t="str">
        <f t="shared" si="291"/>
        <v/>
      </c>
      <c r="M423" s="255" t="str">
        <f ca="1">IF($N322=FALSE,"",OFFSET(Y$392,COUNTIF(W$393:W$403,"&lt;="&amp;U388),0)+P$3)</f>
        <v/>
      </c>
      <c r="N423" s="255" t="str">
        <f ca="1">IF($N322=FALSE,"",SUBSTITUTE(OFFSET($AA$392,COUNTIF($Z$393:$Z$402,"&lt;="&amp;ABS(C388)),0),0,"")&amp;N$393)</f>
        <v/>
      </c>
      <c r="O423" s="255" t="str">
        <f ca="1">IF($N322=FALSE,"",SUBSTITUTE(OFFSET($AA$392,COUNTIF($Z$393:$Z$402,"&lt;="&amp;ABS(H388)),0),0,"")&amp;O$393)</f>
        <v/>
      </c>
      <c r="P423" s="255" t="str">
        <f ca="1">IF($N322=FALSE,"",SUBSTITUTE(OFFSET($AA$392,COUNTIF($Z$393:$Z$402,"&lt;="&amp;ABS(I388)),0),0,"")&amp;P$393)</f>
        <v/>
      </c>
      <c r="Q423" s="255" t="str">
        <f t="shared" ref="Q423:R423" si="307">IF($N322=FALSE,"",Q$393)</f>
        <v/>
      </c>
      <c r="R423" s="255" t="str">
        <f t="shared" si="307"/>
        <v/>
      </c>
      <c r="T423" s="239"/>
    </row>
    <row r="424" spans="1:24" ht="15" customHeight="1">
      <c r="B424" s="239"/>
      <c r="C424" s="239"/>
      <c r="D424" s="239"/>
      <c r="E424" s="239"/>
      <c r="T424" s="239"/>
    </row>
    <row r="425" spans="1:24" ht="15" customHeight="1">
      <c r="B425" s="239"/>
      <c r="C425" s="239"/>
      <c r="D425" s="239"/>
      <c r="E425" s="239"/>
      <c r="F425" s="256"/>
      <c r="T425" s="239"/>
    </row>
    <row r="426" spans="1:24" ht="15" customHeight="1">
      <c r="B426" s="239"/>
      <c r="C426" s="239"/>
      <c r="D426" s="239"/>
      <c r="E426" s="239"/>
      <c r="H426" s="256"/>
      <c r="I426" s="256"/>
      <c r="J426" s="256"/>
      <c r="K426" s="256"/>
      <c r="L426" s="256"/>
      <c r="M426" s="256"/>
      <c r="N426" s="256"/>
    </row>
    <row r="427" spans="1:24" ht="15" customHeight="1">
      <c r="A427" s="236" t="s">
        <v>657</v>
      </c>
      <c r="B427" s="237"/>
      <c r="C427" s="237"/>
      <c r="D427" s="237"/>
      <c r="E427" s="238"/>
      <c r="F427" s="238"/>
      <c r="G427" s="238"/>
      <c r="H427" s="238"/>
      <c r="I427" s="238"/>
      <c r="J427" s="238"/>
      <c r="K427" s="238"/>
      <c r="L427" s="238"/>
      <c r="M427" s="238"/>
      <c r="N427" s="238"/>
      <c r="O427" s="238"/>
      <c r="P427" s="238"/>
      <c r="Q427" s="238"/>
      <c r="R427" s="238"/>
      <c r="S427" s="238"/>
      <c r="T427" s="238"/>
    </row>
    <row r="428" spans="1:24" ht="15" customHeight="1">
      <c r="B428" s="304" t="s">
        <v>658</v>
      </c>
      <c r="C428" s="503" t="s">
        <v>995</v>
      </c>
      <c r="D428" s="503" t="s">
        <v>996</v>
      </c>
      <c r="E428" s="373" t="s">
        <v>849</v>
      </c>
      <c r="F428" s="308" t="s">
        <v>635</v>
      </c>
      <c r="G428" s="372" t="s">
        <v>845</v>
      </c>
      <c r="H428" s="308" t="s">
        <v>368</v>
      </c>
      <c r="I428" s="337">
        <f ca="1">E434</f>
        <v>0</v>
      </c>
      <c r="J428" s="337" t="s">
        <v>887</v>
      </c>
      <c r="K428" s="308" t="s">
        <v>659</v>
      </c>
      <c r="L428" s="308" t="s">
        <v>660</v>
      </c>
      <c r="M428" s="238"/>
      <c r="N428" s="238"/>
      <c r="O428" s="238"/>
      <c r="P428" s="238"/>
      <c r="Q428" s="238"/>
      <c r="R428" s="238"/>
      <c r="S428" s="238"/>
      <c r="T428" s="238"/>
    </row>
    <row r="429" spans="1:24" ht="15" customHeight="1">
      <c r="B429" s="240">
        <f>COUNTIF(B435:B494,TRUE)/2</f>
        <v>0</v>
      </c>
      <c r="C429" s="438">
        <f>MIN(Pressure_1_R4!$E$4:$E$63)</f>
        <v>0</v>
      </c>
      <c r="D429" s="438">
        <f>MAX(Pressure_1_R4!$E$4:$E$63)</f>
        <v>0</v>
      </c>
      <c r="E429" s="245">
        <f>Pressure_1_R4!K4</f>
        <v>0</v>
      </c>
      <c r="F429" s="245">
        <f>Pressure_1_R4!L4</f>
        <v>0</v>
      </c>
      <c r="G429" s="245">
        <f>Pressure_1_R4!M$4</f>
        <v>0</v>
      </c>
      <c r="H429" s="245" t="e">
        <f ca="1">OFFSET($Z$6,MATCH(F434,$Z$7:$Z$31,0),MATCH(E434,$AA$6:$AH$6,0))</f>
        <v>#N/A</v>
      </c>
      <c r="I429" s="338" t="e">
        <f ca="1">F429*H429</f>
        <v>#N/A</v>
      </c>
      <c r="J429" s="338" t="str">
        <f ca="1">OFFSET(Y534,COUNTIF(W535:W545,"&lt;="&amp;I429),0)</f>
        <v>자리수</v>
      </c>
      <c r="K429" s="245" t="e">
        <f ca="1">OFFSET(X534,MATCH(J429,Y535:Y545,0),0)</f>
        <v>#N/A</v>
      </c>
      <c r="L429" s="245">
        <f>Pressure_1_R4!J$4</f>
        <v>0</v>
      </c>
      <c r="M429" s="238"/>
      <c r="N429" s="238"/>
      <c r="O429" s="238"/>
      <c r="P429" s="238"/>
      <c r="Q429" s="238"/>
      <c r="R429" s="238"/>
      <c r="S429" s="238"/>
      <c r="T429" s="238"/>
    </row>
    <row r="430" spans="1:24" ht="15" customHeight="1">
      <c r="B430" s="237"/>
      <c r="C430" s="238"/>
      <c r="D430" s="238"/>
      <c r="E430" s="238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  <c r="S430" s="239"/>
      <c r="T430" s="239"/>
    </row>
    <row r="431" spans="1:24" s="244" customFormat="1" ht="15" customHeight="1">
      <c r="B431" s="243" t="s">
        <v>562</v>
      </c>
      <c r="C431" s="241"/>
      <c r="D431" s="241"/>
      <c r="E431" s="242"/>
      <c r="F431" s="241"/>
      <c r="G431" s="237"/>
      <c r="H431" s="241"/>
      <c r="I431" s="241"/>
      <c r="J431" s="241"/>
      <c r="K431" s="241"/>
      <c r="L431" s="241"/>
      <c r="M431" s="241"/>
      <c r="N431" s="243" t="s">
        <v>661</v>
      </c>
    </row>
    <row r="432" spans="1:24" s="238" customFormat="1" ht="15" customHeight="1">
      <c r="B432" s="800" t="s">
        <v>564</v>
      </c>
      <c r="C432" s="800" t="s">
        <v>565</v>
      </c>
      <c r="D432" s="817" t="s">
        <v>628</v>
      </c>
      <c r="E432" s="819" t="s">
        <v>375</v>
      </c>
      <c r="F432" s="800" t="s">
        <v>689</v>
      </c>
      <c r="G432" s="800"/>
      <c r="H432" s="800"/>
      <c r="I432" s="800" t="s">
        <v>662</v>
      </c>
      <c r="J432" s="801" t="s">
        <v>691</v>
      </c>
      <c r="K432" s="802"/>
      <c r="L432" s="803"/>
      <c r="M432" s="241"/>
      <c r="N432" s="800" t="s">
        <v>617</v>
      </c>
      <c r="O432" s="800" t="s">
        <v>567</v>
      </c>
      <c r="P432" s="800" t="s">
        <v>565</v>
      </c>
      <c r="Q432" s="801" t="s">
        <v>693</v>
      </c>
      <c r="R432" s="802"/>
      <c r="S432" s="802"/>
      <c r="T432" s="803"/>
      <c r="U432" s="801" t="s">
        <v>695</v>
      </c>
      <c r="V432" s="802"/>
      <c r="W432" s="802"/>
      <c r="X432" s="803"/>
    </row>
    <row r="433" spans="2:24" s="238" customFormat="1" ht="15" customHeight="1">
      <c r="B433" s="800"/>
      <c r="C433" s="800"/>
      <c r="D433" s="818"/>
      <c r="E433" s="819"/>
      <c r="F433" s="310" t="s">
        <v>569</v>
      </c>
      <c r="G433" s="310" t="s">
        <v>570</v>
      </c>
      <c r="H433" s="310" t="s">
        <v>0</v>
      </c>
      <c r="I433" s="800"/>
      <c r="J433" s="311" t="s">
        <v>569</v>
      </c>
      <c r="K433" s="311" t="s">
        <v>570</v>
      </c>
      <c r="L433" s="311" t="s">
        <v>573</v>
      </c>
      <c r="M433" s="241"/>
      <c r="N433" s="800"/>
      <c r="O433" s="800"/>
      <c r="P433" s="800"/>
      <c r="Q433" s="311" t="s">
        <v>569</v>
      </c>
      <c r="R433" s="311" t="s">
        <v>570</v>
      </c>
      <c r="S433" s="311" t="s">
        <v>573</v>
      </c>
      <c r="T433" s="311" t="s">
        <v>624</v>
      </c>
      <c r="U433" s="311" t="s">
        <v>625</v>
      </c>
      <c r="V433" s="311" t="s">
        <v>570</v>
      </c>
      <c r="W433" s="311" t="s">
        <v>507</v>
      </c>
      <c r="X433" s="311" t="s">
        <v>663</v>
      </c>
    </row>
    <row r="434" spans="2:24" s="238" customFormat="1" ht="15" customHeight="1">
      <c r="B434" s="800"/>
      <c r="C434" s="800"/>
      <c r="D434" s="448">
        <f ca="1">표준압력!G340</f>
        <v>0</v>
      </c>
      <c r="E434" s="449">
        <f ca="1">D434</f>
        <v>0</v>
      </c>
      <c r="F434" s="449">
        <f>G429</f>
        <v>0</v>
      </c>
      <c r="G434" s="311">
        <f>F434</f>
        <v>0</v>
      </c>
      <c r="H434" s="311">
        <f>G434</f>
        <v>0</v>
      </c>
      <c r="I434" s="800"/>
      <c r="J434" s="310">
        <f ca="1">$E434</f>
        <v>0</v>
      </c>
      <c r="K434" s="310">
        <f ca="1">$E434</f>
        <v>0</v>
      </c>
      <c r="L434" s="310">
        <f ca="1">$E434</f>
        <v>0</v>
      </c>
      <c r="M434" s="241"/>
      <c r="N434" s="800"/>
      <c r="O434" s="800"/>
      <c r="P434" s="800"/>
      <c r="Q434" s="310">
        <f ca="1">J434</f>
        <v>0</v>
      </c>
      <c r="R434" s="310">
        <f ca="1">K434</f>
        <v>0</v>
      </c>
      <c r="S434" s="310">
        <f ca="1">L434</f>
        <v>0</v>
      </c>
      <c r="T434" s="310">
        <f ca="1">S434</f>
        <v>0</v>
      </c>
      <c r="U434" s="310">
        <f ca="1">Q434</f>
        <v>0</v>
      </c>
      <c r="V434" s="310">
        <f ca="1">R434</f>
        <v>0</v>
      </c>
      <c r="W434" s="310">
        <f ca="1">S434</f>
        <v>0</v>
      </c>
      <c r="X434" s="310">
        <f ca="1">T434</f>
        <v>0</v>
      </c>
    </row>
    <row r="435" spans="2:24" s="238" customFormat="1" ht="15" customHeight="1">
      <c r="B435" s="246" t="b">
        <f>IF(Pressure_1_R4!A4="",FALSE,TRUE)</f>
        <v>0</v>
      </c>
      <c r="C435" s="247">
        <v>1</v>
      </c>
      <c r="D435" s="248" t="str">
        <f>IF($B435=FALSE,"",표준압력!F340)</f>
        <v/>
      </c>
      <c r="E435" s="248" t="str">
        <f>IF($B435=FALSE,"",표준압력!H340)</f>
        <v/>
      </c>
      <c r="F435" s="248" t="str">
        <f>IF($B435=FALSE,"",Pressure_1_R4!Q4)</f>
        <v/>
      </c>
      <c r="G435" s="249" t="str">
        <f>IF($B435=FALSE,"",Pressure_1_R4!R4)</f>
        <v/>
      </c>
      <c r="H435" s="249" t="str">
        <f>IF($B435=FALSE,"",Pressure_1_R4!S4)</f>
        <v/>
      </c>
      <c r="I435" s="255" t="b">
        <f t="shared" ref="I435:I463" si="308">TYPE(G435)=1</f>
        <v>0</v>
      </c>
      <c r="J435" s="250" t="str">
        <f>IF($B435=FALSE,"",F435*$H$429)</f>
        <v/>
      </c>
      <c r="K435" s="251" t="str">
        <f>IF($B435=FALSE,"",IF(G435="ⅹ",J435,G435*$H$429))</f>
        <v/>
      </c>
      <c r="L435" s="251" t="str">
        <f>IF($B435=FALSE,"",IF(H435="ⅹ",K435,H435*$H$429))</f>
        <v/>
      </c>
      <c r="M435" s="241"/>
      <c r="N435" s="252" t="b">
        <f t="shared" ref="N435:N494" si="309">IF($P435&gt;$B$429,FALSE,TRUE)</f>
        <v>0</v>
      </c>
      <c r="O435" s="396" t="s">
        <v>511</v>
      </c>
      <c r="P435" s="400">
        <v>1</v>
      </c>
      <c r="Q435" s="398" t="str">
        <f t="shared" ref="Q435:S449" si="310">IF($N435=FALSE,"",J435)</f>
        <v/>
      </c>
      <c r="R435" s="252" t="str">
        <f t="shared" si="310"/>
        <v/>
      </c>
      <c r="S435" s="252" t="str">
        <f t="shared" si="310"/>
        <v/>
      </c>
      <c r="T435" s="402" t="str">
        <f t="shared" ref="T435:T463" si="311">IF($N435=FALSE,"",AVERAGE(Q435:S435))</f>
        <v/>
      </c>
      <c r="U435" s="398" t="str">
        <f>IF($N435=FALSE,"",Q435-Q$435)</f>
        <v/>
      </c>
      <c r="V435" s="398" t="str">
        <f t="shared" ref="V435" si="312">IF($N435=FALSE,"",R435-R$435)</f>
        <v/>
      </c>
      <c r="W435" s="398" t="str">
        <f t="shared" ref="W435" si="313">IF($N435=FALSE,"",S435-S$435)</f>
        <v/>
      </c>
      <c r="X435" s="403" t="str">
        <f t="shared" ref="X435:X463" si="314">IF($N435=FALSE,"",MAX(U435:W435)-MIN(U435:W435))</f>
        <v/>
      </c>
    </row>
    <row r="436" spans="2:24" s="238" customFormat="1" ht="15" customHeight="1">
      <c r="B436" s="246" t="b">
        <f>IF(Pressure_1_R4!A5="",FALSE,TRUE)</f>
        <v>0</v>
      </c>
      <c r="C436" s="247">
        <v>2</v>
      </c>
      <c r="D436" s="248" t="str">
        <f>IF($B436=FALSE,"",표준압력!F341)</f>
        <v/>
      </c>
      <c r="E436" s="248" t="str">
        <f>IF($B436=FALSE,"",표준압력!H341)</f>
        <v/>
      </c>
      <c r="F436" s="248" t="str">
        <f>IF($B436=FALSE,"",Pressure_1_R4!Q5)</f>
        <v/>
      </c>
      <c r="G436" s="249" t="str">
        <f>IF($B436=FALSE,"",Pressure_1_R4!R5)</f>
        <v/>
      </c>
      <c r="H436" s="249" t="str">
        <f>IF($B436=FALSE,"",Pressure_1_R4!S5)</f>
        <v/>
      </c>
      <c r="I436" s="255" t="b">
        <f t="shared" si="308"/>
        <v>0</v>
      </c>
      <c r="J436" s="250" t="str">
        <f>IF($B436=FALSE,"",F436*$H$429)</f>
        <v/>
      </c>
      <c r="K436" s="251" t="str">
        <f>IF($B436=FALSE,"",IF(G436="ⅹ",J436,G436*$H$429))</f>
        <v/>
      </c>
      <c r="L436" s="251" t="str">
        <f>IF($B436=FALSE,"",IF(H436="ⅹ",K436,H436*$H$429))</f>
        <v/>
      </c>
      <c r="M436" s="241"/>
      <c r="N436" s="252" t="b">
        <f t="shared" si="309"/>
        <v>0</v>
      </c>
      <c r="O436" s="396" t="s">
        <v>511</v>
      </c>
      <c r="P436" s="400">
        <v>2</v>
      </c>
      <c r="Q436" s="398" t="str">
        <f t="shared" si="310"/>
        <v/>
      </c>
      <c r="R436" s="252" t="str">
        <f t="shared" si="310"/>
        <v/>
      </c>
      <c r="S436" s="252" t="str">
        <f t="shared" si="310"/>
        <v/>
      </c>
      <c r="T436" s="402" t="str">
        <f t="shared" si="311"/>
        <v/>
      </c>
      <c r="U436" s="398" t="str">
        <f t="shared" ref="U436:U464" si="315">IF($N436=FALSE,"",Q436-Q$435)</f>
        <v/>
      </c>
      <c r="V436" s="398" t="str">
        <f t="shared" ref="V436:V464" si="316">IF($N436=FALSE,"",R436-R$435)</f>
        <v/>
      </c>
      <c r="W436" s="398" t="str">
        <f t="shared" ref="W436:W464" si="317">IF($N436=FALSE,"",S436-S$435)</f>
        <v/>
      </c>
      <c r="X436" s="403" t="str">
        <f t="shared" si="314"/>
        <v/>
      </c>
    </row>
    <row r="437" spans="2:24" s="238" customFormat="1" ht="15" customHeight="1">
      <c r="B437" s="246" t="b">
        <f>IF(Pressure_1_R4!A6="",FALSE,TRUE)</f>
        <v>0</v>
      </c>
      <c r="C437" s="247">
        <v>3</v>
      </c>
      <c r="D437" s="248" t="str">
        <f>IF($B437=FALSE,"",표준압력!F342)</f>
        <v/>
      </c>
      <c r="E437" s="248" t="str">
        <f>IF($B437=FALSE,"",표준압력!H342)</f>
        <v/>
      </c>
      <c r="F437" s="248" t="str">
        <f>IF($B437=FALSE,"",Pressure_1_R4!Q6)</f>
        <v/>
      </c>
      <c r="G437" s="249" t="str">
        <f>IF($B437=FALSE,"",Pressure_1_R4!R6)</f>
        <v/>
      </c>
      <c r="H437" s="249" t="str">
        <f>IF($B437=FALSE,"",Pressure_1_R4!S6)</f>
        <v/>
      </c>
      <c r="I437" s="255" t="b">
        <f t="shared" si="308"/>
        <v>0</v>
      </c>
      <c r="J437" s="250" t="str">
        <f>IF($B437=FALSE,"",F437*$H$429)</f>
        <v/>
      </c>
      <c r="K437" s="251" t="str">
        <f>IF($B437=FALSE,"",IF(G437="ⅹ",J437,G437*$H$429))</f>
        <v/>
      </c>
      <c r="L437" s="251" t="str">
        <f>IF($B437=FALSE,"",IF(H437="ⅹ",K437,H437*$H$429))</f>
        <v/>
      </c>
      <c r="M437" s="241"/>
      <c r="N437" s="252" t="b">
        <f t="shared" si="309"/>
        <v>0</v>
      </c>
      <c r="O437" s="396" t="s">
        <v>511</v>
      </c>
      <c r="P437" s="400">
        <v>3</v>
      </c>
      <c r="Q437" s="398" t="str">
        <f t="shared" si="310"/>
        <v/>
      </c>
      <c r="R437" s="252" t="str">
        <f t="shared" si="310"/>
        <v/>
      </c>
      <c r="S437" s="252" t="str">
        <f t="shared" si="310"/>
        <v/>
      </c>
      <c r="T437" s="402" t="str">
        <f t="shared" si="311"/>
        <v/>
      </c>
      <c r="U437" s="398" t="str">
        <f t="shared" si="315"/>
        <v/>
      </c>
      <c r="V437" s="398" t="str">
        <f t="shared" si="316"/>
        <v/>
      </c>
      <c r="W437" s="398" t="str">
        <f t="shared" si="317"/>
        <v/>
      </c>
      <c r="X437" s="403" t="str">
        <f t="shared" si="314"/>
        <v/>
      </c>
    </row>
    <row r="438" spans="2:24" s="238" customFormat="1" ht="15" customHeight="1">
      <c r="B438" s="246" t="b">
        <f>IF(Pressure_1_R4!A7="",FALSE,TRUE)</f>
        <v>0</v>
      </c>
      <c r="C438" s="247">
        <v>4</v>
      </c>
      <c r="D438" s="248" t="str">
        <f>IF($B438=FALSE,"",표준압력!F343)</f>
        <v/>
      </c>
      <c r="E438" s="248" t="str">
        <f>IF($B438=FALSE,"",표준압력!H343)</f>
        <v/>
      </c>
      <c r="F438" s="248" t="str">
        <f>IF($B438=FALSE,"",Pressure_1_R4!Q7)</f>
        <v/>
      </c>
      <c r="G438" s="249" t="str">
        <f>IF($B438=FALSE,"",Pressure_1_R4!R7)</f>
        <v/>
      </c>
      <c r="H438" s="249" t="str">
        <f>IF($B438=FALSE,"",Pressure_1_R4!S7)</f>
        <v/>
      </c>
      <c r="I438" s="255" t="b">
        <f t="shared" si="308"/>
        <v>0</v>
      </c>
      <c r="J438" s="250" t="str">
        <f>IF($B438=FALSE,"",F438*$H$429)</f>
        <v/>
      </c>
      <c r="K438" s="251" t="str">
        <f>IF($B438=FALSE,"",IF(G438="ⅹ",J438,G438*$H$429))</f>
        <v/>
      </c>
      <c r="L438" s="251" t="str">
        <f>IF($B438=FALSE,"",IF(H438="ⅹ",K438,H438*$H$429))</f>
        <v/>
      </c>
      <c r="M438" s="241"/>
      <c r="N438" s="252" t="b">
        <f t="shared" si="309"/>
        <v>0</v>
      </c>
      <c r="O438" s="396" t="s">
        <v>511</v>
      </c>
      <c r="P438" s="400">
        <v>4</v>
      </c>
      <c r="Q438" s="398" t="str">
        <f t="shared" si="310"/>
        <v/>
      </c>
      <c r="R438" s="252" t="str">
        <f t="shared" si="310"/>
        <v/>
      </c>
      <c r="S438" s="252" t="str">
        <f t="shared" si="310"/>
        <v/>
      </c>
      <c r="T438" s="402" t="str">
        <f t="shared" si="311"/>
        <v/>
      </c>
      <c r="U438" s="398" t="str">
        <f t="shared" si="315"/>
        <v/>
      </c>
      <c r="V438" s="398" t="str">
        <f t="shared" si="316"/>
        <v/>
      </c>
      <c r="W438" s="398" t="str">
        <f t="shared" si="317"/>
        <v/>
      </c>
      <c r="X438" s="403" t="str">
        <f t="shared" si="314"/>
        <v/>
      </c>
    </row>
    <row r="439" spans="2:24" s="238" customFormat="1" ht="15" customHeight="1">
      <c r="B439" s="246" t="b">
        <f>IF(Pressure_1_R4!A8="",FALSE,TRUE)</f>
        <v>0</v>
      </c>
      <c r="C439" s="247">
        <v>5</v>
      </c>
      <c r="D439" s="248" t="str">
        <f>IF($B439=FALSE,"",표준압력!F344)</f>
        <v/>
      </c>
      <c r="E439" s="248" t="str">
        <f>IF($B439=FALSE,"",표준압력!H344)</f>
        <v/>
      </c>
      <c r="F439" s="248" t="str">
        <f>IF($B439=FALSE,"",Pressure_1_R4!Q8)</f>
        <v/>
      </c>
      <c r="G439" s="249" t="str">
        <f>IF($B439=FALSE,"",Pressure_1_R4!R8)</f>
        <v/>
      </c>
      <c r="H439" s="249" t="str">
        <f>IF($B439=FALSE,"",Pressure_1_R4!S8)</f>
        <v/>
      </c>
      <c r="I439" s="255" t="b">
        <f t="shared" si="308"/>
        <v>0</v>
      </c>
      <c r="J439" s="250" t="str">
        <f>IF($B439=FALSE,"",F439*$H$429)</f>
        <v/>
      </c>
      <c r="K439" s="251" t="str">
        <f>IF($B439=FALSE,"",IF(G439="ⅹ",J439,G439*$H$429))</f>
        <v/>
      </c>
      <c r="L439" s="251" t="str">
        <f>IF($B439=FALSE,"",IF(H439="ⅹ",K439,H439*$H$429))</f>
        <v/>
      </c>
      <c r="M439" s="241"/>
      <c r="N439" s="252" t="b">
        <f t="shared" si="309"/>
        <v>0</v>
      </c>
      <c r="O439" s="396" t="s">
        <v>511</v>
      </c>
      <c r="P439" s="400">
        <v>5</v>
      </c>
      <c r="Q439" s="398" t="str">
        <f t="shared" si="310"/>
        <v/>
      </c>
      <c r="R439" s="252" t="str">
        <f t="shared" si="310"/>
        <v/>
      </c>
      <c r="S439" s="252" t="str">
        <f t="shared" si="310"/>
        <v/>
      </c>
      <c r="T439" s="402" t="str">
        <f t="shared" si="311"/>
        <v/>
      </c>
      <c r="U439" s="398" t="str">
        <f t="shared" si="315"/>
        <v/>
      </c>
      <c r="V439" s="398" t="str">
        <f t="shared" si="316"/>
        <v/>
      </c>
      <c r="W439" s="398" t="str">
        <f t="shared" si="317"/>
        <v/>
      </c>
      <c r="X439" s="403" t="str">
        <f t="shared" si="314"/>
        <v/>
      </c>
    </row>
    <row r="440" spans="2:24" s="238" customFormat="1" ht="15" customHeight="1">
      <c r="B440" s="246" t="b">
        <f>IF(Pressure_1_R4!A9="",FALSE,TRUE)</f>
        <v>0</v>
      </c>
      <c r="C440" s="247">
        <v>6</v>
      </c>
      <c r="D440" s="248" t="str">
        <f>IF($B440=FALSE,"",표준압력!F345)</f>
        <v/>
      </c>
      <c r="E440" s="248" t="str">
        <f>IF($B440=FALSE,"",표준압력!H345)</f>
        <v/>
      </c>
      <c r="F440" s="248" t="str">
        <f>IF($B440=FALSE,"",Pressure_1_R4!Q9)</f>
        <v/>
      </c>
      <c r="G440" s="249" t="str">
        <f>IF($B440=FALSE,"",Pressure_1_R4!R9)</f>
        <v/>
      </c>
      <c r="H440" s="249" t="str">
        <f>IF($B440=FALSE,"",Pressure_1_R4!S9)</f>
        <v/>
      </c>
      <c r="I440" s="255" t="b">
        <f t="shared" si="308"/>
        <v>0</v>
      </c>
      <c r="J440" s="250" t="str">
        <f>IF($B440=FALSE,"",F440*$H$429)</f>
        <v/>
      </c>
      <c r="K440" s="251" t="str">
        <f>IF($B440=FALSE,"",IF(G440="ⅹ",J440,G440*$H$429))</f>
        <v/>
      </c>
      <c r="L440" s="251" t="str">
        <f>IF($B440=FALSE,"",IF(H440="ⅹ",K440,H440*$H$429))</f>
        <v/>
      </c>
      <c r="M440" s="241"/>
      <c r="N440" s="252" t="b">
        <f t="shared" si="309"/>
        <v>0</v>
      </c>
      <c r="O440" s="396" t="s">
        <v>511</v>
      </c>
      <c r="P440" s="400">
        <v>6</v>
      </c>
      <c r="Q440" s="398" t="str">
        <f t="shared" si="310"/>
        <v/>
      </c>
      <c r="R440" s="252" t="str">
        <f t="shared" si="310"/>
        <v/>
      </c>
      <c r="S440" s="252" t="str">
        <f t="shared" si="310"/>
        <v/>
      </c>
      <c r="T440" s="402" t="str">
        <f t="shared" si="311"/>
        <v/>
      </c>
      <c r="U440" s="398" t="str">
        <f t="shared" si="315"/>
        <v/>
      </c>
      <c r="V440" s="398" t="str">
        <f t="shared" si="316"/>
        <v/>
      </c>
      <c r="W440" s="398" t="str">
        <f t="shared" si="317"/>
        <v/>
      </c>
      <c r="X440" s="403" t="str">
        <f t="shared" si="314"/>
        <v/>
      </c>
    </row>
    <row r="441" spans="2:24" s="238" customFormat="1" ht="15" customHeight="1">
      <c r="B441" s="246" t="b">
        <f>IF(Pressure_1_R4!A10="",FALSE,TRUE)</f>
        <v>0</v>
      </c>
      <c r="C441" s="247">
        <v>7</v>
      </c>
      <c r="D441" s="248" t="str">
        <f>IF($B441=FALSE,"",표준압력!F346)</f>
        <v/>
      </c>
      <c r="E441" s="248" t="str">
        <f>IF($B441=FALSE,"",표준압력!H346)</f>
        <v/>
      </c>
      <c r="F441" s="248" t="str">
        <f>IF($B441=FALSE,"",Pressure_1_R4!Q10)</f>
        <v/>
      </c>
      <c r="G441" s="249" t="str">
        <f>IF($B441=FALSE,"",Pressure_1_R4!R10)</f>
        <v/>
      </c>
      <c r="H441" s="249" t="str">
        <f>IF($B441=FALSE,"",Pressure_1_R4!S10)</f>
        <v/>
      </c>
      <c r="I441" s="255" t="b">
        <f t="shared" si="308"/>
        <v>0</v>
      </c>
      <c r="J441" s="250" t="str">
        <f>IF($B441=FALSE,"",F441*$H$429)</f>
        <v/>
      </c>
      <c r="K441" s="251" t="str">
        <f>IF($B441=FALSE,"",IF(G441="ⅹ",J441,G441*$H$429))</f>
        <v/>
      </c>
      <c r="L441" s="251" t="str">
        <f>IF($B441=FALSE,"",IF(H441="ⅹ",K441,H441*$H$429))</f>
        <v/>
      </c>
      <c r="M441" s="241"/>
      <c r="N441" s="252" t="b">
        <f t="shared" si="309"/>
        <v>0</v>
      </c>
      <c r="O441" s="396" t="s">
        <v>511</v>
      </c>
      <c r="P441" s="400">
        <v>7</v>
      </c>
      <c r="Q441" s="398" t="str">
        <f t="shared" si="310"/>
        <v/>
      </c>
      <c r="R441" s="252" t="str">
        <f t="shared" si="310"/>
        <v/>
      </c>
      <c r="S441" s="252" t="str">
        <f t="shared" si="310"/>
        <v/>
      </c>
      <c r="T441" s="402" t="str">
        <f t="shared" si="311"/>
        <v/>
      </c>
      <c r="U441" s="398" t="str">
        <f t="shared" si="315"/>
        <v/>
      </c>
      <c r="V441" s="398" t="str">
        <f t="shared" si="316"/>
        <v/>
      </c>
      <c r="W441" s="398" t="str">
        <f t="shared" si="317"/>
        <v/>
      </c>
      <c r="X441" s="403" t="str">
        <f t="shared" si="314"/>
        <v/>
      </c>
    </row>
    <row r="442" spans="2:24" s="238" customFormat="1" ht="15" customHeight="1">
      <c r="B442" s="246" t="b">
        <f>IF(Pressure_1_R4!A11="",FALSE,TRUE)</f>
        <v>0</v>
      </c>
      <c r="C442" s="247">
        <v>8</v>
      </c>
      <c r="D442" s="248" t="str">
        <f>IF($B442=FALSE,"",표준압력!F347)</f>
        <v/>
      </c>
      <c r="E442" s="248" t="str">
        <f>IF($B442=FALSE,"",표준압력!H347)</f>
        <v/>
      </c>
      <c r="F442" s="248" t="str">
        <f>IF($B442=FALSE,"",Pressure_1_R4!Q11)</f>
        <v/>
      </c>
      <c r="G442" s="249" t="str">
        <f>IF($B442=FALSE,"",Pressure_1_R4!R11)</f>
        <v/>
      </c>
      <c r="H442" s="249" t="str">
        <f>IF($B442=FALSE,"",Pressure_1_R4!S11)</f>
        <v/>
      </c>
      <c r="I442" s="255" t="b">
        <f t="shared" si="308"/>
        <v>0</v>
      </c>
      <c r="J442" s="250" t="str">
        <f>IF($B442=FALSE,"",F442*$H$429)</f>
        <v/>
      </c>
      <c r="K442" s="251" t="str">
        <f>IF($B442=FALSE,"",IF(G442="ⅹ",J442,G442*$H$429))</f>
        <v/>
      </c>
      <c r="L442" s="251" t="str">
        <f>IF($B442=FALSE,"",IF(H442="ⅹ",K442,H442*$H$429))</f>
        <v/>
      </c>
      <c r="M442" s="241"/>
      <c r="N442" s="252" t="b">
        <f t="shared" si="309"/>
        <v>0</v>
      </c>
      <c r="O442" s="396" t="s">
        <v>511</v>
      </c>
      <c r="P442" s="400">
        <v>8</v>
      </c>
      <c r="Q442" s="398" t="str">
        <f t="shared" si="310"/>
        <v/>
      </c>
      <c r="R442" s="252" t="str">
        <f t="shared" si="310"/>
        <v/>
      </c>
      <c r="S442" s="252" t="str">
        <f t="shared" si="310"/>
        <v/>
      </c>
      <c r="T442" s="402" t="str">
        <f t="shared" si="311"/>
        <v/>
      </c>
      <c r="U442" s="398" t="str">
        <f t="shared" si="315"/>
        <v/>
      </c>
      <c r="V442" s="398" t="str">
        <f t="shared" si="316"/>
        <v/>
      </c>
      <c r="W442" s="398" t="str">
        <f t="shared" si="317"/>
        <v/>
      </c>
      <c r="X442" s="403" t="str">
        <f t="shared" si="314"/>
        <v/>
      </c>
    </row>
    <row r="443" spans="2:24" s="238" customFormat="1" ht="15" customHeight="1">
      <c r="B443" s="246" t="b">
        <f>IF(Pressure_1_R4!A12="",FALSE,TRUE)</f>
        <v>0</v>
      </c>
      <c r="C443" s="247">
        <v>9</v>
      </c>
      <c r="D443" s="248" t="str">
        <f>IF($B443=FALSE,"",표준압력!F348)</f>
        <v/>
      </c>
      <c r="E443" s="248" t="str">
        <f>IF($B443=FALSE,"",표준압력!H348)</f>
        <v/>
      </c>
      <c r="F443" s="248" t="str">
        <f>IF($B443=FALSE,"",Pressure_1_R4!Q12)</f>
        <v/>
      </c>
      <c r="G443" s="249" t="str">
        <f>IF($B443=FALSE,"",Pressure_1_R4!R12)</f>
        <v/>
      </c>
      <c r="H443" s="249" t="str">
        <f>IF($B443=FALSE,"",Pressure_1_R4!S12)</f>
        <v/>
      </c>
      <c r="I443" s="255" t="b">
        <f t="shared" si="308"/>
        <v>0</v>
      </c>
      <c r="J443" s="250" t="str">
        <f>IF($B443=FALSE,"",F443*$H$429)</f>
        <v/>
      </c>
      <c r="K443" s="251" t="str">
        <f>IF($B443=FALSE,"",IF(G443="ⅹ",J443,G443*$H$429))</f>
        <v/>
      </c>
      <c r="L443" s="251" t="str">
        <f>IF($B443=FALSE,"",IF(H443="ⅹ",K443,H443*$H$429))</f>
        <v/>
      </c>
      <c r="M443" s="241"/>
      <c r="N443" s="252" t="b">
        <f t="shared" si="309"/>
        <v>0</v>
      </c>
      <c r="O443" s="396" t="s">
        <v>511</v>
      </c>
      <c r="P443" s="400">
        <v>9</v>
      </c>
      <c r="Q443" s="398" t="str">
        <f t="shared" si="310"/>
        <v/>
      </c>
      <c r="R443" s="252" t="str">
        <f t="shared" si="310"/>
        <v/>
      </c>
      <c r="S443" s="252" t="str">
        <f t="shared" si="310"/>
        <v/>
      </c>
      <c r="T443" s="402" t="str">
        <f t="shared" si="311"/>
        <v/>
      </c>
      <c r="U443" s="398" t="str">
        <f t="shared" si="315"/>
        <v/>
      </c>
      <c r="V443" s="398" t="str">
        <f t="shared" si="316"/>
        <v/>
      </c>
      <c r="W443" s="398" t="str">
        <f t="shared" si="317"/>
        <v/>
      </c>
      <c r="X443" s="403" t="str">
        <f t="shared" si="314"/>
        <v/>
      </c>
    </row>
    <row r="444" spans="2:24" s="238" customFormat="1" ht="15" customHeight="1">
      <c r="B444" s="246" t="b">
        <f>IF(Pressure_1_R4!A13="",FALSE,TRUE)</f>
        <v>0</v>
      </c>
      <c r="C444" s="247">
        <v>10</v>
      </c>
      <c r="D444" s="248" t="str">
        <f>IF($B444=FALSE,"",표준압력!F349)</f>
        <v/>
      </c>
      <c r="E444" s="248" t="str">
        <f>IF($B444=FALSE,"",표준압력!H349)</f>
        <v/>
      </c>
      <c r="F444" s="248" t="str">
        <f>IF($B444=FALSE,"",Pressure_1_R4!Q13)</f>
        <v/>
      </c>
      <c r="G444" s="249" t="str">
        <f>IF($B444=FALSE,"",Pressure_1_R4!R13)</f>
        <v/>
      </c>
      <c r="H444" s="249" t="str">
        <f>IF($B444=FALSE,"",Pressure_1_R4!S13)</f>
        <v/>
      </c>
      <c r="I444" s="255" t="b">
        <f t="shared" si="308"/>
        <v>0</v>
      </c>
      <c r="J444" s="250" t="str">
        <f>IF($B444=FALSE,"",F444*$H$429)</f>
        <v/>
      </c>
      <c r="K444" s="251" t="str">
        <f>IF($B444=FALSE,"",IF(G444="ⅹ",J444,G444*$H$429))</f>
        <v/>
      </c>
      <c r="L444" s="251" t="str">
        <f>IF($B444=FALSE,"",IF(H444="ⅹ",K444,H444*$H$429))</f>
        <v/>
      </c>
      <c r="M444" s="241"/>
      <c r="N444" s="252" t="b">
        <f t="shared" si="309"/>
        <v>0</v>
      </c>
      <c r="O444" s="396" t="s">
        <v>511</v>
      </c>
      <c r="P444" s="400">
        <v>10</v>
      </c>
      <c r="Q444" s="398" t="str">
        <f t="shared" si="310"/>
        <v/>
      </c>
      <c r="R444" s="252" t="str">
        <f t="shared" si="310"/>
        <v/>
      </c>
      <c r="S444" s="252" t="str">
        <f t="shared" si="310"/>
        <v/>
      </c>
      <c r="T444" s="402" t="str">
        <f t="shared" si="311"/>
        <v/>
      </c>
      <c r="U444" s="398" t="str">
        <f t="shared" si="315"/>
        <v/>
      </c>
      <c r="V444" s="398" t="str">
        <f t="shared" si="316"/>
        <v/>
      </c>
      <c r="W444" s="398" t="str">
        <f t="shared" si="317"/>
        <v/>
      </c>
      <c r="X444" s="403" t="str">
        <f t="shared" si="314"/>
        <v/>
      </c>
    </row>
    <row r="445" spans="2:24" s="238" customFormat="1" ht="15" customHeight="1">
      <c r="B445" s="246" t="b">
        <f>IF(Pressure_1_R4!A14="",FALSE,TRUE)</f>
        <v>0</v>
      </c>
      <c r="C445" s="247">
        <v>11</v>
      </c>
      <c r="D445" s="248" t="str">
        <f>IF($B445=FALSE,"",표준압력!F350)</f>
        <v/>
      </c>
      <c r="E445" s="248" t="str">
        <f>IF($B445=FALSE,"",표준압력!H350)</f>
        <v/>
      </c>
      <c r="F445" s="248" t="str">
        <f>IF($B445=FALSE,"",Pressure_1_R4!Q14)</f>
        <v/>
      </c>
      <c r="G445" s="249" t="str">
        <f>IF($B445=FALSE,"",Pressure_1_R4!R14)</f>
        <v/>
      </c>
      <c r="H445" s="249" t="str">
        <f>IF($B445=FALSE,"",Pressure_1_R4!S14)</f>
        <v/>
      </c>
      <c r="I445" s="255" t="b">
        <f t="shared" si="308"/>
        <v>0</v>
      </c>
      <c r="J445" s="250" t="str">
        <f>IF($B445=FALSE,"",F445*$H$429)</f>
        <v/>
      </c>
      <c r="K445" s="251" t="str">
        <f>IF($B445=FALSE,"",IF(G445="ⅹ",J445,G445*$H$429))</f>
        <v/>
      </c>
      <c r="L445" s="251" t="str">
        <f>IF($B445=FALSE,"",IF(H445="ⅹ",K445,H445*$H$429))</f>
        <v/>
      </c>
      <c r="M445" s="241"/>
      <c r="N445" s="252" t="b">
        <f t="shared" si="309"/>
        <v>0</v>
      </c>
      <c r="O445" s="396" t="s">
        <v>511</v>
      </c>
      <c r="P445" s="400">
        <v>11</v>
      </c>
      <c r="Q445" s="398" t="str">
        <f t="shared" si="310"/>
        <v/>
      </c>
      <c r="R445" s="252" t="str">
        <f t="shared" si="310"/>
        <v/>
      </c>
      <c r="S445" s="252" t="str">
        <f t="shared" si="310"/>
        <v/>
      </c>
      <c r="T445" s="402" t="str">
        <f t="shared" si="311"/>
        <v/>
      </c>
      <c r="U445" s="398" t="str">
        <f t="shared" si="315"/>
        <v/>
      </c>
      <c r="V445" s="398" t="str">
        <f t="shared" si="316"/>
        <v/>
      </c>
      <c r="W445" s="398" t="str">
        <f t="shared" si="317"/>
        <v/>
      </c>
      <c r="X445" s="403" t="str">
        <f t="shared" si="314"/>
        <v/>
      </c>
    </row>
    <row r="446" spans="2:24" s="238" customFormat="1" ht="15" customHeight="1">
      <c r="B446" s="246" t="b">
        <f>IF(Pressure_1_R4!A15="",FALSE,TRUE)</f>
        <v>0</v>
      </c>
      <c r="C446" s="247">
        <v>12</v>
      </c>
      <c r="D446" s="248" t="str">
        <f>IF($B446=FALSE,"",표준압력!F351)</f>
        <v/>
      </c>
      <c r="E446" s="248" t="str">
        <f>IF($B446=FALSE,"",표준압력!H351)</f>
        <v/>
      </c>
      <c r="F446" s="248" t="str">
        <f>IF($B446=FALSE,"",Pressure_1_R4!Q15)</f>
        <v/>
      </c>
      <c r="G446" s="249" t="str">
        <f>IF($B446=FALSE,"",Pressure_1_R4!R15)</f>
        <v/>
      </c>
      <c r="H446" s="249" t="str">
        <f>IF($B446=FALSE,"",Pressure_1_R4!S15)</f>
        <v/>
      </c>
      <c r="I446" s="255" t="b">
        <f t="shared" si="308"/>
        <v>0</v>
      </c>
      <c r="J446" s="250" t="str">
        <f>IF($B446=FALSE,"",F446*$H$429)</f>
        <v/>
      </c>
      <c r="K446" s="251" t="str">
        <f>IF($B446=FALSE,"",IF(G446="ⅹ",J446,G446*$H$429))</f>
        <v/>
      </c>
      <c r="L446" s="251" t="str">
        <f>IF($B446=FALSE,"",IF(H446="ⅹ",K446,H446*$H$429))</f>
        <v/>
      </c>
      <c r="M446" s="241"/>
      <c r="N446" s="252" t="b">
        <f t="shared" si="309"/>
        <v>0</v>
      </c>
      <c r="O446" s="396" t="s">
        <v>511</v>
      </c>
      <c r="P446" s="400">
        <v>12</v>
      </c>
      <c r="Q446" s="398" t="str">
        <f t="shared" si="310"/>
        <v/>
      </c>
      <c r="R446" s="252" t="str">
        <f t="shared" si="310"/>
        <v/>
      </c>
      <c r="S446" s="252" t="str">
        <f t="shared" si="310"/>
        <v/>
      </c>
      <c r="T446" s="402" t="str">
        <f t="shared" si="311"/>
        <v/>
      </c>
      <c r="U446" s="398" t="str">
        <f t="shared" si="315"/>
        <v/>
      </c>
      <c r="V446" s="398" t="str">
        <f t="shared" si="316"/>
        <v/>
      </c>
      <c r="W446" s="398" t="str">
        <f t="shared" si="317"/>
        <v/>
      </c>
      <c r="X446" s="403" t="str">
        <f t="shared" si="314"/>
        <v/>
      </c>
    </row>
    <row r="447" spans="2:24" s="238" customFormat="1" ht="15" customHeight="1">
      <c r="B447" s="246" t="b">
        <f>IF(Pressure_1_R4!A16="",FALSE,TRUE)</f>
        <v>0</v>
      </c>
      <c r="C447" s="247">
        <v>13</v>
      </c>
      <c r="D447" s="248" t="str">
        <f>IF($B447=FALSE,"",표준압력!F352)</f>
        <v/>
      </c>
      <c r="E447" s="248" t="str">
        <f>IF($B447=FALSE,"",표준압력!H352)</f>
        <v/>
      </c>
      <c r="F447" s="248" t="str">
        <f>IF($B447=FALSE,"",Pressure_1_R4!Q16)</f>
        <v/>
      </c>
      <c r="G447" s="249" t="str">
        <f>IF($B447=FALSE,"",Pressure_1_R4!R16)</f>
        <v/>
      </c>
      <c r="H447" s="249" t="str">
        <f>IF($B447=FALSE,"",Pressure_1_R4!S16)</f>
        <v/>
      </c>
      <c r="I447" s="255" t="b">
        <f t="shared" si="308"/>
        <v>0</v>
      </c>
      <c r="J447" s="250" t="str">
        <f>IF($B447=FALSE,"",F447*$H$429)</f>
        <v/>
      </c>
      <c r="K447" s="251" t="str">
        <f>IF($B447=FALSE,"",IF(G447="ⅹ",J447,G447*$H$429))</f>
        <v/>
      </c>
      <c r="L447" s="251" t="str">
        <f>IF($B447=FALSE,"",IF(H447="ⅹ",K447,H447*$H$429))</f>
        <v/>
      </c>
      <c r="M447" s="241"/>
      <c r="N447" s="252" t="b">
        <f t="shared" si="309"/>
        <v>0</v>
      </c>
      <c r="O447" s="396" t="s">
        <v>511</v>
      </c>
      <c r="P447" s="400">
        <v>13</v>
      </c>
      <c r="Q447" s="398" t="str">
        <f t="shared" si="310"/>
        <v/>
      </c>
      <c r="R447" s="252" t="str">
        <f t="shared" si="310"/>
        <v/>
      </c>
      <c r="S447" s="252" t="str">
        <f t="shared" si="310"/>
        <v/>
      </c>
      <c r="T447" s="402" t="str">
        <f t="shared" si="311"/>
        <v/>
      </c>
      <c r="U447" s="398" t="str">
        <f t="shared" si="315"/>
        <v/>
      </c>
      <c r="V447" s="398" t="str">
        <f t="shared" si="316"/>
        <v/>
      </c>
      <c r="W447" s="398" t="str">
        <f t="shared" si="317"/>
        <v/>
      </c>
      <c r="X447" s="403" t="str">
        <f t="shared" si="314"/>
        <v/>
      </c>
    </row>
    <row r="448" spans="2:24" s="238" customFormat="1" ht="15" customHeight="1">
      <c r="B448" s="246" t="b">
        <f>IF(Pressure_1_R4!A17="",FALSE,TRUE)</f>
        <v>0</v>
      </c>
      <c r="C448" s="247">
        <v>14</v>
      </c>
      <c r="D448" s="248" t="str">
        <f>IF($B448=FALSE,"",표준압력!F353)</f>
        <v/>
      </c>
      <c r="E448" s="248" t="str">
        <f>IF($B448=FALSE,"",표준압력!H353)</f>
        <v/>
      </c>
      <c r="F448" s="248" t="str">
        <f>IF($B448=FALSE,"",Pressure_1_R4!Q17)</f>
        <v/>
      </c>
      <c r="G448" s="249" t="str">
        <f>IF($B448=FALSE,"",Pressure_1_R4!R17)</f>
        <v/>
      </c>
      <c r="H448" s="249" t="str">
        <f>IF($B448=FALSE,"",Pressure_1_R4!S17)</f>
        <v/>
      </c>
      <c r="I448" s="255" t="b">
        <f t="shared" si="308"/>
        <v>0</v>
      </c>
      <c r="J448" s="250" t="str">
        <f>IF($B448=FALSE,"",F448*$H$429)</f>
        <v/>
      </c>
      <c r="K448" s="251" t="str">
        <f>IF($B448=FALSE,"",IF(G448="ⅹ",J448,G448*$H$429))</f>
        <v/>
      </c>
      <c r="L448" s="251" t="str">
        <f>IF($B448=FALSE,"",IF(H448="ⅹ",K448,H448*$H$429))</f>
        <v/>
      </c>
      <c r="M448" s="241"/>
      <c r="N448" s="252" t="b">
        <f t="shared" si="309"/>
        <v>0</v>
      </c>
      <c r="O448" s="396" t="s">
        <v>511</v>
      </c>
      <c r="P448" s="400">
        <v>14</v>
      </c>
      <c r="Q448" s="398" t="str">
        <f t="shared" si="310"/>
        <v/>
      </c>
      <c r="R448" s="252" t="str">
        <f t="shared" si="310"/>
        <v/>
      </c>
      <c r="S448" s="252" t="str">
        <f t="shared" si="310"/>
        <v/>
      </c>
      <c r="T448" s="402" t="str">
        <f t="shared" si="311"/>
        <v/>
      </c>
      <c r="U448" s="398" t="str">
        <f t="shared" si="315"/>
        <v/>
      </c>
      <c r="V448" s="398" t="str">
        <f t="shared" si="316"/>
        <v/>
      </c>
      <c r="W448" s="398" t="str">
        <f t="shared" si="317"/>
        <v/>
      </c>
      <c r="X448" s="403" t="str">
        <f t="shared" si="314"/>
        <v/>
      </c>
    </row>
    <row r="449" spans="2:24" s="238" customFormat="1" ht="15" customHeight="1">
      <c r="B449" s="246" t="b">
        <f>IF(Pressure_1_R4!A18="",FALSE,TRUE)</f>
        <v>0</v>
      </c>
      <c r="C449" s="247">
        <v>15</v>
      </c>
      <c r="D449" s="248" t="str">
        <f>IF($B449=FALSE,"",표준압력!F354)</f>
        <v/>
      </c>
      <c r="E449" s="248" t="str">
        <f>IF($B449=FALSE,"",표준압력!H354)</f>
        <v/>
      </c>
      <c r="F449" s="248" t="str">
        <f>IF($B449=FALSE,"",Pressure_1_R4!Q18)</f>
        <v/>
      </c>
      <c r="G449" s="249" t="str">
        <f>IF($B449=FALSE,"",Pressure_1_R4!R18)</f>
        <v/>
      </c>
      <c r="H449" s="249" t="str">
        <f>IF($B449=FALSE,"",Pressure_1_R4!S18)</f>
        <v/>
      </c>
      <c r="I449" s="255" t="b">
        <f t="shared" si="308"/>
        <v>0</v>
      </c>
      <c r="J449" s="250" t="str">
        <f>IF($B449=FALSE,"",F449*$H$429)</f>
        <v/>
      </c>
      <c r="K449" s="251" t="str">
        <f>IF($B449=FALSE,"",IF(G449="ⅹ",J449,G449*$H$429))</f>
        <v/>
      </c>
      <c r="L449" s="251" t="str">
        <f>IF($B449=FALSE,"",IF(H449="ⅹ",K449,H449*$H$429))</f>
        <v/>
      </c>
      <c r="M449" s="241"/>
      <c r="N449" s="252" t="b">
        <f t="shared" si="309"/>
        <v>0</v>
      </c>
      <c r="O449" s="396" t="s">
        <v>511</v>
      </c>
      <c r="P449" s="400">
        <v>15</v>
      </c>
      <c r="Q449" s="398" t="str">
        <f t="shared" si="310"/>
        <v/>
      </c>
      <c r="R449" s="252" t="str">
        <f t="shared" si="310"/>
        <v/>
      </c>
      <c r="S449" s="252" t="str">
        <f t="shared" si="310"/>
        <v/>
      </c>
      <c r="T449" s="402" t="str">
        <f t="shared" si="311"/>
        <v/>
      </c>
      <c r="U449" s="398" t="str">
        <f t="shared" si="315"/>
        <v/>
      </c>
      <c r="V449" s="398" t="str">
        <f t="shared" si="316"/>
        <v/>
      </c>
      <c r="W449" s="398" t="str">
        <f t="shared" si="317"/>
        <v/>
      </c>
      <c r="X449" s="403" t="str">
        <f t="shared" si="314"/>
        <v/>
      </c>
    </row>
    <row r="450" spans="2:24" s="238" customFormat="1" ht="15" customHeight="1">
      <c r="B450" s="246" t="b">
        <f>IF(Pressure_1_R4!A19="",FALSE,TRUE)</f>
        <v>0</v>
      </c>
      <c r="C450" s="247">
        <v>16</v>
      </c>
      <c r="D450" s="248" t="str">
        <f>IF($B450=FALSE,"",표준압력!F355)</f>
        <v/>
      </c>
      <c r="E450" s="248" t="str">
        <f>IF($B450=FALSE,"",표준압력!H355)</f>
        <v/>
      </c>
      <c r="F450" s="248" t="str">
        <f>IF($B450=FALSE,"",Pressure_1_R4!Q19)</f>
        <v/>
      </c>
      <c r="G450" s="249" t="str">
        <f>IF($B450=FALSE,"",Pressure_1_R4!R19)</f>
        <v/>
      </c>
      <c r="H450" s="249" t="str">
        <f>IF($B450=FALSE,"",Pressure_1_R4!S19)</f>
        <v/>
      </c>
      <c r="I450" s="255" t="b">
        <f t="shared" si="308"/>
        <v>0</v>
      </c>
      <c r="J450" s="250" t="str">
        <f>IF($B450=FALSE,"",F450*$H$429)</f>
        <v/>
      </c>
      <c r="K450" s="251" t="str">
        <f>IF($B450=FALSE,"",IF(G450="ⅹ",J450,G450*$H$429))</f>
        <v/>
      </c>
      <c r="L450" s="251" t="str">
        <f>IF($B450=FALSE,"",IF(H450="ⅹ",K450,H450*$H$429))</f>
        <v/>
      </c>
      <c r="M450" s="241"/>
      <c r="N450" s="252" t="b">
        <f t="shared" si="309"/>
        <v>0</v>
      </c>
      <c r="O450" s="396" t="s">
        <v>511</v>
      </c>
      <c r="P450" s="400">
        <v>16</v>
      </c>
      <c r="Q450" s="398" t="str">
        <f t="shared" ref="Q450:S463" ca="1" si="318">IF($N450=FALSE,"",OFFSET(J$434,$B$429*2-($P450-1),0))</f>
        <v/>
      </c>
      <c r="R450" s="252" t="str">
        <f t="shared" ca="1" si="318"/>
        <v/>
      </c>
      <c r="S450" s="252" t="str">
        <f t="shared" ca="1" si="318"/>
        <v/>
      </c>
      <c r="T450" s="402" t="str">
        <f t="shared" si="311"/>
        <v/>
      </c>
      <c r="U450" s="398" t="str">
        <f t="shared" si="315"/>
        <v/>
      </c>
      <c r="V450" s="398" t="str">
        <f t="shared" si="316"/>
        <v/>
      </c>
      <c r="W450" s="398" t="str">
        <f t="shared" si="317"/>
        <v/>
      </c>
      <c r="X450" s="403" t="str">
        <f t="shared" si="314"/>
        <v/>
      </c>
    </row>
    <row r="451" spans="2:24" s="238" customFormat="1" ht="15" customHeight="1">
      <c r="B451" s="246" t="b">
        <f>IF(Pressure_1_R4!A20="",FALSE,TRUE)</f>
        <v>0</v>
      </c>
      <c r="C451" s="247">
        <v>17</v>
      </c>
      <c r="D451" s="248" t="str">
        <f>IF($B451=FALSE,"",표준압력!F356)</f>
        <v/>
      </c>
      <c r="E451" s="248" t="str">
        <f>IF($B451=FALSE,"",표준압력!H356)</f>
        <v/>
      </c>
      <c r="F451" s="248" t="str">
        <f>IF($B451=FALSE,"",Pressure_1_R4!Q20)</f>
        <v/>
      </c>
      <c r="G451" s="249" t="str">
        <f>IF($B451=FALSE,"",Pressure_1_R4!R20)</f>
        <v/>
      </c>
      <c r="H451" s="249" t="str">
        <f>IF($B451=FALSE,"",Pressure_1_R4!S20)</f>
        <v/>
      </c>
      <c r="I451" s="255" t="b">
        <f t="shared" si="308"/>
        <v>0</v>
      </c>
      <c r="J451" s="250" t="str">
        <f>IF($B451=FALSE,"",F451*$H$429)</f>
        <v/>
      </c>
      <c r="K451" s="251" t="str">
        <f>IF($B451=FALSE,"",IF(G451="ⅹ",J451,G451*$H$429))</f>
        <v/>
      </c>
      <c r="L451" s="251" t="str">
        <f>IF($B451=FALSE,"",IF(H451="ⅹ",K451,H451*$H$429))</f>
        <v/>
      </c>
      <c r="M451" s="241"/>
      <c r="N451" s="252" t="b">
        <f t="shared" si="309"/>
        <v>0</v>
      </c>
      <c r="O451" s="396" t="s">
        <v>511</v>
      </c>
      <c r="P451" s="400">
        <v>17</v>
      </c>
      <c r="Q451" s="398" t="str">
        <f t="shared" ca="1" si="318"/>
        <v/>
      </c>
      <c r="R451" s="252" t="str">
        <f t="shared" ca="1" si="318"/>
        <v/>
      </c>
      <c r="S451" s="252" t="str">
        <f t="shared" ca="1" si="318"/>
        <v/>
      </c>
      <c r="T451" s="402" t="str">
        <f t="shared" si="311"/>
        <v/>
      </c>
      <c r="U451" s="398" t="str">
        <f t="shared" si="315"/>
        <v/>
      </c>
      <c r="V451" s="398" t="str">
        <f t="shared" si="316"/>
        <v/>
      </c>
      <c r="W451" s="398" t="str">
        <f t="shared" si="317"/>
        <v/>
      </c>
      <c r="X451" s="403" t="str">
        <f t="shared" si="314"/>
        <v/>
      </c>
    </row>
    <row r="452" spans="2:24" s="238" customFormat="1" ht="15" customHeight="1">
      <c r="B452" s="246" t="b">
        <f>IF(Pressure_1_R4!A21="",FALSE,TRUE)</f>
        <v>0</v>
      </c>
      <c r="C452" s="247">
        <v>18</v>
      </c>
      <c r="D452" s="248" t="str">
        <f>IF($B452=FALSE,"",표준압력!F357)</f>
        <v/>
      </c>
      <c r="E452" s="248" t="str">
        <f>IF($B452=FALSE,"",표준압력!H357)</f>
        <v/>
      </c>
      <c r="F452" s="248" t="str">
        <f>IF($B452=FALSE,"",Pressure_1_R4!Q21)</f>
        <v/>
      </c>
      <c r="G452" s="249" t="str">
        <f>IF($B452=FALSE,"",Pressure_1_R4!R21)</f>
        <v/>
      </c>
      <c r="H452" s="249" t="str">
        <f>IF($B452=FALSE,"",Pressure_1_R4!S21)</f>
        <v/>
      </c>
      <c r="I452" s="255" t="b">
        <f t="shared" si="308"/>
        <v>0</v>
      </c>
      <c r="J452" s="250" t="str">
        <f>IF($B452=FALSE,"",F452*$H$429)</f>
        <v/>
      </c>
      <c r="K452" s="251" t="str">
        <f>IF($B452=FALSE,"",IF(G452="ⅹ",J452,G452*$H$429))</f>
        <v/>
      </c>
      <c r="L452" s="251" t="str">
        <f>IF($B452=FALSE,"",IF(H452="ⅹ",K452,H452*$H$429))</f>
        <v/>
      </c>
      <c r="M452" s="241"/>
      <c r="N452" s="252" t="b">
        <f t="shared" si="309"/>
        <v>0</v>
      </c>
      <c r="O452" s="396" t="s">
        <v>511</v>
      </c>
      <c r="P452" s="400">
        <v>18</v>
      </c>
      <c r="Q452" s="398" t="str">
        <f t="shared" ca="1" si="318"/>
        <v/>
      </c>
      <c r="R452" s="252" t="str">
        <f t="shared" ca="1" si="318"/>
        <v/>
      </c>
      <c r="S452" s="252" t="str">
        <f t="shared" ca="1" si="318"/>
        <v/>
      </c>
      <c r="T452" s="402" t="str">
        <f t="shared" si="311"/>
        <v/>
      </c>
      <c r="U452" s="398" t="str">
        <f t="shared" si="315"/>
        <v/>
      </c>
      <c r="V452" s="398" t="str">
        <f t="shared" si="316"/>
        <v/>
      </c>
      <c r="W452" s="398" t="str">
        <f t="shared" si="317"/>
        <v/>
      </c>
      <c r="X452" s="403" t="str">
        <f t="shared" si="314"/>
        <v/>
      </c>
    </row>
    <row r="453" spans="2:24" s="238" customFormat="1" ht="15" customHeight="1">
      <c r="B453" s="246" t="b">
        <f>IF(Pressure_1_R4!A22="",FALSE,TRUE)</f>
        <v>0</v>
      </c>
      <c r="C453" s="247">
        <v>19</v>
      </c>
      <c r="D453" s="248" t="str">
        <f>IF($B453=FALSE,"",표준압력!F358)</f>
        <v/>
      </c>
      <c r="E453" s="248" t="str">
        <f>IF($B453=FALSE,"",표준압력!H358)</f>
        <v/>
      </c>
      <c r="F453" s="248" t="str">
        <f>IF($B453=FALSE,"",Pressure_1_R4!Q22)</f>
        <v/>
      </c>
      <c r="G453" s="249" t="str">
        <f>IF($B453=FALSE,"",Pressure_1_R4!R22)</f>
        <v/>
      </c>
      <c r="H453" s="249" t="str">
        <f>IF($B453=FALSE,"",Pressure_1_R4!S22)</f>
        <v/>
      </c>
      <c r="I453" s="255" t="b">
        <f t="shared" si="308"/>
        <v>0</v>
      </c>
      <c r="J453" s="250" t="str">
        <f>IF($B453=FALSE,"",F453*$H$429)</f>
        <v/>
      </c>
      <c r="K453" s="251" t="str">
        <f>IF($B453=FALSE,"",IF(G453="ⅹ",J453,G453*$H$429))</f>
        <v/>
      </c>
      <c r="L453" s="251" t="str">
        <f>IF($B453=FALSE,"",IF(H453="ⅹ",K453,H453*$H$429))</f>
        <v/>
      </c>
      <c r="M453" s="241"/>
      <c r="N453" s="252" t="b">
        <f t="shared" si="309"/>
        <v>0</v>
      </c>
      <c r="O453" s="396" t="s">
        <v>511</v>
      </c>
      <c r="P453" s="400">
        <v>19</v>
      </c>
      <c r="Q453" s="398" t="str">
        <f t="shared" ca="1" si="318"/>
        <v/>
      </c>
      <c r="R453" s="252" t="str">
        <f t="shared" ca="1" si="318"/>
        <v/>
      </c>
      <c r="S453" s="252" t="str">
        <f t="shared" ca="1" si="318"/>
        <v/>
      </c>
      <c r="T453" s="402" t="str">
        <f t="shared" si="311"/>
        <v/>
      </c>
      <c r="U453" s="398" t="str">
        <f t="shared" si="315"/>
        <v/>
      </c>
      <c r="V453" s="398" t="str">
        <f t="shared" si="316"/>
        <v/>
      </c>
      <c r="W453" s="398" t="str">
        <f t="shared" si="317"/>
        <v/>
      </c>
      <c r="X453" s="403" t="str">
        <f t="shared" si="314"/>
        <v/>
      </c>
    </row>
    <row r="454" spans="2:24" s="238" customFormat="1" ht="15" customHeight="1">
      <c r="B454" s="246" t="b">
        <f>IF(Pressure_1_R4!A23="",FALSE,TRUE)</f>
        <v>0</v>
      </c>
      <c r="C454" s="247">
        <v>20</v>
      </c>
      <c r="D454" s="248" t="str">
        <f>IF($B454=FALSE,"",표준압력!F359)</f>
        <v/>
      </c>
      <c r="E454" s="248" t="str">
        <f>IF($B454=FALSE,"",표준압력!H359)</f>
        <v/>
      </c>
      <c r="F454" s="248" t="str">
        <f>IF($B454=FALSE,"",Pressure_1_R4!Q23)</f>
        <v/>
      </c>
      <c r="G454" s="249" t="str">
        <f>IF($B454=FALSE,"",Pressure_1_R4!R23)</f>
        <v/>
      </c>
      <c r="H454" s="249" t="str">
        <f>IF($B454=FALSE,"",Pressure_1_R4!S23)</f>
        <v/>
      </c>
      <c r="I454" s="255" t="b">
        <f t="shared" si="308"/>
        <v>0</v>
      </c>
      <c r="J454" s="250" t="str">
        <f>IF($B454=FALSE,"",F454*$H$429)</f>
        <v/>
      </c>
      <c r="K454" s="251" t="str">
        <f>IF($B454=FALSE,"",IF(G454="ⅹ",J454,G454*$H$429))</f>
        <v/>
      </c>
      <c r="L454" s="251" t="str">
        <f>IF($B454=FALSE,"",IF(H454="ⅹ",K454,H454*$H$429))</f>
        <v/>
      </c>
      <c r="M454" s="241"/>
      <c r="N454" s="252" t="b">
        <f t="shared" si="309"/>
        <v>0</v>
      </c>
      <c r="O454" s="396" t="s">
        <v>511</v>
      </c>
      <c r="P454" s="400">
        <v>20</v>
      </c>
      <c r="Q454" s="398" t="str">
        <f t="shared" ca="1" si="318"/>
        <v/>
      </c>
      <c r="R454" s="252" t="str">
        <f t="shared" ca="1" si="318"/>
        <v/>
      </c>
      <c r="S454" s="252" t="str">
        <f t="shared" ca="1" si="318"/>
        <v/>
      </c>
      <c r="T454" s="402" t="str">
        <f t="shared" si="311"/>
        <v/>
      </c>
      <c r="U454" s="398" t="str">
        <f t="shared" si="315"/>
        <v/>
      </c>
      <c r="V454" s="398" t="str">
        <f t="shared" si="316"/>
        <v/>
      </c>
      <c r="W454" s="398" t="str">
        <f t="shared" si="317"/>
        <v/>
      </c>
      <c r="X454" s="403" t="str">
        <f t="shared" si="314"/>
        <v/>
      </c>
    </row>
    <row r="455" spans="2:24" s="238" customFormat="1" ht="15" customHeight="1">
      <c r="B455" s="246" t="b">
        <f>IF(Pressure_1_R4!A24="",FALSE,TRUE)</f>
        <v>0</v>
      </c>
      <c r="C455" s="247">
        <v>21</v>
      </c>
      <c r="D455" s="248" t="str">
        <f>IF($B455=FALSE,"",표준압력!F360)</f>
        <v/>
      </c>
      <c r="E455" s="248" t="str">
        <f>IF($B455=FALSE,"",표준압력!H360)</f>
        <v/>
      </c>
      <c r="F455" s="248" t="str">
        <f>IF($B455=FALSE,"",Pressure_1_R4!Q24)</f>
        <v/>
      </c>
      <c r="G455" s="249" t="str">
        <f>IF($B455=FALSE,"",Pressure_1_R4!R24)</f>
        <v/>
      </c>
      <c r="H455" s="249" t="str">
        <f>IF($B455=FALSE,"",Pressure_1_R4!S24)</f>
        <v/>
      </c>
      <c r="I455" s="255" t="b">
        <f t="shared" si="308"/>
        <v>0</v>
      </c>
      <c r="J455" s="250" t="str">
        <f>IF($B455=FALSE,"",F455*$H$429)</f>
        <v/>
      </c>
      <c r="K455" s="251" t="str">
        <f>IF($B455=FALSE,"",IF(G455="ⅹ",J455,G455*$H$429))</f>
        <v/>
      </c>
      <c r="L455" s="251" t="str">
        <f>IF($B455=FALSE,"",IF(H455="ⅹ",K455,H455*$H$429))</f>
        <v/>
      </c>
      <c r="M455" s="241"/>
      <c r="N455" s="252" t="b">
        <f t="shared" si="309"/>
        <v>0</v>
      </c>
      <c r="O455" s="396" t="s">
        <v>511</v>
      </c>
      <c r="P455" s="400">
        <v>21</v>
      </c>
      <c r="Q455" s="398" t="str">
        <f t="shared" ca="1" si="318"/>
        <v/>
      </c>
      <c r="R455" s="252" t="str">
        <f t="shared" ca="1" si="318"/>
        <v/>
      </c>
      <c r="S455" s="252" t="str">
        <f t="shared" ca="1" si="318"/>
        <v/>
      </c>
      <c r="T455" s="402" t="str">
        <f t="shared" si="311"/>
        <v/>
      </c>
      <c r="U455" s="398" t="str">
        <f t="shared" si="315"/>
        <v/>
      </c>
      <c r="V455" s="398" t="str">
        <f t="shared" si="316"/>
        <v/>
      </c>
      <c r="W455" s="398" t="str">
        <f t="shared" si="317"/>
        <v/>
      </c>
      <c r="X455" s="403" t="str">
        <f t="shared" si="314"/>
        <v/>
      </c>
    </row>
    <row r="456" spans="2:24" s="238" customFormat="1" ht="15" customHeight="1">
      <c r="B456" s="246" t="b">
        <f>IF(Pressure_1_R4!A25="",FALSE,TRUE)</f>
        <v>0</v>
      </c>
      <c r="C456" s="247">
        <v>22</v>
      </c>
      <c r="D456" s="248" t="str">
        <f>IF($B456=FALSE,"",표준압력!F361)</f>
        <v/>
      </c>
      <c r="E456" s="248" t="str">
        <f>IF($B456=FALSE,"",표준압력!H361)</f>
        <v/>
      </c>
      <c r="F456" s="248" t="str">
        <f>IF($B456=FALSE,"",Pressure_1_R4!Q25)</f>
        <v/>
      </c>
      <c r="G456" s="249" t="str">
        <f>IF($B456=FALSE,"",Pressure_1_R4!R25)</f>
        <v/>
      </c>
      <c r="H456" s="249" t="str">
        <f>IF($B456=FALSE,"",Pressure_1_R4!S25)</f>
        <v/>
      </c>
      <c r="I456" s="255" t="b">
        <f t="shared" si="308"/>
        <v>0</v>
      </c>
      <c r="J456" s="250" t="str">
        <f>IF($B456=FALSE,"",F456*$H$429)</f>
        <v/>
      </c>
      <c r="K456" s="251" t="str">
        <f>IF($B456=FALSE,"",IF(G456="ⅹ",J456,G456*$H$429))</f>
        <v/>
      </c>
      <c r="L456" s="251" t="str">
        <f>IF($B456=FALSE,"",IF(H456="ⅹ",K456,H456*$H$429))</f>
        <v/>
      </c>
      <c r="M456" s="241"/>
      <c r="N456" s="252" t="b">
        <f t="shared" si="309"/>
        <v>0</v>
      </c>
      <c r="O456" s="396" t="s">
        <v>511</v>
      </c>
      <c r="P456" s="400">
        <v>22</v>
      </c>
      <c r="Q456" s="398" t="str">
        <f t="shared" ca="1" si="318"/>
        <v/>
      </c>
      <c r="R456" s="252" t="str">
        <f t="shared" ca="1" si="318"/>
        <v/>
      </c>
      <c r="S456" s="252" t="str">
        <f t="shared" ca="1" si="318"/>
        <v/>
      </c>
      <c r="T456" s="402" t="str">
        <f t="shared" si="311"/>
        <v/>
      </c>
      <c r="U456" s="398" t="str">
        <f t="shared" si="315"/>
        <v/>
      </c>
      <c r="V456" s="398" t="str">
        <f t="shared" si="316"/>
        <v/>
      </c>
      <c r="W456" s="398" t="str">
        <f t="shared" si="317"/>
        <v/>
      </c>
      <c r="X456" s="403" t="str">
        <f t="shared" si="314"/>
        <v/>
      </c>
    </row>
    <row r="457" spans="2:24" s="238" customFormat="1" ht="15" customHeight="1">
      <c r="B457" s="246" t="b">
        <f>IF(Pressure_1_R4!A26="",FALSE,TRUE)</f>
        <v>0</v>
      </c>
      <c r="C457" s="247">
        <v>23</v>
      </c>
      <c r="D457" s="248" t="str">
        <f>IF($B457=FALSE,"",표준압력!F362)</f>
        <v/>
      </c>
      <c r="E457" s="248" t="str">
        <f>IF($B457=FALSE,"",표준압력!H362)</f>
        <v/>
      </c>
      <c r="F457" s="248" t="str">
        <f>IF($B457=FALSE,"",Pressure_1_R4!Q26)</f>
        <v/>
      </c>
      <c r="G457" s="249" t="str">
        <f>IF($B457=FALSE,"",Pressure_1_R4!R26)</f>
        <v/>
      </c>
      <c r="H457" s="249" t="str">
        <f>IF($B457=FALSE,"",Pressure_1_R4!S26)</f>
        <v/>
      </c>
      <c r="I457" s="255" t="b">
        <f t="shared" si="308"/>
        <v>0</v>
      </c>
      <c r="J457" s="250" t="str">
        <f>IF($B457=FALSE,"",F457*$H$429)</f>
        <v/>
      </c>
      <c r="K457" s="251" t="str">
        <f>IF($B457=FALSE,"",IF(G457="ⅹ",J457,G457*$H$429))</f>
        <v/>
      </c>
      <c r="L457" s="251" t="str">
        <f>IF($B457=FALSE,"",IF(H457="ⅹ",K457,H457*$H$429))</f>
        <v/>
      </c>
      <c r="M457" s="241"/>
      <c r="N457" s="252" t="b">
        <f t="shared" si="309"/>
        <v>0</v>
      </c>
      <c r="O457" s="396" t="s">
        <v>511</v>
      </c>
      <c r="P457" s="400">
        <v>23</v>
      </c>
      <c r="Q457" s="398" t="str">
        <f t="shared" ca="1" si="318"/>
        <v/>
      </c>
      <c r="R457" s="252" t="str">
        <f t="shared" ca="1" si="318"/>
        <v/>
      </c>
      <c r="S457" s="252" t="str">
        <f t="shared" ca="1" si="318"/>
        <v/>
      </c>
      <c r="T457" s="402" t="str">
        <f t="shared" si="311"/>
        <v/>
      </c>
      <c r="U457" s="398" t="str">
        <f t="shared" si="315"/>
        <v/>
      </c>
      <c r="V457" s="398" t="str">
        <f t="shared" si="316"/>
        <v/>
      </c>
      <c r="W457" s="398" t="str">
        <f t="shared" si="317"/>
        <v/>
      </c>
      <c r="X457" s="403" t="str">
        <f t="shared" si="314"/>
        <v/>
      </c>
    </row>
    <row r="458" spans="2:24" s="238" customFormat="1" ht="15" customHeight="1">
      <c r="B458" s="246" t="b">
        <f>IF(Pressure_1_R4!A27="",FALSE,TRUE)</f>
        <v>0</v>
      </c>
      <c r="C458" s="247">
        <v>24</v>
      </c>
      <c r="D458" s="248" t="str">
        <f>IF($B458=FALSE,"",표준압력!F363)</f>
        <v/>
      </c>
      <c r="E458" s="248" t="str">
        <f>IF($B458=FALSE,"",표준압력!H363)</f>
        <v/>
      </c>
      <c r="F458" s="248" t="str">
        <f>IF($B458=FALSE,"",Pressure_1_R4!Q27)</f>
        <v/>
      </c>
      <c r="G458" s="249" t="str">
        <f>IF($B458=FALSE,"",Pressure_1_R4!R27)</f>
        <v/>
      </c>
      <c r="H458" s="249" t="str">
        <f>IF($B458=FALSE,"",Pressure_1_R4!S27)</f>
        <v/>
      </c>
      <c r="I458" s="255" t="b">
        <f t="shared" si="308"/>
        <v>0</v>
      </c>
      <c r="J458" s="250" t="str">
        <f>IF($B458=FALSE,"",F458*$H$429)</f>
        <v/>
      </c>
      <c r="K458" s="251" t="str">
        <f>IF($B458=FALSE,"",IF(G458="ⅹ",J458,G458*$H$429))</f>
        <v/>
      </c>
      <c r="L458" s="251" t="str">
        <f>IF($B458=FALSE,"",IF(H458="ⅹ",K458,H458*$H$429))</f>
        <v/>
      </c>
      <c r="M458" s="241"/>
      <c r="N458" s="252" t="b">
        <f t="shared" si="309"/>
        <v>0</v>
      </c>
      <c r="O458" s="396" t="s">
        <v>511</v>
      </c>
      <c r="P458" s="400">
        <v>24</v>
      </c>
      <c r="Q458" s="398" t="str">
        <f t="shared" ca="1" si="318"/>
        <v/>
      </c>
      <c r="R458" s="252" t="str">
        <f t="shared" ca="1" si="318"/>
        <v/>
      </c>
      <c r="S458" s="252" t="str">
        <f t="shared" ca="1" si="318"/>
        <v/>
      </c>
      <c r="T458" s="402" t="str">
        <f t="shared" si="311"/>
        <v/>
      </c>
      <c r="U458" s="398" t="str">
        <f t="shared" si="315"/>
        <v/>
      </c>
      <c r="V458" s="398" t="str">
        <f t="shared" si="316"/>
        <v/>
      </c>
      <c r="W458" s="398" t="str">
        <f t="shared" si="317"/>
        <v/>
      </c>
      <c r="X458" s="403" t="str">
        <f t="shared" si="314"/>
        <v/>
      </c>
    </row>
    <row r="459" spans="2:24" s="238" customFormat="1" ht="15" customHeight="1">
      <c r="B459" s="246" t="b">
        <f>IF(Pressure_1_R4!A28="",FALSE,TRUE)</f>
        <v>0</v>
      </c>
      <c r="C459" s="247">
        <v>25</v>
      </c>
      <c r="D459" s="248" t="str">
        <f>IF($B459=FALSE,"",표준압력!F364)</f>
        <v/>
      </c>
      <c r="E459" s="248" t="str">
        <f>IF($B459=FALSE,"",표준압력!H364)</f>
        <v/>
      </c>
      <c r="F459" s="248" t="str">
        <f>IF($B459=FALSE,"",Pressure_1_R4!Q28)</f>
        <v/>
      </c>
      <c r="G459" s="249" t="str">
        <f>IF($B459=FALSE,"",Pressure_1_R4!R28)</f>
        <v/>
      </c>
      <c r="H459" s="249" t="str">
        <f>IF($B459=FALSE,"",Pressure_1_R4!S28)</f>
        <v/>
      </c>
      <c r="I459" s="255" t="b">
        <f t="shared" si="308"/>
        <v>0</v>
      </c>
      <c r="J459" s="250" t="str">
        <f>IF($B459=FALSE,"",F459*$H$429)</f>
        <v/>
      </c>
      <c r="K459" s="251" t="str">
        <f>IF($B459=FALSE,"",IF(G459="ⅹ",J459,G459*$H$429))</f>
        <v/>
      </c>
      <c r="L459" s="251" t="str">
        <f>IF($B459=FALSE,"",IF(H459="ⅹ",K459,H459*$H$429))</f>
        <v/>
      </c>
      <c r="M459" s="241"/>
      <c r="N459" s="252" t="b">
        <f t="shared" si="309"/>
        <v>0</v>
      </c>
      <c r="O459" s="396" t="s">
        <v>511</v>
      </c>
      <c r="P459" s="400">
        <v>25</v>
      </c>
      <c r="Q459" s="398" t="str">
        <f t="shared" ca="1" si="318"/>
        <v/>
      </c>
      <c r="R459" s="252" t="str">
        <f t="shared" ca="1" si="318"/>
        <v/>
      </c>
      <c r="S459" s="252" t="str">
        <f t="shared" ca="1" si="318"/>
        <v/>
      </c>
      <c r="T459" s="402" t="str">
        <f t="shared" si="311"/>
        <v/>
      </c>
      <c r="U459" s="398" t="str">
        <f t="shared" si="315"/>
        <v/>
      </c>
      <c r="V459" s="398" t="str">
        <f t="shared" si="316"/>
        <v/>
      </c>
      <c r="W459" s="398" t="str">
        <f t="shared" si="317"/>
        <v/>
      </c>
      <c r="X459" s="403" t="str">
        <f t="shared" si="314"/>
        <v/>
      </c>
    </row>
    <row r="460" spans="2:24" s="238" customFormat="1" ht="15" customHeight="1">
      <c r="B460" s="246" t="b">
        <f>IF(Pressure_1_R4!A29="",FALSE,TRUE)</f>
        <v>0</v>
      </c>
      <c r="C460" s="247">
        <v>26</v>
      </c>
      <c r="D460" s="248" t="str">
        <f>IF($B460=FALSE,"",표준압력!F365)</f>
        <v/>
      </c>
      <c r="E460" s="248" t="str">
        <f>IF($B460=FALSE,"",표준압력!H365)</f>
        <v/>
      </c>
      <c r="F460" s="248" t="str">
        <f>IF($B460=FALSE,"",Pressure_1_R4!Q29)</f>
        <v/>
      </c>
      <c r="G460" s="249" t="str">
        <f>IF($B460=FALSE,"",Pressure_1_R4!R29)</f>
        <v/>
      </c>
      <c r="H460" s="249" t="str">
        <f>IF($B460=FALSE,"",Pressure_1_R4!S29)</f>
        <v/>
      </c>
      <c r="I460" s="255" t="b">
        <f t="shared" si="308"/>
        <v>0</v>
      </c>
      <c r="J460" s="250" t="str">
        <f>IF($B460=FALSE,"",F460*$H$429)</f>
        <v/>
      </c>
      <c r="K460" s="251" t="str">
        <f>IF($B460=FALSE,"",IF(G460="ⅹ",J460,G460*$H$429))</f>
        <v/>
      </c>
      <c r="L460" s="251" t="str">
        <f>IF($B460=FALSE,"",IF(H460="ⅹ",K460,H460*$H$429))</f>
        <v/>
      </c>
      <c r="M460" s="241"/>
      <c r="N460" s="252" t="b">
        <f t="shared" si="309"/>
        <v>0</v>
      </c>
      <c r="O460" s="396" t="s">
        <v>511</v>
      </c>
      <c r="P460" s="400">
        <v>26</v>
      </c>
      <c r="Q460" s="398" t="str">
        <f t="shared" ca="1" si="318"/>
        <v/>
      </c>
      <c r="R460" s="252" t="str">
        <f t="shared" ca="1" si="318"/>
        <v/>
      </c>
      <c r="S460" s="252" t="str">
        <f t="shared" ca="1" si="318"/>
        <v/>
      </c>
      <c r="T460" s="402" t="str">
        <f t="shared" si="311"/>
        <v/>
      </c>
      <c r="U460" s="398" t="str">
        <f t="shared" si="315"/>
        <v/>
      </c>
      <c r="V460" s="398" t="str">
        <f t="shared" si="316"/>
        <v/>
      </c>
      <c r="W460" s="398" t="str">
        <f t="shared" si="317"/>
        <v/>
      </c>
      <c r="X460" s="403" t="str">
        <f t="shared" si="314"/>
        <v/>
      </c>
    </row>
    <row r="461" spans="2:24" s="238" customFormat="1" ht="15" customHeight="1">
      <c r="B461" s="246" t="b">
        <f>IF(Pressure_1_R4!A30="",FALSE,TRUE)</f>
        <v>0</v>
      </c>
      <c r="C461" s="247">
        <v>27</v>
      </c>
      <c r="D461" s="248" t="str">
        <f>IF($B461=FALSE,"",표준압력!F366)</f>
        <v/>
      </c>
      <c r="E461" s="248" t="str">
        <f>IF($B461=FALSE,"",표준압력!H366)</f>
        <v/>
      </c>
      <c r="F461" s="248" t="str">
        <f>IF($B461=FALSE,"",Pressure_1_R4!Q30)</f>
        <v/>
      </c>
      <c r="G461" s="249" t="str">
        <f>IF($B461=FALSE,"",Pressure_1_R4!R30)</f>
        <v/>
      </c>
      <c r="H461" s="249" t="str">
        <f>IF($B461=FALSE,"",Pressure_1_R4!S30)</f>
        <v/>
      </c>
      <c r="I461" s="255" t="b">
        <f t="shared" si="308"/>
        <v>0</v>
      </c>
      <c r="J461" s="250" t="str">
        <f>IF($B461=FALSE,"",F461*$H$429)</f>
        <v/>
      </c>
      <c r="K461" s="251" t="str">
        <f>IF($B461=FALSE,"",IF(G461="ⅹ",J461,G461*$H$429))</f>
        <v/>
      </c>
      <c r="L461" s="251" t="str">
        <f>IF($B461=FALSE,"",IF(H461="ⅹ",K461,H461*$H$429))</f>
        <v/>
      </c>
      <c r="M461" s="241"/>
      <c r="N461" s="252" t="b">
        <f t="shared" si="309"/>
        <v>0</v>
      </c>
      <c r="O461" s="396" t="s">
        <v>511</v>
      </c>
      <c r="P461" s="400">
        <v>27</v>
      </c>
      <c r="Q461" s="398" t="str">
        <f t="shared" ca="1" si="318"/>
        <v/>
      </c>
      <c r="R461" s="252" t="str">
        <f t="shared" ca="1" si="318"/>
        <v/>
      </c>
      <c r="S461" s="252" t="str">
        <f t="shared" ca="1" si="318"/>
        <v/>
      </c>
      <c r="T461" s="402" t="str">
        <f t="shared" si="311"/>
        <v/>
      </c>
      <c r="U461" s="398" t="str">
        <f t="shared" si="315"/>
        <v/>
      </c>
      <c r="V461" s="398" t="str">
        <f t="shared" si="316"/>
        <v/>
      </c>
      <c r="W461" s="398" t="str">
        <f t="shared" si="317"/>
        <v/>
      </c>
      <c r="X461" s="403" t="str">
        <f t="shared" si="314"/>
        <v/>
      </c>
    </row>
    <row r="462" spans="2:24" s="238" customFormat="1" ht="15" customHeight="1">
      <c r="B462" s="246" t="b">
        <f>IF(Pressure_1_R4!A31="",FALSE,TRUE)</f>
        <v>0</v>
      </c>
      <c r="C462" s="247">
        <v>28</v>
      </c>
      <c r="D462" s="248" t="str">
        <f>IF($B462=FALSE,"",표준압력!F367)</f>
        <v/>
      </c>
      <c r="E462" s="248" t="str">
        <f>IF($B462=FALSE,"",표준압력!H367)</f>
        <v/>
      </c>
      <c r="F462" s="248" t="str">
        <f>IF($B462=FALSE,"",Pressure_1_R4!Q31)</f>
        <v/>
      </c>
      <c r="G462" s="249" t="str">
        <f>IF($B462=FALSE,"",Pressure_1_R4!R31)</f>
        <v/>
      </c>
      <c r="H462" s="249" t="str">
        <f>IF($B462=FALSE,"",Pressure_1_R4!S31)</f>
        <v/>
      </c>
      <c r="I462" s="255" t="b">
        <f t="shared" si="308"/>
        <v>0</v>
      </c>
      <c r="J462" s="250" t="str">
        <f>IF($B462=FALSE,"",F462*$H$429)</f>
        <v/>
      </c>
      <c r="K462" s="251" t="str">
        <f>IF($B462=FALSE,"",IF(G462="ⅹ",J462,G462*$H$429))</f>
        <v/>
      </c>
      <c r="L462" s="251" t="str">
        <f>IF($B462=FALSE,"",IF(H462="ⅹ",K462,H462*$H$429))</f>
        <v/>
      </c>
      <c r="M462" s="241"/>
      <c r="N462" s="252" t="b">
        <f t="shared" si="309"/>
        <v>0</v>
      </c>
      <c r="O462" s="396" t="s">
        <v>511</v>
      </c>
      <c r="P462" s="400">
        <v>28</v>
      </c>
      <c r="Q462" s="398" t="str">
        <f t="shared" ca="1" si="318"/>
        <v/>
      </c>
      <c r="R462" s="252" t="str">
        <f t="shared" ca="1" si="318"/>
        <v/>
      </c>
      <c r="S462" s="252" t="str">
        <f t="shared" ca="1" si="318"/>
        <v/>
      </c>
      <c r="T462" s="402" t="str">
        <f t="shared" si="311"/>
        <v/>
      </c>
      <c r="U462" s="398" t="str">
        <f t="shared" si="315"/>
        <v/>
      </c>
      <c r="V462" s="398" t="str">
        <f t="shared" si="316"/>
        <v/>
      </c>
      <c r="W462" s="398" t="str">
        <f t="shared" si="317"/>
        <v/>
      </c>
      <c r="X462" s="403" t="str">
        <f t="shared" si="314"/>
        <v/>
      </c>
    </row>
    <row r="463" spans="2:24" s="238" customFormat="1" ht="15" customHeight="1">
      <c r="B463" s="246" t="b">
        <f>IF(Pressure_1_R4!A32="",FALSE,TRUE)</f>
        <v>0</v>
      </c>
      <c r="C463" s="247">
        <v>29</v>
      </c>
      <c r="D463" s="248" t="str">
        <f>IF($B463=FALSE,"",표준압력!F368)</f>
        <v/>
      </c>
      <c r="E463" s="248" t="str">
        <f>IF($B463=FALSE,"",표준압력!H368)</f>
        <v/>
      </c>
      <c r="F463" s="248" t="str">
        <f>IF($B463=FALSE,"",Pressure_1_R4!Q32)</f>
        <v/>
      </c>
      <c r="G463" s="249" t="str">
        <f>IF($B463=FALSE,"",Pressure_1_R4!R32)</f>
        <v/>
      </c>
      <c r="H463" s="249" t="str">
        <f>IF($B463=FALSE,"",Pressure_1_R4!S32)</f>
        <v/>
      </c>
      <c r="I463" s="255" t="b">
        <f t="shared" si="308"/>
        <v>0</v>
      </c>
      <c r="J463" s="250" t="str">
        <f>IF($B463=FALSE,"",F463*$H$429)</f>
        <v/>
      </c>
      <c r="K463" s="251" t="str">
        <f>IF($B463=FALSE,"",IF(G463="ⅹ",J463,G463*$H$429))</f>
        <v/>
      </c>
      <c r="L463" s="251" t="str">
        <f>IF($B463=FALSE,"",IF(H463="ⅹ",K463,H463*$H$429))</f>
        <v/>
      </c>
      <c r="M463" s="241"/>
      <c r="N463" s="252" t="b">
        <f t="shared" si="309"/>
        <v>0</v>
      </c>
      <c r="O463" s="396" t="s">
        <v>511</v>
      </c>
      <c r="P463" s="400">
        <v>29</v>
      </c>
      <c r="Q463" s="398" t="str">
        <f t="shared" ca="1" si="318"/>
        <v/>
      </c>
      <c r="R463" s="252" t="str">
        <f t="shared" ca="1" si="318"/>
        <v/>
      </c>
      <c r="S463" s="252" t="str">
        <f t="shared" ca="1" si="318"/>
        <v/>
      </c>
      <c r="T463" s="402" t="str">
        <f t="shared" si="311"/>
        <v/>
      </c>
      <c r="U463" s="398" t="str">
        <f t="shared" si="315"/>
        <v/>
      </c>
      <c r="V463" s="398" t="str">
        <f t="shared" si="316"/>
        <v/>
      </c>
      <c r="W463" s="398" t="str">
        <f t="shared" si="317"/>
        <v/>
      </c>
      <c r="X463" s="403" t="str">
        <f t="shared" si="314"/>
        <v/>
      </c>
    </row>
    <row r="464" spans="2:24" s="238" customFormat="1" ht="15" customHeight="1">
      <c r="B464" s="246" t="b">
        <f>IF(Pressure_1_R4!A33="",FALSE,TRUE)</f>
        <v>0</v>
      </c>
      <c r="C464" s="247">
        <v>30</v>
      </c>
      <c r="D464" s="248" t="str">
        <f>IF($B464=FALSE,"",표준압력!F369)</f>
        <v/>
      </c>
      <c r="E464" s="248" t="str">
        <f>IF($B464=FALSE,"",표준압력!H369)</f>
        <v/>
      </c>
      <c r="F464" s="248" t="str">
        <f>IF($B464=FALSE,"",Pressure_1_R4!Q33)</f>
        <v/>
      </c>
      <c r="G464" s="249" t="str">
        <f>IF($B464=FALSE,"",Pressure_1_R4!R33)</f>
        <v/>
      </c>
      <c r="H464" s="249" t="str">
        <f>IF($B464=FALSE,"",Pressure_1_R4!S33)</f>
        <v/>
      </c>
      <c r="I464" s="255" t="b">
        <f t="shared" ref="I464:I494" si="319">TYPE(G464)=1</f>
        <v>0</v>
      </c>
      <c r="J464" s="250" t="str">
        <f>IF($B464=FALSE,"",F464*$H$429)</f>
        <v/>
      </c>
      <c r="K464" s="251" t="str">
        <f>IF($B464=FALSE,"",IF(G464="ⅹ",J464,G464*$H$429))</f>
        <v/>
      </c>
      <c r="L464" s="251" t="str">
        <f>IF($B464=FALSE,"",IF(H464="ⅹ",K464,H464*$H$429))</f>
        <v/>
      </c>
      <c r="M464" s="241"/>
      <c r="N464" s="252" t="b">
        <f t="shared" si="309"/>
        <v>0</v>
      </c>
      <c r="O464" s="396" t="s">
        <v>511</v>
      </c>
      <c r="P464" s="400">
        <v>30</v>
      </c>
      <c r="Q464" s="398" t="str">
        <f t="shared" ref="Q464:Q494" ca="1" si="320">IF($N464=FALSE,"",OFFSET(J$434,$B$429*2-($P464-1),0))</f>
        <v/>
      </c>
      <c r="R464" s="252" t="str">
        <f t="shared" ref="R464:R494" ca="1" si="321">IF($N464=FALSE,"",OFFSET(K$434,$B$429*2-($P464-1),0))</f>
        <v/>
      </c>
      <c r="S464" s="252" t="str">
        <f t="shared" ref="S464:S494" ca="1" si="322">IF($N464=FALSE,"",OFFSET(L$434,$B$429*2-($P464-1),0))</f>
        <v/>
      </c>
      <c r="T464" s="402" t="str">
        <f t="shared" ref="T464:T494" si="323">IF($N464=FALSE,"",AVERAGE(Q464:S464))</f>
        <v/>
      </c>
      <c r="U464" s="398" t="str">
        <f t="shared" si="315"/>
        <v/>
      </c>
      <c r="V464" s="398" t="str">
        <f t="shared" si="316"/>
        <v/>
      </c>
      <c r="W464" s="398" t="str">
        <f t="shared" si="317"/>
        <v/>
      </c>
      <c r="X464" s="403" t="str">
        <f t="shared" ref="X464:X494" si="324">IF($N464=FALSE,"",MAX(U464:W464)-MIN(U464:W464))</f>
        <v/>
      </c>
    </row>
    <row r="465" spans="2:24" s="238" customFormat="1" ht="15" customHeight="1">
      <c r="B465" s="246" t="b">
        <f>IF(Pressure_1_R4!A34="",FALSE,TRUE)</f>
        <v>0</v>
      </c>
      <c r="C465" s="247">
        <v>31</v>
      </c>
      <c r="D465" s="248" t="str">
        <f>IF($B465=FALSE,"",표준압력!F370)</f>
        <v/>
      </c>
      <c r="E465" s="248" t="str">
        <f>IF($B465=FALSE,"",표준압력!H370)</f>
        <v/>
      </c>
      <c r="F465" s="248" t="str">
        <f>IF($B465=FALSE,"",Pressure_1_R4!Q34)</f>
        <v/>
      </c>
      <c r="G465" s="249" t="str">
        <f>IF($B465=FALSE,"",Pressure_1_R4!R34)</f>
        <v/>
      </c>
      <c r="H465" s="249" t="str">
        <f>IF($B465=FALSE,"",Pressure_1_R4!S34)</f>
        <v/>
      </c>
      <c r="I465" s="255" t="b">
        <f t="shared" si="319"/>
        <v>0</v>
      </c>
      <c r="J465" s="250" t="str">
        <f>IF($B465=FALSE,"",F465*$H$429)</f>
        <v/>
      </c>
      <c r="K465" s="251" t="str">
        <f>IF($B465=FALSE,"",IF(G465="ⅹ",J465,G465*$H$429))</f>
        <v/>
      </c>
      <c r="L465" s="251" t="str">
        <f>IF($B465=FALSE,"",IF(H465="ⅹ",K465,H465*$H$429))</f>
        <v/>
      </c>
      <c r="M465" s="241"/>
      <c r="N465" s="252" t="b">
        <f t="shared" si="309"/>
        <v>0</v>
      </c>
      <c r="O465" s="397" t="s">
        <v>487</v>
      </c>
      <c r="P465" s="401">
        <v>1</v>
      </c>
      <c r="Q465" s="398" t="str">
        <f t="shared" ca="1" si="320"/>
        <v/>
      </c>
      <c r="R465" s="252" t="str">
        <f t="shared" ca="1" si="321"/>
        <v/>
      </c>
      <c r="S465" s="252" t="str">
        <f t="shared" ca="1" si="322"/>
        <v/>
      </c>
      <c r="T465" s="402" t="str">
        <f t="shared" si="323"/>
        <v/>
      </c>
      <c r="U465" s="399" t="str">
        <f>IF($N465=FALSE,"",Q465-Q$465)</f>
        <v/>
      </c>
      <c r="V465" s="399" t="str">
        <f t="shared" ref="V465:V494" si="325">IF($N465=FALSE,"",R465-R$465)</f>
        <v/>
      </c>
      <c r="W465" s="399" t="str">
        <f t="shared" ref="W465:W494" si="326">IF($N465=FALSE,"",S465-S$465)</f>
        <v/>
      </c>
      <c r="X465" s="403" t="str">
        <f t="shared" si="324"/>
        <v/>
      </c>
    </row>
    <row r="466" spans="2:24" s="238" customFormat="1" ht="15" customHeight="1">
      <c r="B466" s="246" t="b">
        <f>IF(Pressure_1_R4!A35="",FALSE,TRUE)</f>
        <v>0</v>
      </c>
      <c r="C466" s="247">
        <v>32</v>
      </c>
      <c r="D466" s="248" t="str">
        <f>IF($B466=FALSE,"",표준압력!F371)</f>
        <v/>
      </c>
      <c r="E466" s="248" t="str">
        <f>IF($B466=FALSE,"",표준압력!H371)</f>
        <v/>
      </c>
      <c r="F466" s="248" t="str">
        <f>IF($B466=FALSE,"",Pressure_1_R4!Q35)</f>
        <v/>
      </c>
      <c r="G466" s="249" t="str">
        <f>IF($B466=FALSE,"",Pressure_1_R4!R35)</f>
        <v/>
      </c>
      <c r="H466" s="249" t="str">
        <f>IF($B466=FALSE,"",Pressure_1_R4!S35)</f>
        <v/>
      </c>
      <c r="I466" s="255" t="b">
        <f t="shared" si="319"/>
        <v>0</v>
      </c>
      <c r="J466" s="250" t="str">
        <f>IF($B466=FALSE,"",F466*$H$429)</f>
        <v/>
      </c>
      <c r="K466" s="251" t="str">
        <f>IF($B466=FALSE,"",IF(G466="ⅹ",J466,G466*$H$429))</f>
        <v/>
      </c>
      <c r="L466" s="251" t="str">
        <f>IF($B466=FALSE,"",IF(H466="ⅹ",K466,H466*$H$429))</f>
        <v/>
      </c>
      <c r="M466" s="241"/>
      <c r="N466" s="252" t="b">
        <f t="shared" si="309"/>
        <v>0</v>
      </c>
      <c r="O466" s="397" t="s">
        <v>487</v>
      </c>
      <c r="P466" s="401">
        <v>2</v>
      </c>
      <c r="Q466" s="398" t="str">
        <f t="shared" ca="1" si="320"/>
        <v/>
      </c>
      <c r="R466" s="252" t="str">
        <f t="shared" ca="1" si="321"/>
        <v/>
      </c>
      <c r="S466" s="252" t="str">
        <f t="shared" ca="1" si="322"/>
        <v/>
      </c>
      <c r="T466" s="402" t="str">
        <f t="shared" si="323"/>
        <v/>
      </c>
      <c r="U466" s="399" t="str">
        <f t="shared" ref="U466:U494" si="327">IF($N466=FALSE,"",Q466-Q$465)</f>
        <v/>
      </c>
      <c r="V466" s="399" t="str">
        <f t="shared" si="325"/>
        <v/>
      </c>
      <c r="W466" s="399" t="str">
        <f t="shared" si="326"/>
        <v/>
      </c>
      <c r="X466" s="403" t="str">
        <f t="shared" si="324"/>
        <v/>
      </c>
    </row>
    <row r="467" spans="2:24" s="238" customFormat="1" ht="15" customHeight="1">
      <c r="B467" s="246" t="b">
        <f>IF(Pressure_1_R4!A36="",FALSE,TRUE)</f>
        <v>0</v>
      </c>
      <c r="C467" s="247">
        <v>33</v>
      </c>
      <c r="D467" s="248" t="str">
        <f>IF($B467=FALSE,"",표준압력!F372)</f>
        <v/>
      </c>
      <c r="E467" s="248" t="str">
        <f>IF($B467=FALSE,"",표준압력!H372)</f>
        <v/>
      </c>
      <c r="F467" s="248" t="str">
        <f>IF($B467=FALSE,"",Pressure_1_R4!Q36)</f>
        <v/>
      </c>
      <c r="G467" s="249" t="str">
        <f>IF($B467=FALSE,"",Pressure_1_R4!R36)</f>
        <v/>
      </c>
      <c r="H467" s="249" t="str">
        <f>IF($B467=FALSE,"",Pressure_1_R4!S36)</f>
        <v/>
      </c>
      <c r="I467" s="255" t="b">
        <f t="shared" si="319"/>
        <v>0</v>
      </c>
      <c r="J467" s="250" t="str">
        <f>IF($B467=FALSE,"",F467*$H$429)</f>
        <v/>
      </c>
      <c r="K467" s="251" t="str">
        <f>IF($B467=FALSE,"",IF(G467="ⅹ",J467,G467*$H$429))</f>
        <v/>
      </c>
      <c r="L467" s="251" t="str">
        <f>IF($B467=FALSE,"",IF(H467="ⅹ",K467,H467*$H$429))</f>
        <v/>
      </c>
      <c r="M467" s="241"/>
      <c r="N467" s="252" t="b">
        <f t="shared" si="309"/>
        <v>0</v>
      </c>
      <c r="O467" s="397" t="s">
        <v>487</v>
      </c>
      <c r="P467" s="401">
        <v>3</v>
      </c>
      <c r="Q467" s="398" t="str">
        <f t="shared" ca="1" si="320"/>
        <v/>
      </c>
      <c r="R467" s="252" t="str">
        <f t="shared" ca="1" si="321"/>
        <v/>
      </c>
      <c r="S467" s="252" t="str">
        <f t="shared" ca="1" si="322"/>
        <v/>
      </c>
      <c r="T467" s="402" t="str">
        <f t="shared" si="323"/>
        <v/>
      </c>
      <c r="U467" s="399" t="str">
        <f t="shared" si="327"/>
        <v/>
      </c>
      <c r="V467" s="399" t="str">
        <f t="shared" si="325"/>
        <v/>
      </c>
      <c r="W467" s="399" t="str">
        <f t="shared" si="326"/>
        <v/>
      </c>
      <c r="X467" s="403" t="str">
        <f t="shared" si="324"/>
        <v/>
      </c>
    </row>
    <row r="468" spans="2:24" s="238" customFormat="1" ht="15" customHeight="1">
      <c r="B468" s="246" t="b">
        <f>IF(Pressure_1_R4!A37="",FALSE,TRUE)</f>
        <v>0</v>
      </c>
      <c r="C468" s="247">
        <v>34</v>
      </c>
      <c r="D468" s="248" t="str">
        <f>IF($B468=FALSE,"",표준압력!F373)</f>
        <v/>
      </c>
      <c r="E468" s="248" t="str">
        <f>IF($B468=FALSE,"",표준압력!H373)</f>
        <v/>
      </c>
      <c r="F468" s="248" t="str">
        <f>IF($B468=FALSE,"",Pressure_1_R4!Q37)</f>
        <v/>
      </c>
      <c r="G468" s="249" t="str">
        <f>IF($B468=FALSE,"",Pressure_1_R4!R37)</f>
        <v/>
      </c>
      <c r="H468" s="249" t="str">
        <f>IF($B468=FALSE,"",Pressure_1_R4!S37)</f>
        <v/>
      </c>
      <c r="I468" s="255" t="b">
        <f t="shared" si="319"/>
        <v>0</v>
      </c>
      <c r="J468" s="250" t="str">
        <f>IF($B468=FALSE,"",F468*$H$429)</f>
        <v/>
      </c>
      <c r="K468" s="251" t="str">
        <f>IF($B468=FALSE,"",IF(G468="ⅹ",J468,G468*$H$429))</f>
        <v/>
      </c>
      <c r="L468" s="251" t="str">
        <f>IF($B468=FALSE,"",IF(H468="ⅹ",K468,H468*$H$429))</f>
        <v/>
      </c>
      <c r="M468" s="241"/>
      <c r="N468" s="252" t="b">
        <f t="shared" si="309"/>
        <v>0</v>
      </c>
      <c r="O468" s="397" t="s">
        <v>487</v>
      </c>
      <c r="P468" s="401">
        <v>4</v>
      </c>
      <c r="Q468" s="398" t="str">
        <f t="shared" ca="1" si="320"/>
        <v/>
      </c>
      <c r="R468" s="252" t="str">
        <f t="shared" ca="1" si="321"/>
        <v/>
      </c>
      <c r="S468" s="252" t="str">
        <f t="shared" ca="1" si="322"/>
        <v/>
      </c>
      <c r="T468" s="402" t="str">
        <f t="shared" si="323"/>
        <v/>
      </c>
      <c r="U468" s="399" t="str">
        <f t="shared" si="327"/>
        <v/>
      </c>
      <c r="V468" s="399" t="str">
        <f t="shared" si="325"/>
        <v/>
      </c>
      <c r="W468" s="399" t="str">
        <f t="shared" si="326"/>
        <v/>
      </c>
      <c r="X468" s="403" t="str">
        <f t="shared" si="324"/>
        <v/>
      </c>
    </row>
    <row r="469" spans="2:24" s="238" customFormat="1" ht="15" customHeight="1">
      <c r="B469" s="246" t="b">
        <f>IF(Pressure_1_R4!A38="",FALSE,TRUE)</f>
        <v>0</v>
      </c>
      <c r="C469" s="247">
        <v>35</v>
      </c>
      <c r="D469" s="248" t="str">
        <f>IF($B469=FALSE,"",표준압력!F374)</f>
        <v/>
      </c>
      <c r="E469" s="248" t="str">
        <f>IF($B469=FALSE,"",표준압력!H374)</f>
        <v/>
      </c>
      <c r="F469" s="248" t="str">
        <f>IF($B469=FALSE,"",Pressure_1_R4!Q38)</f>
        <v/>
      </c>
      <c r="G469" s="249" t="str">
        <f>IF($B469=FALSE,"",Pressure_1_R4!R38)</f>
        <v/>
      </c>
      <c r="H469" s="249" t="str">
        <f>IF($B469=FALSE,"",Pressure_1_R4!S38)</f>
        <v/>
      </c>
      <c r="I469" s="255" t="b">
        <f t="shared" si="319"/>
        <v>0</v>
      </c>
      <c r="J469" s="250" t="str">
        <f>IF($B469=FALSE,"",F469*$H$429)</f>
        <v/>
      </c>
      <c r="K469" s="251" t="str">
        <f>IF($B469=FALSE,"",IF(G469="ⅹ",J469,G469*$H$429))</f>
        <v/>
      </c>
      <c r="L469" s="251" t="str">
        <f>IF($B469=FALSE,"",IF(H469="ⅹ",K469,H469*$H$429))</f>
        <v/>
      </c>
      <c r="M469" s="241"/>
      <c r="N469" s="252" t="b">
        <f t="shared" si="309"/>
        <v>0</v>
      </c>
      <c r="O469" s="397" t="s">
        <v>487</v>
      </c>
      <c r="P469" s="401">
        <v>5</v>
      </c>
      <c r="Q469" s="398" t="str">
        <f t="shared" ca="1" si="320"/>
        <v/>
      </c>
      <c r="R469" s="252" t="str">
        <f t="shared" ca="1" si="321"/>
        <v/>
      </c>
      <c r="S469" s="252" t="str">
        <f t="shared" ca="1" si="322"/>
        <v/>
      </c>
      <c r="T469" s="402" t="str">
        <f t="shared" si="323"/>
        <v/>
      </c>
      <c r="U469" s="399" t="str">
        <f t="shared" si="327"/>
        <v/>
      </c>
      <c r="V469" s="399" t="str">
        <f t="shared" si="325"/>
        <v/>
      </c>
      <c r="W469" s="399" t="str">
        <f t="shared" si="326"/>
        <v/>
      </c>
      <c r="X469" s="403" t="str">
        <f t="shared" si="324"/>
        <v/>
      </c>
    </row>
    <row r="470" spans="2:24" s="238" customFormat="1" ht="15" customHeight="1">
      <c r="B470" s="246" t="b">
        <f>IF(Pressure_1_R4!A39="",FALSE,TRUE)</f>
        <v>0</v>
      </c>
      <c r="C470" s="247">
        <v>36</v>
      </c>
      <c r="D470" s="248" t="str">
        <f>IF($B470=FALSE,"",표준압력!F375)</f>
        <v/>
      </c>
      <c r="E470" s="248" t="str">
        <f>IF($B470=FALSE,"",표준압력!H375)</f>
        <v/>
      </c>
      <c r="F470" s="248" t="str">
        <f>IF($B470=FALSE,"",Pressure_1_R4!Q39)</f>
        <v/>
      </c>
      <c r="G470" s="249" t="str">
        <f>IF($B470=FALSE,"",Pressure_1_R4!R39)</f>
        <v/>
      </c>
      <c r="H470" s="249" t="str">
        <f>IF($B470=FALSE,"",Pressure_1_R4!S39)</f>
        <v/>
      </c>
      <c r="I470" s="255" t="b">
        <f t="shared" si="319"/>
        <v>0</v>
      </c>
      <c r="J470" s="250" t="str">
        <f>IF($B470=FALSE,"",F470*$H$429)</f>
        <v/>
      </c>
      <c r="K470" s="251" t="str">
        <f>IF($B470=FALSE,"",IF(G470="ⅹ",J470,G470*$H$429))</f>
        <v/>
      </c>
      <c r="L470" s="251" t="str">
        <f>IF($B470=FALSE,"",IF(H470="ⅹ",K470,H470*$H$429))</f>
        <v/>
      </c>
      <c r="M470" s="241"/>
      <c r="N470" s="252" t="b">
        <f t="shared" si="309"/>
        <v>0</v>
      </c>
      <c r="O470" s="397" t="s">
        <v>487</v>
      </c>
      <c r="P470" s="401">
        <v>6</v>
      </c>
      <c r="Q470" s="398" t="str">
        <f t="shared" ca="1" si="320"/>
        <v/>
      </c>
      <c r="R470" s="252" t="str">
        <f t="shared" ca="1" si="321"/>
        <v/>
      </c>
      <c r="S470" s="252" t="str">
        <f t="shared" ca="1" si="322"/>
        <v/>
      </c>
      <c r="T470" s="402" t="str">
        <f t="shared" si="323"/>
        <v/>
      </c>
      <c r="U470" s="399" t="str">
        <f t="shared" si="327"/>
        <v/>
      </c>
      <c r="V470" s="399" t="str">
        <f t="shared" si="325"/>
        <v/>
      </c>
      <c r="W470" s="399" t="str">
        <f t="shared" si="326"/>
        <v/>
      </c>
      <c r="X470" s="403" t="str">
        <f t="shared" si="324"/>
        <v/>
      </c>
    </row>
    <row r="471" spans="2:24" s="238" customFormat="1" ht="15" customHeight="1">
      <c r="B471" s="246" t="b">
        <f>IF(Pressure_1_R4!A40="",FALSE,TRUE)</f>
        <v>0</v>
      </c>
      <c r="C471" s="247">
        <v>37</v>
      </c>
      <c r="D471" s="248" t="str">
        <f>IF($B471=FALSE,"",표준압력!F376)</f>
        <v/>
      </c>
      <c r="E471" s="248" t="str">
        <f>IF($B471=FALSE,"",표준압력!H376)</f>
        <v/>
      </c>
      <c r="F471" s="248" t="str">
        <f>IF($B471=FALSE,"",Pressure_1_R4!Q40)</f>
        <v/>
      </c>
      <c r="G471" s="249" t="str">
        <f>IF($B471=FALSE,"",Pressure_1_R4!R40)</f>
        <v/>
      </c>
      <c r="H471" s="249" t="str">
        <f>IF($B471=FALSE,"",Pressure_1_R4!S40)</f>
        <v/>
      </c>
      <c r="I471" s="255" t="b">
        <f t="shared" si="319"/>
        <v>0</v>
      </c>
      <c r="J471" s="250" t="str">
        <f>IF($B471=FALSE,"",F471*$H$429)</f>
        <v/>
      </c>
      <c r="K471" s="251" t="str">
        <f>IF($B471=FALSE,"",IF(G471="ⅹ",J471,G471*$H$429))</f>
        <v/>
      </c>
      <c r="L471" s="251" t="str">
        <f>IF($B471=FALSE,"",IF(H471="ⅹ",K471,H471*$H$429))</f>
        <v/>
      </c>
      <c r="M471" s="241"/>
      <c r="N471" s="252" t="b">
        <f t="shared" si="309"/>
        <v>0</v>
      </c>
      <c r="O471" s="397" t="s">
        <v>487</v>
      </c>
      <c r="P471" s="401">
        <v>7</v>
      </c>
      <c r="Q471" s="398" t="str">
        <f t="shared" ca="1" si="320"/>
        <v/>
      </c>
      <c r="R471" s="252" t="str">
        <f t="shared" ca="1" si="321"/>
        <v/>
      </c>
      <c r="S471" s="252" t="str">
        <f t="shared" ca="1" si="322"/>
        <v/>
      </c>
      <c r="T471" s="402" t="str">
        <f t="shared" si="323"/>
        <v/>
      </c>
      <c r="U471" s="399" t="str">
        <f t="shared" si="327"/>
        <v/>
      </c>
      <c r="V471" s="399" t="str">
        <f t="shared" si="325"/>
        <v/>
      </c>
      <c r="W471" s="399" t="str">
        <f t="shared" si="326"/>
        <v/>
      </c>
      <c r="X471" s="403" t="str">
        <f t="shared" si="324"/>
        <v/>
      </c>
    </row>
    <row r="472" spans="2:24" s="238" customFormat="1" ht="15" customHeight="1">
      <c r="B472" s="246" t="b">
        <f>IF(Pressure_1_R4!A41="",FALSE,TRUE)</f>
        <v>0</v>
      </c>
      <c r="C472" s="247">
        <v>38</v>
      </c>
      <c r="D472" s="248" t="str">
        <f>IF($B472=FALSE,"",표준압력!F377)</f>
        <v/>
      </c>
      <c r="E472" s="248" t="str">
        <f>IF($B472=FALSE,"",표준압력!H377)</f>
        <v/>
      </c>
      <c r="F472" s="248" t="str">
        <f>IF($B472=FALSE,"",Pressure_1_R4!Q41)</f>
        <v/>
      </c>
      <c r="G472" s="249" t="str">
        <f>IF($B472=FALSE,"",Pressure_1_R4!R41)</f>
        <v/>
      </c>
      <c r="H472" s="249" t="str">
        <f>IF($B472=FALSE,"",Pressure_1_R4!S41)</f>
        <v/>
      </c>
      <c r="I472" s="255" t="b">
        <f t="shared" si="319"/>
        <v>0</v>
      </c>
      <c r="J472" s="250" t="str">
        <f>IF($B472=FALSE,"",F472*$H$429)</f>
        <v/>
      </c>
      <c r="K472" s="251" t="str">
        <f>IF($B472=FALSE,"",IF(G472="ⅹ",J472,G472*$H$429))</f>
        <v/>
      </c>
      <c r="L472" s="251" t="str">
        <f>IF($B472=FALSE,"",IF(H472="ⅹ",K472,H472*$H$429))</f>
        <v/>
      </c>
      <c r="M472" s="241"/>
      <c r="N472" s="252" t="b">
        <f t="shared" si="309"/>
        <v>0</v>
      </c>
      <c r="O472" s="397" t="s">
        <v>487</v>
      </c>
      <c r="P472" s="401">
        <v>8</v>
      </c>
      <c r="Q472" s="398" t="str">
        <f t="shared" ca="1" si="320"/>
        <v/>
      </c>
      <c r="R472" s="252" t="str">
        <f t="shared" ca="1" si="321"/>
        <v/>
      </c>
      <c r="S472" s="252" t="str">
        <f t="shared" ca="1" si="322"/>
        <v/>
      </c>
      <c r="T472" s="402" t="str">
        <f t="shared" si="323"/>
        <v/>
      </c>
      <c r="U472" s="399" t="str">
        <f t="shared" si="327"/>
        <v/>
      </c>
      <c r="V472" s="399" t="str">
        <f t="shared" si="325"/>
        <v/>
      </c>
      <c r="W472" s="399" t="str">
        <f t="shared" si="326"/>
        <v/>
      </c>
      <c r="X472" s="403" t="str">
        <f t="shared" si="324"/>
        <v/>
      </c>
    </row>
    <row r="473" spans="2:24" s="238" customFormat="1" ht="15" customHeight="1">
      <c r="B473" s="246" t="b">
        <f>IF(Pressure_1_R4!A42="",FALSE,TRUE)</f>
        <v>0</v>
      </c>
      <c r="C473" s="247">
        <v>39</v>
      </c>
      <c r="D473" s="248" t="str">
        <f>IF($B473=FALSE,"",표준압력!F378)</f>
        <v/>
      </c>
      <c r="E473" s="248" t="str">
        <f>IF($B473=FALSE,"",표준압력!H378)</f>
        <v/>
      </c>
      <c r="F473" s="248" t="str">
        <f>IF($B473=FALSE,"",Pressure_1_R4!Q42)</f>
        <v/>
      </c>
      <c r="G473" s="249" t="str">
        <f>IF($B473=FALSE,"",Pressure_1_R4!R42)</f>
        <v/>
      </c>
      <c r="H473" s="249" t="str">
        <f>IF($B473=FALSE,"",Pressure_1_R4!S42)</f>
        <v/>
      </c>
      <c r="I473" s="255" t="b">
        <f t="shared" si="319"/>
        <v>0</v>
      </c>
      <c r="J473" s="250" t="str">
        <f>IF($B473=FALSE,"",F473*$H$429)</f>
        <v/>
      </c>
      <c r="K473" s="251" t="str">
        <f>IF($B473=FALSE,"",IF(G473="ⅹ",J473,G473*$H$429))</f>
        <v/>
      </c>
      <c r="L473" s="251" t="str">
        <f>IF($B473=FALSE,"",IF(H473="ⅹ",K473,H473*$H$429))</f>
        <v/>
      </c>
      <c r="M473" s="241"/>
      <c r="N473" s="252" t="b">
        <f t="shared" si="309"/>
        <v>0</v>
      </c>
      <c r="O473" s="397" t="s">
        <v>487</v>
      </c>
      <c r="P473" s="401">
        <v>9</v>
      </c>
      <c r="Q473" s="398" t="str">
        <f t="shared" ca="1" si="320"/>
        <v/>
      </c>
      <c r="R473" s="252" t="str">
        <f t="shared" ca="1" si="321"/>
        <v/>
      </c>
      <c r="S473" s="252" t="str">
        <f t="shared" ca="1" si="322"/>
        <v/>
      </c>
      <c r="T473" s="402" t="str">
        <f t="shared" si="323"/>
        <v/>
      </c>
      <c r="U473" s="399" t="str">
        <f t="shared" si="327"/>
        <v/>
      </c>
      <c r="V473" s="399" t="str">
        <f t="shared" si="325"/>
        <v/>
      </c>
      <c r="W473" s="399" t="str">
        <f t="shared" si="326"/>
        <v/>
      </c>
      <c r="X473" s="403" t="str">
        <f t="shared" si="324"/>
        <v/>
      </c>
    </row>
    <row r="474" spans="2:24" s="238" customFormat="1" ht="15" customHeight="1">
      <c r="B474" s="246" t="b">
        <f>IF(Pressure_1_R4!A43="",FALSE,TRUE)</f>
        <v>0</v>
      </c>
      <c r="C474" s="247">
        <v>40</v>
      </c>
      <c r="D474" s="248" t="str">
        <f>IF($B474=FALSE,"",표준압력!F379)</f>
        <v/>
      </c>
      <c r="E474" s="248" t="str">
        <f>IF($B474=FALSE,"",표준압력!H379)</f>
        <v/>
      </c>
      <c r="F474" s="248" t="str">
        <f>IF($B474=FALSE,"",Pressure_1_R4!Q43)</f>
        <v/>
      </c>
      <c r="G474" s="249" t="str">
        <f>IF($B474=FALSE,"",Pressure_1_R4!R43)</f>
        <v/>
      </c>
      <c r="H474" s="249" t="str">
        <f>IF($B474=FALSE,"",Pressure_1_R4!S43)</f>
        <v/>
      </c>
      <c r="I474" s="255" t="b">
        <f t="shared" si="319"/>
        <v>0</v>
      </c>
      <c r="J474" s="250" t="str">
        <f>IF($B474=FALSE,"",F474*$H$429)</f>
        <v/>
      </c>
      <c r="K474" s="251" t="str">
        <f>IF($B474=FALSE,"",IF(G474="ⅹ",J474,G474*$H$429))</f>
        <v/>
      </c>
      <c r="L474" s="251" t="str">
        <f>IF($B474=FALSE,"",IF(H474="ⅹ",K474,H474*$H$429))</f>
        <v/>
      </c>
      <c r="M474" s="241"/>
      <c r="N474" s="252" t="b">
        <f t="shared" si="309"/>
        <v>0</v>
      </c>
      <c r="O474" s="397" t="s">
        <v>487</v>
      </c>
      <c r="P474" s="401">
        <v>10</v>
      </c>
      <c r="Q474" s="398" t="str">
        <f t="shared" ca="1" si="320"/>
        <v/>
      </c>
      <c r="R474" s="252" t="str">
        <f t="shared" ca="1" si="321"/>
        <v/>
      </c>
      <c r="S474" s="252" t="str">
        <f t="shared" ca="1" si="322"/>
        <v/>
      </c>
      <c r="T474" s="402" t="str">
        <f t="shared" si="323"/>
        <v/>
      </c>
      <c r="U474" s="399" t="str">
        <f t="shared" si="327"/>
        <v/>
      </c>
      <c r="V474" s="399" t="str">
        <f t="shared" si="325"/>
        <v/>
      </c>
      <c r="W474" s="399" t="str">
        <f t="shared" si="326"/>
        <v/>
      </c>
      <c r="X474" s="403" t="str">
        <f t="shared" si="324"/>
        <v/>
      </c>
    </row>
    <row r="475" spans="2:24" s="238" customFormat="1" ht="15" customHeight="1">
      <c r="B475" s="246" t="b">
        <f>IF(Pressure_1_R4!A44="",FALSE,TRUE)</f>
        <v>0</v>
      </c>
      <c r="C475" s="247">
        <v>41</v>
      </c>
      <c r="D475" s="248" t="str">
        <f>IF($B475=FALSE,"",표준압력!F380)</f>
        <v/>
      </c>
      <c r="E475" s="248" t="str">
        <f>IF($B475=FALSE,"",표준압력!H380)</f>
        <v/>
      </c>
      <c r="F475" s="248" t="str">
        <f>IF($B475=FALSE,"",Pressure_1_R4!Q44)</f>
        <v/>
      </c>
      <c r="G475" s="249" t="str">
        <f>IF($B475=FALSE,"",Pressure_1_R4!R44)</f>
        <v/>
      </c>
      <c r="H475" s="249" t="str">
        <f>IF($B475=FALSE,"",Pressure_1_R4!S44)</f>
        <v/>
      </c>
      <c r="I475" s="255" t="b">
        <f t="shared" si="319"/>
        <v>0</v>
      </c>
      <c r="J475" s="250" t="str">
        <f>IF($B475=FALSE,"",F475*$H$429)</f>
        <v/>
      </c>
      <c r="K475" s="251" t="str">
        <f>IF($B475=FALSE,"",IF(G475="ⅹ",J475,G475*$H$429))</f>
        <v/>
      </c>
      <c r="L475" s="251" t="str">
        <f>IF($B475=FALSE,"",IF(H475="ⅹ",K475,H475*$H$429))</f>
        <v/>
      </c>
      <c r="M475" s="241"/>
      <c r="N475" s="252" t="b">
        <f t="shared" si="309"/>
        <v>0</v>
      </c>
      <c r="O475" s="397" t="s">
        <v>487</v>
      </c>
      <c r="P475" s="401">
        <v>11</v>
      </c>
      <c r="Q475" s="398" t="str">
        <f t="shared" ca="1" si="320"/>
        <v/>
      </c>
      <c r="R475" s="252" t="str">
        <f t="shared" ca="1" si="321"/>
        <v/>
      </c>
      <c r="S475" s="252" t="str">
        <f t="shared" ca="1" si="322"/>
        <v/>
      </c>
      <c r="T475" s="402" t="str">
        <f t="shared" si="323"/>
        <v/>
      </c>
      <c r="U475" s="399" t="str">
        <f t="shared" si="327"/>
        <v/>
      </c>
      <c r="V475" s="399" t="str">
        <f t="shared" si="325"/>
        <v/>
      </c>
      <c r="W475" s="399" t="str">
        <f t="shared" si="326"/>
        <v/>
      </c>
      <c r="X475" s="403" t="str">
        <f t="shared" si="324"/>
        <v/>
      </c>
    </row>
    <row r="476" spans="2:24" s="238" customFormat="1" ht="15" customHeight="1">
      <c r="B476" s="246" t="b">
        <f>IF(Pressure_1_R4!A45="",FALSE,TRUE)</f>
        <v>0</v>
      </c>
      <c r="C476" s="247">
        <v>42</v>
      </c>
      <c r="D476" s="248" t="str">
        <f>IF($B476=FALSE,"",표준압력!F381)</f>
        <v/>
      </c>
      <c r="E476" s="248" t="str">
        <f>IF($B476=FALSE,"",표준압력!H381)</f>
        <v/>
      </c>
      <c r="F476" s="248" t="str">
        <f>IF($B476=FALSE,"",Pressure_1_R4!Q45)</f>
        <v/>
      </c>
      <c r="G476" s="249" t="str">
        <f>IF($B476=FALSE,"",Pressure_1_R4!R45)</f>
        <v/>
      </c>
      <c r="H476" s="249" t="str">
        <f>IF($B476=FALSE,"",Pressure_1_R4!S45)</f>
        <v/>
      </c>
      <c r="I476" s="255" t="b">
        <f t="shared" si="319"/>
        <v>0</v>
      </c>
      <c r="J476" s="250" t="str">
        <f>IF($B476=FALSE,"",F476*$H$429)</f>
        <v/>
      </c>
      <c r="K476" s="251" t="str">
        <f>IF($B476=FALSE,"",IF(G476="ⅹ",J476,G476*$H$429))</f>
        <v/>
      </c>
      <c r="L476" s="251" t="str">
        <f>IF($B476=FALSE,"",IF(H476="ⅹ",K476,H476*$H$429))</f>
        <v/>
      </c>
      <c r="M476" s="241"/>
      <c r="N476" s="252" t="b">
        <f t="shared" si="309"/>
        <v>0</v>
      </c>
      <c r="O476" s="397" t="s">
        <v>487</v>
      </c>
      <c r="P476" s="401">
        <v>12</v>
      </c>
      <c r="Q476" s="398" t="str">
        <f t="shared" ca="1" si="320"/>
        <v/>
      </c>
      <c r="R476" s="252" t="str">
        <f t="shared" ca="1" si="321"/>
        <v/>
      </c>
      <c r="S476" s="252" t="str">
        <f t="shared" ca="1" si="322"/>
        <v/>
      </c>
      <c r="T476" s="402" t="str">
        <f t="shared" si="323"/>
        <v/>
      </c>
      <c r="U476" s="399" t="str">
        <f t="shared" si="327"/>
        <v/>
      </c>
      <c r="V476" s="399" t="str">
        <f t="shared" si="325"/>
        <v/>
      </c>
      <c r="W476" s="399" t="str">
        <f t="shared" si="326"/>
        <v/>
      </c>
      <c r="X476" s="403" t="str">
        <f t="shared" si="324"/>
        <v/>
      </c>
    </row>
    <row r="477" spans="2:24" s="238" customFormat="1" ht="15" customHeight="1">
      <c r="B477" s="246" t="b">
        <f>IF(Pressure_1_R4!A46="",FALSE,TRUE)</f>
        <v>0</v>
      </c>
      <c r="C477" s="247">
        <v>43</v>
      </c>
      <c r="D477" s="248" t="str">
        <f>IF($B477=FALSE,"",표준압력!F382)</f>
        <v/>
      </c>
      <c r="E477" s="248" t="str">
        <f>IF($B477=FALSE,"",표준압력!H382)</f>
        <v/>
      </c>
      <c r="F477" s="248" t="str">
        <f>IF($B477=FALSE,"",Pressure_1_R4!Q46)</f>
        <v/>
      </c>
      <c r="G477" s="249" t="str">
        <f>IF($B477=FALSE,"",Pressure_1_R4!R46)</f>
        <v/>
      </c>
      <c r="H477" s="249" t="str">
        <f>IF($B477=FALSE,"",Pressure_1_R4!S46)</f>
        <v/>
      </c>
      <c r="I477" s="255" t="b">
        <f t="shared" si="319"/>
        <v>0</v>
      </c>
      <c r="J477" s="250" t="str">
        <f>IF($B477=FALSE,"",F477*$H$429)</f>
        <v/>
      </c>
      <c r="K477" s="251" t="str">
        <f>IF($B477=FALSE,"",IF(G477="ⅹ",J477,G477*$H$429))</f>
        <v/>
      </c>
      <c r="L477" s="251" t="str">
        <f>IF($B477=FALSE,"",IF(H477="ⅹ",K477,H477*$H$429))</f>
        <v/>
      </c>
      <c r="M477" s="241"/>
      <c r="N477" s="252" t="b">
        <f t="shared" si="309"/>
        <v>0</v>
      </c>
      <c r="O477" s="397" t="s">
        <v>487</v>
      </c>
      <c r="P477" s="401">
        <v>13</v>
      </c>
      <c r="Q477" s="398" t="str">
        <f t="shared" ca="1" si="320"/>
        <v/>
      </c>
      <c r="R477" s="252" t="str">
        <f t="shared" ca="1" si="321"/>
        <v/>
      </c>
      <c r="S477" s="252" t="str">
        <f t="shared" ca="1" si="322"/>
        <v/>
      </c>
      <c r="T477" s="402" t="str">
        <f t="shared" si="323"/>
        <v/>
      </c>
      <c r="U477" s="399" t="str">
        <f t="shared" si="327"/>
        <v/>
      </c>
      <c r="V477" s="399" t="str">
        <f t="shared" si="325"/>
        <v/>
      </c>
      <c r="W477" s="399" t="str">
        <f t="shared" si="326"/>
        <v/>
      </c>
      <c r="X477" s="403" t="str">
        <f t="shared" si="324"/>
        <v/>
      </c>
    </row>
    <row r="478" spans="2:24" s="238" customFormat="1" ht="15" customHeight="1">
      <c r="B478" s="246" t="b">
        <f>IF(Pressure_1_R4!A47="",FALSE,TRUE)</f>
        <v>0</v>
      </c>
      <c r="C478" s="247">
        <v>44</v>
      </c>
      <c r="D478" s="248" t="str">
        <f>IF($B478=FALSE,"",표준압력!F383)</f>
        <v/>
      </c>
      <c r="E478" s="248" t="str">
        <f>IF($B478=FALSE,"",표준압력!H383)</f>
        <v/>
      </c>
      <c r="F478" s="248" t="str">
        <f>IF($B478=FALSE,"",Pressure_1_R4!Q47)</f>
        <v/>
      </c>
      <c r="G478" s="249" t="str">
        <f>IF($B478=FALSE,"",Pressure_1_R4!R47)</f>
        <v/>
      </c>
      <c r="H478" s="249" t="str">
        <f>IF($B478=FALSE,"",Pressure_1_R4!S47)</f>
        <v/>
      </c>
      <c r="I478" s="255" t="b">
        <f t="shared" si="319"/>
        <v>0</v>
      </c>
      <c r="J478" s="250" t="str">
        <f>IF($B478=FALSE,"",F478*$H$429)</f>
        <v/>
      </c>
      <c r="K478" s="251" t="str">
        <f>IF($B478=FALSE,"",IF(G478="ⅹ",J478,G478*$H$429))</f>
        <v/>
      </c>
      <c r="L478" s="251" t="str">
        <f>IF($B478=FALSE,"",IF(H478="ⅹ",K478,H478*$H$429))</f>
        <v/>
      </c>
      <c r="M478" s="241"/>
      <c r="N478" s="252" t="b">
        <f t="shared" si="309"/>
        <v>0</v>
      </c>
      <c r="O478" s="397" t="s">
        <v>487</v>
      </c>
      <c r="P478" s="401">
        <v>14</v>
      </c>
      <c r="Q478" s="398" t="str">
        <f t="shared" ca="1" si="320"/>
        <v/>
      </c>
      <c r="R478" s="252" t="str">
        <f t="shared" ca="1" si="321"/>
        <v/>
      </c>
      <c r="S478" s="252" t="str">
        <f t="shared" ca="1" si="322"/>
        <v/>
      </c>
      <c r="T478" s="402" t="str">
        <f t="shared" si="323"/>
        <v/>
      </c>
      <c r="U478" s="399" t="str">
        <f t="shared" si="327"/>
        <v/>
      </c>
      <c r="V478" s="399" t="str">
        <f t="shared" si="325"/>
        <v/>
      </c>
      <c r="W478" s="399" t="str">
        <f t="shared" si="326"/>
        <v/>
      </c>
      <c r="X478" s="403" t="str">
        <f t="shared" si="324"/>
        <v/>
      </c>
    </row>
    <row r="479" spans="2:24" s="238" customFormat="1" ht="15" customHeight="1">
      <c r="B479" s="246" t="b">
        <f>IF(Pressure_1_R4!A48="",FALSE,TRUE)</f>
        <v>0</v>
      </c>
      <c r="C479" s="247">
        <v>45</v>
      </c>
      <c r="D479" s="248" t="str">
        <f>IF($B479=FALSE,"",표준압력!F384)</f>
        <v/>
      </c>
      <c r="E479" s="248" t="str">
        <f>IF($B479=FALSE,"",표준압력!H384)</f>
        <v/>
      </c>
      <c r="F479" s="248" t="str">
        <f>IF($B479=FALSE,"",Pressure_1_R4!Q48)</f>
        <v/>
      </c>
      <c r="G479" s="249" t="str">
        <f>IF($B479=FALSE,"",Pressure_1_R4!R48)</f>
        <v/>
      </c>
      <c r="H479" s="249" t="str">
        <f>IF($B479=FALSE,"",Pressure_1_R4!S48)</f>
        <v/>
      </c>
      <c r="I479" s="255" t="b">
        <f t="shared" si="319"/>
        <v>0</v>
      </c>
      <c r="J479" s="250" t="str">
        <f>IF($B479=FALSE,"",F479*$H$429)</f>
        <v/>
      </c>
      <c r="K479" s="251" t="str">
        <f>IF($B479=FALSE,"",IF(G479="ⅹ",J479,G479*$H$429))</f>
        <v/>
      </c>
      <c r="L479" s="251" t="str">
        <f>IF($B479=FALSE,"",IF(H479="ⅹ",K479,H479*$H$429))</f>
        <v/>
      </c>
      <c r="M479" s="241"/>
      <c r="N479" s="252" t="b">
        <f t="shared" si="309"/>
        <v>0</v>
      </c>
      <c r="O479" s="397" t="s">
        <v>487</v>
      </c>
      <c r="P479" s="401">
        <v>15</v>
      </c>
      <c r="Q479" s="398" t="str">
        <f t="shared" ca="1" si="320"/>
        <v/>
      </c>
      <c r="R479" s="252" t="str">
        <f t="shared" ca="1" si="321"/>
        <v/>
      </c>
      <c r="S479" s="252" t="str">
        <f t="shared" ca="1" si="322"/>
        <v/>
      </c>
      <c r="T479" s="402" t="str">
        <f t="shared" si="323"/>
        <v/>
      </c>
      <c r="U479" s="399" t="str">
        <f t="shared" si="327"/>
        <v/>
      </c>
      <c r="V479" s="399" t="str">
        <f t="shared" si="325"/>
        <v/>
      </c>
      <c r="W479" s="399" t="str">
        <f t="shared" si="326"/>
        <v/>
      </c>
      <c r="X479" s="403" t="str">
        <f t="shared" si="324"/>
        <v/>
      </c>
    </row>
    <row r="480" spans="2:24" s="238" customFormat="1" ht="15" customHeight="1">
      <c r="B480" s="246" t="b">
        <f>IF(Pressure_1_R4!A49="",FALSE,TRUE)</f>
        <v>0</v>
      </c>
      <c r="C480" s="247">
        <v>46</v>
      </c>
      <c r="D480" s="248" t="str">
        <f>IF($B480=FALSE,"",표준압력!F385)</f>
        <v/>
      </c>
      <c r="E480" s="248" t="str">
        <f>IF($B480=FALSE,"",표준압력!H385)</f>
        <v/>
      </c>
      <c r="F480" s="248" t="str">
        <f>IF($B480=FALSE,"",Pressure_1_R4!Q49)</f>
        <v/>
      </c>
      <c r="G480" s="249" t="str">
        <f>IF($B480=FALSE,"",Pressure_1_R4!R49)</f>
        <v/>
      </c>
      <c r="H480" s="249" t="str">
        <f>IF($B480=FALSE,"",Pressure_1_R4!S49)</f>
        <v/>
      </c>
      <c r="I480" s="255" t="b">
        <f t="shared" si="319"/>
        <v>0</v>
      </c>
      <c r="J480" s="250" t="str">
        <f>IF($B480=FALSE,"",F480*$H$429)</f>
        <v/>
      </c>
      <c r="K480" s="251" t="str">
        <f>IF($B480=FALSE,"",IF(G480="ⅹ",J480,G480*$H$429))</f>
        <v/>
      </c>
      <c r="L480" s="251" t="str">
        <f>IF($B480=FALSE,"",IF(H480="ⅹ",K480,H480*$H$429))</f>
        <v/>
      </c>
      <c r="M480" s="241"/>
      <c r="N480" s="252" t="b">
        <f t="shared" si="309"/>
        <v>0</v>
      </c>
      <c r="O480" s="397" t="s">
        <v>487</v>
      </c>
      <c r="P480" s="401">
        <v>16</v>
      </c>
      <c r="Q480" s="398" t="str">
        <f t="shared" ca="1" si="320"/>
        <v/>
      </c>
      <c r="R480" s="252" t="str">
        <f t="shared" ca="1" si="321"/>
        <v/>
      </c>
      <c r="S480" s="252" t="str">
        <f t="shared" ca="1" si="322"/>
        <v/>
      </c>
      <c r="T480" s="402" t="str">
        <f t="shared" si="323"/>
        <v/>
      </c>
      <c r="U480" s="399" t="str">
        <f t="shared" si="327"/>
        <v/>
      </c>
      <c r="V480" s="399" t="str">
        <f t="shared" si="325"/>
        <v/>
      </c>
      <c r="W480" s="399" t="str">
        <f t="shared" si="326"/>
        <v/>
      </c>
      <c r="X480" s="403" t="str">
        <f t="shared" si="324"/>
        <v/>
      </c>
    </row>
    <row r="481" spans="2:24" s="238" customFormat="1" ht="15" customHeight="1">
      <c r="B481" s="246" t="b">
        <f>IF(Pressure_1_R4!A50="",FALSE,TRUE)</f>
        <v>0</v>
      </c>
      <c r="C481" s="247">
        <v>47</v>
      </c>
      <c r="D481" s="248" t="str">
        <f>IF($B481=FALSE,"",표준압력!F386)</f>
        <v/>
      </c>
      <c r="E481" s="248" t="str">
        <f>IF($B481=FALSE,"",표준압력!H386)</f>
        <v/>
      </c>
      <c r="F481" s="248" t="str">
        <f>IF($B481=FALSE,"",Pressure_1_R4!Q50)</f>
        <v/>
      </c>
      <c r="G481" s="249" t="str">
        <f>IF($B481=FALSE,"",Pressure_1_R4!R50)</f>
        <v/>
      </c>
      <c r="H481" s="249" t="str">
        <f>IF($B481=FALSE,"",Pressure_1_R4!S50)</f>
        <v/>
      </c>
      <c r="I481" s="255" t="b">
        <f t="shared" si="319"/>
        <v>0</v>
      </c>
      <c r="J481" s="250" t="str">
        <f>IF($B481=FALSE,"",F481*$H$429)</f>
        <v/>
      </c>
      <c r="K481" s="251" t="str">
        <f>IF($B481=FALSE,"",IF(G481="ⅹ",J481,G481*$H$429))</f>
        <v/>
      </c>
      <c r="L481" s="251" t="str">
        <f>IF($B481=FALSE,"",IF(H481="ⅹ",K481,H481*$H$429))</f>
        <v/>
      </c>
      <c r="M481" s="241"/>
      <c r="N481" s="252" t="b">
        <f t="shared" si="309"/>
        <v>0</v>
      </c>
      <c r="O481" s="397" t="s">
        <v>487</v>
      </c>
      <c r="P481" s="401">
        <v>17</v>
      </c>
      <c r="Q481" s="398" t="str">
        <f t="shared" ca="1" si="320"/>
        <v/>
      </c>
      <c r="R481" s="252" t="str">
        <f t="shared" ca="1" si="321"/>
        <v/>
      </c>
      <c r="S481" s="252" t="str">
        <f t="shared" ca="1" si="322"/>
        <v/>
      </c>
      <c r="T481" s="402" t="str">
        <f t="shared" si="323"/>
        <v/>
      </c>
      <c r="U481" s="399" t="str">
        <f t="shared" si="327"/>
        <v/>
      </c>
      <c r="V481" s="399" t="str">
        <f t="shared" si="325"/>
        <v/>
      </c>
      <c r="W481" s="399" t="str">
        <f t="shared" si="326"/>
        <v/>
      </c>
      <c r="X481" s="403" t="str">
        <f t="shared" si="324"/>
        <v/>
      </c>
    </row>
    <row r="482" spans="2:24" s="238" customFormat="1" ht="15" customHeight="1">
      <c r="B482" s="246" t="b">
        <f>IF(Pressure_1_R4!A51="",FALSE,TRUE)</f>
        <v>0</v>
      </c>
      <c r="C482" s="247">
        <v>48</v>
      </c>
      <c r="D482" s="248" t="str">
        <f>IF($B482=FALSE,"",표준압력!F387)</f>
        <v/>
      </c>
      <c r="E482" s="248" t="str">
        <f>IF($B482=FALSE,"",표준압력!H387)</f>
        <v/>
      </c>
      <c r="F482" s="248" t="str">
        <f>IF($B482=FALSE,"",Pressure_1_R4!Q51)</f>
        <v/>
      </c>
      <c r="G482" s="249" t="str">
        <f>IF($B482=FALSE,"",Pressure_1_R4!R51)</f>
        <v/>
      </c>
      <c r="H482" s="249" t="str">
        <f>IF($B482=FALSE,"",Pressure_1_R4!S51)</f>
        <v/>
      </c>
      <c r="I482" s="255" t="b">
        <f t="shared" si="319"/>
        <v>0</v>
      </c>
      <c r="J482" s="250" t="str">
        <f>IF($B482=FALSE,"",F482*$H$429)</f>
        <v/>
      </c>
      <c r="K482" s="251" t="str">
        <f>IF($B482=FALSE,"",IF(G482="ⅹ",J482,G482*$H$429))</f>
        <v/>
      </c>
      <c r="L482" s="251" t="str">
        <f>IF($B482=FALSE,"",IF(H482="ⅹ",K482,H482*$H$429))</f>
        <v/>
      </c>
      <c r="M482" s="241"/>
      <c r="N482" s="252" t="b">
        <f t="shared" si="309"/>
        <v>0</v>
      </c>
      <c r="O482" s="397" t="s">
        <v>487</v>
      </c>
      <c r="P482" s="401">
        <v>18</v>
      </c>
      <c r="Q482" s="398" t="str">
        <f t="shared" ca="1" si="320"/>
        <v/>
      </c>
      <c r="R482" s="252" t="str">
        <f t="shared" ca="1" si="321"/>
        <v/>
      </c>
      <c r="S482" s="252" t="str">
        <f t="shared" ca="1" si="322"/>
        <v/>
      </c>
      <c r="T482" s="402" t="str">
        <f t="shared" si="323"/>
        <v/>
      </c>
      <c r="U482" s="399" t="str">
        <f t="shared" si="327"/>
        <v/>
      </c>
      <c r="V482" s="399" t="str">
        <f t="shared" si="325"/>
        <v/>
      </c>
      <c r="W482" s="399" t="str">
        <f t="shared" si="326"/>
        <v/>
      </c>
      <c r="X482" s="403" t="str">
        <f t="shared" si="324"/>
        <v/>
      </c>
    </row>
    <row r="483" spans="2:24" s="238" customFormat="1" ht="15" customHeight="1">
      <c r="B483" s="246" t="b">
        <f>IF(Pressure_1_R4!A52="",FALSE,TRUE)</f>
        <v>0</v>
      </c>
      <c r="C483" s="247">
        <v>49</v>
      </c>
      <c r="D483" s="248" t="str">
        <f>IF($B483=FALSE,"",표준압력!F388)</f>
        <v/>
      </c>
      <c r="E483" s="248" t="str">
        <f>IF($B483=FALSE,"",표준압력!H388)</f>
        <v/>
      </c>
      <c r="F483" s="248" t="str">
        <f>IF($B483=FALSE,"",Pressure_1_R4!Q52)</f>
        <v/>
      </c>
      <c r="G483" s="249" t="str">
        <f>IF($B483=FALSE,"",Pressure_1_R4!R52)</f>
        <v/>
      </c>
      <c r="H483" s="249" t="str">
        <f>IF($B483=FALSE,"",Pressure_1_R4!S52)</f>
        <v/>
      </c>
      <c r="I483" s="255" t="b">
        <f t="shared" si="319"/>
        <v>0</v>
      </c>
      <c r="J483" s="250" t="str">
        <f>IF($B483=FALSE,"",F483*$H$429)</f>
        <v/>
      </c>
      <c r="K483" s="251" t="str">
        <f>IF($B483=FALSE,"",IF(G483="ⅹ",J483,G483*$H$429))</f>
        <v/>
      </c>
      <c r="L483" s="251" t="str">
        <f>IF($B483=FALSE,"",IF(H483="ⅹ",K483,H483*$H$429))</f>
        <v/>
      </c>
      <c r="M483" s="241"/>
      <c r="N483" s="252" t="b">
        <f t="shared" si="309"/>
        <v>0</v>
      </c>
      <c r="O483" s="397" t="s">
        <v>487</v>
      </c>
      <c r="P483" s="401">
        <v>19</v>
      </c>
      <c r="Q483" s="398" t="str">
        <f t="shared" ca="1" si="320"/>
        <v/>
      </c>
      <c r="R483" s="252" t="str">
        <f t="shared" ca="1" si="321"/>
        <v/>
      </c>
      <c r="S483" s="252" t="str">
        <f t="shared" ca="1" si="322"/>
        <v/>
      </c>
      <c r="T483" s="402" t="str">
        <f t="shared" si="323"/>
        <v/>
      </c>
      <c r="U483" s="399" t="str">
        <f t="shared" si="327"/>
        <v/>
      </c>
      <c r="V483" s="399" t="str">
        <f t="shared" si="325"/>
        <v/>
      </c>
      <c r="W483" s="399" t="str">
        <f t="shared" si="326"/>
        <v/>
      </c>
      <c r="X483" s="403" t="str">
        <f t="shared" si="324"/>
        <v/>
      </c>
    </row>
    <row r="484" spans="2:24" s="238" customFormat="1" ht="15" customHeight="1">
      <c r="B484" s="246" t="b">
        <f>IF(Pressure_1_R4!A53="",FALSE,TRUE)</f>
        <v>0</v>
      </c>
      <c r="C484" s="247">
        <v>50</v>
      </c>
      <c r="D484" s="248" t="str">
        <f>IF($B484=FALSE,"",표준압력!F389)</f>
        <v/>
      </c>
      <c r="E484" s="248" t="str">
        <f>IF($B484=FALSE,"",표준압력!H389)</f>
        <v/>
      </c>
      <c r="F484" s="248" t="str">
        <f>IF($B484=FALSE,"",Pressure_1_R4!Q53)</f>
        <v/>
      </c>
      <c r="G484" s="249" t="str">
        <f>IF($B484=FALSE,"",Pressure_1_R4!R53)</f>
        <v/>
      </c>
      <c r="H484" s="249" t="str">
        <f>IF($B484=FALSE,"",Pressure_1_R4!S53)</f>
        <v/>
      </c>
      <c r="I484" s="255" t="b">
        <f t="shared" si="319"/>
        <v>0</v>
      </c>
      <c r="J484" s="250" t="str">
        <f>IF($B484=FALSE,"",F484*$H$429)</f>
        <v/>
      </c>
      <c r="K484" s="251" t="str">
        <f>IF($B484=FALSE,"",IF(G484="ⅹ",J484,G484*$H$429))</f>
        <v/>
      </c>
      <c r="L484" s="251" t="str">
        <f>IF($B484=FALSE,"",IF(H484="ⅹ",K484,H484*$H$429))</f>
        <v/>
      </c>
      <c r="M484" s="241"/>
      <c r="N484" s="252" t="b">
        <f t="shared" si="309"/>
        <v>0</v>
      </c>
      <c r="O484" s="397" t="s">
        <v>487</v>
      </c>
      <c r="P484" s="401">
        <v>20</v>
      </c>
      <c r="Q484" s="398" t="str">
        <f t="shared" ca="1" si="320"/>
        <v/>
      </c>
      <c r="R484" s="252" t="str">
        <f t="shared" ca="1" si="321"/>
        <v/>
      </c>
      <c r="S484" s="252" t="str">
        <f t="shared" ca="1" si="322"/>
        <v/>
      </c>
      <c r="T484" s="402" t="str">
        <f t="shared" si="323"/>
        <v/>
      </c>
      <c r="U484" s="399" t="str">
        <f t="shared" si="327"/>
        <v/>
      </c>
      <c r="V484" s="399" t="str">
        <f t="shared" si="325"/>
        <v/>
      </c>
      <c r="W484" s="399" t="str">
        <f t="shared" si="326"/>
        <v/>
      </c>
      <c r="X484" s="403" t="str">
        <f t="shared" si="324"/>
        <v/>
      </c>
    </row>
    <row r="485" spans="2:24" s="238" customFormat="1" ht="15" customHeight="1">
      <c r="B485" s="246" t="b">
        <f>IF(Pressure_1_R4!A54="",FALSE,TRUE)</f>
        <v>0</v>
      </c>
      <c r="C485" s="247">
        <v>51</v>
      </c>
      <c r="D485" s="248" t="str">
        <f>IF($B485=FALSE,"",표준압력!F390)</f>
        <v/>
      </c>
      <c r="E485" s="248" t="str">
        <f>IF($B485=FALSE,"",표준압력!H390)</f>
        <v/>
      </c>
      <c r="F485" s="248" t="str">
        <f>IF($B485=FALSE,"",Pressure_1_R4!Q54)</f>
        <v/>
      </c>
      <c r="G485" s="249" t="str">
        <f>IF($B485=FALSE,"",Pressure_1_R4!R54)</f>
        <v/>
      </c>
      <c r="H485" s="249" t="str">
        <f>IF($B485=FALSE,"",Pressure_1_R4!S54)</f>
        <v/>
      </c>
      <c r="I485" s="255" t="b">
        <f t="shared" si="319"/>
        <v>0</v>
      </c>
      <c r="J485" s="250" t="str">
        <f>IF($B485=FALSE,"",F485*$H$429)</f>
        <v/>
      </c>
      <c r="K485" s="251" t="str">
        <f>IF($B485=FALSE,"",IF(G485="ⅹ",J485,G485*$H$429))</f>
        <v/>
      </c>
      <c r="L485" s="251" t="str">
        <f>IF($B485=FALSE,"",IF(H485="ⅹ",K485,H485*$H$429))</f>
        <v/>
      </c>
      <c r="M485" s="241"/>
      <c r="N485" s="252" t="b">
        <f t="shared" si="309"/>
        <v>0</v>
      </c>
      <c r="O485" s="397" t="s">
        <v>487</v>
      </c>
      <c r="P485" s="401">
        <v>21</v>
      </c>
      <c r="Q485" s="398" t="str">
        <f t="shared" ca="1" si="320"/>
        <v/>
      </c>
      <c r="R485" s="252" t="str">
        <f t="shared" ca="1" si="321"/>
        <v/>
      </c>
      <c r="S485" s="252" t="str">
        <f t="shared" ca="1" si="322"/>
        <v/>
      </c>
      <c r="T485" s="402" t="str">
        <f t="shared" si="323"/>
        <v/>
      </c>
      <c r="U485" s="399" t="str">
        <f t="shared" si="327"/>
        <v/>
      </c>
      <c r="V485" s="399" t="str">
        <f t="shared" si="325"/>
        <v/>
      </c>
      <c r="W485" s="399" t="str">
        <f t="shared" si="326"/>
        <v/>
      </c>
      <c r="X485" s="403" t="str">
        <f t="shared" si="324"/>
        <v/>
      </c>
    </row>
    <row r="486" spans="2:24" s="238" customFormat="1" ht="15" customHeight="1">
      <c r="B486" s="246" t="b">
        <f>IF(Pressure_1_R4!A55="",FALSE,TRUE)</f>
        <v>0</v>
      </c>
      <c r="C486" s="247">
        <v>52</v>
      </c>
      <c r="D486" s="248" t="str">
        <f>IF($B486=FALSE,"",표준압력!F391)</f>
        <v/>
      </c>
      <c r="E486" s="248" t="str">
        <f>IF($B486=FALSE,"",표준압력!H391)</f>
        <v/>
      </c>
      <c r="F486" s="248" t="str">
        <f>IF($B486=FALSE,"",Pressure_1_R4!Q55)</f>
        <v/>
      </c>
      <c r="G486" s="249" t="str">
        <f>IF($B486=FALSE,"",Pressure_1_R4!R55)</f>
        <v/>
      </c>
      <c r="H486" s="249" t="str">
        <f>IF($B486=FALSE,"",Pressure_1_R4!S55)</f>
        <v/>
      </c>
      <c r="I486" s="255" t="b">
        <f t="shared" si="319"/>
        <v>0</v>
      </c>
      <c r="J486" s="250" t="str">
        <f>IF($B486=FALSE,"",F486*$H$429)</f>
        <v/>
      </c>
      <c r="K486" s="251" t="str">
        <f>IF($B486=FALSE,"",IF(G486="ⅹ",J486,G486*$H$429))</f>
        <v/>
      </c>
      <c r="L486" s="251" t="str">
        <f>IF($B486=FALSE,"",IF(H486="ⅹ",K486,H486*$H$429))</f>
        <v/>
      </c>
      <c r="M486" s="241"/>
      <c r="N486" s="252" t="b">
        <f t="shared" si="309"/>
        <v>0</v>
      </c>
      <c r="O486" s="397" t="s">
        <v>487</v>
      </c>
      <c r="P486" s="401">
        <v>22</v>
      </c>
      <c r="Q486" s="398" t="str">
        <f t="shared" ca="1" si="320"/>
        <v/>
      </c>
      <c r="R486" s="252" t="str">
        <f t="shared" ca="1" si="321"/>
        <v/>
      </c>
      <c r="S486" s="252" t="str">
        <f t="shared" ca="1" si="322"/>
        <v/>
      </c>
      <c r="T486" s="402" t="str">
        <f t="shared" si="323"/>
        <v/>
      </c>
      <c r="U486" s="399" t="str">
        <f t="shared" si="327"/>
        <v/>
      </c>
      <c r="V486" s="399" t="str">
        <f t="shared" si="325"/>
        <v/>
      </c>
      <c r="W486" s="399" t="str">
        <f t="shared" si="326"/>
        <v/>
      </c>
      <c r="X486" s="403" t="str">
        <f t="shared" si="324"/>
        <v/>
      </c>
    </row>
    <row r="487" spans="2:24" s="238" customFormat="1" ht="15" customHeight="1">
      <c r="B487" s="246" t="b">
        <f>IF(Pressure_1_R4!A56="",FALSE,TRUE)</f>
        <v>0</v>
      </c>
      <c r="C487" s="247">
        <v>53</v>
      </c>
      <c r="D487" s="248" t="str">
        <f>IF($B487=FALSE,"",표준압력!F392)</f>
        <v/>
      </c>
      <c r="E487" s="248" t="str">
        <f>IF($B487=FALSE,"",표준압력!H392)</f>
        <v/>
      </c>
      <c r="F487" s="248" t="str">
        <f>IF($B487=FALSE,"",Pressure_1_R4!Q56)</f>
        <v/>
      </c>
      <c r="G487" s="249" t="str">
        <f>IF($B487=FALSE,"",Pressure_1_R4!R56)</f>
        <v/>
      </c>
      <c r="H487" s="249" t="str">
        <f>IF($B487=FALSE,"",Pressure_1_R4!S56)</f>
        <v/>
      </c>
      <c r="I487" s="255" t="b">
        <f t="shared" si="319"/>
        <v>0</v>
      </c>
      <c r="J487" s="250" t="str">
        <f>IF($B487=FALSE,"",F487*$H$429)</f>
        <v/>
      </c>
      <c r="K487" s="251" t="str">
        <f>IF($B487=FALSE,"",IF(G487="ⅹ",J487,G487*$H$429))</f>
        <v/>
      </c>
      <c r="L487" s="251" t="str">
        <f>IF($B487=FALSE,"",IF(H487="ⅹ",K487,H487*$H$429))</f>
        <v/>
      </c>
      <c r="M487" s="241"/>
      <c r="N487" s="252" t="b">
        <f t="shared" si="309"/>
        <v>0</v>
      </c>
      <c r="O487" s="397" t="s">
        <v>487</v>
      </c>
      <c r="P487" s="401">
        <v>23</v>
      </c>
      <c r="Q487" s="398" t="str">
        <f t="shared" ca="1" si="320"/>
        <v/>
      </c>
      <c r="R487" s="252" t="str">
        <f t="shared" ca="1" si="321"/>
        <v/>
      </c>
      <c r="S487" s="252" t="str">
        <f t="shared" ca="1" si="322"/>
        <v/>
      </c>
      <c r="T487" s="402" t="str">
        <f t="shared" si="323"/>
        <v/>
      </c>
      <c r="U487" s="399" t="str">
        <f t="shared" si="327"/>
        <v/>
      </c>
      <c r="V487" s="399" t="str">
        <f t="shared" si="325"/>
        <v/>
      </c>
      <c r="W487" s="399" t="str">
        <f t="shared" si="326"/>
        <v/>
      </c>
      <c r="X487" s="403" t="str">
        <f t="shared" si="324"/>
        <v/>
      </c>
    </row>
    <row r="488" spans="2:24" s="238" customFormat="1" ht="15" customHeight="1">
      <c r="B488" s="246" t="b">
        <f>IF(Pressure_1_R4!A57="",FALSE,TRUE)</f>
        <v>0</v>
      </c>
      <c r="C488" s="247">
        <v>54</v>
      </c>
      <c r="D488" s="248" t="str">
        <f>IF($B488=FALSE,"",표준압력!F393)</f>
        <v/>
      </c>
      <c r="E488" s="248" t="str">
        <f>IF($B488=FALSE,"",표준압력!H393)</f>
        <v/>
      </c>
      <c r="F488" s="248" t="str">
        <f>IF($B488=FALSE,"",Pressure_1_R4!Q57)</f>
        <v/>
      </c>
      <c r="G488" s="249" t="str">
        <f>IF($B488=FALSE,"",Pressure_1_R4!R57)</f>
        <v/>
      </c>
      <c r="H488" s="249" t="str">
        <f>IF($B488=FALSE,"",Pressure_1_R4!S57)</f>
        <v/>
      </c>
      <c r="I488" s="255" t="b">
        <f t="shared" si="319"/>
        <v>0</v>
      </c>
      <c r="J488" s="250" t="str">
        <f>IF($B488=FALSE,"",F488*$H$429)</f>
        <v/>
      </c>
      <c r="K488" s="251" t="str">
        <f>IF($B488=FALSE,"",IF(G488="ⅹ",J488,G488*$H$429))</f>
        <v/>
      </c>
      <c r="L488" s="251" t="str">
        <f>IF($B488=FALSE,"",IF(H488="ⅹ",K488,H488*$H$429))</f>
        <v/>
      </c>
      <c r="M488" s="241"/>
      <c r="N488" s="252" t="b">
        <f t="shared" si="309"/>
        <v>0</v>
      </c>
      <c r="O488" s="397" t="s">
        <v>487</v>
      </c>
      <c r="P488" s="401">
        <v>24</v>
      </c>
      <c r="Q488" s="398" t="str">
        <f t="shared" ca="1" si="320"/>
        <v/>
      </c>
      <c r="R488" s="252" t="str">
        <f t="shared" ca="1" si="321"/>
        <v/>
      </c>
      <c r="S488" s="252" t="str">
        <f t="shared" ca="1" si="322"/>
        <v/>
      </c>
      <c r="T488" s="402" t="str">
        <f t="shared" si="323"/>
        <v/>
      </c>
      <c r="U488" s="399" t="str">
        <f t="shared" si="327"/>
        <v/>
      </c>
      <c r="V488" s="399" t="str">
        <f t="shared" si="325"/>
        <v/>
      </c>
      <c r="W488" s="399" t="str">
        <f t="shared" si="326"/>
        <v/>
      </c>
      <c r="X488" s="403" t="str">
        <f t="shared" si="324"/>
        <v/>
      </c>
    </row>
    <row r="489" spans="2:24" s="238" customFormat="1" ht="15" customHeight="1">
      <c r="B489" s="246" t="b">
        <f>IF(Pressure_1_R4!A58="",FALSE,TRUE)</f>
        <v>0</v>
      </c>
      <c r="C489" s="247">
        <v>55</v>
      </c>
      <c r="D489" s="248" t="str">
        <f>IF($B489=FALSE,"",표준압력!F394)</f>
        <v/>
      </c>
      <c r="E489" s="248" t="str">
        <f>IF($B489=FALSE,"",표준압력!H394)</f>
        <v/>
      </c>
      <c r="F489" s="248" t="str">
        <f>IF($B489=FALSE,"",Pressure_1_R4!Q58)</f>
        <v/>
      </c>
      <c r="G489" s="249" t="str">
        <f>IF($B489=FALSE,"",Pressure_1_R4!R58)</f>
        <v/>
      </c>
      <c r="H489" s="249" t="str">
        <f>IF($B489=FALSE,"",Pressure_1_R4!S58)</f>
        <v/>
      </c>
      <c r="I489" s="255" t="b">
        <f t="shared" si="319"/>
        <v>0</v>
      </c>
      <c r="J489" s="250" t="str">
        <f>IF($B489=FALSE,"",F489*$H$429)</f>
        <v/>
      </c>
      <c r="K489" s="251" t="str">
        <f>IF($B489=FALSE,"",IF(G489="ⅹ",J489,G489*$H$429))</f>
        <v/>
      </c>
      <c r="L489" s="251" t="str">
        <f>IF($B489=FALSE,"",IF(H489="ⅹ",K489,H489*$H$429))</f>
        <v/>
      </c>
      <c r="M489" s="241"/>
      <c r="N489" s="252" t="b">
        <f t="shared" si="309"/>
        <v>0</v>
      </c>
      <c r="O489" s="397" t="s">
        <v>487</v>
      </c>
      <c r="P489" s="401">
        <v>25</v>
      </c>
      <c r="Q489" s="398" t="str">
        <f t="shared" ca="1" si="320"/>
        <v/>
      </c>
      <c r="R489" s="252" t="str">
        <f t="shared" ca="1" si="321"/>
        <v/>
      </c>
      <c r="S489" s="252" t="str">
        <f t="shared" ca="1" si="322"/>
        <v/>
      </c>
      <c r="T489" s="402" t="str">
        <f t="shared" si="323"/>
        <v/>
      </c>
      <c r="U489" s="399" t="str">
        <f t="shared" si="327"/>
        <v/>
      </c>
      <c r="V489" s="399" t="str">
        <f t="shared" si="325"/>
        <v/>
      </c>
      <c r="W489" s="399" t="str">
        <f t="shared" si="326"/>
        <v/>
      </c>
      <c r="X489" s="403" t="str">
        <f t="shared" si="324"/>
        <v/>
      </c>
    </row>
    <row r="490" spans="2:24" s="238" customFormat="1" ht="15" customHeight="1">
      <c r="B490" s="246" t="b">
        <f>IF(Pressure_1_R4!A59="",FALSE,TRUE)</f>
        <v>0</v>
      </c>
      <c r="C490" s="247">
        <v>56</v>
      </c>
      <c r="D490" s="248" t="str">
        <f>IF($B490=FALSE,"",표준압력!F395)</f>
        <v/>
      </c>
      <c r="E490" s="248" t="str">
        <f>IF($B490=FALSE,"",표준압력!H395)</f>
        <v/>
      </c>
      <c r="F490" s="248" t="str">
        <f>IF($B490=FALSE,"",Pressure_1_R4!Q59)</f>
        <v/>
      </c>
      <c r="G490" s="249" t="str">
        <f>IF($B490=FALSE,"",Pressure_1_R4!R59)</f>
        <v/>
      </c>
      <c r="H490" s="249" t="str">
        <f>IF($B490=FALSE,"",Pressure_1_R4!S59)</f>
        <v/>
      </c>
      <c r="I490" s="255" t="b">
        <f t="shared" si="319"/>
        <v>0</v>
      </c>
      <c r="J490" s="250" t="str">
        <f>IF($B490=FALSE,"",F490*$H$429)</f>
        <v/>
      </c>
      <c r="K490" s="251" t="str">
        <f>IF($B490=FALSE,"",IF(G490="ⅹ",J490,G490*$H$429))</f>
        <v/>
      </c>
      <c r="L490" s="251" t="str">
        <f>IF($B490=FALSE,"",IF(H490="ⅹ",K490,H490*$H$429))</f>
        <v/>
      </c>
      <c r="M490" s="241"/>
      <c r="N490" s="252" t="b">
        <f t="shared" si="309"/>
        <v>0</v>
      </c>
      <c r="O490" s="397" t="s">
        <v>487</v>
      </c>
      <c r="P490" s="401">
        <v>26</v>
      </c>
      <c r="Q490" s="398" t="str">
        <f t="shared" ca="1" si="320"/>
        <v/>
      </c>
      <c r="R490" s="252" t="str">
        <f t="shared" ca="1" si="321"/>
        <v/>
      </c>
      <c r="S490" s="252" t="str">
        <f t="shared" ca="1" si="322"/>
        <v/>
      </c>
      <c r="T490" s="402" t="str">
        <f t="shared" si="323"/>
        <v/>
      </c>
      <c r="U490" s="399" t="str">
        <f t="shared" si="327"/>
        <v/>
      </c>
      <c r="V490" s="399" t="str">
        <f t="shared" si="325"/>
        <v/>
      </c>
      <c r="W490" s="399" t="str">
        <f t="shared" si="326"/>
        <v/>
      </c>
      <c r="X490" s="403" t="str">
        <f t="shared" si="324"/>
        <v/>
      </c>
    </row>
    <row r="491" spans="2:24" s="238" customFormat="1" ht="15" customHeight="1">
      <c r="B491" s="246" t="b">
        <f>IF(Pressure_1_R4!A60="",FALSE,TRUE)</f>
        <v>0</v>
      </c>
      <c r="C491" s="247">
        <v>57</v>
      </c>
      <c r="D491" s="248" t="str">
        <f>IF($B491=FALSE,"",표준압력!F396)</f>
        <v/>
      </c>
      <c r="E491" s="248" t="str">
        <f>IF($B491=FALSE,"",표준압력!H396)</f>
        <v/>
      </c>
      <c r="F491" s="248" t="str">
        <f>IF($B491=FALSE,"",Pressure_1_R4!Q60)</f>
        <v/>
      </c>
      <c r="G491" s="249" t="str">
        <f>IF($B491=FALSE,"",Pressure_1_R4!R60)</f>
        <v/>
      </c>
      <c r="H491" s="249" t="str">
        <f>IF($B491=FALSE,"",Pressure_1_R4!S60)</f>
        <v/>
      </c>
      <c r="I491" s="255" t="b">
        <f t="shared" si="319"/>
        <v>0</v>
      </c>
      <c r="J491" s="250" t="str">
        <f>IF($B491=FALSE,"",F491*$H$429)</f>
        <v/>
      </c>
      <c r="K491" s="251" t="str">
        <f>IF($B491=FALSE,"",IF(G491="ⅹ",J491,G491*$H$429))</f>
        <v/>
      </c>
      <c r="L491" s="251" t="str">
        <f>IF($B491=FALSE,"",IF(H491="ⅹ",K491,H491*$H$429))</f>
        <v/>
      </c>
      <c r="M491" s="241"/>
      <c r="N491" s="252" t="b">
        <f t="shared" si="309"/>
        <v>0</v>
      </c>
      <c r="O491" s="397" t="s">
        <v>487</v>
      </c>
      <c r="P491" s="401">
        <v>27</v>
      </c>
      <c r="Q491" s="398" t="str">
        <f t="shared" ca="1" si="320"/>
        <v/>
      </c>
      <c r="R491" s="252" t="str">
        <f t="shared" ca="1" si="321"/>
        <v/>
      </c>
      <c r="S491" s="252" t="str">
        <f t="shared" ca="1" si="322"/>
        <v/>
      </c>
      <c r="T491" s="402" t="str">
        <f t="shared" si="323"/>
        <v/>
      </c>
      <c r="U491" s="399" t="str">
        <f t="shared" si="327"/>
        <v/>
      </c>
      <c r="V491" s="399" t="str">
        <f t="shared" si="325"/>
        <v/>
      </c>
      <c r="W491" s="399" t="str">
        <f t="shared" si="326"/>
        <v/>
      </c>
      <c r="X491" s="403" t="str">
        <f t="shared" si="324"/>
        <v/>
      </c>
    </row>
    <row r="492" spans="2:24" s="238" customFormat="1" ht="15" customHeight="1">
      <c r="B492" s="246" t="b">
        <f>IF(Pressure_1_R4!A61="",FALSE,TRUE)</f>
        <v>0</v>
      </c>
      <c r="C492" s="247">
        <v>58</v>
      </c>
      <c r="D492" s="248" t="str">
        <f>IF($B492=FALSE,"",표준압력!F397)</f>
        <v/>
      </c>
      <c r="E492" s="248" t="str">
        <f>IF($B492=FALSE,"",표준압력!H397)</f>
        <v/>
      </c>
      <c r="F492" s="248" t="str">
        <f>IF($B492=FALSE,"",Pressure_1_R4!Q61)</f>
        <v/>
      </c>
      <c r="G492" s="249" t="str">
        <f>IF($B492=FALSE,"",Pressure_1_R4!R61)</f>
        <v/>
      </c>
      <c r="H492" s="249" t="str">
        <f>IF($B492=FALSE,"",Pressure_1_R4!S61)</f>
        <v/>
      </c>
      <c r="I492" s="255" t="b">
        <f t="shared" si="319"/>
        <v>0</v>
      </c>
      <c r="J492" s="250" t="str">
        <f>IF($B492=FALSE,"",F492*$H$429)</f>
        <v/>
      </c>
      <c r="K492" s="251" t="str">
        <f>IF($B492=FALSE,"",IF(G492="ⅹ",J492,G492*$H$429))</f>
        <v/>
      </c>
      <c r="L492" s="251" t="str">
        <f>IF($B492=FALSE,"",IF(H492="ⅹ",K492,H492*$H$429))</f>
        <v/>
      </c>
      <c r="M492" s="241"/>
      <c r="N492" s="252" t="b">
        <f t="shared" si="309"/>
        <v>0</v>
      </c>
      <c r="O492" s="397" t="s">
        <v>487</v>
      </c>
      <c r="P492" s="401">
        <v>28</v>
      </c>
      <c r="Q492" s="398" t="str">
        <f t="shared" ca="1" si="320"/>
        <v/>
      </c>
      <c r="R492" s="252" t="str">
        <f t="shared" ca="1" si="321"/>
        <v/>
      </c>
      <c r="S492" s="252" t="str">
        <f t="shared" ca="1" si="322"/>
        <v/>
      </c>
      <c r="T492" s="402" t="str">
        <f t="shared" si="323"/>
        <v/>
      </c>
      <c r="U492" s="399" t="str">
        <f t="shared" si="327"/>
        <v/>
      </c>
      <c r="V492" s="399" t="str">
        <f t="shared" si="325"/>
        <v/>
      </c>
      <c r="W492" s="399" t="str">
        <f t="shared" si="326"/>
        <v/>
      </c>
      <c r="X492" s="403" t="str">
        <f t="shared" si="324"/>
        <v/>
      </c>
    </row>
    <row r="493" spans="2:24" s="238" customFormat="1" ht="15" customHeight="1">
      <c r="B493" s="246" t="b">
        <f>IF(Pressure_1_R4!A62="",FALSE,TRUE)</f>
        <v>0</v>
      </c>
      <c r="C493" s="247">
        <v>59</v>
      </c>
      <c r="D493" s="248" t="str">
        <f>IF($B493=FALSE,"",표준압력!F398)</f>
        <v/>
      </c>
      <c r="E493" s="248" t="str">
        <f>IF($B493=FALSE,"",표준압력!H398)</f>
        <v/>
      </c>
      <c r="F493" s="248" t="str">
        <f>IF($B493=FALSE,"",Pressure_1_R4!Q62)</f>
        <v/>
      </c>
      <c r="G493" s="249" t="str">
        <f>IF($B493=FALSE,"",Pressure_1_R4!R62)</f>
        <v/>
      </c>
      <c r="H493" s="249" t="str">
        <f>IF($B493=FALSE,"",Pressure_1_R4!S62)</f>
        <v/>
      </c>
      <c r="I493" s="255" t="b">
        <f t="shared" si="319"/>
        <v>0</v>
      </c>
      <c r="J493" s="250" t="str">
        <f>IF($B493=FALSE,"",F493*$H$429)</f>
        <v/>
      </c>
      <c r="K493" s="251" t="str">
        <f>IF($B493=FALSE,"",IF(G493="ⅹ",J493,G493*$H$429))</f>
        <v/>
      </c>
      <c r="L493" s="251" t="str">
        <f>IF($B493=FALSE,"",IF(H493="ⅹ",K493,H493*$H$429))</f>
        <v/>
      </c>
      <c r="M493" s="241"/>
      <c r="N493" s="252" t="b">
        <f t="shared" si="309"/>
        <v>0</v>
      </c>
      <c r="O493" s="397" t="s">
        <v>487</v>
      </c>
      <c r="P493" s="401">
        <v>29</v>
      </c>
      <c r="Q493" s="398" t="str">
        <f t="shared" ca="1" si="320"/>
        <v/>
      </c>
      <c r="R493" s="252" t="str">
        <f t="shared" ca="1" si="321"/>
        <v/>
      </c>
      <c r="S493" s="252" t="str">
        <f t="shared" ca="1" si="322"/>
        <v/>
      </c>
      <c r="T493" s="402" t="str">
        <f t="shared" si="323"/>
        <v/>
      </c>
      <c r="U493" s="399" t="str">
        <f t="shared" si="327"/>
        <v/>
      </c>
      <c r="V493" s="399" t="str">
        <f t="shared" si="325"/>
        <v/>
      </c>
      <c r="W493" s="399" t="str">
        <f t="shared" si="326"/>
        <v/>
      </c>
      <c r="X493" s="403" t="str">
        <f t="shared" si="324"/>
        <v/>
      </c>
    </row>
    <row r="494" spans="2:24" s="238" customFormat="1" ht="15" customHeight="1">
      <c r="B494" s="246" t="b">
        <f>IF(Pressure_1_R4!A63="",FALSE,TRUE)</f>
        <v>0</v>
      </c>
      <c r="C494" s="247">
        <v>60</v>
      </c>
      <c r="D494" s="248" t="str">
        <f>IF($B494=FALSE,"",표준압력!F399)</f>
        <v/>
      </c>
      <c r="E494" s="248" t="str">
        <f>IF($B494=FALSE,"",표준압력!H399)</f>
        <v/>
      </c>
      <c r="F494" s="248" t="str">
        <f>IF($B494=FALSE,"",Pressure_1_R4!Q63)</f>
        <v/>
      </c>
      <c r="G494" s="249" t="str">
        <f>IF($B494=FALSE,"",Pressure_1_R4!R63)</f>
        <v/>
      </c>
      <c r="H494" s="249" t="str">
        <f>IF($B494=FALSE,"",Pressure_1_R4!S63)</f>
        <v/>
      </c>
      <c r="I494" s="255" t="b">
        <f t="shared" si="319"/>
        <v>0</v>
      </c>
      <c r="J494" s="250" t="str">
        <f>IF($B494=FALSE,"",F494*$H$429)</f>
        <v/>
      </c>
      <c r="K494" s="251" t="str">
        <f>IF($B494=FALSE,"",IF(G494="ⅹ",J494,G494*$H$429))</f>
        <v/>
      </c>
      <c r="L494" s="251" t="str">
        <f>IF($B494=FALSE,"",IF(H494="ⅹ",K494,H494*$H$429))</f>
        <v/>
      </c>
      <c r="M494" s="241"/>
      <c r="N494" s="252" t="b">
        <f t="shared" si="309"/>
        <v>0</v>
      </c>
      <c r="O494" s="397" t="s">
        <v>487</v>
      </c>
      <c r="P494" s="401">
        <v>30</v>
      </c>
      <c r="Q494" s="398" t="str">
        <f t="shared" ca="1" si="320"/>
        <v/>
      </c>
      <c r="R494" s="252" t="str">
        <f t="shared" ca="1" si="321"/>
        <v/>
      </c>
      <c r="S494" s="252" t="str">
        <f t="shared" ca="1" si="322"/>
        <v/>
      </c>
      <c r="T494" s="402" t="str">
        <f t="shared" si="323"/>
        <v/>
      </c>
      <c r="U494" s="399" t="str">
        <f t="shared" si="327"/>
        <v/>
      </c>
      <c r="V494" s="399" t="str">
        <f t="shared" si="325"/>
        <v/>
      </c>
      <c r="W494" s="399" t="str">
        <f t="shared" si="326"/>
        <v/>
      </c>
      <c r="X494" s="403" t="str">
        <f t="shared" si="324"/>
        <v/>
      </c>
    </row>
    <row r="495" spans="2:24" ht="15" customHeight="1">
      <c r="B495" s="237"/>
      <c r="C495" s="237"/>
      <c r="D495" s="237"/>
      <c r="E495" s="238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8"/>
      <c r="S495" s="238"/>
      <c r="T495" s="238"/>
    </row>
    <row r="496" spans="2:24" ht="15" customHeight="1">
      <c r="B496" s="243" t="s">
        <v>627</v>
      </c>
      <c r="C496" s="237"/>
      <c r="D496" s="237"/>
      <c r="E496" s="244"/>
      <c r="F496" s="244"/>
      <c r="G496" s="244"/>
      <c r="H496" s="244"/>
      <c r="I496" s="244"/>
      <c r="J496" s="244"/>
      <c r="K496" s="244"/>
      <c r="L496" s="244"/>
      <c r="M496" s="244"/>
      <c r="N496" s="244"/>
      <c r="O496" s="244"/>
      <c r="P496" s="244"/>
      <c r="Q496" s="244"/>
      <c r="R496" s="244"/>
      <c r="S496" s="244"/>
      <c r="U496" s="254"/>
    </row>
    <row r="497" spans="2:24" ht="15" customHeight="1">
      <c r="B497" s="812" t="s">
        <v>664</v>
      </c>
      <c r="C497" s="814" t="s">
        <v>665</v>
      </c>
      <c r="D497" s="814" t="s">
        <v>375</v>
      </c>
      <c r="E497" s="809" t="s">
        <v>666</v>
      </c>
      <c r="F497" s="809" t="s">
        <v>982</v>
      </c>
      <c r="G497" s="809" t="s">
        <v>54</v>
      </c>
      <c r="H497" s="788" t="s">
        <v>697</v>
      </c>
      <c r="I497" s="788"/>
      <c r="J497" s="788"/>
      <c r="K497" s="788"/>
      <c r="L497" s="809" t="s">
        <v>667</v>
      </c>
      <c r="M497" s="786" t="s">
        <v>699</v>
      </c>
      <c r="N497" s="796"/>
      <c r="O497" s="796"/>
      <c r="P497" s="796"/>
      <c r="Q497" s="787"/>
      <c r="R497" s="809" t="s">
        <v>668</v>
      </c>
      <c r="S497" s="826" t="s">
        <v>669</v>
      </c>
      <c r="T497" s="827"/>
      <c r="U497" s="827"/>
      <c r="V497" s="827"/>
      <c r="W497" s="828"/>
      <c r="X497" s="809" t="s">
        <v>670</v>
      </c>
    </row>
    <row r="498" spans="2:24" ht="15" customHeight="1">
      <c r="B498" s="813"/>
      <c r="C498" s="815"/>
      <c r="D498" s="815"/>
      <c r="E498" s="810"/>
      <c r="F498" s="810"/>
      <c r="G498" s="810"/>
      <c r="H498" s="304" t="s">
        <v>632</v>
      </c>
      <c r="I498" s="304" t="s">
        <v>633</v>
      </c>
      <c r="J498" s="304" t="s">
        <v>584</v>
      </c>
      <c r="K498" s="304" t="s">
        <v>585</v>
      </c>
      <c r="L498" s="810"/>
      <c r="M498" s="809" t="s">
        <v>559</v>
      </c>
      <c r="N498" s="809" t="s">
        <v>636</v>
      </c>
      <c r="O498" s="809" t="s">
        <v>585</v>
      </c>
      <c r="P498" s="809" t="s">
        <v>671</v>
      </c>
      <c r="Q498" s="809" t="s">
        <v>589</v>
      </c>
      <c r="R498" s="810"/>
      <c r="S498" s="812" t="s">
        <v>524</v>
      </c>
      <c r="T498" s="812" t="s">
        <v>525</v>
      </c>
      <c r="U498" s="812" t="s">
        <v>639</v>
      </c>
      <c r="V498" s="812" t="s">
        <v>701</v>
      </c>
      <c r="W498" s="812" t="s">
        <v>672</v>
      </c>
      <c r="X498" s="813"/>
    </row>
    <row r="499" spans="2:24" ht="15" customHeight="1">
      <c r="B499" s="813"/>
      <c r="C499" s="816"/>
      <c r="D499" s="816"/>
      <c r="E499" s="811"/>
      <c r="F499" s="811"/>
      <c r="G499" s="811"/>
      <c r="H499" s="304" t="s">
        <v>641</v>
      </c>
      <c r="I499" s="304" t="s">
        <v>673</v>
      </c>
      <c r="J499" s="304" t="s">
        <v>595</v>
      </c>
      <c r="K499" s="304" t="s">
        <v>596</v>
      </c>
      <c r="L499" s="811"/>
      <c r="M499" s="811"/>
      <c r="N499" s="811"/>
      <c r="O499" s="811"/>
      <c r="P499" s="811"/>
      <c r="Q499" s="811"/>
      <c r="R499" s="811"/>
      <c r="S499" s="822"/>
      <c r="T499" s="822"/>
      <c r="U499" s="822"/>
      <c r="V499" s="822"/>
      <c r="W499" s="822"/>
      <c r="X499" s="813"/>
    </row>
    <row r="500" spans="2:24" ht="15" customHeight="1">
      <c r="B500" s="813"/>
      <c r="C500" s="306">
        <f ca="1">D434</f>
        <v>0</v>
      </c>
      <c r="D500" s="306">
        <f ca="1">E434</f>
        <v>0</v>
      </c>
      <c r="E500" s="307">
        <f t="shared" ref="E500:S500" ca="1" si="328">D500</f>
        <v>0</v>
      </c>
      <c r="F500" s="475">
        <f ca="1">E500</f>
        <v>0</v>
      </c>
      <c r="G500" s="475">
        <f ca="1">F500</f>
        <v>0</v>
      </c>
      <c r="H500" s="307">
        <f t="shared" ca="1" si="328"/>
        <v>0</v>
      </c>
      <c r="I500" s="307">
        <f t="shared" ca="1" si="328"/>
        <v>0</v>
      </c>
      <c r="J500" s="307">
        <f t="shared" ca="1" si="328"/>
        <v>0</v>
      </c>
      <c r="K500" s="307">
        <f t="shared" ca="1" si="328"/>
        <v>0</v>
      </c>
      <c r="L500" s="307">
        <f t="shared" ca="1" si="328"/>
        <v>0</v>
      </c>
      <c r="M500" s="307">
        <f t="shared" ca="1" si="328"/>
        <v>0</v>
      </c>
      <c r="N500" s="307">
        <f t="shared" ca="1" si="328"/>
        <v>0</v>
      </c>
      <c r="O500" s="307">
        <f t="shared" ca="1" si="328"/>
        <v>0</v>
      </c>
      <c r="P500" s="307">
        <f t="shared" ca="1" si="328"/>
        <v>0</v>
      </c>
      <c r="Q500" s="307">
        <f t="shared" ca="1" si="328"/>
        <v>0</v>
      </c>
      <c r="R500" s="307">
        <f t="shared" ca="1" si="328"/>
        <v>0</v>
      </c>
      <c r="S500" s="307">
        <f t="shared" ca="1" si="328"/>
        <v>0</v>
      </c>
      <c r="T500" s="307">
        <f ca="1">W500</f>
        <v>0</v>
      </c>
      <c r="U500" s="307">
        <f ca="1">T500</f>
        <v>0</v>
      </c>
      <c r="V500" s="328"/>
      <c r="W500" s="307">
        <f ca="1">S500</f>
        <v>0</v>
      </c>
      <c r="X500" s="822"/>
    </row>
    <row r="501" spans="2:24" ht="15" customHeight="1">
      <c r="B501" s="255">
        <f t="shared" ref="B501:B514" si="329">C435</f>
        <v>1</v>
      </c>
      <c r="C501" s="255" t="str">
        <f t="shared" ref="C501:D514" si="330">IF($N435=FALSE,"",D435)</f>
        <v/>
      </c>
      <c r="D501" s="252" t="str">
        <f t="shared" si="330"/>
        <v/>
      </c>
      <c r="E501" s="252" t="str">
        <f>IF($N435=FALSE,"",표준압력!W340)</f>
        <v/>
      </c>
      <c r="F501" s="252" t="str">
        <f>IF($N435=FALSE,"",표준압력!Z340)</f>
        <v/>
      </c>
      <c r="G501" s="252" t="str">
        <f>IF($N435=FALSE,"",Pressure_1_R4!L4*H$429)</f>
        <v/>
      </c>
      <c r="H501" s="395" t="str">
        <f t="shared" ref="H501:H507" si="331">IF($N435=FALSE,"",ROUND(AVERAGE(T435,T465),M$535))</f>
        <v/>
      </c>
      <c r="I501" s="252" t="str">
        <f t="shared" ref="I501:I514" si="332">IF($N435=FALSE,"",ROUND(D501,M$535)-H501)</f>
        <v/>
      </c>
      <c r="J501" s="395" t="str">
        <f>IF($N435=FALSE,"",((Q465-Q435)+(R465-R435)+(S465-S435))/3)</f>
        <v/>
      </c>
      <c r="K501" s="395" t="str">
        <f>IF($N435=FALSE,"",MAX(X435,X465))</f>
        <v/>
      </c>
      <c r="L501" s="252" t="str">
        <f t="shared" ref="L501:L514" si="333">IF($N435=FALSE,"",SQRT(SUMSQ(E501/2,F501)))</f>
        <v/>
      </c>
      <c r="M501" s="252" t="str">
        <f t="shared" ref="M501:M514" si="334">IF($N435=FALSE,"",G501/2/SQRT(3))</f>
        <v/>
      </c>
      <c r="N501" s="395" t="str">
        <f t="shared" ref="N501:N507" si="335">IF($N435=FALSE,"",MAX(ABS(Q$465-Q$435),ABS(R$465-R$435),ABS(S$465-S$435))/2/SQRT(3))</f>
        <v/>
      </c>
      <c r="O501" s="251" t="str">
        <f t="shared" ref="O501:O514" si="336">IF($N435=FALSE,"",IF(K501=0,MAX(K$501:K$530),K501)/2/SQRT(3))</f>
        <v/>
      </c>
      <c r="P501" s="252" t="str">
        <f t="shared" ref="P501:P514" si="337">IF($N435=FALSE,"",J501/2/SQRT(3))</f>
        <v/>
      </c>
      <c r="Q501" s="252" t="str">
        <f t="shared" ref="Q501:Q514" si="338">IF($N435=FALSE,"",SQRT(SUMSQ(M501:P501)))</f>
        <v/>
      </c>
      <c r="R501" s="252" t="str">
        <f t="shared" ref="R501:R514" si="339">IF($N435=FALSE,"",SQRT(SUMSQ(L501,Q501)))</f>
        <v/>
      </c>
      <c r="S501" s="252" t="str">
        <f t="shared" ref="S501:S514" si="340">IF($N435=FALSE,"",R501*2)</f>
        <v/>
      </c>
      <c r="T501" s="240" t="str">
        <f>IF($N435=FALSE,"",Pressure_1_R4!G4*C501)</f>
        <v/>
      </c>
      <c r="U501" s="240" t="str">
        <f t="shared" ref="U501:U514" si="341">IF($N435=FALSE,"",MAX(S501:T501))</f>
        <v/>
      </c>
      <c r="V501" s="240" t="str">
        <f t="shared" ref="V501:V514" si="342">IF($N435=FALSE,"",IF(((U501-ROUND(U501,M$535))/U501*100)&gt;=5,TRUE,FALSE))</f>
        <v/>
      </c>
      <c r="W501" s="240" t="str">
        <f t="shared" ref="W501:W514" si="343">IF($N435=FALSE,"",IF(ROUND(U501,M$535)=0,ROUNDUP(U501,M$535),IF(V501=TRUE,ROUNDUP(U501,M$535),ROUND(U501,M$535))))</f>
        <v/>
      </c>
      <c r="X501" s="263" t="str">
        <f t="shared" ref="X501:X514" si="344">IF($N435=FALSE,"",IF(S501=U501,0,1))</f>
        <v/>
      </c>
    </row>
    <row r="502" spans="2:24" ht="15" customHeight="1">
      <c r="B502" s="255">
        <f t="shared" si="329"/>
        <v>2</v>
      </c>
      <c r="C502" s="255" t="str">
        <f t="shared" si="330"/>
        <v/>
      </c>
      <c r="D502" s="252" t="str">
        <f t="shared" si="330"/>
        <v/>
      </c>
      <c r="E502" s="252" t="str">
        <f>IF($N436=FALSE,"",표준압력!W341)</f>
        <v/>
      </c>
      <c r="F502" s="252" t="str">
        <f>IF($N436=FALSE,"",표준압력!Z341)</f>
        <v/>
      </c>
      <c r="G502" s="252" t="str">
        <f>IF($N436=FALSE,"",Pressure_1_R4!L5*H$429)</f>
        <v/>
      </c>
      <c r="H502" s="395" t="str">
        <f t="shared" si="331"/>
        <v/>
      </c>
      <c r="I502" s="252" t="str">
        <f t="shared" si="332"/>
        <v/>
      </c>
      <c r="J502" s="395" t="str">
        <f t="shared" ref="J502:J530" si="345">IF($N436=FALSE,"",((Q466-Q436)+(R466-R436)+(S466-S436))/3)</f>
        <v/>
      </c>
      <c r="K502" s="395" t="str">
        <f t="shared" ref="K502:K530" si="346">IF($N436=FALSE,"",MAX(X436,X466))</f>
        <v/>
      </c>
      <c r="L502" s="252" t="str">
        <f t="shared" si="333"/>
        <v/>
      </c>
      <c r="M502" s="252" t="str">
        <f t="shared" si="334"/>
        <v/>
      </c>
      <c r="N502" s="395" t="str">
        <f t="shared" si="335"/>
        <v/>
      </c>
      <c r="O502" s="251" t="str">
        <f t="shared" si="336"/>
        <v/>
      </c>
      <c r="P502" s="252" t="str">
        <f t="shared" si="337"/>
        <v/>
      </c>
      <c r="Q502" s="252" t="str">
        <f t="shared" si="338"/>
        <v/>
      </c>
      <c r="R502" s="252" t="str">
        <f t="shared" si="339"/>
        <v/>
      </c>
      <c r="S502" s="252" t="str">
        <f t="shared" si="340"/>
        <v/>
      </c>
      <c r="T502" s="240" t="str">
        <f>IF($N436=FALSE,"",Pressure_1_R4!G5*C502)</f>
        <v/>
      </c>
      <c r="U502" s="240" t="str">
        <f t="shared" si="341"/>
        <v/>
      </c>
      <c r="V502" s="240" t="str">
        <f t="shared" si="342"/>
        <v/>
      </c>
      <c r="W502" s="240" t="str">
        <f t="shared" si="343"/>
        <v/>
      </c>
      <c r="X502" s="263" t="str">
        <f t="shared" si="344"/>
        <v/>
      </c>
    </row>
    <row r="503" spans="2:24" ht="15" customHeight="1">
      <c r="B503" s="255">
        <f t="shared" si="329"/>
        <v>3</v>
      </c>
      <c r="C503" s="255" t="str">
        <f t="shared" si="330"/>
        <v/>
      </c>
      <c r="D503" s="252" t="str">
        <f t="shared" si="330"/>
        <v/>
      </c>
      <c r="E503" s="252" t="str">
        <f>IF($N437=FALSE,"",표준압력!W342)</f>
        <v/>
      </c>
      <c r="F503" s="252" t="str">
        <f>IF($N437=FALSE,"",표준압력!Z342)</f>
        <v/>
      </c>
      <c r="G503" s="252" t="str">
        <f>IF($N437=FALSE,"",Pressure_1_R4!L6*H$429)</f>
        <v/>
      </c>
      <c r="H503" s="395" t="str">
        <f t="shared" si="331"/>
        <v/>
      </c>
      <c r="I503" s="252" t="str">
        <f t="shared" si="332"/>
        <v/>
      </c>
      <c r="J503" s="395" t="str">
        <f t="shared" si="345"/>
        <v/>
      </c>
      <c r="K503" s="395" t="str">
        <f t="shared" si="346"/>
        <v/>
      </c>
      <c r="L503" s="252" t="str">
        <f t="shared" si="333"/>
        <v/>
      </c>
      <c r="M503" s="252" t="str">
        <f t="shared" si="334"/>
        <v/>
      </c>
      <c r="N503" s="395" t="str">
        <f t="shared" si="335"/>
        <v/>
      </c>
      <c r="O503" s="251" t="str">
        <f t="shared" si="336"/>
        <v/>
      </c>
      <c r="P503" s="252" t="str">
        <f t="shared" si="337"/>
        <v/>
      </c>
      <c r="Q503" s="252" t="str">
        <f t="shared" si="338"/>
        <v/>
      </c>
      <c r="R503" s="252" t="str">
        <f t="shared" si="339"/>
        <v/>
      </c>
      <c r="S503" s="252" t="str">
        <f t="shared" si="340"/>
        <v/>
      </c>
      <c r="T503" s="240" t="str">
        <f>IF($N437=FALSE,"",Pressure_1_R4!G6*C503)</f>
        <v/>
      </c>
      <c r="U503" s="240" t="str">
        <f t="shared" si="341"/>
        <v/>
      </c>
      <c r="V503" s="240" t="str">
        <f t="shared" si="342"/>
        <v/>
      </c>
      <c r="W503" s="240" t="str">
        <f t="shared" si="343"/>
        <v/>
      </c>
      <c r="X503" s="263" t="str">
        <f t="shared" si="344"/>
        <v/>
      </c>
    </row>
    <row r="504" spans="2:24" ht="15" customHeight="1">
      <c r="B504" s="255">
        <f t="shared" si="329"/>
        <v>4</v>
      </c>
      <c r="C504" s="255" t="str">
        <f t="shared" si="330"/>
        <v/>
      </c>
      <c r="D504" s="252" t="str">
        <f t="shared" si="330"/>
        <v/>
      </c>
      <c r="E504" s="252" t="str">
        <f>IF($N438=FALSE,"",표준압력!W343)</f>
        <v/>
      </c>
      <c r="F504" s="252" t="str">
        <f>IF($N438=FALSE,"",표준압력!Z343)</f>
        <v/>
      </c>
      <c r="G504" s="252" t="str">
        <f>IF($N438=FALSE,"",Pressure_1_R4!L7*H$429)</f>
        <v/>
      </c>
      <c r="H504" s="395" t="str">
        <f t="shared" si="331"/>
        <v/>
      </c>
      <c r="I504" s="252" t="str">
        <f t="shared" si="332"/>
        <v/>
      </c>
      <c r="J504" s="395" t="str">
        <f t="shared" si="345"/>
        <v/>
      </c>
      <c r="K504" s="395" t="str">
        <f t="shared" si="346"/>
        <v/>
      </c>
      <c r="L504" s="252" t="str">
        <f t="shared" si="333"/>
        <v/>
      </c>
      <c r="M504" s="252" t="str">
        <f t="shared" si="334"/>
        <v/>
      </c>
      <c r="N504" s="395" t="str">
        <f t="shared" si="335"/>
        <v/>
      </c>
      <c r="O504" s="251" t="str">
        <f t="shared" si="336"/>
        <v/>
      </c>
      <c r="P504" s="252" t="str">
        <f t="shared" si="337"/>
        <v/>
      </c>
      <c r="Q504" s="252" t="str">
        <f t="shared" si="338"/>
        <v/>
      </c>
      <c r="R504" s="252" t="str">
        <f t="shared" si="339"/>
        <v/>
      </c>
      <c r="S504" s="252" t="str">
        <f t="shared" si="340"/>
        <v/>
      </c>
      <c r="T504" s="240" t="str">
        <f>IF($N438=FALSE,"",Pressure_1_R4!G7*C504)</f>
        <v/>
      </c>
      <c r="U504" s="240" t="str">
        <f t="shared" si="341"/>
        <v/>
      </c>
      <c r="V504" s="240" t="str">
        <f t="shared" si="342"/>
        <v/>
      </c>
      <c r="W504" s="240" t="str">
        <f t="shared" si="343"/>
        <v/>
      </c>
      <c r="X504" s="263" t="str">
        <f t="shared" si="344"/>
        <v/>
      </c>
    </row>
    <row r="505" spans="2:24" ht="15" customHeight="1">
      <c r="B505" s="255">
        <f t="shared" si="329"/>
        <v>5</v>
      </c>
      <c r="C505" s="255" t="str">
        <f t="shared" si="330"/>
        <v/>
      </c>
      <c r="D505" s="252" t="str">
        <f t="shared" si="330"/>
        <v/>
      </c>
      <c r="E505" s="252" t="str">
        <f>IF($N439=FALSE,"",표준압력!W344)</f>
        <v/>
      </c>
      <c r="F505" s="252" t="str">
        <f>IF($N439=FALSE,"",표준압력!Z344)</f>
        <v/>
      </c>
      <c r="G505" s="252" t="str">
        <f>IF($N439=FALSE,"",Pressure_1_R4!L8*H$429)</f>
        <v/>
      </c>
      <c r="H505" s="395" t="str">
        <f t="shared" si="331"/>
        <v/>
      </c>
      <c r="I505" s="252" t="str">
        <f t="shared" si="332"/>
        <v/>
      </c>
      <c r="J505" s="395" t="str">
        <f t="shared" si="345"/>
        <v/>
      </c>
      <c r="K505" s="395" t="str">
        <f t="shared" si="346"/>
        <v/>
      </c>
      <c r="L505" s="252" t="str">
        <f t="shared" si="333"/>
        <v/>
      </c>
      <c r="M505" s="252" t="str">
        <f t="shared" si="334"/>
        <v/>
      </c>
      <c r="N505" s="395" t="str">
        <f t="shared" si="335"/>
        <v/>
      </c>
      <c r="O505" s="251" t="str">
        <f t="shared" si="336"/>
        <v/>
      </c>
      <c r="P505" s="252" t="str">
        <f t="shared" si="337"/>
        <v/>
      </c>
      <c r="Q505" s="252" t="str">
        <f t="shared" si="338"/>
        <v/>
      </c>
      <c r="R505" s="252" t="str">
        <f t="shared" si="339"/>
        <v/>
      </c>
      <c r="S505" s="252" t="str">
        <f t="shared" si="340"/>
        <v/>
      </c>
      <c r="T505" s="240" t="str">
        <f>IF($N439=FALSE,"",Pressure_1_R4!G8*C505)</f>
        <v/>
      </c>
      <c r="U505" s="240" t="str">
        <f t="shared" si="341"/>
        <v/>
      </c>
      <c r="V505" s="240" t="str">
        <f t="shared" si="342"/>
        <v/>
      </c>
      <c r="W505" s="240" t="str">
        <f t="shared" si="343"/>
        <v/>
      </c>
      <c r="X505" s="263" t="str">
        <f t="shared" si="344"/>
        <v/>
      </c>
    </row>
    <row r="506" spans="2:24" ht="15" customHeight="1">
      <c r="B506" s="255">
        <f t="shared" si="329"/>
        <v>6</v>
      </c>
      <c r="C506" s="255" t="str">
        <f t="shared" si="330"/>
        <v/>
      </c>
      <c r="D506" s="252" t="str">
        <f t="shared" si="330"/>
        <v/>
      </c>
      <c r="E506" s="252" t="str">
        <f>IF($N440=FALSE,"",표준압력!W345)</f>
        <v/>
      </c>
      <c r="F506" s="252" t="str">
        <f>IF($N440=FALSE,"",표준압력!Z345)</f>
        <v/>
      </c>
      <c r="G506" s="252" t="str">
        <f>IF($N440=FALSE,"",Pressure_1_R4!L9*H$429)</f>
        <v/>
      </c>
      <c r="H506" s="395" t="str">
        <f t="shared" si="331"/>
        <v/>
      </c>
      <c r="I506" s="252" t="str">
        <f t="shared" si="332"/>
        <v/>
      </c>
      <c r="J506" s="395" t="str">
        <f t="shared" si="345"/>
        <v/>
      </c>
      <c r="K506" s="395" t="str">
        <f t="shared" si="346"/>
        <v/>
      </c>
      <c r="L506" s="252" t="str">
        <f t="shared" si="333"/>
        <v/>
      </c>
      <c r="M506" s="252" t="str">
        <f t="shared" si="334"/>
        <v/>
      </c>
      <c r="N506" s="395" t="str">
        <f t="shared" si="335"/>
        <v/>
      </c>
      <c r="O506" s="251" t="str">
        <f t="shared" si="336"/>
        <v/>
      </c>
      <c r="P506" s="252" t="str">
        <f t="shared" si="337"/>
        <v/>
      </c>
      <c r="Q506" s="252" t="str">
        <f t="shared" si="338"/>
        <v/>
      </c>
      <c r="R506" s="252" t="str">
        <f t="shared" si="339"/>
        <v/>
      </c>
      <c r="S506" s="252" t="str">
        <f t="shared" si="340"/>
        <v/>
      </c>
      <c r="T506" s="240" t="str">
        <f>IF($N440=FALSE,"",Pressure_1_R4!G9*C506)</f>
        <v/>
      </c>
      <c r="U506" s="240" t="str">
        <f t="shared" si="341"/>
        <v/>
      </c>
      <c r="V506" s="240" t="str">
        <f t="shared" si="342"/>
        <v/>
      </c>
      <c r="W506" s="240" t="str">
        <f t="shared" si="343"/>
        <v/>
      </c>
      <c r="X506" s="263" t="str">
        <f t="shared" si="344"/>
        <v/>
      </c>
    </row>
    <row r="507" spans="2:24" ht="15" customHeight="1">
      <c r="B507" s="255">
        <f t="shared" si="329"/>
        <v>7</v>
      </c>
      <c r="C507" s="255" t="str">
        <f t="shared" si="330"/>
        <v/>
      </c>
      <c r="D507" s="252" t="str">
        <f t="shared" si="330"/>
        <v/>
      </c>
      <c r="E507" s="252" t="str">
        <f>IF($N441=FALSE,"",표준압력!W346)</f>
        <v/>
      </c>
      <c r="F507" s="252" t="str">
        <f>IF($N441=FALSE,"",표준압력!Z346)</f>
        <v/>
      </c>
      <c r="G507" s="252" t="str">
        <f>IF($N441=FALSE,"",Pressure_1_R4!L10*H$429)</f>
        <v/>
      </c>
      <c r="H507" s="395" t="str">
        <f t="shared" si="331"/>
        <v/>
      </c>
      <c r="I507" s="252" t="str">
        <f t="shared" si="332"/>
        <v/>
      </c>
      <c r="J507" s="395" t="str">
        <f t="shared" si="345"/>
        <v/>
      </c>
      <c r="K507" s="395" t="str">
        <f t="shared" si="346"/>
        <v/>
      </c>
      <c r="L507" s="252" t="str">
        <f t="shared" si="333"/>
        <v/>
      </c>
      <c r="M507" s="252" t="str">
        <f t="shared" si="334"/>
        <v/>
      </c>
      <c r="N507" s="395" t="str">
        <f t="shared" si="335"/>
        <v/>
      </c>
      <c r="O507" s="251" t="str">
        <f t="shared" si="336"/>
        <v/>
      </c>
      <c r="P507" s="252" t="str">
        <f t="shared" si="337"/>
        <v/>
      </c>
      <c r="Q507" s="252" t="str">
        <f t="shared" si="338"/>
        <v/>
      </c>
      <c r="R507" s="252" t="str">
        <f t="shared" si="339"/>
        <v/>
      </c>
      <c r="S507" s="252" t="str">
        <f t="shared" si="340"/>
        <v/>
      </c>
      <c r="T507" s="240" t="str">
        <f>IF($N441=FALSE,"",Pressure_1_R4!G10*C507)</f>
        <v/>
      </c>
      <c r="U507" s="240" t="str">
        <f t="shared" si="341"/>
        <v/>
      </c>
      <c r="V507" s="240" t="str">
        <f t="shared" si="342"/>
        <v/>
      </c>
      <c r="W507" s="240" t="str">
        <f t="shared" si="343"/>
        <v/>
      </c>
      <c r="X507" s="263" t="str">
        <f t="shared" si="344"/>
        <v/>
      </c>
    </row>
    <row r="508" spans="2:24" ht="15" customHeight="1">
      <c r="B508" s="255">
        <f t="shared" si="329"/>
        <v>8</v>
      </c>
      <c r="C508" s="255" t="str">
        <f t="shared" si="330"/>
        <v/>
      </c>
      <c r="D508" s="252" t="str">
        <f t="shared" si="330"/>
        <v/>
      </c>
      <c r="E508" s="252" t="str">
        <f>IF($N442=FALSE,"",표준압력!W347)</f>
        <v/>
      </c>
      <c r="F508" s="252" t="str">
        <f>IF($N442=FALSE,"",표준압력!Z347)</f>
        <v/>
      </c>
      <c r="G508" s="252" t="str">
        <f>IF($N442=FALSE,"",Pressure_1_R4!L11*H$429)</f>
        <v/>
      </c>
      <c r="H508" s="395" t="str">
        <f t="shared" ref="H508:H530" si="347">IF($N442=FALSE,"",ROUND(AVERAGE(T442,T472),M$535))</f>
        <v/>
      </c>
      <c r="I508" s="252" t="str">
        <f t="shared" si="332"/>
        <v/>
      </c>
      <c r="J508" s="395" t="str">
        <f t="shared" si="345"/>
        <v/>
      </c>
      <c r="K508" s="395" t="str">
        <f t="shared" si="346"/>
        <v/>
      </c>
      <c r="L508" s="252" t="str">
        <f t="shared" si="333"/>
        <v/>
      </c>
      <c r="M508" s="252" t="str">
        <f t="shared" si="334"/>
        <v/>
      </c>
      <c r="N508" s="395" t="str">
        <f t="shared" ref="N508:N530" si="348">IF($N442=FALSE,"",MAX(ABS(Q$465-Q$435),ABS(R$465-R$435),ABS(S$465-S$435))/2/SQRT(3))</f>
        <v/>
      </c>
      <c r="O508" s="251" t="str">
        <f t="shared" si="336"/>
        <v/>
      </c>
      <c r="P508" s="252" t="str">
        <f t="shared" si="337"/>
        <v/>
      </c>
      <c r="Q508" s="252" t="str">
        <f t="shared" si="338"/>
        <v/>
      </c>
      <c r="R508" s="252" t="str">
        <f t="shared" si="339"/>
        <v/>
      </c>
      <c r="S508" s="252" t="str">
        <f t="shared" si="340"/>
        <v/>
      </c>
      <c r="T508" s="240" t="str">
        <f>IF($N442=FALSE,"",Pressure_1_R4!G11*C508)</f>
        <v/>
      </c>
      <c r="U508" s="240" t="str">
        <f t="shared" si="341"/>
        <v/>
      </c>
      <c r="V508" s="240" t="str">
        <f t="shared" si="342"/>
        <v/>
      </c>
      <c r="W508" s="240" t="str">
        <f t="shared" si="343"/>
        <v/>
      </c>
      <c r="X508" s="263" t="str">
        <f t="shared" si="344"/>
        <v/>
      </c>
    </row>
    <row r="509" spans="2:24" ht="15" customHeight="1">
      <c r="B509" s="255">
        <f t="shared" si="329"/>
        <v>9</v>
      </c>
      <c r="C509" s="255" t="str">
        <f t="shared" si="330"/>
        <v/>
      </c>
      <c r="D509" s="252" t="str">
        <f t="shared" si="330"/>
        <v/>
      </c>
      <c r="E509" s="252" t="str">
        <f>IF($N443=FALSE,"",표준압력!W348)</f>
        <v/>
      </c>
      <c r="F509" s="252" t="str">
        <f>IF($N443=FALSE,"",표준압력!Z348)</f>
        <v/>
      </c>
      <c r="G509" s="252" t="str">
        <f>IF($N443=FALSE,"",Pressure_1_R4!L12*H$429)</f>
        <v/>
      </c>
      <c r="H509" s="395" t="str">
        <f t="shared" si="347"/>
        <v/>
      </c>
      <c r="I509" s="252" t="str">
        <f t="shared" si="332"/>
        <v/>
      </c>
      <c r="J509" s="395" t="str">
        <f t="shared" si="345"/>
        <v/>
      </c>
      <c r="K509" s="395" t="str">
        <f t="shared" si="346"/>
        <v/>
      </c>
      <c r="L509" s="252" t="str">
        <f t="shared" si="333"/>
        <v/>
      </c>
      <c r="M509" s="252" t="str">
        <f t="shared" si="334"/>
        <v/>
      </c>
      <c r="N509" s="395" t="str">
        <f t="shared" si="348"/>
        <v/>
      </c>
      <c r="O509" s="251" t="str">
        <f t="shared" si="336"/>
        <v/>
      </c>
      <c r="P509" s="252" t="str">
        <f t="shared" si="337"/>
        <v/>
      </c>
      <c r="Q509" s="252" t="str">
        <f t="shared" si="338"/>
        <v/>
      </c>
      <c r="R509" s="252" t="str">
        <f t="shared" si="339"/>
        <v/>
      </c>
      <c r="S509" s="252" t="str">
        <f t="shared" si="340"/>
        <v/>
      </c>
      <c r="T509" s="240" t="str">
        <f>IF($N443=FALSE,"",Pressure_1_R4!G12*C509)</f>
        <v/>
      </c>
      <c r="U509" s="240" t="str">
        <f t="shared" si="341"/>
        <v/>
      </c>
      <c r="V509" s="240" t="str">
        <f t="shared" si="342"/>
        <v/>
      </c>
      <c r="W509" s="240" t="str">
        <f t="shared" si="343"/>
        <v/>
      </c>
      <c r="X509" s="263" t="str">
        <f t="shared" si="344"/>
        <v/>
      </c>
    </row>
    <row r="510" spans="2:24" ht="15" customHeight="1">
      <c r="B510" s="255">
        <f t="shared" si="329"/>
        <v>10</v>
      </c>
      <c r="C510" s="255" t="str">
        <f t="shared" si="330"/>
        <v/>
      </c>
      <c r="D510" s="252" t="str">
        <f t="shared" si="330"/>
        <v/>
      </c>
      <c r="E510" s="252" t="str">
        <f>IF($N444=FALSE,"",표준압력!W349)</f>
        <v/>
      </c>
      <c r="F510" s="252" t="str">
        <f>IF($N444=FALSE,"",표준압력!Z349)</f>
        <v/>
      </c>
      <c r="G510" s="252" t="str">
        <f>IF($N444=FALSE,"",Pressure_1_R4!L13*H$429)</f>
        <v/>
      </c>
      <c r="H510" s="395" t="str">
        <f t="shared" si="347"/>
        <v/>
      </c>
      <c r="I510" s="252" t="str">
        <f t="shared" si="332"/>
        <v/>
      </c>
      <c r="J510" s="395" t="str">
        <f t="shared" si="345"/>
        <v/>
      </c>
      <c r="K510" s="395" t="str">
        <f t="shared" si="346"/>
        <v/>
      </c>
      <c r="L510" s="252" t="str">
        <f t="shared" si="333"/>
        <v/>
      </c>
      <c r="M510" s="252" t="str">
        <f t="shared" si="334"/>
        <v/>
      </c>
      <c r="N510" s="395" t="str">
        <f t="shared" si="348"/>
        <v/>
      </c>
      <c r="O510" s="251" t="str">
        <f t="shared" si="336"/>
        <v/>
      </c>
      <c r="P510" s="252" t="str">
        <f t="shared" si="337"/>
        <v/>
      </c>
      <c r="Q510" s="252" t="str">
        <f t="shared" si="338"/>
        <v/>
      </c>
      <c r="R510" s="252" t="str">
        <f t="shared" si="339"/>
        <v/>
      </c>
      <c r="S510" s="252" t="str">
        <f t="shared" si="340"/>
        <v/>
      </c>
      <c r="T510" s="240" t="str">
        <f>IF($N444=FALSE,"",Pressure_1_R4!G13*C510)</f>
        <v/>
      </c>
      <c r="U510" s="240" t="str">
        <f t="shared" si="341"/>
        <v/>
      </c>
      <c r="V510" s="240" t="str">
        <f t="shared" si="342"/>
        <v/>
      </c>
      <c r="W510" s="240" t="str">
        <f t="shared" si="343"/>
        <v/>
      </c>
      <c r="X510" s="263" t="str">
        <f t="shared" si="344"/>
        <v/>
      </c>
    </row>
    <row r="511" spans="2:24" ht="15" customHeight="1">
      <c r="B511" s="255">
        <f t="shared" si="329"/>
        <v>11</v>
      </c>
      <c r="C511" s="255" t="str">
        <f t="shared" si="330"/>
        <v/>
      </c>
      <c r="D511" s="252" t="str">
        <f t="shared" si="330"/>
        <v/>
      </c>
      <c r="E511" s="252" t="str">
        <f>IF($N445=FALSE,"",표준압력!W350)</f>
        <v/>
      </c>
      <c r="F511" s="252" t="str">
        <f>IF($N445=FALSE,"",표준압력!Z350)</f>
        <v/>
      </c>
      <c r="G511" s="252" t="str">
        <f>IF($N445=FALSE,"",Pressure_1_R4!L14*H$429)</f>
        <v/>
      </c>
      <c r="H511" s="395" t="str">
        <f t="shared" si="347"/>
        <v/>
      </c>
      <c r="I511" s="252" t="str">
        <f t="shared" si="332"/>
        <v/>
      </c>
      <c r="J511" s="395" t="str">
        <f t="shared" si="345"/>
        <v/>
      </c>
      <c r="K511" s="395" t="str">
        <f t="shared" si="346"/>
        <v/>
      </c>
      <c r="L511" s="252" t="str">
        <f t="shared" si="333"/>
        <v/>
      </c>
      <c r="M511" s="252" t="str">
        <f t="shared" si="334"/>
        <v/>
      </c>
      <c r="N511" s="395" t="str">
        <f t="shared" si="348"/>
        <v/>
      </c>
      <c r="O511" s="251" t="str">
        <f t="shared" si="336"/>
        <v/>
      </c>
      <c r="P511" s="252" t="str">
        <f t="shared" si="337"/>
        <v/>
      </c>
      <c r="Q511" s="252" t="str">
        <f t="shared" si="338"/>
        <v/>
      </c>
      <c r="R511" s="252" t="str">
        <f t="shared" si="339"/>
        <v/>
      </c>
      <c r="S511" s="252" t="str">
        <f t="shared" si="340"/>
        <v/>
      </c>
      <c r="T511" s="240" t="str">
        <f>IF($N445=FALSE,"",Pressure_1_R4!G14*C511)</f>
        <v/>
      </c>
      <c r="U511" s="240" t="str">
        <f t="shared" si="341"/>
        <v/>
      </c>
      <c r="V511" s="240" t="str">
        <f t="shared" si="342"/>
        <v/>
      </c>
      <c r="W511" s="240" t="str">
        <f t="shared" si="343"/>
        <v/>
      </c>
      <c r="X511" s="263" t="str">
        <f t="shared" si="344"/>
        <v/>
      </c>
    </row>
    <row r="512" spans="2:24" ht="15" customHeight="1">
      <c r="B512" s="255">
        <f t="shared" si="329"/>
        <v>12</v>
      </c>
      <c r="C512" s="255" t="str">
        <f t="shared" si="330"/>
        <v/>
      </c>
      <c r="D512" s="252" t="str">
        <f t="shared" si="330"/>
        <v/>
      </c>
      <c r="E512" s="252" t="str">
        <f>IF($N446=FALSE,"",표준압력!W351)</f>
        <v/>
      </c>
      <c r="F512" s="252" t="str">
        <f>IF($N446=FALSE,"",표준압력!Z351)</f>
        <v/>
      </c>
      <c r="G512" s="252" t="str">
        <f>IF($N446=FALSE,"",Pressure_1_R4!L15*H$429)</f>
        <v/>
      </c>
      <c r="H512" s="395" t="str">
        <f t="shared" si="347"/>
        <v/>
      </c>
      <c r="I512" s="252" t="str">
        <f t="shared" si="332"/>
        <v/>
      </c>
      <c r="J512" s="395" t="str">
        <f t="shared" si="345"/>
        <v/>
      </c>
      <c r="K512" s="395" t="str">
        <f t="shared" si="346"/>
        <v/>
      </c>
      <c r="L512" s="252" t="str">
        <f t="shared" si="333"/>
        <v/>
      </c>
      <c r="M512" s="252" t="str">
        <f t="shared" si="334"/>
        <v/>
      </c>
      <c r="N512" s="395" t="str">
        <f t="shared" si="348"/>
        <v/>
      </c>
      <c r="O512" s="251" t="str">
        <f t="shared" si="336"/>
        <v/>
      </c>
      <c r="P512" s="252" t="str">
        <f t="shared" si="337"/>
        <v/>
      </c>
      <c r="Q512" s="252" t="str">
        <f t="shared" si="338"/>
        <v/>
      </c>
      <c r="R512" s="252" t="str">
        <f t="shared" si="339"/>
        <v/>
      </c>
      <c r="S512" s="252" t="str">
        <f t="shared" si="340"/>
        <v/>
      </c>
      <c r="T512" s="240" t="str">
        <f>IF($N446=FALSE,"",Pressure_1_R4!G15*C512)</f>
        <v/>
      </c>
      <c r="U512" s="240" t="str">
        <f t="shared" si="341"/>
        <v/>
      </c>
      <c r="V512" s="240" t="str">
        <f t="shared" si="342"/>
        <v/>
      </c>
      <c r="W512" s="240" t="str">
        <f t="shared" si="343"/>
        <v/>
      </c>
      <c r="X512" s="263" t="str">
        <f t="shared" si="344"/>
        <v/>
      </c>
    </row>
    <row r="513" spans="2:24" ht="15" customHeight="1">
      <c r="B513" s="255">
        <f t="shared" si="329"/>
        <v>13</v>
      </c>
      <c r="C513" s="255" t="str">
        <f t="shared" si="330"/>
        <v/>
      </c>
      <c r="D513" s="252" t="str">
        <f t="shared" si="330"/>
        <v/>
      </c>
      <c r="E513" s="252" t="str">
        <f>IF($N447=FALSE,"",표준압력!W352)</f>
        <v/>
      </c>
      <c r="F513" s="252" t="str">
        <f>IF($N447=FALSE,"",표준압력!Z352)</f>
        <v/>
      </c>
      <c r="G513" s="252" t="str">
        <f>IF($N447=FALSE,"",Pressure_1_R4!L16*H$429)</f>
        <v/>
      </c>
      <c r="H513" s="395" t="str">
        <f t="shared" si="347"/>
        <v/>
      </c>
      <c r="I513" s="252" t="str">
        <f t="shared" si="332"/>
        <v/>
      </c>
      <c r="J513" s="395" t="str">
        <f t="shared" si="345"/>
        <v/>
      </c>
      <c r="K513" s="395" t="str">
        <f t="shared" si="346"/>
        <v/>
      </c>
      <c r="L513" s="252" t="str">
        <f t="shared" si="333"/>
        <v/>
      </c>
      <c r="M513" s="252" t="str">
        <f t="shared" si="334"/>
        <v/>
      </c>
      <c r="N513" s="395" t="str">
        <f t="shared" si="348"/>
        <v/>
      </c>
      <c r="O513" s="251" t="str">
        <f t="shared" si="336"/>
        <v/>
      </c>
      <c r="P513" s="252" t="str">
        <f t="shared" si="337"/>
        <v/>
      </c>
      <c r="Q513" s="252" t="str">
        <f t="shared" si="338"/>
        <v/>
      </c>
      <c r="R513" s="252" t="str">
        <f t="shared" si="339"/>
        <v/>
      </c>
      <c r="S513" s="252" t="str">
        <f t="shared" si="340"/>
        <v/>
      </c>
      <c r="T513" s="240" t="str">
        <f>IF($N447=FALSE,"",Pressure_1_R4!G16*C513)</f>
        <v/>
      </c>
      <c r="U513" s="240" t="str">
        <f t="shared" si="341"/>
        <v/>
      </c>
      <c r="V513" s="240" t="str">
        <f t="shared" si="342"/>
        <v/>
      </c>
      <c r="W513" s="240" t="str">
        <f t="shared" si="343"/>
        <v/>
      </c>
      <c r="X513" s="263" t="str">
        <f t="shared" si="344"/>
        <v/>
      </c>
    </row>
    <row r="514" spans="2:24" ht="15" customHeight="1">
      <c r="B514" s="255">
        <f t="shared" si="329"/>
        <v>14</v>
      </c>
      <c r="C514" s="255" t="str">
        <f t="shared" si="330"/>
        <v/>
      </c>
      <c r="D514" s="252" t="str">
        <f t="shared" si="330"/>
        <v/>
      </c>
      <c r="E514" s="252" t="str">
        <f>IF($N448=FALSE,"",표준압력!W353)</f>
        <v/>
      </c>
      <c r="F514" s="252" t="str">
        <f>IF($N448=FALSE,"",표준압력!Z353)</f>
        <v/>
      </c>
      <c r="G514" s="252" t="str">
        <f>IF($N448=FALSE,"",Pressure_1_R4!L17*H$429)</f>
        <v/>
      </c>
      <c r="H514" s="395" t="str">
        <f t="shared" si="347"/>
        <v/>
      </c>
      <c r="I514" s="252" t="str">
        <f t="shared" si="332"/>
        <v/>
      </c>
      <c r="J514" s="395" t="str">
        <f t="shared" si="345"/>
        <v/>
      </c>
      <c r="K514" s="395" t="str">
        <f t="shared" si="346"/>
        <v/>
      </c>
      <c r="L514" s="252" t="str">
        <f t="shared" si="333"/>
        <v/>
      </c>
      <c r="M514" s="252" t="str">
        <f t="shared" si="334"/>
        <v/>
      </c>
      <c r="N514" s="395" t="str">
        <f t="shared" si="348"/>
        <v/>
      </c>
      <c r="O514" s="251" t="str">
        <f t="shared" si="336"/>
        <v/>
      </c>
      <c r="P514" s="252" t="str">
        <f t="shared" si="337"/>
        <v/>
      </c>
      <c r="Q514" s="252" t="str">
        <f t="shared" si="338"/>
        <v/>
      </c>
      <c r="R514" s="252" t="str">
        <f t="shared" si="339"/>
        <v/>
      </c>
      <c r="S514" s="252" t="str">
        <f t="shared" si="340"/>
        <v/>
      </c>
      <c r="T514" s="240" t="str">
        <f>IF($N448=FALSE,"",Pressure_1_R4!G17*C514)</f>
        <v/>
      </c>
      <c r="U514" s="240" t="str">
        <f t="shared" si="341"/>
        <v/>
      </c>
      <c r="V514" s="240" t="str">
        <f t="shared" si="342"/>
        <v/>
      </c>
      <c r="W514" s="240" t="str">
        <f t="shared" si="343"/>
        <v/>
      </c>
      <c r="X514" s="263" t="str">
        <f t="shared" si="344"/>
        <v/>
      </c>
    </row>
    <row r="515" spans="2:24" ht="15" customHeight="1">
      <c r="B515" s="255">
        <f t="shared" ref="B515:B530" si="349">C449</f>
        <v>15</v>
      </c>
      <c r="C515" s="255" t="str">
        <f t="shared" ref="C515:D515" si="350">IF($N449=FALSE,"",D449)</f>
        <v/>
      </c>
      <c r="D515" s="252" t="str">
        <f t="shared" si="350"/>
        <v/>
      </c>
      <c r="E515" s="252" t="str">
        <f>IF($N449=FALSE,"",표준압력!W354)</f>
        <v/>
      </c>
      <c r="F515" s="252" t="str">
        <f>IF($N449=FALSE,"",표준압력!Z354)</f>
        <v/>
      </c>
      <c r="G515" s="252" t="str">
        <f>IF($N449=FALSE,"",Pressure_1_R4!L18*H$429)</f>
        <v/>
      </c>
      <c r="H515" s="395" t="str">
        <f t="shared" si="347"/>
        <v/>
      </c>
      <c r="I515" s="252" t="str">
        <f t="shared" ref="I515:I530" si="351">IF($N449=FALSE,"",ROUND(D515,M$535)-H515)</f>
        <v/>
      </c>
      <c r="J515" s="395" t="str">
        <f t="shared" si="345"/>
        <v/>
      </c>
      <c r="K515" s="395" t="str">
        <f t="shared" si="346"/>
        <v/>
      </c>
      <c r="L515" s="252" t="str">
        <f t="shared" ref="L515:L530" si="352">IF($N449=FALSE,"",SQRT(SUMSQ(E515/2,F515)))</f>
        <v/>
      </c>
      <c r="M515" s="252" t="str">
        <f t="shared" ref="M515:M530" si="353">IF($N449=FALSE,"",G515/2/SQRT(3))</f>
        <v/>
      </c>
      <c r="N515" s="395" t="str">
        <f t="shared" si="348"/>
        <v/>
      </c>
      <c r="O515" s="251" t="str">
        <f t="shared" ref="O515:O530" si="354">IF($N449=FALSE,"",IF(K515=0,MAX(K$501:K$530),K515)/2/SQRT(3))</f>
        <v/>
      </c>
      <c r="P515" s="252" t="str">
        <f t="shared" ref="P515:P530" si="355">IF($N449=FALSE,"",J515/2/SQRT(3))</f>
        <v/>
      </c>
      <c r="Q515" s="252" t="str">
        <f t="shared" ref="Q515:Q530" si="356">IF($N449=FALSE,"",SQRT(SUMSQ(M515:P515)))</f>
        <v/>
      </c>
      <c r="R515" s="252" t="str">
        <f t="shared" ref="R515:R530" si="357">IF($N449=FALSE,"",SQRT(SUMSQ(L515,Q515)))</f>
        <v/>
      </c>
      <c r="S515" s="252" t="str">
        <f t="shared" ref="S515:S530" si="358">IF($N449=FALSE,"",R515*2)</f>
        <v/>
      </c>
      <c r="T515" s="240" t="str">
        <f>IF($N449=FALSE,"",Pressure_1_R4!G18*C515)</f>
        <v/>
      </c>
      <c r="U515" s="240" t="str">
        <f t="shared" ref="U515:U530" si="359">IF($N449=FALSE,"",MAX(S515:T515))</f>
        <v/>
      </c>
      <c r="V515" s="240" t="str">
        <f t="shared" ref="V515:V530" si="360">IF($N449=FALSE,"",IF(((U515-ROUND(U515,M$535))/U515*100)&gt;=5,TRUE,FALSE))</f>
        <v/>
      </c>
      <c r="W515" s="240" t="str">
        <f t="shared" ref="W515:W530" si="361">IF($N449=FALSE,"",IF(ROUND(U515,M$535)=0,ROUNDUP(U515,M$535),IF(V515=TRUE,ROUNDUP(U515,M$535),ROUND(U515,M$535))))</f>
        <v/>
      </c>
      <c r="X515" s="263" t="str">
        <f t="shared" ref="X515:X530" si="362">IF($N449=FALSE,"",IF(S515=U515,0,1))</f>
        <v/>
      </c>
    </row>
    <row r="516" spans="2:24" ht="15" customHeight="1">
      <c r="B516" s="255">
        <f t="shared" si="349"/>
        <v>16</v>
      </c>
      <c r="C516" s="255" t="str">
        <f t="shared" ref="C516:D516" si="363">IF($N450=FALSE,"",D450)</f>
        <v/>
      </c>
      <c r="D516" s="252" t="str">
        <f t="shared" si="363"/>
        <v/>
      </c>
      <c r="E516" s="252" t="str">
        <f>IF($N450=FALSE,"",표준압력!W355)</f>
        <v/>
      </c>
      <c r="F516" s="252" t="str">
        <f>IF($N450=FALSE,"",표준압력!Z355)</f>
        <v/>
      </c>
      <c r="G516" s="252" t="str">
        <f>IF($N450=FALSE,"",Pressure_1_R4!L19*H$429)</f>
        <v/>
      </c>
      <c r="H516" s="395" t="str">
        <f t="shared" si="347"/>
        <v/>
      </c>
      <c r="I516" s="252" t="str">
        <f t="shared" si="351"/>
        <v/>
      </c>
      <c r="J516" s="395" t="str">
        <f t="shared" si="345"/>
        <v/>
      </c>
      <c r="K516" s="395" t="str">
        <f t="shared" si="346"/>
        <v/>
      </c>
      <c r="L516" s="252" t="str">
        <f t="shared" si="352"/>
        <v/>
      </c>
      <c r="M516" s="252" t="str">
        <f t="shared" si="353"/>
        <v/>
      </c>
      <c r="N516" s="395" t="str">
        <f t="shared" si="348"/>
        <v/>
      </c>
      <c r="O516" s="251" t="str">
        <f t="shared" si="354"/>
        <v/>
      </c>
      <c r="P516" s="252" t="str">
        <f t="shared" si="355"/>
        <v/>
      </c>
      <c r="Q516" s="252" t="str">
        <f t="shared" si="356"/>
        <v/>
      </c>
      <c r="R516" s="252" t="str">
        <f t="shared" si="357"/>
        <v/>
      </c>
      <c r="S516" s="252" t="str">
        <f t="shared" si="358"/>
        <v/>
      </c>
      <c r="T516" s="240" t="str">
        <f>IF($N450=FALSE,"",Pressure_1_R4!G19*C516)</f>
        <v/>
      </c>
      <c r="U516" s="240" t="str">
        <f t="shared" si="359"/>
        <v/>
      </c>
      <c r="V516" s="240" t="str">
        <f t="shared" si="360"/>
        <v/>
      </c>
      <c r="W516" s="240" t="str">
        <f t="shared" si="361"/>
        <v/>
      </c>
      <c r="X516" s="263" t="str">
        <f t="shared" si="362"/>
        <v/>
      </c>
    </row>
    <row r="517" spans="2:24" ht="15" customHeight="1">
      <c r="B517" s="255">
        <f t="shared" si="349"/>
        <v>17</v>
      </c>
      <c r="C517" s="255" t="str">
        <f t="shared" ref="C517:D517" si="364">IF($N451=FALSE,"",D451)</f>
        <v/>
      </c>
      <c r="D517" s="252" t="str">
        <f t="shared" si="364"/>
        <v/>
      </c>
      <c r="E517" s="252" t="str">
        <f>IF($N451=FALSE,"",표준압력!W356)</f>
        <v/>
      </c>
      <c r="F517" s="252" t="str">
        <f>IF($N451=FALSE,"",표준압력!Z356)</f>
        <v/>
      </c>
      <c r="G517" s="252" t="str">
        <f>IF($N451=FALSE,"",Pressure_1_R4!L20*H$429)</f>
        <v/>
      </c>
      <c r="H517" s="395" t="str">
        <f t="shared" si="347"/>
        <v/>
      </c>
      <c r="I517" s="252" t="str">
        <f t="shared" si="351"/>
        <v/>
      </c>
      <c r="J517" s="395" t="str">
        <f t="shared" si="345"/>
        <v/>
      </c>
      <c r="K517" s="395" t="str">
        <f t="shared" si="346"/>
        <v/>
      </c>
      <c r="L517" s="252" t="str">
        <f t="shared" si="352"/>
        <v/>
      </c>
      <c r="M517" s="252" t="str">
        <f t="shared" si="353"/>
        <v/>
      </c>
      <c r="N517" s="395" t="str">
        <f t="shared" si="348"/>
        <v/>
      </c>
      <c r="O517" s="251" t="str">
        <f t="shared" si="354"/>
        <v/>
      </c>
      <c r="P517" s="252" t="str">
        <f t="shared" si="355"/>
        <v/>
      </c>
      <c r="Q517" s="252" t="str">
        <f t="shared" si="356"/>
        <v/>
      </c>
      <c r="R517" s="252" t="str">
        <f t="shared" si="357"/>
        <v/>
      </c>
      <c r="S517" s="252" t="str">
        <f t="shared" si="358"/>
        <v/>
      </c>
      <c r="T517" s="240" t="str">
        <f>IF($N451=FALSE,"",Pressure_1_R4!G20*C517)</f>
        <v/>
      </c>
      <c r="U517" s="240" t="str">
        <f t="shared" si="359"/>
        <v/>
      </c>
      <c r="V517" s="240" t="str">
        <f t="shared" si="360"/>
        <v/>
      </c>
      <c r="W517" s="240" t="str">
        <f t="shared" si="361"/>
        <v/>
      </c>
      <c r="X517" s="263" t="str">
        <f t="shared" si="362"/>
        <v/>
      </c>
    </row>
    <row r="518" spans="2:24" ht="15" customHeight="1">
      <c r="B518" s="255">
        <f t="shared" si="349"/>
        <v>18</v>
      </c>
      <c r="C518" s="255" t="str">
        <f t="shared" ref="C518:D518" si="365">IF($N452=FALSE,"",D452)</f>
        <v/>
      </c>
      <c r="D518" s="252" t="str">
        <f t="shared" si="365"/>
        <v/>
      </c>
      <c r="E518" s="252" t="str">
        <f>IF($N452=FALSE,"",표준압력!W357)</f>
        <v/>
      </c>
      <c r="F518" s="252" t="str">
        <f>IF($N452=FALSE,"",표준압력!Z357)</f>
        <v/>
      </c>
      <c r="G518" s="252" t="str">
        <f>IF($N452=FALSE,"",Pressure_1_R4!L21*H$429)</f>
        <v/>
      </c>
      <c r="H518" s="395" t="str">
        <f t="shared" si="347"/>
        <v/>
      </c>
      <c r="I518" s="252" t="str">
        <f t="shared" si="351"/>
        <v/>
      </c>
      <c r="J518" s="395" t="str">
        <f t="shared" si="345"/>
        <v/>
      </c>
      <c r="K518" s="395" t="str">
        <f t="shared" si="346"/>
        <v/>
      </c>
      <c r="L518" s="252" t="str">
        <f t="shared" si="352"/>
        <v/>
      </c>
      <c r="M518" s="252" t="str">
        <f t="shared" si="353"/>
        <v/>
      </c>
      <c r="N518" s="395" t="str">
        <f t="shared" si="348"/>
        <v/>
      </c>
      <c r="O518" s="251" t="str">
        <f t="shared" si="354"/>
        <v/>
      </c>
      <c r="P518" s="252" t="str">
        <f t="shared" si="355"/>
        <v/>
      </c>
      <c r="Q518" s="252" t="str">
        <f t="shared" si="356"/>
        <v/>
      </c>
      <c r="R518" s="252" t="str">
        <f t="shared" si="357"/>
        <v/>
      </c>
      <c r="S518" s="252" t="str">
        <f t="shared" si="358"/>
        <v/>
      </c>
      <c r="T518" s="240" t="str">
        <f>IF($N452=FALSE,"",Pressure_1_R4!G21*C518)</f>
        <v/>
      </c>
      <c r="U518" s="240" t="str">
        <f t="shared" si="359"/>
        <v/>
      </c>
      <c r="V518" s="240" t="str">
        <f t="shared" si="360"/>
        <v/>
      </c>
      <c r="W518" s="240" t="str">
        <f t="shared" si="361"/>
        <v/>
      </c>
      <c r="X518" s="263" t="str">
        <f t="shared" si="362"/>
        <v/>
      </c>
    </row>
    <row r="519" spans="2:24" ht="15" customHeight="1">
      <c r="B519" s="255">
        <f t="shared" si="349"/>
        <v>19</v>
      </c>
      <c r="C519" s="255" t="str">
        <f t="shared" ref="C519:D519" si="366">IF($N453=FALSE,"",D453)</f>
        <v/>
      </c>
      <c r="D519" s="252" t="str">
        <f t="shared" si="366"/>
        <v/>
      </c>
      <c r="E519" s="252" t="str">
        <f>IF($N453=FALSE,"",표준압력!W358)</f>
        <v/>
      </c>
      <c r="F519" s="252" t="str">
        <f>IF($N453=FALSE,"",표준압력!Z358)</f>
        <v/>
      </c>
      <c r="G519" s="252" t="str">
        <f>IF($N453=FALSE,"",Pressure_1_R4!L22*H$429)</f>
        <v/>
      </c>
      <c r="H519" s="395" t="str">
        <f t="shared" si="347"/>
        <v/>
      </c>
      <c r="I519" s="252" t="str">
        <f t="shared" si="351"/>
        <v/>
      </c>
      <c r="J519" s="395" t="str">
        <f t="shared" si="345"/>
        <v/>
      </c>
      <c r="K519" s="395" t="str">
        <f t="shared" si="346"/>
        <v/>
      </c>
      <c r="L519" s="252" t="str">
        <f t="shared" si="352"/>
        <v/>
      </c>
      <c r="M519" s="252" t="str">
        <f t="shared" si="353"/>
        <v/>
      </c>
      <c r="N519" s="395" t="str">
        <f t="shared" si="348"/>
        <v/>
      </c>
      <c r="O519" s="251" t="str">
        <f t="shared" si="354"/>
        <v/>
      </c>
      <c r="P519" s="252" t="str">
        <f t="shared" si="355"/>
        <v/>
      </c>
      <c r="Q519" s="252" t="str">
        <f t="shared" si="356"/>
        <v/>
      </c>
      <c r="R519" s="252" t="str">
        <f t="shared" si="357"/>
        <v/>
      </c>
      <c r="S519" s="252" t="str">
        <f t="shared" si="358"/>
        <v/>
      </c>
      <c r="T519" s="240" t="str">
        <f>IF($N453=FALSE,"",Pressure_1_R4!G22*C519)</f>
        <v/>
      </c>
      <c r="U519" s="240" t="str">
        <f t="shared" si="359"/>
        <v/>
      </c>
      <c r="V519" s="240" t="str">
        <f t="shared" si="360"/>
        <v/>
      </c>
      <c r="W519" s="240" t="str">
        <f t="shared" si="361"/>
        <v/>
      </c>
      <c r="X519" s="263" t="str">
        <f t="shared" si="362"/>
        <v/>
      </c>
    </row>
    <row r="520" spans="2:24" ht="15" customHeight="1">
      <c r="B520" s="255">
        <f t="shared" si="349"/>
        <v>20</v>
      </c>
      <c r="C520" s="255" t="str">
        <f t="shared" ref="C520:D520" si="367">IF($N454=FALSE,"",D454)</f>
        <v/>
      </c>
      <c r="D520" s="252" t="str">
        <f t="shared" si="367"/>
        <v/>
      </c>
      <c r="E520" s="252" t="str">
        <f>IF($N454=FALSE,"",표준압력!W359)</f>
        <v/>
      </c>
      <c r="F520" s="252" t="str">
        <f>IF($N454=FALSE,"",표준압력!Z359)</f>
        <v/>
      </c>
      <c r="G520" s="252" t="str">
        <f>IF($N454=FALSE,"",Pressure_1_R4!L23*H$429)</f>
        <v/>
      </c>
      <c r="H520" s="395" t="str">
        <f t="shared" si="347"/>
        <v/>
      </c>
      <c r="I520" s="252" t="str">
        <f t="shared" si="351"/>
        <v/>
      </c>
      <c r="J520" s="395" t="str">
        <f t="shared" si="345"/>
        <v/>
      </c>
      <c r="K520" s="395" t="str">
        <f t="shared" si="346"/>
        <v/>
      </c>
      <c r="L520" s="252" t="str">
        <f t="shared" si="352"/>
        <v/>
      </c>
      <c r="M520" s="252" t="str">
        <f t="shared" si="353"/>
        <v/>
      </c>
      <c r="N520" s="395" t="str">
        <f t="shared" si="348"/>
        <v/>
      </c>
      <c r="O520" s="251" t="str">
        <f t="shared" si="354"/>
        <v/>
      </c>
      <c r="P520" s="252" t="str">
        <f t="shared" si="355"/>
        <v/>
      </c>
      <c r="Q520" s="252" t="str">
        <f t="shared" si="356"/>
        <v/>
      </c>
      <c r="R520" s="252" t="str">
        <f t="shared" si="357"/>
        <v/>
      </c>
      <c r="S520" s="252" t="str">
        <f t="shared" si="358"/>
        <v/>
      </c>
      <c r="T520" s="240" t="str">
        <f>IF($N454=FALSE,"",Pressure_1_R4!G23*C520)</f>
        <v/>
      </c>
      <c r="U520" s="240" t="str">
        <f t="shared" si="359"/>
        <v/>
      </c>
      <c r="V520" s="240" t="str">
        <f t="shared" si="360"/>
        <v/>
      </c>
      <c r="W520" s="240" t="str">
        <f t="shared" si="361"/>
        <v/>
      </c>
      <c r="X520" s="263" t="str">
        <f t="shared" si="362"/>
        <v/>
      </c>
    </row>
    <row r="521" spans="2:24" ht="15" customHeight="1">
      <c r="B521" s="255">
        <f t="shared" si="349"/>
        <v>21</v>
      </c>
      <c r="C521" s="255" t="str">
        <f t="shared" ref="C521:D521" si="368">IF($N455=FALSE,"",D455)</f>
        <v/>
      </c>
      <c r="D521" s="252" t="str">
        <f t="shared" si="368"/>
        <v/>
      </c>
      <c r="E521" s="252" t="str">
        <f>IF($N455=FALSE,"",표준압력!W360)</f>
        <v/>
      </c>
      <c r="F521" s="252" t="str">
        <f>IF($N455=FALSE,"",표준압력!Z360)</f>
        <v/>
      </c>
      <c r="G521" s="252" t="str">
        <f>IF($N455=FALSE,"",Pressure_1_R4!L24*H$429)</f>
        <v/>
      </c>
      <c r="H521" s="395" t="str">
        <f t="shared" si="347"/>
        <v/>
      </c>
      <c r="I521" s="252" t="str">
        <f t="shared" si="351"/>
        <v/>
      </c>
      <c r="J521" s="395" t="str">
        <f t="shared" si="345"/>
        <v/>
      </c>
      <c r="K521" s="395" t="str">
        <f t="shared" si="346"/>
        <v/>
      </c>
      <c r="L521" s="252" t="str">
        <f t="shared" si="352"/>
        <v/>
      </c>
      <c r="M521" s="252" t="str">
        <f t="shared" si="353"/>
        <v/>
      </c>
      <c r="N521" s="395" t="str">
        <f t="shared" si="348"/>
        <v/>
      </c>
      <c r="O521" s="251" t="str">
        <f t="shared" si="354"/>
        <v/>
      </c>
      <c r="P521" s="252" t="str">
        <f t="shared" si="355"/>
        <v/>
      </c>
      <c r="Q521" s="252" t="str">
        <f t="shared" si="356"/>
        <v/>
      </c>
      <c r="R521" s="252" t="str">
        <f t="shared" si="357"/>
        <v/>
      </c>
      <c r="S521" s="252" t="str">
        <f t="shared" si="358"/>
        <v/>
      </c>
      <c r="T521" s="240" t="str">
        <f>IF($N455=FALSE,"",Pressure_1_R4!G24*C521)</f>
        <v/>
      </c>
      <c r="U521" s="240" t="str">
        <f t="shared" si="359"/>
        <v/>
      </c>
      <c r="V521" s="240" t="str">
        <f t="shared" si="360"/>
        <v/>
      </c>
      <c r="W521" s="240" t="str">
        <f t="shared" si="361"/>
        <v/>
      </c>
      <c r="X521" s="263" t="str">
        <f t="shared" si="362"/>
        <v/>
      </c>
    </row>
    <row r="522" spans="2:24" ht="15" customHeight="1">
      <c r="B522" s="255">
        <f t="shared" si="349"/>
        <v>22</v>
      </c>
      <c r="C522" s="255" t="str">
        <f t="shared" ref="C522:D522" si="369">IF($N456=FALSE,"",D456)</f>
        <v/>
      </c>
      <c r="D522" s="252" t="str">
        <f t="shared" si="369"/>
        <v/>
      </c>
      <c r="E522" s="252" t="str">
        <f>IF($N456=FALSE,"",표준압력!W361)</f>
        <v/>
      </c>
      <c r="F522" s="252" t="str">
        <f>IF($N456=FALSE,"",표준압력!Z361)</f>
        <v/>
      </c>
      <c r="G522" s="252" t="str">
        <f>IF($N456=FALSE,"",Pressure_1_R4!L25*H$429)</f>
        <v/>
      </c>
      <c r="H522" s="395" t="str">
        <f t="shared" si="347"/>
        <v/>
      </c>
      <c r="I522" s="252" t="str">
        <f t="shared" si="351"/>
        <v/>
      </c>
      <c r="J522" s="395" t="str">
        <f t="shared" si="345"/>
        <v/>
      </c>
      <c r="K522" s="395" t="str">
        <f t="shared" si="346"/>
        <v/>
      </c>
      <c r="L522" s="252" t="str">
        <f t="shared" si="352"/>
        <v/>
      </c>
      <c r="M522" s="252" t="str">
        <f t="shared" si="353"/>
        <v/>
      </c>
      <c r="N522" s="395" t="str">
        <f t="shared" si="348"/>
        <v/>
      </c>
      <c r="O522" s="251" t="str">
        <f t="shared" si="354"/>
        <v/>
      </c>
      <c r="P522" s="252" t="str">
        <f t="shared" si="355"/>
        <v/>
      </c>
      <c r="Q522" s="252" t="str">
        <f t="shared" si="356"/>
        <v/>
      </c>
      <c r="R522" s="252" t="str">
        <f t="shared" si="357"/>
        <v/>
      </c>
      <c r="S522" s="252" t="str">
        <f t="shared" si="358"/>
        <v/>
      </c>
      <c r="T522" s="240" t="str">
        <f>IF($N456=FALSE,"",Pressure_1_R4!G25*C522)</f>
        <v/>
      </c>
      <c r="U522" s="240" t="str">
        <f t="shared" si="359"/>
        <v/>
      </c>
      <c r="V522" s="240" t="str">
        <f t="shared" si="360"/>
        <v/>
      </c>
      <c r="W522" s="240" t="str">
        <f t="shared" si="361"/>
        <v/>
      </c>
      <c r="X522" s="263" t="str">
        <f t="shared" si="362"/>
        <v/>
      </c>
    </row>
    <row r="523" spans="2:24" ht="15" customHeight="1">
      <c r="B523" s="255">
        <f t="shared" si="349"/>
        <v>23</v>
      </c>
      <c r="C523" s="255" t="str">
        <f t="shared" ref="C523:D523" si="370">IF($N457=FALSE,"",D457)</f>
        <v/>
      </c>
      <c r="D523" s="252" t="str">
        <f t="shared" si="370"/>
        <v/>
      </c>
      <c r="E523" s="252" t="str">
        <f>IF($N457=FALSE,"",표준압력!W362)</f>
        <v/>
      </c>
      <c r="F523" s="252" t="str">
        <f>IF($N457=FALSE,"",표준압력!Z362)</f>
        <v/>
      </c>
      <c r="G523" s="252" t="str">
        <f>IF($N457=FALSE,"",Pressure_1_R4!L26*H$429)</f>
        <v/>
      </c>
      <c r="H523" s="395" t="str">
        <f t="shared" si="347"/>
        <v/>
      </c>
      <c r="I523" s="252" t="str">
        <f t="shared" si="351"/>
        <v/>
      </c>
      <c r="J523" s="395" t="str">
        <f t="shared" si="345"/>
        <v/>
      </c>
      <c r="K523" s="395" t="str">
        <f t="shared" si="346"/>
        <v/>
      </c>
      <c r="L523" s="252" t="str">
        <f t="shared" si="352"/>
        <v/>
      </c>
      <c r="M523" s="252" t="str">
        <f t="shared" si="353"/>
        <v/>
      </c>
      <c r="N523" s="395" t="str">
        <f t="shared" si="348"/>
        <v/>
      </c>
      <c r="O523" s="251" t="str">
        <f t="shared" si="354"/>
        <v/>
      </c>
      <c r="P523" s="252" t="str">
        <f t="shared" si="355"/>
        <v/>
      </c>
      <c r="Q523" s="252" t="str">
        <f t="shared" si="356"/>
        <v/>
      </c>
      <c r="R523" s="252" t="str">
        <f t="shared" si="357"/>
        <v/>
      </c>
      <c r="S523" s="252" t="str">
        <f t="shared" si="358"/>
        <v/>
      </c>
      <c r="T523" s="240" t="str">
        <f>IF($N457=FALSE,"",Pressure_1_R4!G26*C523)</f>
        <v/>
      </c>
      <c r="U523" s="240" t="str">
        <f t="shared" si="359"/>
        <v/>
      </c>
      <c r="V523" s="240" t="str">
        <f t="shared" si="360"/>
        <v/>
      </c>
      <c r="W523" s="240" t="str">
        <f t="shared" si="361"/>
        <v/>
      </c>
      <c r="X523" s="263" t="str">
        <f t="shared" si="362"/>
        <v/>
      </c>
    </row>
    <row r="524" spans="2:24" ht="15" customHeight="1">
      <c r="B524" s="255">
        <f t="shared" si="349"/>
        <v>24</v>
      </c>
      <c r="C524" s="255" t="str">
        <f t="shared" ref="C524:D524" si="371">IF($N458=FALSE,"",D458)</f>
        <v/>
      </c>
      <c r="D524" s="252" t="str">
        <f t="shared" si="371"/>
        <v/>
      </c>
      <c r="E524" s="252" t="str">
        <f>IF($N458=FALSE,"",표준압력!W363)</f>
        <v/>
      </c>
      <c r="F524" s="252" t="str">
        <f>IF($N458=FALSE,"",표준압력!Z363)</f>
        <v/>
      </c>
      <c r="G524" s="252" t="str">
        <f>IF($N458=FALSE,"",Pressure_1_R4!L27*H$429)</f>
        <v/>
      </c>
      <c r="H524" s="395" t="str">
        <f t="shared" si="347"/>
        <v/>
      </c>
      <c r="I524" s="252" t="str">
        <f t="shared" si="351"/>
        <v/>
      </c>
      <c r="J524" s="395" t="str">
        <f t="shared" si="345"/>
        <v/>
      </c>
      <c r="K524" s="395" t="str">
        <f t="shared" si="346"/>
        <v/>
      </c>
      <c r="L524" s="252" t="str">
        <f t="shared" si="352"/>
        <v/>
      </c>
      <c r="M524" s="252" t="str">
        <f t="shared" si="353"/>
        <v/>
      </c>
      <c r="N524" s="395" t="str">
        <f t="shared" si="348"/>
        <v/>
      </c>
      <c r="O524" s="251" t="str">
        <f t="shared" si="354"/>
        <v/>
      </c>
      <c r="P524" s="252" t="str">
        <f t="shared" si="355"/>
        <v/>
      </c>
      <c r="Q524" s="252" t="str">
        <f t="shared" si="356"/>
        <v/>
      </c>
      <c r="R524" s="252" t="str">
        <f t="shared" si="357"/>
        <v/>
      </c>
      <c r="S524" s="252" t="str">
        <f t="shared" si="358"/>
        <v/>
      </c>
      <c r="T524" s="240" t="str">
        <f>IF($N458=FALSE,"",Pressure_1_R4!G27*C524)</f>
        <v/>
      </c>
      <c r="U524" s="240" t="str">
        <f t="shared" si="359"/>
        <v/>
      </c>
      <c r="V524" s="240" t="str">
        <f t="shared" si="360"/>
        <v/>
      </c>
      <c r="W524" s="240" t="str">
        <f t="shared" si="361"/>
        <v/>
      </c>
      <c r="X524" s="263" t="str">
        <f t="shared" si="362"/>
        <v/>
      </c>
    </row>
    <row r="525" spans="2:24" ht="15" customHeight="1">
      <c r="B525" s="255">
        <f t="shared" si="349"/>
        <v>25</v>
      </c>
      <c r="C525" s="255" t="str">
        <f t="shared" ref="C525:D525" si="372">IF($N459=FALSE,"",D459)</f>
        <v/>
      </c>
      <c r="D525" s="252" t="str">
        <f t="shared" si="372"/>
        <v/>
      </c>
      <c r="E525" s="252" t="str">
        <f>IF($N459=FALSE,"",표준압력!W364)</f>
        <v/>
      </c>
      <c r="F525" s="252" t="str">
        <f>IF($N459=FALSE,"",표준압력!Z364)</f>
        <v/>
      </c>
      <c r="G525" s="252" t="str">
        <f>IF($N459=FALSE,"",Pressure_1_R4!L28*H$429)</f>
        <v/>
      </c>
      <c r="H525" s="395" t="str">
        <f t="shared" si="347"/>
        <v/>
      </c>
      <c r="I525" s="252" t="str">
        <f t="shared" si="351"/>
        <v/>
      </c>
      <c r="J525" s="395" t="str">
        <f t="shared" si="345"/>
        <v/>
      </c>
      <c r="K525" s="395" t="str">
        <f t="shared" si="346"/>
        <v/>
      </c>
      <c r="L525" s="252" t="str">
        <f t="shared" si="352"/>
        <v/>
      </c>
      <c r="M525" s="252" t="str">
        <f t="shared" si="353"/>
        <v/>
      </c>
      <c r="N525" s="395" t="str">
        <f t="shared" si="348"/>
        <v/>
      </c>
      <c r="O525" s="251" t="str">
        <f t="shared" si="354"/>
        <v/>
      </c>
      <c r="P525" s="252" t="str">
        <f t="shared" si="355"/>
        <v/>
      </c>
      <c r="Q525" s="252" t="str">
        <f t="shared" si="356"/>
        <v/>
      </c>
      <c r="R525" s="252" t="str">
        <f t="shared" si="357"/>
        <v/>
      </c>
      <c r="S525" s="252" t="str">
        <f t="shared" si="358"/>
        <v/>
      </c>
      <c r="T525" s="240" t="str">
        <f>IF($N459=FALSE,"",Pressure_1_R4!G28*C525)</f>
        <v/>
      </c>
      <c r="U525" s="240" t="str">
        <f t="shared" si="359"/>
        <v/>
      </c>
      <c r="V525" s="240" t="str">
        <f t="shared" si="360"/>
        <v/>
      </c>
      <c r="W525" s="240" t="str">
        <f t="shared" si="361"/>
        <v/>
      </c>
      <c r="X525" s="263" t="str">
        <f t="shared" si="362"/>
        <v/>
      </c>
    </row>
    <row r="526" spans="2:24" ht="15" customHeight="1">
      <c r="B526" s="255">
        <f t="shared" si="349"/>
        <v>26</v>
      </c>
      <c r="C526" s="255" t="str">
        <f t="shared" ref="C526:D526" si="373">IF($N460=FALSE,"",D460)</f>
        <v/>
      </c>
      <c r="D526" s="252" t="str">
        <f t="shared" si="373"/>
        <v/>
      </c>
      <c r="E526" s="252" t="str">
        <f>IF($N460=FALSE,"",표준압력!W365)</f>
        <v/>
      </c>
      <c r="F526" s="252" t="str">
        <f>IF($N460=FALSE,"",표준압력!Z365)</f>
        <v/>
      </c>
      <c r="G526" s="252" t="str">
        <f>IF($N460=FALSE,"",Pressure_1_R4!L29*H$429)</f>
        <v/>
      </c>
      <c r="H526" s="395" t="str">
        <f t="shared" si="347"/>
        <v/>
      </c>
      <c r="I526" s="252" t="str">
        <f t="shared" si="351"/>
        <v/>
      </c>
      <c r="J526" s="395" t="str">
        <f t="shared" si="345"/>
        <v/>
      </c>
      <c r="K526" s="395" t="str">
        <f t="shared" si="346"/>
        <v/>
      </c>
      <c r="L526" s="252" t="str">
        <f t="shared" si="352"/>
        <v/>
      </c>
      <c r="M526" s="252" t="str">
        <f t="shared" si="353"/>
        <v/>
      </c>
      <c r="N526" s="395" t="str">
        <f t="shared" si="348"/>
        <v/>
      </c>
      <c r="O526" s="251" t="str">
        <f t="shared" si="354"/>
        <v/>
      </c>
      <c r="P526" s="252" t="str">
        <f t="shared" si="355"/>
        <v/>
      </c>
      <c r="Q526" s="252" t="str">
        <f t="shared" si="356"/>
        <v/>
      </c>
      <c r="R526" s="252" t="str">
        <f t="shared" si="357"/>
        <v/>
      </c>
      <c r="S526" s="252" t="str">
        <f t="shared" si="358"/>
        <v/>
      </c>
      <c r="T526" s="240" t="str">
        <f>IF($N460=FALSE,"",Pressure_1_R4!G29*C526)</f>
        <v/>
      </c>
      <c r="U526" s="240" t="str">
        <f t="shared" si="359"/>
        <v/>
      </c>
      <c r="V526" s="240" t="str">
        <f t="shared" si="360"/>
        <v/>
      </c>
      <c r="W526" s="240" t="str">
        <f t="shared" si="361"/>
        <v/>
      </c>
      <c r="X526" s="263" t="str">
        <f t="shared" si="362"/>
        <v/>
      </c>
    </row>
    <row r="527" spans="2:24" ht="15" customHeight="1">
      <c r="B527" s="255">
        <f t="shared" si="349"/>
        <v>27</v>
      </c>
      <c r="C527" s="255" t="str">
        <f t="shared" ref="C527:D527" si="374">IF($N461=FALSE,"",D461)</f>
        <v/>
      </c>
      <c r="D527" s="252" t="str">
        <f t="shared" si="374"/>
        <v/>
      </c>
      <c r="E527" s="252" t="str">
        <f>IF($N461=FALSE,"",표준압력!W366)</f>
        <v/>
      </c>
      <c r="F527" s="252" t="str">
        <f>IF($N461=FALSE,"",표준압력!Z366)</f>
        <v/>
      </c>
      <c r="G527" s="252" t="str">
        <f>IF($N461=FALSE,"",Pressure_1_R4!L30*H$429)</f>
        <v/>
      </c>
      <c r="H527" s="395" t="str">
        <f t="shared" si="347"/>
        <v/>
      </c>
      <c r="I527" s="252" t="str">
        <f t="shared" si="351"/>
        <v/>
      </c>
      <c r="J527" s="395" t="str">
        <f t="shared" si="345"/>
        <v/>
      </c>
      <c r="K527" s="395" t="str">
        <f t="shared" si="346"/>
        <v/>
      </c>
      <c r="L527" s="252" t="str">
        <f t="shared" si="352"/>
        <v/>
      </c>
      <c r="M527" s="252" t="str">
        <f t="shared" si="353"/>
        <v/>
      </c>
      <c r="N527" s="395" t="str">
        <f t="shared" si="348"/>
        <v/>
      </c>
      <c r="O527" s="251" t="str">
        <f t="shared" si="354"/>
        <v/>
      </c>
      <c r="P527" s="252" t="str">
        <f t="shared" si="355"/>
        <v/>
      </c>
      <c r="Q527" s="252" t="str">
        <f t="shared" si="356"/>
        <v/>
      </c>
      <c r="R527" s="252" t="str">
        <f t="shared" si="357"/>
        <v/>
      </c>
      <c r="S527" s="252" t="str">
        <f t="shared" si="358"/>
        <v/>
      </c>
      <c r="T527" s="240" t="str">
        <f>IF($N461=FALSE,"",Pressure_1_R4!G30*C527)</f>
        <v/>
      </c>
      <c r="U527" s="240" t="str">
        <f t="shared" si="359"/>
        <v/>
      </c>
      <c r="V527" s="240" t="str">
        <f t="shared" si="360"/>
        <v/>
      </c>
      <c r="W527" s="240" t="str">
        <f t="shared" si="361"/>
        <v/>
      </c>
      <c r="X527" s="263" t="str">
        <f t="shared" si="362"/>
        <v/>
      </c>
    </row>
    <row r="528" spans="2:24" ht="15" customHeight="1">
      <c r="B528" s="255">
        <f t="shared" si="349"/>
        <v>28</v>
      </c>
      <c r="C528" s="255" t="str">
        <f t="shared" ref="C528:D528" si="375">IF($N462=FALSE,"",D462)</f>
        <v/>
      </c>
      <c r="D528" s="252" t="str">
        <f t="shared" si="375"/>
        <v/>
      </c>
      <c r="E528" s="252" t="str">
        <f>IF($N462=FALSE,"",표준압력!W367)</f>
        <v/>
      </c>
      <c r="F528" s="252" t="str">
        <f>IF($N462=FALSE,"",표준압력!Z367)</f>
        <v/>
      </c>
      <c r="G528" s="252" t="str">
        <f>IF($N462=FALSE,"",Pressure_1_R4!L31*H$429)</f>
        <v/>
      </c>
      <c r="H528" s="395" t="str">
        <f t="shared" si="347"/>
        <v/>
      </c>
      <c r="I528" s="252" t="str">
        <f t="shared" si="351"/>
        <v/>
      </c>
      <c r="J528" s="395" t="str">
        <f t="shared" si="345"/>
        <v/>
      </c>
      <c r="K528" s="395" t="str">
        <f t="shared" si="346"/>
        <v/>
      </c>
      <c r="L528" s="252" t="str">
        <f t="shared" si="352"/>
        <v/>
      </c>
      <c r="M528" s="252" t="str">
        <f t="shared" si="353"/>
        <v/>
      </c>
      <c r="N528" s="395" t="str">
        <f t="shared" si="348"/>
        <v/>
      </c>
      <c r="O528" s="251" t="str">
        <f t="shared" si="354"/>
        <v/>
      </c>
      <c r="P528" s="252" t="str">
        <f t="shared" si="355"/>
        <v/>
      </c>
      <c r="Q528" s="252" t="str">
        <f t="shared" si="356"/>
        <v/>
      </c>
      <c r="R528" s="252" t="str">
        <f t="shared" si="357"/>
        <v/>
      </c>
      <c r="S528" s="252" t="str">
        <f t="shared" si="358"/>
        <v/>
      </c>
      <c r="T528" s="240" t="str">
        <f>IF($N462=FALSE,"",Pressure_1_R4!G31*C528)</f>
        <v/>
      </c>
      <c r="U528" s="240" t="str">
        <f t="shared" si="359"/>
        <v/>
      </c>
      <c r="V528" s="240" t="str">
        <f t="shared" si="360"/>
        <v/>
      </c>
      <c r="W528" s="240" t="str">
        <f t="shared" si="361"/>
        <v/>
      </c>
      <c r="X528" s="263" t="str">
        <f t="shared" si="362"/>
        <v/>
      </c>
    </row>
    <row r="529" spans="2:27" ht="15" customHeight="1">
      <c r="B529" s="255">
        <f t="shared" si="349"/>
        <v>29</v>
      </c>
      <c r="C529" s="255" t="str">
        <f t="shared" ref="C529:D529" si="376">IF($N463=FALSE,"",D463)</f>
        <v/>
      </c>
      <c r="D529" s="252" t="str">
        <f t="shared" si="376"/>
        <v/>
      </c>
      <c r="E529" s="252" t="str">
        <f>IF($N463=FALSE,"",표준압력!W368)</f>
        <v/>
      </c>
      <c r="F529" s="252" t="str">
        <f>IF($N463=FALSE,"",표준압력!Z368)</f>
        <v/>
      </c>
      <c r="G529" s="252" t="str">
        <f>IF($N463=FALSE,"",Pressure_1_R4!L32*H$429)</f>
        <v/>
      </c>
      <c r="H529" s="395" t="str">
        <f t="shared" si="347"/>
        <v/>
      </c>
      <c r="I529" s="252" t="str">
        <f t="shared" si="351"/>
        <v/>
      </c>
      <c r="J529" s="395" t="str">
        <f t="shared" si="345"/>
        <v/>
      </c>
      <c r="K529" s="395" t="str">
        <f t="shared" si="346"/>
        <v/>
      </c>
      <c r="L529" s="252" t="str">
        <f t="shared" si="352"/>
        <v/>
      </c>
      <c r="M529" s="252" t="str">
        <f t="shared" si="353"/>
        <v/>
      </c>
      <c r="N529" s="395" t="str">
        <f t="shared" si="348"/>
        <v/>
      </c>
      <c r="O529" s="251" t="str">
        <f t="shared" si="354"/>
        <v/>
      </c>
      <c r="P529" s="252" t="str">
        <f t="shared" si="355"/>
        <v/>
      </c>
      <c r="Q529" s="252" t="str">
        <f t="shared" si="356"/>
        <v/>
      </c>
      <c r="R529" s="252" t="str">
        <f t="shared" si="357"/>
        <v/>
      </c>
      <c r="S529" s="252" t="str">
        <f t="shared" si="358"/>
        <v/>
      </c>
      <c r="T529" s="240" t="str">
        <f>IF($N463=FALSE,"",Pressure_1_R4!G32*C529)</f>
        <v/>
      </c>
      <c r="U529" s="240" t="str">
        <f t="shared" si="359"/>
        <v/>
      </c>
      <c r="V529" s="240" t="str">
        <f t="shared" si="360"/>
        <v/>
      </c>
      <c r="W529" s="240" t="str">
        <f t="shared" si="361"/>
        <v/>
      </c>
      <c r="X529" s="263" t="str">
        <f t="shared" si="362"/>
        <v/>
      </c>
    </row>
    <row r="530" spans="2:27" ht="15" customHeight="1" thickBot="1">
      <c r="B530" s="255">
        <f t="shared" si="349"/>
        <v>30</v>
      </c>
      <c r="C530" s="255" t="str">
        <f t="shared" ref="C530:D530" si="377">IF($N464=FALSE,"",D464)</f>
        <v/>
      </c>
      <c r="D530" s="252" t="str">
        <f t="shared" si="377"/>
        <v/>
      </c>
      <c r="E530" s="252" t="str">
        <f>IF($N464=FALSE,"",표준압력!W369)</f>
        <v/>
      </c>
      <c r="F530" s="252" t="str">
        <f>IF($N464=FALSE,"",표준압력!Z369)</f>
        <v/>
      </c>
      <c r="G530" s="252" t="str">
        <f>IF($N464=FALSE,"",Pressure_1_R4!L33*H$429)</f>
        <v/>
      </c>
      <c r="H530" s="395" t="str">
        <f t="shared" si="347"/>
        <v/>
      </c>
      <c r="I530" s="252" t="str">
        <f t="shared" si="351"/>
        <v/>
      </c>
      <c r="J530" s="395" t="str">
        <f t="shared" si="345"/>
        <v/>
      </c>
      <c r="K530" s="395" t="str">
        <f t="shared" si="346"/>
        <v/>
      </c>
      <c r="L530" s="252" t="str">
        <f t="shared" si="352"/>
        <v/>
      </c>
      <c r="M530" s="252" t="str">
        <f t="shared" si="353"/>
        <v/>
      </c>
      <c r="N530" s="395" t="str">
        <f t="shared" si="348"/>
        <v/>
      </c>
      <c r="O530" s="251" t="str">
        <f t="shared" si="354"/>
        <v/>
      </c>
      <c r="P530" s="252" t="str">
        <f t="shared" si="355"/>
        <v/>
      </c>
      <c r="Q530" s="252" t="str">
        <f t="shared" si="356"/>
        <v/>
      </c>
      <c r="R530" s="252" t="str">
        <f t="shared" si="357"/>
        <v/>
      </c>
      <c r="S530" s="252" t="str">
        <f t="shared" si="358"/>
        <v/>
      </c>
      <c r="T530" s="240" t="str">
        <f>IF($N464=FALSE,"",Pressure_1_R4!G33*C530)</f>
        <v/>
      </c>
      <c r="U530" s="240" t="str">
        <f t="shared" si="359"/>
        <v/>
      </c>
      <c r="V530" s="240" t="str">
        <f t="shared" si="360"/>
        <v/>
      </c>
      <c r="W530" s="240" t="str">
        <f t="shared" si="361"/>
        <v/>
      </c>
      <c r="X530" s="263" t="str">
        <f t="shared" si="362"/>
        <v/>
      </c>
    </row>
    <row r="531" spans="2:27" ht="15" customHeight="1" thickBot="1">
      <c r="S531" s="239"/>
      <c r="U531" s="254"/>
      <c r="V531" s="254"/>
      <c r="X531" s="264" t="str">
        <f>IF($N450=FALSE,"",IF(SUM(X501:X530)=0,"","초과"))</f>
        <v/>
      </c>
    </row>
    <row r="532" spans="2:27" ht="15" customHeight="1">
      <c r="B532" s="243" t="s">
        <v>597</v>
      </c>
      <c r="H532" s="243" t="s">
        <v>529</v>
      </c>
      <c r="T532" s="243" t="s">
        <v>677</v>
      </c>
      <c r="U532" s="254"/>
      <c r="V532" s="254"/>
    </row>
    <row r="533" spans="2:27" ht="15" customHeight="1">
      <c r="B533" s="795" t="s">
        <v>530</v>
      </c>
      <c r="C533" s="788" t="s">
        <v>376</v>
      </c>
      <c r="D533" s="786" t="s">
        <v>697</v>
      </c>
      <c r="E533" s="796"/>
      <c r="F533" s="787"/>
      <c r="H533" s="797" t="s">
        <v>644</v>
      </c>
      <c r="I533" s="798"/>
      <c r="J533" s="799"/>
      <c r="K533" s="804" t="s">
        <v>600</v>
      </c>
      <c r="M533" s="258" t="s">
        <v>645</v>
      </c>
      <c r="N533" s="806" t="s">
        <v>534</v>
      </c>
      <c r="O533" s="807"/>
      <c r="P533" s="807"/>
      <c r="Q533" s="807"/>
      <c r="R533" s="808"/>
      <c r="T533" s="820" t="s">
        <v>553</v>
      </c>
      <c r="U533" s="821"/>
      <c r="W533" s="257" t="s">
        <v>603</v>
      </c>
      <c r="X533" s="257" t="s">
        <v>674</v>
      </c>
      <c r="Y533" s="257" t="s">
        <v>646</v>
      </c>
      <c r="Z533" s="257" t="s">
        <v>601</v>
      </c>
      <c r="AA533" s="257" t="s">
        <v>536</v>
      </c>
    </row>
    <row r="534" spans="2:27" ht="15" customHeight="1">
      <c r="B534" s="795"/>
      <c r="C534" s="788"/>
      <c r="D534" s="304" t="s">
        <v>609</v>
      </c>
      <c r="E534" s="304" t="s">
        <v>541</v>
      </c>
      <c r="F534" s="304" t="s">
        <v>605</v>
      </c>
      <c r="H534" s="309" t="s">
        <v>157</v>
      </c>
      <c r="I534" s="309" t="s">
        <v>544</v>
      </c>
      <c r="J534" s="309" t="s">
        <v>492</v>
      </c>
      <c r="K534" s="805"/>
      <c r="M534" s="265" t="s">
        <v>608</v>
      </c>
      <c r="N534" s="266" t="s">
        <v>177</v>
      </c>
      <c r="O534" s="333" t="s">
        <v>156</v>
      </c>
      <c r="P534" s="333" t="s">
        <v>72</v>
      </c>
      <c r="Q534" s="333" t="s">
        <v>550</v>
      </c>
      <c r="R534" s="333" t="s">
        <v>101</v>
      </c>
      <c r="T534" s="261" t="s">
        <v>678</v>
      </c>
      <c r="U534" s="262" t="e">
        <f>SLOPE(D501:D530,H501:H530)</f>
        <v>#DIV/0!</v>
      </c>
      <c r="W534" s="259"/>
      <c r="X534" s="259" t="s">
        <v>144</v>
      </c>
      <c r="Y534" s="257" t="s">
        <v>650</v>
      </c>
      <c r="Z534" s="259"/>
      <c r="AA534" s="259" t="s">
        <v>144</v>
      </c>
    </row>
    <row r="535" spans="2:27" ht="15" customHeight="1">
      <c r="B535" s="795"/>
      <c r="C535" s="308">
        <f ca="1">D500</f>
        <v>0</v>
      </c>
      <c r="D535" s="308">
        <f ca="1">H500</f>
        <v>0</v>
      </c>
      <c r="E535" s="308">
        <f ca="1">I500</f>
        <v>0</v>
      </c>
      <c r="F535" s="308">
        <f ca="1">W500</f>
        <v>0</v>
      </c>
      <c r="H535" s="309">
        <f ca="1">D535</f>
        <v>0</v>
      </c>
      <c r="I535" s="309">
        <f ca="1">H535</f>
        <v>0</v>
      </c>
      <c r="J535" s="309">
        <f ca="1">I535</f>
        <v>0</v>
      </c>
      <c r="K535" s="332" t="str">
        <f>IF(TYPE(MATCH("FAIL",K536:K565,0))=16,"","FAIL")</f>
        <v/>
      </c>
      <c r="M535" s="267">
        <f ca="1">IF(O$3=TRUE,MIN(M536:M565),IF(TYPE(MATCH(G429,$AA$6:$AH$6,0))=16,MIN(M536:M565),MIN(M536:M565,J429)))</f>
        <v>0</v>
      </c>
      <c r="N535" s="268">
        <f ca="1">OFFSET(X534,MATCH(M535,Y535:Y545,0),0)</f>
        <v>0</v>
      </c>
      <c r="O535" s="268">
        <f ca="1">N535</f>
        <v>0</v>
      </c>
      <c r="P535" s="268">
        <f ca="1">O535</f>
        <v>0</v>
      </c>
      <c r="Q535" s="268">
        <f ca="1">P535</f>
        <v>0</v>
      </c>
      <c r="R535" s="268" t="str">
        <f ca="1">OFFSET(X534,MATCH(M535+1,Y535:Y545,0),0)</f>
        <v>0.0</v>
      </c>
      <c r="T535" s="261" t="s">
        <v>679</v>
      </c>
      <c r="U535" s="262" t="e">
        <f>INTERCEPT(D501:D530,H501:H530)</f>
        <v>#DIV/0!</v>
      </c>
      <c r="W535" s="375">
        <v>1E-8</v>
      </c>
      <c r="X535" s="375" t="s">
        <v>881</v>
      </c>
      <c r="Y535" s="375">
        <v>8</v>
      </c>
      <c r="Z535" s="85">
        <v>0</v>
      </c>
      <c r="AA535" s="85"/>
    </row>
    <row r="536" spans="2:27" ht="15" customHeight="1">
      <c r="B536" s="240">
        <f t="shared" ref="B536:B549" si="378">B501</f>
        <v>1</v>
      </c>
      <c r="C536" s="260" t="str">
        <f t="shared" ref="C536:C549" si="379">IF($N435=FALSE,"",TEXT(ROUND(D501,$M$535),N536))</f>
        <v/>
      </c>
      <c r="D536" s="260" t="str">
        <f t="shared" ref="D536:D549" si="380">IF($N435=FALSE,"",TEXT(H501,O536))</f>
        <v/>
      </c>
      <c r="E536" s="260" t="str">
        <f t="shared" ref="E536:E549" si="381">IF($N435=FALSE,"",TEXT(ROUND(I501,$M$535),P536))</f>
        <v/>
      </c>
      <c r="F536" s="260" t="str">
        <f>IF($N435=FALSE,"",TEXT(IF(O$3=TRUE,ROUND(W501,$M$535),ROUNDUP(W501,$M$535)),Q536))</f>
        <v/>
      </c>
      <c r="H536" s="269" t="str">
        <f>IF($N435=FALSE,"",ROUND(Pressure_1_R4!N4*$H$429,M$535+1))</f>
        <v/>
      </c>
      <c r="I536" s="269" t="str">
        <f>IF($N435=FALSE,"",ROUND(Pressure_1_R4!O4*$H$429,M$535+1))</f>
        <v/>
      </c>
      <c r="J536" s="269" t="str">
        <f t="shared" ref="J536:J549" si="382">IF($N435=FALSE,"","± "&amp;TEXT((I536-H536)/2,R536))</f>
        <v/>
      </c>
      <c r="K536" s="270" t="str">
        <f t="shared" ref="K536:K549" si="383">IF($N435=FALSE,"",IF(AND(H536&lt;=H501,H501&lt;=I536),"PASS","FAIL"))</f>
        <v/>
      </c>
      <c r="M536" s="255" t="str">
        <f ca="1">IF($N435=FALSE,"",OFFSET(Y$534,COUNTIF(W$535:W$545,"&lt;="&amp;U501),0)+P$3)</f>
        <v/>
      </c>
      <c r="N536" s="255" t="str">
        <f ca="1">IF($N435=FALSE,"",SUBSTITUTE(OFFSET($AA$534,COUNTIF($Z$535:$Z$544,"&lt;="&amp;ABS(C501)),0),0,"")&amp;N$535)</f>
        <v/>
      </c>
      <c r="O536" s="255" t="str">
        <f ca="1">IF($N435=FALSE,"",SUBSTITUTE(OFFSET($AA$534,COUNTIF($Z$535:$Z$544,"&lt;="&amp;ABS(H501)),0),0,"")&amp;O$535)</f>
        <v/>
      </c>
      <c r="P536" s="255" t="str">
        <f ca="1">IF($N435=FALSE,"",SUBSTITUTE(OFFSET($AA$534,COUNTIF($Z$535:$Z$544,"&lt;="&amp;ABS(I501)),0),0,"")&amp;P$535)</f>
        <v/>
      </c>
      <c r="Q536" s="255" t="str">
        <f t="shared" ref="Q536:R549" si="384">IF($N435=FALSE,"",Q$535)</f>
        <v/>
      </c>
      <c r="R536" s="255" t="str">
        <f t="shared" si="384"/>
        <v/>
      </c>
      <c r="W536" s="375">
        <v>9.9999999999999995E-8</v>
      </c>
      <c r="X536" s="375" t="s">
        <v>882</v>
      </c>
      <c r="Y536" s="375">
        <v>7</v>
      </c>
      <c r="Z536" s="85">
        <v>1</v>
      </c>
      <c r="AA536" s="85"/>
    </row>
    <row r="537" spans="2:27" ht="15" customHeight="1">
      <c r="B537" s="240">
        <f t="shared" si="378"/>
        <v>2</v>
      </c>
      <c r="C537" s="260" t="str">
        <f t="shared" si="379"/>
        <v/>
      </c>
      <c r="D537" s="260" t="str">
        <f t="shared" si="380"/>
        <v/>
      </c>
      <c r="E537" s="260" t="str">
        <f t="shared" si="381"/>
        <v/>
      </c>
      <c r="F537" s="260" t="str">
        <f>IF($N436=FALSE,"",TEXT(IF(O$3=TRUE,ROUND(W502,$M$535),ROUNDUP(W502,$M$535)),Q537))</f>
        <v/>
      </c>
      <c r="H537" s="269" t="str">
        <f>IF($N436=FALSE,"",ROUND(Pressure_1_R4!N5*$H$429,M$535+1))</f>
        <v/>
      </c>
      <c r="I537" s="269" t="str">
        <f>IF($N436=FALSE,"",ROUND(Pressure_1_R4!O5*$H$429,M$535+1))</f>
        <v/>
      </c>
      <c r="J537" s="269" t="str">
        <f t="shared" si="382"/>
        <v/>
      </c>
      <c r="K537" s="270" t="str">
        <f t="shared" si="383"/>
        <v/>
      </c>
      <c r="M537" s="255" t="str">
        <f ca="1">IF($N436=FALSE,"",OFFSET(Y$534,COUNTIF(W$535:W$545,"&lt;="&amp;U502),0)+P$3)</f>
        <v/>
      </c>
      <c r="N537" s="255" t="str">
        <f ca="1">IF($N436=FALSE,"",SUBSTITUTE(OFFSET($AA$534,COUNTIF($Z$535:$Z$544,"&lt;="&amp;ABS(C502)),0),0,"")&amp;N$535)</f>
        <v/>
      </c>
      <c r="O537" s="255" t="str">
        <f ca="1">IF($N436=FALSE,"",SUBSTITUTE(OFFSET($AA$534,COUNTIF($Z$535:$Z$544,"&lt;="&amp;ABS(H502)),0),0,"")&amp;O$535)</f>
        <v/>
      </c>
      <c r="P537" s="255" t="str">
        <f ca="1">IF($N436=FALSE,"",SUBSTITUTE(OFFSET($AA$534,COUNTIF($Z$535:$Z$544,"&lt;="&amp;ABS(I502)),0),0,"")&amp;P$535)</f>
        <v/>
      </c>
      <c r="Q537" s="255" t="str">
        <f t="shared" si="384"/>
        <v/>
      </c>
      <c r="R537" s="255" t="str">
        <f t="shared" si="384"/>
        <v/>
      </c>
      <c r="W537" s="375">
        <v>9.9999999999999995E-7</v>
      </c>
      <c r="X537" s="375" t="s">
        <v>610</v>
      </c>
      <c r="Y537" s="375">
        <v>6</v>
      </c>
      <c r="Z537" s="85">
        <v>10</v>
      </c>
      <c r="AA537" s="85" t="s">
        <v>145</v>
      </c>
    </row>
    <row r="538" spans="2:27" ht="15" customHeight="1">
      <c r="B538" s="240">
        <f t="shared" si="378"/>
        <v>3</v>
      </c>
      <c r="C538" s="260" t="str">
        <f t="shared" si="379"/>
        <v/>
      </c>
      <c r="D538" s="260" t="str">
        <f t="shared" si="380"/>
        <v/>
      </c>
      <c r="E538" s="260" t="str">
        <f t="shared" si="381"/>
        <v/>
      </c>
      <c r="F538" s="260" t="str">
        <f>IF($N437=FALSE,"",TEXT(IF(O$3=TRUE,ROUND(W503,$M$535),ROUNDUP(W503,$M$535)),Q538))</f>
        <v/>
      </c>
      <c r="H538" s="269" t="str">
        <f>IF($N437=FALSE,"",ROUND(Pressure_1_R4!N6*$H$429,M$535+1))</f>
        <v/>
      </c>
      <c r="I538" s="269" t="str">
        <f>IF($N437=FALSE,"",ROUND(Pressure_1_R4!O6*$H$429,M$535+1))</f>
        <v/>
      </c>
      <c r="J538" s="269" t="str">
        <f t="shared" si="382"/>
        <v/>
      </c>
      <c r="K538" s="270" t="str">
        <f t="shared" si="383"/>
        <v/>
      </c>
      <c r="M538" s="255" t="str">
        <f ca="1">IF($N437=FALSE,"",OFFSET(Y$534,COUNTIF(W$535:W$545,"&lt;="&amp;U503),0)+P$3)</f>
        <v/>
      </c>
      <c r="N538" s="255" t="str">
        <f ca="1">IF($N437=FALSE,"",SUBSTITUTE(OFFSET($AA$534,COUNTIF($Z$535:$Z$544,"&lt;="&amp;ABS(C503)),0),0,"")&amp;N$535)</f>
        <v/>
      </c>
      <c r="O538" s="255" t="str">
        <f ca="1">IF($N437=FALSE,"",SUBSTITUTE(OFFSET($AA$534,COUNTIF($Z$535:$Z$544,"&lt;="&amp;ABS(H503)),0),0,"")&amp;O$535)</f>
        <v/>
      </c>
      <c r="P538" s="255" t="str">
        <f ca="1">IF($N437=FALSE,"",SUBSTITUTE(OFFSET($AA$534,COUNTIF($Z$535:$Z$544,"&lt;="&amp;ABS(I503)),0),0,"")&amp;P$535)</f>
        <v/>
      </c>
      <c r="Q538" s="255" t="str">
        <f t="shared" si="384"/>
        <v/>
      </c>
      <c r="R538" s="255" t="str">
        <f t="shared" si="384"/>
        <v/>
      </c>
      <c r="W538" s="375">
        <v>1.0000000000000001E-5</v>
      </c>
      <c r="X538" s="375" t="s">
        <v>883</v>
      </c>
      <c r="Y538" s="375">
        <v>5</v>
      </c>
      <c r="Z538" s="85">
        <v>100</v>
      </c>
      <c r="AA538" s="85" t="s">
        <v>146</v>
      </c>
    </row>
    <row r="539" spans="2:27" ht="15" customHeight="1">
      <c r="B539" s="240">
        <f t="shared" si="378"/>
        <v>4</v>
      </c>
      <c r="C539" s="260" t="str">
        <f t="shared" si="379"/>
        <v/>
      </c>
      <c r="D539" s="260" t="str">
        <f t="shared" si="380"/>
        <v/>
      </c>
      <c r="E539" s="260" t="str">
        <f t="shared" si="381"/>
        <v/>
      </c>
      <c r="F539" s="260" t="str">
        <f>IF($N438=FALSE,"",TEXT(IF(O$3=TRUE,ROUND(W504,$M$535),ROUNDUP(W504,$M$535)),Q539))</f>
        <v/>
      </c>
      <c r="H539" s="269" t="str">
        <f>IF($N438=FALSE,"",ROUND(Pressure_1_R4!N7*$H$429,M$535+1))</f>
        <v/>
      </c>
      <c r="I539" s="269" t="str">
        <f>IF($N438=FALSE,"",ROUND(Pressure_1_R4!O7*$H$429,M$535+1))</f>
        <v/>
      </c>
      <c r="J539" s="269" t="str">
        <f t="shared" si="382"/>
        <v/>
      </c>
      <c r="K539" s="270" t="str">
        <f t="shared" si="383"/>
        <v/>
      </c>
      <c r="M539" s="255" t="str">
        <f ca="1">IF($N438=FALSE,"",OFFSET(Y$534,COUNTIF(W$535:W$545,"&lt;="&amp;U504),0)+P$3)</f>
        <v/>
      </c>
      <c r="N539" s="255" t="str">
        <f ca="1">IF($N438=FALSE,"",SUBSTITUTE(OFFSET($AA$534,COUNTIF($Z$535:$Z$544,"&lt;="&amp;ABS(C504)),0),0,"")&amp;N$535)</f>
        <v/>
      </c>
      <c r="O539" s="255" t="str">
        <f ca="1">IF($N438=FALSE,"",SUBSTITUTE(OFFSET($AA$534,COUNTIF($Z$535:$Z$544,"&lt;="&amp;ABS(H504)),0),0,"")&amp;O$535)</f>
        <v/>
      </c>
      <c r="P539" s="255" t="str">
        <f ca="1">IF($N438=FALSE,"",SUBSTITUTE(OFFSET($AA$534,COUNTIF($Z$535:$Z$544,"&lt;="&amp;ABS(I504)),0),0,"")&amp;P$535)</f>
        <v/>
      </c>
      <c r="Q539" s="255" t="str">
        <f t="shared" si="384"/>
        <v/>
      </c>
      <c r="R539" s="255" t="str">
        <f t="shared" si="384"/>
        <v/>
      </c>
      <c r="W539" s="375">
        <v>1E-4</v>
      </c>
      <c r="X539" s="375" t="s">
        <v>652</v>
      </c>
      <c r="Y539" s="375">
        <v>4</v>
      </c>
      <c r="Z539" s="85">
        <v>1000</v>
      </c>
      <c r="AA539" s="85" t="s">
        <v>147</v>
      </c>
    </row>
    <row r="540" spans="2:27" ht="15" customHeight="1">
      <c r="B540" s="240">
        <f t="shared" si="378"/>
        <v>5</v>
      </c>
      <c r="C540" s="260" t="str">
        <f t="shared" si="379"/>
        <v/>
      </c>
      <c r="D540" s="260" t="str">
        <f t="shared" si="380"/>
        <v/>
      </c>
      <c r="E540" s="260" t="str">
        <f t="shared" si="381"/>
        <v/>
      </c>
      <c r="F540" s="260" t="str">
        <f>IF($N439=FALSE,"",TEXT(IF(O$3=TRUE,ROUND(W505,$M$535),ROUNDUP(W505,$M$535)),Q540))</f>
        <v/>
      </c>
      <c r="H540" s="269" t="str">
        <f>IF($N439=FALSE,"",ROUND(Pressure_1_R4!N8*$H$429,M$535+1))</f>
        <v/>
      </c>
      <c r="I540" s="269" t="str">
        <f>IF($N439=FALSE,"",ROUND(Pressure_1_R4!O8*$H$429,M$535+1))</f>
        <v/>
      </c>
      <c r="J540" s="269" t="str">
        <f t="shared" si="382"/>
        <v/>
      </c>
      <c r="K540" s="270" t="str">
        <f t="shared" si="383"/>
        <v/>
      </c>
      <c r="M540" s="255" t="str">
        <f ca="1">IF($N439=FALSE,"",OFFSET(Y$534,COUNTIF(W$535:W$545,"&lt;="&amp;U505),0)+P$3)</f>
        <v/>
      </c>
      <c r="N540" s="255" t="str">
        <f ca="1">IF($N439=FALSE,"",SUBSTITUTE(OFFSET($AA$534,COUNTIF($Z$535:$Z$544,"&lt;="&amp;ABS(C505)),0),0,"")&amp;N$535)</f>
        <v/>
      </c>
      <c r="O540" s="255" t="str">
        <f ca="1">IF($N439=FALSE,"",SUBSTITUTE(OFFSET($AA$534,COUNTIF($Z$535:$Z$544,"&lt;="&amp;ABS(H505)),0),0,"")&amp;O$535)</f>
        <v/>
      </c>
      <c r="P540" s="255" t="str">
        <f ca="1">IF($N439=FALSE,"",SUBSTITUTE(OFFSET($AA$534,COUNTIF($Z$535:$Z$544,"&lt;="&amp;ABS(I505)),0),0,"")&amp;P$535)</f>
        <v/>
      </c>
      <c r="Q540" s="255" t="str">
        <f t="shared" si="384"/>
        <v/>
      </c>
      <c r="R540" s="255" t="str">
        <f t="shared" si="384"/>
        <v/>
      </c>
      <c r="W540" s="375">
        <v>1E-3</v>
      </c>
      <c r="X540" s="376" t="s">
        <v>884</v>
      </c>
      <c r="Y540" s="375">
        <v>3</v>
      </c>
      <c r="Z540" s="85">
        <v>10000</v>
      </c>
      <c r="AA540" s="85" t="s">
        <v>148</v>
      </c>
    </row>
    <row r="541" spans="2:27" ht="15" customHeight="1">
      <c r="B541" s="240">
        <f t="shared" si="378"/>
        <v>6</v>
      </c>
      <c r="C541" s="260" t="str">
        <f t="shared" si="379"/>
        <v/>
      </c>
      <c r="D541" s="260" t="str">
        <f t="shared" si="380"/>
        <v/>
      </c>
      <c r="E541" s="260" t="str">
        <f t="shared" si="381"/>
        <v/>
      </c>
      <c r="F541" s="260" t="str">
        <f>IF($N440=FALSE,"",TEXT(IF(O$3=TRUE,ROUND(W506,$M$535),ROUNDUP(W506,$M$535)),Q541))</f>
        <v/>
      </c>
      <c r="H541" s="269" t="str">
        <f>IF($N440=FALSE,"",ROUND(Pressure_1_R4!N9*$H$429,M$535+1))</f>
        <v/>
      </c>
      <c r="I541" s="269" t="str">
        <f>IF($N440=FALSE,"",ROUND(Pressure_1_R4!O9*$H$429,M$535+1))</f>
        <v/>
      </c>
      <c r="J541" s="269" t="str">
        <f t="shared" si="382"/>
        <v/>
      </c>
      <c r="K541" s="270" t="str">
        <f t="shared" si="383"/>
        <v/>
      </c>
      <c r="M541" s="255" t="str">
        <f ca="1">IF($N440=FALSE,"",OFFSET(Y$534,COUNTIF(W$535:W$545,"&lt;="&amp;U506),0)+P$3)</f>
        <v/>
      </c>
      <c r="N541" s="255" t="str">
        <f ca="1">IF($N440=FALSE,"",SUBSTITUTE(OFFSET($AA$534,COUNTIF($Z$535:$Z$544,"&lt;="&amp;ABS(C506)),0),0,"")&amp;N$535)</f>
        <v/>
      </c>
      <c r="O541" s="255" t="str">
        <f ca="1">IF($N440=FALSE,"",SUBSTITUTE(OFFSET($AA$534,COUNTIF($Z$535:$Z$544,"&lt;="&amp;ABS(H506)),0),0,"")&amp;O$535)</f>
        <v/>
      </c>
      <c r="P541" s="255" t="str">
        <f ca="1">IF($N440=FALSE,"",SUBSTITUTE(OFFSET($AA$534,COUNTIF($Z$535:$Z$544,"&lt;="&amp;ABS(I506)),0),0,"")&amp;P$535)</f>
        <v/>
      </c>
      <c r="Q541" s="255" t="str">
        <f t="shared" si="384"/>
        <v/>
      </c>
      <c r="R541" s="255" t="str">
        <f t="shared" si="384"/>
        <v/>
      </c>
      <c r="W541" s="375">
        <v>0.01</v>
      </c>
      <c r="X541" s="376" t="s">
        <v>885</v>
      </c>
      <c r="Y541" s="375">
        <v>2</v>
      </c>
      <c r="Z541" s="85">
        <v>100000</v>
      </c>
      <c r="AA541" s="85" t="s">
        <v>149</v>
      </c>
    </row>
    <row r="542" spans="2:27" ht="15" customHeight="1">
      <c r="B542" s="240">
        <f t="shared" si="378"/>
        <v>7</v>
      </c>
      <c r="C542" s="260" t="str">
        <f t="shared" si="379"/>
        <v/>
      </c>
      <c r="D542" s="260" t="str">
        <f t="shared" si="380"/>
        <v/>
      </c>
      <c r="E542" s="260" t="str">
        <f t="shared" si="381"/>
        <v/>
      </c>
      <c r="F542" s="260" t="str">
        <f>IF($N441=FALSE,"",TEXT(IF(O$3=TRUE,ROUND(W507,$M$535),ROUNDUP(W507,$M$535)),Q542))</f>
        <v/>
      </c>
      <c r="H542" s="269" t="str">
        <f>IF($N441=FALSE,"",ROUND(Pressure_1_R4!N10*$H$429,M$535+1))</f>
        <v/>
      </c>
      <c r="I542" s="269" t="str">
        <f>IF($N441=FALSE,"",ROUND(Pressure_1_R4!O10*$H$429,M$535+1))</f>
        <v/>
      </c>
      <c r="J542" s="269" t="str">
        <f t="shared" si="382"/>
        <v/>
      </c>
      <c r="K542" s="270" t="str">
        <f t="shared" si="383"/>
        <v/>
      </c>
      <c r="M542" s="255" t="str">
        <f ca="1">IF($N441=FALSE,"",OFFSET(Y$534,COUNTIF(W$535:W$545,"&lt;="&amp;U507),0)+P$3)</f>
        <v/>
      </c>
      <c r="N542" s="255" t="str">
        <f ca="1">IF($N441=FALSE,"",SUBSTITUTE(OFFSET($AA$534,COUNTIF($Z$535:$Z$544,"&lt;="&amp;ABS(C507)),0),0,"")&amp;N$535)</f>
        <v/>
      </c>
      <c r="O542" s="255" t="str">
        <f ca="1">IF($N441=FALSE,"",SUBSTITUTE(OFFSET($AA$534,COUNTIF($Z$535:$Z$544,"&lt;="&amp;ABS(H507)),0),0,"")&amp;O$535)</f>
        <v/>
      </c>
      <c r="P542" s="255" t="str">
        <f ca="1">IF($N441=FALSE,"",SUBSTITUTE(OFFSET($AA$534,COUNTIF($Z$535:$Z$544,"&lt;="&amp;ABS(I507)),0),0,"")&amp;P$535)</f>
        <v/>
      </c>
      <c r="Q542" s="255" t="str">
        <f t="shared" si="384"/>
        <v/>
      </c>
      <c r="R542" s="255" t="str">
        <f t="shared" si="384"/>
        <v/>
      </c>
      <c r="W542" s="375">
        <v>0.1</v>
      </c>
      <c r="X542" s="376" t="s">
        <v>860</v>
      </c>
      <c r="Y542" s="375">
        <v>1</v>
      </c>
      <c r="Z542" s="85">
        <v>1000000</v>
      </c>
      <c r="AA542" s="85" t="s">
        <v>150</v>
      </c>
    </row>
    <row r="543" spans="2:27" ht="15" customHeight="1">
      <c r="B543" s="240">
        <f t="shared" si="378"/>
        <v>8</v>
      </c>
      <c r="C543" s="260" t="str">
        <f t="shared" si="379"/>
        <v/>
      </c>
      <c r="D543" s="260" t="str">
        <f t="shared" si="380"/>
        <v/>
      </c>
      <c r="E543" s="260" t="str">
        <f t="shared" si="381"/>
        <v/>
      </c>
      <c r="F543" s="260" t="str">
        <f>IF($N442=FALSE,"",TEXT(IF(O$3=TRUE,ROUND(W508,$M$535),ROUNDUP(W508,$M$535)),Q543))</f>
        <v/>
      </c>
      <c r="H543" s="269" t="str">
        <f>IF($N442=FALSE,"",ROUND(Pressure_1_R4!N11*$H$429,M$535+1))</f>
        <v/>
      </c>
      <c r="I543" s="269" t="str">
        <f>IF($N442=FALSE,"",ROUND(Pressure_1_R4!O11*$H$429,M$535+1))</f>
        <v/>
      </c>
      <c r="J543" s="269" t="str">
        <f t="shared" si="382"/>
        <v/>
      </c>
      <c r="K543" s="270" t="str">
        <f t="shared" si="383"/>
        <v/>
      </c>
      <c r="M543" s="255" t="str">
        <f ca="1">IF($N442=FALSE,"",OFFSET(Y$534,COUNTIF(W$535:W$545,"&lt;="&amp;U508),0)+P$3)</f>
        <v/>
      </c>
      <c r="N543" s="255" t="str">
        <f ca="1">IF($N442=FALSE,"",SUBSTITUTE(OFFSET($AA$534,COUNTIF($Z$535:$Z$544,"&lt;="&amp;ABS(C508)),0),0,"")&amp;N$535)</f>
        <v/>
      </c>
      <c r="O543" s="255" t="str">
        <f ca="1">IF($N442=FALSE,"",SUBSTITUTE(OFFSET($AA$534,COUNTIF($Z$535:$Z$544,"&lt;="&amp;ABS(H508)),0),0,"")&amp;O$535)</f>
        <v/>
      </c>
      <c r="P543" s="255" t="str">
        <f ca="1">IF($N442=FALSE,"",SUBSTITUTE(OFFSET($AA$534,COUNTIF($Z$535:$Z$544,"&lt;="&amp;ABS(I508)),0),0,"")&amp;P$535)</f>
        <v/>
      </c>
      <c r="Q543" s="255" t="str">
        <f t="shared" si="384"/>
        <v/>
      </c>
      <c r="R543" s="255" t="str">
        <f t="shared" si="384"/>
        <v/>
      </c>
      <c r="W543" s="375">
        <v>1</v>
      </c>
      <c r="X543" s="375">
        <v>0</v>
      </c>
      <c r="Y543" s="375">
        <v>0</v>
      </c>
      <c r="Z543" s="85">
        <v>10000000</v>
      </c>
      <c r="AA543" s="85" t="s">
        <v>151</v>
      </c>
    </row>
    <row r="544" spans="2:27" ht="15" customHeight="1">
      <c r="B544" s="240">
        <f t="shared" si="378"/>
        <v>9</v>
      </c>
      <c r="C544" s="260" t="str">
        <f t="shared" si="379"/>
        <v/>
      </c>
      <c r="D544" s="260" t="str">
        <f t="shared" si="380"/>
        <v/>
      </c>
      <c r="E544" s="260" t="str">
        <f t="shared" si="381"/>
        <v/>
      </c>
      <c r="F544" s="260" t="str">
        <f>IF($N443=FALSE,"",TEXT(IF(O$3=TRUE,ROUND(W509,$M$535),ROUNDUP(W509,$M$535)),Q544))</f>
        <v/>
      </c>
      <c r="H544" s="269" t="str">
        <f>IF($N443=FALSE,"",ROUND(Pressure_1_R4!N12*$H$429,M$535+1))</f>
        <v/>
      </c>
      <c r="I544" s="269" t="str">
        <f>IF($N443=FALSE,"",ROUND(Pressure_1_R4!O12*$H$429,M$535+1))</f>
        <v/>
      </c>
      <c r="J544" s="269" t="str">
        <f t="shared" si="382"/>
        <v/>
      </c>
      <c r="K544" s="270" t="str">
        <f t="shared" si="383"/>
        <v/>
      </c>
      <c r="M544" s="255" t="str">
        <f ca="1">IF($N443=FALSE,"",OFFSET(Y$534,COUNTIF(W$535:W$545,"&lt;="&amp;U509),0)+P$3)</f>
        <v/>
      </c>
      <c r="N544" s="255" t="str">
        <f ca="1">IF($N443=FALSE,"",SUBSTITUTE(OFFSET($AA$534,COUNTIF($Z$535:$Z$544,"&lt;="&amp;ABS(C509)),0),0,"")&amp;N$535)</f>
        <v/>
      </c>
      <c r="O544" s="255" t="str">
        <f ca="1">IF($N443=FALSE,"",SUBSTITUTE(OFFSET($AA$534,COUNTIF($Z$535:$Z$544,"&lt;="&amp;ABS(H509)),0),0,"")&amp;O$535)</f>
        <v/>
      </c>
      <c r="P544" s="255" t="str">
        <f ca="1">IF($N443=FALSE,"",SUBSTITUTE(OFFSET($AA$534,COUNTIF($Z$535:$Z$544,"&lt;="&amp;ABS(I509)),0),0,"")&amp;P$535)</f>
        <v/>
      </c>
      <c r="Q544" s="255" t="str">
        <f t="shared" si="384"/>
        <v/>
      </c>
      <c r="R544" s="255" t="str">
        <f t="shared" si="384"/>
        <v/>
      </c>
      <c r="W544" s="375">
        <v>10</v>
      </c>
      <c r="X544" s="375">
        <v>0</v>
      </c>
      <c r="Y544" s="375">
        <v>-1</v>
      </c>
      <c r="Z544" s="85"/>
      <c r="AA544" s="85"/>
    </row>
    <row r="545" spans="2:25" ht="15" customHeight="1">
      <c r="B545" s="240">
        <f t="shared" si="378"/>
        <v>10</v>
      </c>
      <c r="C545" s="260" t="str">
        <f t="shared" si="379"/>
        <v/>
      </c>
      <c r="D545" s="260" t="str">
        <f t="shared" si="380"/>
        <v/>
      </c>
      <c r="E545" s="260" t="str">
        <f t="shared" si="381"/>
        <v/>
      </c>
      <c r="F545" s="260" t="str">
        <f>IF($N444=FALSE,"",TEXT(IF(O$3=TRUE,ROUND(W510,$M$535),ROUNDUP(W510,$M$535)),Q545))</f>
        <v/>
      </c>
      <c r="H545" s="269" t="str">
        <f>IF($N444=FALSE,"",ROUND(Pressure_1_R4!N13*$H$429,M$535+1))</f>
        <v/>
      </c>
      <c r="I545" s="269" t="str">
        <f>IF($N444=FALSE,"",ROUND(Pressure_1_R4!O13*$H$429,M$535+1))</f>
        <v/>
      </c>
      <c r="J545" s="269" t="str">
        <f t="shared" si="382"/>
        <v/>
      </c>
      <c r="K545" s="270" t="str">
        <f t="shared" si="383"/>
        <v/>
      </c>
      <c r="M545" s="255" t="str">
        <f ca="1">IF($N444=FALSE,"",OFFSET(Y$534,COUNTIF(W$535:W$545,"&lt;="&amp;U510),0)+P$3)</f>
        <v/>
      </c>
      <c r="N545" s="255" t="str">
        <f ca="1">IF($N444=FALSE,"",SUBSTITUTE(OFFSET($AA$534,COUNTIF($Z$535:$Z$544,"&lt;="&amp;ABS(C510)),0),0,"")&amp;N$535)</f>
        <v/>
      </c>
      <c r="O545" s="255" t="str">
        <f ca="1">IF($N444=FALSE,"",SUBSTITUTE(OFFSET($AA$534,COUNTIF($Z$535:$Z$544,"&lt;="&amp;ABS(H510)),0),0,"")&amp;O$535)</f>
        <v/>
      </c>
      <c r="P545" s="255" t="str">
        <f ca="1">IF($N444=FALSE,"",SUBSTITUTE(OFFSET($AA$534,COUNTIF($Z$535:$Z$544,"&lt;="&amp;ABS(I510)),0),0,"")&amp;P$535)</f>
        <v/>
      </c>
      <c r="Q545" s="255" t="str">
        <f t="shared" si="384"/>
        <v/>
      </c>
      <c r="R545" s="255" t="str">
        <f t="shared" si="384"/>
        <v/>
      </c>
      <c r="W545" s="375">
        <v>100</v>
      </c>
      <c r="X545" s="375">
        <v>0</v>
      </c>
      <c r="Y545" s="375">
        <v>-2</v>
      </c>
    </row>
    <row r="546" spans="2:25" ht="15" customHeight="1">
      <c r="B546" s="240">
        <f t="shared" si="378"/>
        <v>11</v>
      </c>
      <c r="C546" s="260" t="str">
        <f t="shared" si="379"/>
        <v/>
      </c>
      <c r="D546" s="260" t="str">
        <f t="shared" si="380"/>
        <v/>
      </c>
      <c r="E546" s="260" t="str">
        <f t="shared" si="381"/>
        <v/>
      </c>
      <c r="F546" s="260" t="str">
        <f>IF($N445=FALSE,"",TEXT(IF(O$3=TRUE,ROUND(W511,$M$535),ROUNDUP(W511,$M$535)),Q546))</f>
        <v/>
      </c>
      <c r="H546" s="269" t="str">
        <f>IF($N445=FALSE,"",ROUND(Pressure_1_R4!N14*$H$429,M$535+1))</f>
        <v/>
      </c>
      <c r="I546" s="269" t="str">
        <f>IF($N445=FALSE,"",ROUND(Pressure_1_R4!O14*$H$429,M$535+1))</f>
        <v/>
      </c>
      <c r="J546" s="269" t="str">
        <f t="shared" si="382"/>
        <v/>
      </c>
      <c r="K546" s="270" t="str">
        <f t="shared" si="383"/>
        <v/>
      </c>
      <c r="M546" s="255" t="str">
        <f ca="1">IF($N445=FALSE,"",OFFSET(Y$534,COUNTIF(W$535:W$545,"&lt;="&amp;U511),0)+P$3)</f>
        <v/>
      </c>
      <c r="N546" s="255" t="str">
        <f ca="1">IF($N445=FALSE,"",SUBSTITUTE(OFFSET($AA$534,COUNTIF($Z$535:$Z$544,"&lt;="&amp;ABS(C511)),0),0,"")&amp;N$535)</f>
        <v/>
      </c>
      <c r="O546" s="255" t="str">
        <f ca="1">IF($N445=FALSE,"",SUBSTITUTE(OFFSET($AA$534,COUNTIF($Z$535:$Z$544,"&lt;="&amp;ABS(H511)),0),0,"")&amp;O$535)</f>
        <v/>
      </c>
      <c r="P546" s="255" t="str">
        <f ca="1">IF($N445=FALSE,"",SUBSTITUTE(OFFSET($AA$534,COUNTIF($Z$535:$Z$544,"&lt;="&amp;ABS(I511)),0),0,"")&amp;P$535)</f>
        <v/>
      </c>
      <c r="Q546" s="255" t="str">
        <f t="shared" si="384"/>
        <v/>
      </c>
      <c r="R546" s="255" t="str">
        <f t="shared" si="384"/>
        <v/>
      </c>
    </row>
    <row r="547" spans="2:25" ht="15" customHeight="1">
      <c r="B547" s="240">
        <f t="shared" si="378"/>
        <v>12</v>
      </c>
      <c r="C547" s="260" t="str">
        <f t="shared" si="379"/>
        <v/>
      </c>
      <c r="D547" s="260" t="str">
        <f t="shared" si="380"/>
        <v/>
      </c>
      <c r="E547" s="260" t="str">
        <f t="shared" si="381"/>
        <v/>
      </c>
      <c r="F547" s="260" t="str">
        <f>IF($N446=FALSE,"",TEXT(IF(O$3=TRUE,ROUND(W512,$M$535),ROUNDUP(W512,$M$535)),Q547))</f>
        <v/>
      </c>
      <c r="H547" s="269" t="str">
        <f>IF($N446=FALSE,"",ROUND(Pressure_1_R4!N15*$H$429,M$535+1))</f>
        <v/>
      </c>
      <c r="I547" s="269" t="str">
        <f>IF($N446=FALSE,"",ROUND(Pressure_1_R4!O15*$H$429,M$535+1))</f>
        <v/>
      </c>
      <c r="J547" s="269" t="str">
        <f t="shared" si="382"/>
        <v/>
      </c>
      <c r="K547" s="270" t="str">
        <f t="shared" si="383"/>
        <v/>
      </c>
      <c r="M547" s="255" t="str">
        <f ca="1">IF($N446=FALSE,"",OFFSET(Y$534,COUNTIF(W$535:W$545,"&lt;="&amp;U512),0)+P$3)</f>
        <v/>
      </c>
      <c r="N547" s="255" t="str">
        <f ca="1">IF($N446=FALSE,"",SUBSTITUTE(OFFSET($AA$534,COUNTIF($Z$535:$Z$544,"&lt;="&amp;ABS(C512)),0),0,"")&amp;N$535)</f>
        <v/>
      </c>
      <c r="O547" s="255" t="str">
        <f ca="1">IF($N446=FALSE,"",SUBSTITUTE(OFFSET($AA$534,COUNTIF($Z$535:$Z$544,"&lt;="&amp;ABS(H512)),0),0,"")&amp;O$535)</f>
        <v/>
      </c>
      <c r="P547" s="255" t="str">
        <f ca="1">IF($N446=FALSE,"",SUBSTITUTE(OFFSET($AA$534,COUNTIF($Z$535:$Z$544,"&lt;="&amp;ABS(I512)),0),0,"")&amp;P$535)</f>
        <v/>
      </c>
      <c r="Q547" s="255" t="str">
        <f t="shared" si="384"/>
        <v/>
      </c>
      <c r="R547" s="255" t="str">
        <f t="shared" si="384"/>
        <v/>
      </c>
      <c r="T547" s="239"/>
    </row>
    <row r="548" spans="2:25" ht="15" customHeight="1">
      <c r="B548" s="240">
        <f t="shared" si="378"/>
        <v>13</v>
      </c>
      <c r="C548" s="260" t="str">
        <f t="shared" si="379"/>
        <v/>
      </c>
      <c r="D548" s="260" t="str">
        <f t="shared" si="380"/>
        <v/>
      </c>
      <c r="E548" s="260" t="str">
        <f t="shared" si="381"/>
        <v/>
      </c>
      <c r="F548" s="260" t="str">
        <f>IF($N447=FALSE,"",TEXT(IF(O$3=TRUE,ROUND(W513,$M$535),ROUNDUP(W513,$M$535)),Q548))</f>
        <v/>
      </c>
      <c r="H548" s="269" t="str">
        <f>IF($N447=FALSE,"",ROUND(Pressure_1_R4!N16*$H$429,M$535+1))</f>
        <v/>
      </c>
      <c r="I548" s="269" t="str">
        <f>IF($N447=FALSE,"",ROUND(Pressure_1_R4!O16*$H$429,M$535+1))</f>
        <v/>
      </c>
      <c r="J548" s="269" t="str">
        <f t="shared" si="382"/>
        <v/>
      </c>
      <c r="K548" s="270" t="str">
        <f t="shared" si="383"/>
        <v/>
      </c>
      <c r="M548" s="255" t="str">
        <f ca="1">IF($N447=FALSE,"",OFFSET(Y$534,COUNTIF(W$535:W$545,"&lt;="&amp;U513),0)+P$3)</f>
        <v/>
      </c>
      <c r="N548" s="255" t="str">
        <f ca="1">IF($N447=FALSE,"",SUBSTITUTE(OFFSET($AA$534,COUNTIF($Z$535:$Z$544,"&lt;="&amp;ABS(C513)),0),0,"")&amp;N$535)</f>
        <v/>
      </c>
      <c r="O548" s="255" t="str">
        <f ca="1">IF($N447=FALSE,"",SUBSTITUTE(OFFSET($AA$534,COUNTIF($Z$535:$Z$544,"&lt;="&amp;ABS(H513)),0),0,"")&amp;O$535)</f>
        <v/>
      </c>
      <c r="P548" s="255" t="str">
        <f ca="1">IF($N447=FALSE,"",SUBSTITUTE(OFFSET($AA$534,COUNTIF($Z$535:$Z$544,"&lt;="&amp;ABS(I513)),0),0,"")&amp;P$535)</f>
        <v/>
      </c>
      <c r="Q548" s="255" t="str">
        <f t="shared" si="384"/>
        <v/>
      </c>
      <c r="R548" s="255" t="str">
        <f t="shared" si="384"/>
        <v/>
      </c>
      <c r="T548" s="239"/>
    </row>
    <row r="549" spans="2:25" ht="15" customHeight="1">
      <c r="B549" s="240">
        <f t="shared" si="378"/>
        <v>14</v>
      </c>
      <c r="C549" s="260" t="str">
        <f t="shared" si="379"/>
        <v/>
      </c>
      <c r="D549" s="260" t="str">
        <f t="shared" si="380"/>
        <v/>
      </c>
      <c r="E549" s="260" t="str">
        <f t="shared" si="381"/>
        <v/>
      </c>
      <c r="F549" s="260" t="str">
        <f>IF($N448=FALSE,"",TEXT(IF(O$3=TRUE,ROUND(W514,$M$535),ROUNDUP(W514,$M$535)),Q549))</f>
        <v/>
      </c>
      <c r="H549" s="269" t="str">
        <f>IF($N448=FALSE,"",ROUND(Pressure_1_R4!N17*$H$429,M$535+1))</f>
        <v/>
      </c>
      <c r="I549" s="269" t="str">
        <f>IF($N448=FALSE,"",ROUND(Pressure_1_R4!O17*$H$429,M$535+1))</f>
        <v/>
      </c>
      <c r="J549" s="269" t="str">
        <f t="shared" si="382"/>
        <v/>
      </c>
      <c r="K549" s="270" t="str">
        <f t="shared" si="383"/>
        <v/>
      </c>
      <c r="M549" s="255" t="str">
        <f ca="1">IF($N448=FALSE,"",OFFSET(Y$534,COUNTIF(W$535:W$545,"&lt;="&amp;U514),0)+P$3)</f>
        <v/>
      </c>
      <c r="N549" s="255" t="str">
        <f ca="1">IF($N448=FALSE,"",SUBSTITUTE(OFFSET($AA$534,COUNTIF($Z$535:$Z$544,"&lt;="&amp;ABS(C514)),0),0,"")&amp;N$535)</f>
        <v/>
      </c>
      <c r="O549" s="255" t="str">
        <f ca="1">IF($N448=FALSE,"",SUBSTITUTE(OFFSET($AA$534,COUNTIF($Z$535:$Z$544,"&lt;="&amp;ABS(H514)),0),0,"")&amp;O$535)</f>
        <v/>
      </c>
      <c r="P549" s="255" t="str">
        <f ca="1">IF($N448=FALSE,"",SUBSTITUTE(OFFSET($AA$534,COUNTIF($Z$535:$Z$544,"&lt;="&amp;ABS(I514)),0),0,"")&amp;P$535)</f>
        <v/>
      </c>
      <c r="Q549" s="255" t="str">
        <f t="shared" si="384"/>
        <v/>
      </c>
      <c r="R549" s="255" t="str">
        <f t="shared" si="384"/>
        <v/>
      </c>
      <c r="T549" s="239"/>
    </row>
    <row r="550" spans="2:25" ht="15" customHeight="1">
      <c r="B550" s="240">
        <f t="shared" ref="B550:B565" si="385">B515</f>
        <v>15</v>
      </c>
      <c r="C550" s="260" t="str">
        <f t="shared" ref="C550:C565" si="386">IF($N449=FALSE,"",TEXT(ROUND(D515,$M$535),N550))</f>
        <v/>
      </c>
      <c r="D550" s="260" t="str">
        <f t="shared" ref="D550:D565" si="387">IF($N449=FALSE,"",TEXT(H515,O550))</f>
        <v/>
      </c>
      <c r="E550" s="260" t="str">
        <f t="shared" ref="E550:E565" si="388">IF($N449=FALSE,"",TEXT(ROUND(I515,$M$535),P550))</f>
        <v/>
      </c>
      <c r="F550" s="260" t="str">
        <f>IF($N449=FALSE,"",TEXT(IF(O$3=TRUE,ROUND(W515,$M$535),ROUNDUP(W515,$M$535)),Q550))</f>
        <v/>
      </c>
      <c r="H550" s="269" t="str">
        <f>IF($N449=FALSE,"",ROUND(Pressure_1_R4!N18*$H$429,M$535+1))</f>
        <v/>
      </c>
      <c r="I550" s="269" t="str">
        <f>IF($N449=FALSE,"",ROUND(Pressure_1_R4!O18*$H$429,M$535+1))</f>
        <v/>
      </c>
      <c r="J550" s="269" t="str">
        <f t="shared" ref="J550:J565" si="389">IF($N449=FALSE,"","± "&amp;TEXT((I550-H550)/2,R550))</f>
        <v/>
      </c>
      <c r="K550" s="270" t="str">
        <f t="shared" ref="K550:K565" si="390">IF($N449=FALSE,"",IF(AND(H550&lt;=H515,H515&lt;=I550),"PASS","FAIL"))</f>
        <v/>
      </c>
      <c r="M550" s="255" t="str">
        <f ca="1">IF($N449=FALSE,"",OFFSET(Y$534,COUNTIF(W$535:W$545,"&lt;="&amp;U515),0)+P$3)</f>
        <v/>
      </c>
      <c r="N550" s="255" t="str">
        <f ca="1">IF($N449=FALSE,"",SUBSTITUTE(OFFSET($AA$534,COUNTIF($Z$535:$Z$544,"&lt;="&amp;ABS(C515)),0),0,"")&amp;N$535)</f>
        <v/>
      </c>
      <c r="O550" s="255" t="str">
        <f ca="1">IF($N449=FALSE,"",SUBSTITUTE(OFFSET($AA$534,COUNTIF($Z$535:$Z$544,"&lt;="&amp;ABS(H515)),0),0,"")&amp;O$535)</f>
        <v/>
      </c>
      <c r="P550" s="255" t="str">
        <f ca="1">IF($N449=FALSE,"",SUBSTITUTE(OFFSET($AA$534,COUNTIF($Z$535:$Z$544,"&lt;="&amp;ABS(I515)),0),0,"")&amp;P$535)</f>
        <v/>
      </c>
      <c r="Q550" s="255" t="str">
        <f t="shared" ref="Q550:R550" si="391">IF($N449=FALSE,"",Q$535)</f>
        <v/>
      </c>
      <c r="R550" s="255" t="str">
        <f t="shared" si="391"/>
        <v/>
      </c>
      <c r="T550" s="239"/>
    </row>
    <row r="551" spans="2:25" ht="15" customHeight="1">
      <c r="B551" s="240">
        <f t="shared" si="385"/>
        <v>16</v>
      </c>
      <c r="C551" s="260" t="str">
        <f t="shared" si="386"/>
        <v/>
      </c>
      <c r="D551" s="260" t="str">
        <f t="shared" si="387"/>
        <v/>
      </c>
      <c r="E551" s="260" t="str">
        <f t="shared" si="388"/>
        <v/>
      </c>
      <c r="F551" s="260" t="str">
        <f>IF($N450=FALSE,"",TEXT(IF(O$3=TRUE,ROUND(W516,$M$535),ROUNDUP(W516,$M$535)),Q551))</f>
        <v/>
      </c>
      <c r="H551" s="269" t="str">
        <f>IF($N450=FALSE,"",ROUND(Pressure_1_R4!N19*$H$429,M$535+1))</f>
        <v/>
      </c>
      <c r="I551" s="269" t="str">
        <f>IF($N450=FALSE,"",ROUND(Pressure_1_R4!O19*$H$429,M$535+1))</f>
        <v/>
      </c>
      <c r="J551" s="269" t="str">
        <f t="shared" si="389"/>
        <v/>
      </c>
      <c r="K551" s="270" t="str">
        <f t="shared" si="390"/>
        <v/>
      </c>
      <c r="M551" s="255" t="str">
        <f ca="1">IF($N450=FALSE,"",OFFSET(Y$534,COUNTIF(W$535:W$545,"&lt;="&amp;U516),0)+P$3)</f>
        <v/>
      </c>
      <c r="N551" s="255" t="str">
        <f ca="1">IF($N450=FALSE,"",SUBSTITUTE(OFFSET($AA$534,COUNTIF($Z$535:$Z$544,"&lt;="&amp;ABS(C516)),0),0,"")&amp;N$535)</f>
        <v/>
      </c>
      <c r="O551" s="255" t="str">
        <f ca="1">IF($N450=FALSE,"",SUBSTITUTE(OFFSET($AA$534,COUNTIF($Z$535:$Z$544,"&lt;="&amp;ABS(H516)),0),0,"")&amp;O$535)</f>
        <v/>
      </c>
      <c r="P551" s="255" t="str">
        <f ca="1">IF($N450=FALSE,"",SUBSTITUTE(OFFSET($AA$534,COUNTIF($Z$535:$Z$544,"&lt;="&amp;ABS(I516)),0),0,"")&amp;P$535)</f>
        <v/>
      </c>
      <c r="Q551" s="255" t="str">
        <f t="shared" ref="Q551:R551" si="392">IF($N450=FALSE,"",Q$535)</f>
        <v/>
      </c>
      <c r="R551" s="255" t="str">
        <f t="shared" si="392"/>
        <v/>
      </c>
      <c r="T551" s="239"/>
    </row>
    <row r="552" spans="2:25" ht="15" customHeight="1">
      <c r="B552" s="240">
        <f t="shared" si="385"/>
        <v>17</v>
      </c>
      <c r="C552" s="260" t="str">
        <f t="shared" si="386"/>
        <v/>
      </c>
      <c r="D552" s="260" t="str">
        <f t="shared" si="387"/>
        <v/>
      </c>
      <c r="E552" s="260" t="str">
        <f t="shared" si="388"/>
        <v/>
      </c>
      <c r="F552" s="260" t="str">
        <f>IF($N451=FALSE,"",TEXT(IF(O$3=TRUE,ROUND(W517,$M$535),ROUNDUP(W517,$M$535)),Q552))</f>
        <v/>
      </c>
      <c r="H552" s="269" t="str">
        <f>IF($N451=FALSE,"",ROUND(Pressure_1_R4!N20*$H$429,M$535+1))</f>
        <v/>
      </c>
      <c r="I552" s="269" t="str">
        <f>IF($N451=FALSE,"",ROUND(Pressure_1_R4!O20*$H$429,M$535+1))</f>
        <v/>
      </c>
      <c r="J552" s="269" t="str">
        <f t="shared" si="389"/>
        <v/>
      </c>
      <c r="K552" s="270" t="str">
        <f t="shared" si="390"/>
        <v/>
      </c>
      <c r="M552" s="255" t="str">
        <f ca="1">IF($N451=FALSE,"",OFFSET(Y$534,COUNTIF(W$535:W$545,"&lt;="&amp;U517),0)+P$3)</f>
        <v/>
      </c>
      <c r="N552" s="255" t="str">
        <f ca="1">IF($N451=FALSE,"",SUBSTITUTE(OFFSET($AA$534,COUNTIF($Z$535:$Z$544,"&lt;="&amp;ABS(C517)),0),0,"")&amp;N$535)</f>
        <v/>
      </c>
      <c r="O552" s="255" t="str">
        <f ca="1">IF($N451=FALSE,"",SUBSTITUTE(OFFSET($AA$534,COUNTIF($Z$535:$Z$544,"&lt;="&amp;ABS(H517)),0),0,"")&amp;O$535)</f>
        <v/>
      </c>
      <c r="P552" s="255" t="str">
        <f ca="1">IF($N451=FALSE,"",SUBSTITUTE(OFFSET($AA$534,COUNTIF($Z$535:$Z$544,"&lt;="&amp;ABS(I517)),0),0,"")&amp;P$535)</f>
        <v/>
      </c>
      <c r="Q552" s="255" t="str">
        <f t="shared" ref="Q552:R552" si="393">IF($N451=FALSE,"",Q$535)</f>
        <v/>
      </c>
      <c r="R552" s="255" t="str">
        <f t="shared" si="393"/>
        <v/>
      </c>
      <c r="T552" s="239"/>
    </row>
    <row r="553" spans="2:25" ht="15" customHeight="1">
      <c r="B553" s="240">
        <f t="shared" si="385"/>
        <v>18</v>
      </c>
      <c r="C553" s="260" t="str">
        <f t="shared" si="386"/>
        <v/>
      </c>
      <c r="D553" s="260" t="str">
        <f t="shared" si="387"/>
        <v/>
      </c>
      <c r="E553" s="260" t="str">
        <f t="shared" si="388"/>
        <v/>
      </c>
      <c r="F553" s="260" t="str">
        <f>IF($N452=FALSE,"",TEXT(IF(O$3=TRUE,ROUND(W518,$M$535),ROUNDUP(W518,$M$535)),Q553))</f>
        <v/>
      </c>
      <c r="H553" s="269" t="str">
        <f>IF($N452=FALSE,"",ROUND(Pressure_1_R4!N21*$H$429,M$535+1))</f>
        <v/>
      </c>
      <c r="I553" s="269" t="str">
        <f>IF($N452=FALSE,"",ROUND(Pressure_1_R4!O21*$H$429,M$535+1))</f>
        <v/>
      </c>
      <c r="J553" s="269" t="str">
        <f t="shared" si="389"/>
        <v/>
      </c>
      <c r="K553" s="270" t="str">
        <f t="shared" si="390"/>
        <v/>
      </c>
      <c r="M553" s="255" t="str">
        <f ca="1">IF($N452=FALSE,"",OFFSET(Y$534,COUNTIF(W$535:W$545,"&lt;="&amp;U518),0)+P$3)</f>
        <v/>
      </c>
      <c r="N553" s="255" t="str">
        <f ca="1">IF($N452=FALSE,"",SUBSTITUTE(OFFSET($AA$534,COUNTIF($Z$535:$Z$544,"&lt;="&amp;ABS(C518)),0),0,"")&amp;N$535)</f>
        <v/>
      </c>
      <c r="O553" s="255" t="str">
        <f ca="1">IF($N452=FALSE,"",SUBSTITUTE(OFFSET($AA$534,COUNTIF($Z$535:$Z$544,"&lt;="&amp;ABS(H518)),0),0,"")&amp;O$535)</f>
        <v/>
      </c>
      <c r="P553" s="255" t="str">
        <f ca="1">IF($N452=FALSE,"",SUBSTITUTE(OFFSET($AA$534,COUNTIF($Z$535:$Z$544,"&lt;="&amp;ABS(I518)),0),0,"")&amp;P$535)</f>
        <v/>
      </c>
      <c r="Q553" s="255" t="str">
        <f t="shared" ref="Q553:R553" si="394">IF($N452=FALSE,"",Q$535)</f>
        <v/>
      </c>
      <c r="R553" s="255" t="str">
        <f t="shared" si="394"/>
        <v/>
      </c>
      <c r="T553" s="239"/>
    </row>
    <row r="554" spans="2:25" ht="15" customHeight="1">
      <c r="B554" s="240">
        <f t="shared" si="385"/>
        <v>19</v>
      </c>
      <c r="C554" s="260" t="str">
        <f t="shared" si="386"/>
        <v/>
      </c>
      <c r="D554" s="260" t="str">
        <f t="shared" si="387"/>
        <v/>
      </c>
      <c r="E554" s="260" t="str">
        <f t="shared" si="388"/>
        <v/>
      </c>
      <c r="F554" s="260" t="str">
        <f>IF($N453=FALSE,"",TEXT(IF(O$3=TRUE,ROUND(W519,$M$535),ROUNDUP(W519,$M$535)),Q554))</f>
        <v/>
      </c>
      <c r="H554" s="269" t="str">
        <f>IF($N453=FALSE,"",ROUND(Pressure_1_R4!N22*$H$429,M$535+1))</f>
        <v/>
      </c>
      <c r="I554" s="269" t="str">
        <f>IF($N453=FALSE,"",ROUND(Pressure_1_R4!O22*$H$429,M$535+1))</f>
        <v/>
      </c>
      <c r="J554" s="269" t="str">
        <f t="shared" si="389"/>
        <v/>
      </c>
      <c r="K554" s="270" t="str">
        <f t="shared" si="390"/>
        <v/>
      </c>
      <c r="M554" s="255" t="str">
        <f ca="1">IF($N453=FALSE,"",OFFSET(Y$534,COUNTIF(W$535:W$545,"&lt;="&amp;U519),0)+P$3)</f>
        <v/>
      </c>
      <c r="N554" s="255" t="str">
        <f ca="1">IF($N453=FALSE,"",SUBSTITUTE(OFFSET($AA$534,COUNTIF($Z$535:$Z$544,"&lt;="&amp;ABS(C519)),0),0,"")&amp;N$535)</f>
        <v/>
      </c>
      <c r="O554" s="255" t="str">
        <f ca="1">IF($N453=FALSE,"",SUBSTITUTE(OFFSET($AA$534,COUNTIF($Z$535:$Z$544,"&lt;="&amp;ABS(H519)),0),0,"")&amp;O$535)</f>
        <v/>
      </c>
      <c r="P554" s="255" t="str">
        <f ca="1">IF($N453=FALSE,"",SUBSTITUTE(OFFSET($AA$534,COUNTIF($Z$535:$Z$544,"&lt;="&amp;ABS(I519)),0),0,"")&amp;P$535)</f>
        <v/>
      </c>
      <c r="Q554" s="255" t="str">
        <f t="shared" ref="Q554:R554" si="395">IF($N453=FALSE,"",Q$535)</f>
        <v/>
      </c>
      <c r="R554" s="255" t="str">
        <f t="shared" si="395"/>
        <v/>
      </c>
      <c r="T554" s="239"/>
    </row>
    <row r="555" spans="2:25" ht="15" customHeight="1">
      <c r="B555" s="240">
        <f t="shared" si="385"/>
        <v>20</v>
      </c>
      <c r="C555" s="260" t="str">
        <f t="shared" si="386"/>
        <v/>
      </c>
      <c r="D555" s="260" t="str">
        <f t="shared" si="387"/>
        <v/>
      </c>
      <c r="E555" s="260" t="str">
        <f t="shared" si="388"/>
        <v/>
      </c>
      <c r="F555" s="260" t="str">
        <f>IF($N454=FALSE,"",TEXT(IF(O$3=TRUE,ROUND(W520,$M$535),ROUNDUP(W520,$M$535)),Q555))</f>
        <v/>
      </c>
      <c r="H555" s="269" t="str">
        <f>IF($N454=FALSE,"",ROUND(Pressure_1_R4!N23*$H$429,M$535+1))</f>
        <v/>
      </c>
      <c r="I555" s="269" t="str">
        <f>IF($N454=FALSE,"",ROUND(Pressure_1_R4!O23*$H$429,M$535+1))</f>
        <v/>
      </c>
      <c r="J555" s="269" t="str">
        <f t="shared" si="389"/>
        <v/>
      </c>
      <c r="K555" s="270" t="str">
        <f t="shared" si="390"/>
        <v/>
      </c>
      <c r="M555" s="255" t="str">
        <f ca="1">IF($N454=FALSE,"",OFFSET(Y$534,COUNTIF(W$535:W$545,"&lt;="&amp;U520),0)+P$3)</f>
        <v/>
      </c>
      <c r="N555" s="255" t="str">
        <f ca="1">IF($N454=FALSE,"",SUBSTITUTE(OFFSET($AA$534,COUNTIF($Z$535:$Z$544,"&lt;="&amp;ABS(C520)),0),0,"")&amp;N$535)</f>
        <v/>
      </c>
      <c r="O555" s="255" t="str">
        <f ca="1">IF($N454=FALSE,"",SUBSTITUTE(OFFSET($AA$534,COUNTIF($Z$535:$Z$544,"&lt;="&amp;ABS(H520)),0),0,"")&amp;O$535)</f>
        <v/>
      </c>
      <c r="P555" s="255" t="str">
        <f ca="1">IF($N454=FALSE,"",SUBSTITUTE(OFFSET($AA$534,COUNTIF($Z$535:$Z$544,"&lt;="&amp;ABS(I520)),0),0,"")&amp;P$535)</f>
        <v/>
      </c>
      <c r="Q555" s="255" t="str">
        <f t="shared" ref="Q555:R555" si="396">IF($N454=FALSE,"",Q$535)</f>
        <v/>
      </c>
      <c r="R555" s="255" t="str">
        <f t="shared" si="396"/>
        <v/>
      </c>
      <c r="T555" s="239"/>
    </row>
    <row r="556" spans="2:25" ht="15" customHeight="1">
      <c r="B556" s="240">
        <f t="shared" si="385"/>
        <v>21</v>
      </c>
      <c r="C556" s="260" t="str">
        <f t="shared" si="386"/>
        <v/>
      </c>
      <c r="D556" s="260" t="str">
        <f t="shared" si="387"/>
        <v/>
      </c>
      <c r="E556" s="260" t="str">
        <f t="shared" si="388"/>
        <v/>
      </c>
      <c r="F556" s="260" t="str">
        <f>IF($N455=FALSE,"",TEXT(IF(O$3=TRUE,ROUND(W521,$M$535),ROUNDUP(W521,$M$535)),Q556))</f>
        <v/>
      </c>
      <c r="H556" s="269" t="str">
        <f>IF($N455=FALSE,"",ROUND(Pressure_1_R4!N24*$H$429,M$535+1))</f>
        <v/>
      </c>
      <c r="I556" s="269" t="str">
        <f>IF($N455=FALSE,"",ROUND(Pressure_1_R4!O24*$H$429,M$535+1))</f>
        <v/>
      </c>
      <c r="J556" s="269" t="str">
        <f t="shared" si="389"/>
        <v/>
      </c>
      <c r="K556" s="270" t="str">
        <f t="shared" si="390"/>
        <v/>
      </c>
      <c r="M556" s="255" t="str">
        <f ca="1">IF($N455=FALSE,"",OFFSET(Y$534,COUNTIF(W$535:W$545,"&lt;="&amp;U521),0)+P$3)</f>
        <v/>
      </c>
      <c r="N556" s="255" t="str">
        <f ca="1">IF($N455=FALSE,"",SUBSTITUTE(OFFSET($AA$534,COUNTIF($Z$535:$Z$544,"&lt;="&amp;ABS(C521)),0),0,"")&amp;N$535)</f>
        <v/>
      </c>
      <c r="O556" s="255" t="str">
        <f ca="1">IF($N455=FALSE,"",SUBSTITUTE(OFFSET($AA$534,COUNTIF($Z$535:$Z$544,"&lt;="&amp;ABS(H521)),0),0,"")&amp;O$535)</f>
        <v/>
      </c>
      <c r="P556" s="255" t="str">
        <f ca="1">IF($N455=FALSE,"",SUBSTITUTE(OFFSET($AA$534,COUNTIF($Z$535:$Z$544,"&lt;="&amp;ABS(I521)),0),0,"")&amp;P$535)</f>
        <v/>
      </c>
      <c r="Q556" s="255" t="str">
        <f t="shared" ref="Q556:R556" si="397">IF($N455=FALSE,"",Q$535)</f>
        <v/>
      </c>
      <c r="R556" s="255" t="str">
        <f t="shared" si="397"/>
        <v/>
      </c>
      <c r="T556" s="239"/>
    </row>
    <row r="557" spans="2:25" ht="15" customHeight="1">
      <c r="B557" s="240">
        <f t="shared" si="385"/>
        <v>22</v>
      </c>
      <c r="C557" s="260" t="str">
        <f t="shared" si="386"/>
        <v/>
      </c>
      <c r="D557" s="260" t="str">
        <f t="shared" si="387"/>
        <v/>
      </c>
      <c r="E557" s="260" t="str">
        <f t="shared" si="388"/>
        <v/>
      </c>
      <c r="F557" s="260" t="str">
        <f>IF($N456=FALSE,"",TEXT(IF(O$3=TRUE,ROUND(W522,$M$535),ROUNDUP(W522,$M$535)),Q557))</f>
        <v/>
      </c>
      <c r="H557" s="269" t="str">
        <f>IF($N456=FALSE,"",ROUND(Pressure_1_R4!N25*$H$429,M$535+1))</f>
        <v/>
      </c>
      <c r="I557" s="269" t="str">
        <f>IF($N456=FALSE,"",ROUND(Pressure_1_R4!O25*$H$429,M$535+1))</f>
        <v/>
      </c>
      <c r="J557" s="269" t="str">
        <f t="shared" si="389"/>
        <v/>
      </c>
      <c r="K557" s="270" t="str">
        <f t="shared" si="390"/>
        <v/>
      </c>
      <c r="M557" s="255" t="str">
        <f ca="1">IF($N456=FALSE,"",OFFSET(Y$534,COUNTIF(W$535:W$545,"&lt;="&amp;U522),0)+P$3)</f>
        <v/>
      </c>
      <c r="N557" s="255" t="str">
        <f ca="1">IF($N456=FALSE,"",SUBSTITUTE(OFFSET($AA$534,COUNTIF($Z$535:$Z$544,"&lt;="&amp;ABS(C522)),0),0,"")&amp;N$535)</f>
        <v/>
      </c>
      <c r="O557" s="255" t="str">
        <f ca="1">IF($N456=FALSE,"",SUBSTITUTE(OFFSET($AA$534,COUNTIF($Z$535:$Z$544,"&lt;="&amp;ABS(H522)),0),0,"")&amp;O$535)</f>
        <v/>
      </c>
      <c r="P557" s="255" t="str">
        <f ca="1">IF($N456=FALSE,"",SUBSTITUTE(OFFSET($AA$534,COUNTIF($Z$535:$Z$544,"&lt;="&amp;ABS(I522)),0),0,"")&amp;P$535)</f>
        <v/>
      </c>
      <c r="Q557" s="255" t="str">
        <f t="shared" ref="Q557:R557" si="398">IF($N456=FALSE,"",Q$535)</f>
        <v/>
      </c>
      <c r="R557" s="255" t="str">
        <f t="shared" si="398"/>
        <v/>
      </c>
      <c r="T557" s="239"/>
    </row>
    <row r="558" spans="2:25" ht="15" customHeight="1">
      <c r="B558" s="240">
        <f t="shared" si="385"/>
        <v>23</v>
      </c>
      <c r="C558" s="260" t="str">
        <f t="shared" si="386"/>
        <v/>
      </c>
      <c r="D558" s="260" t="str">
        <f t="shared" si="387"/>
        <v/>
      </c>
      <c r="E558" s="260" t="str">
        <f t="shared" si="388"/>
        <v/>
      </c>
      <c r="F558" s="260" t="str">
        <f>IF($N457=FALSE,"",TEXT(IF(O$3=TRUE,ROUND(W523,$M$535),ROUNDUP(W523,$M$535)),Q558))</f>
        <v/>
      </c>
      <c r="H558" s="269" t="str">
        <f>IF($N457=FALSE,"",ROUND(Pressure_1_R4!N26*$H$429,M$535+1))</f>
        <v/>
      </c>
      <c r="I558" s="269" t="str">
        <f>IF($N457=FALSE,"",ROUND(Pressure_1_R4!O26*$H$429,M$535+1))</f>
        <v/>
      </c>
      <c r="J558" s="269" t="str">
        <f t="shared" si="389"/>
        <v/>
      </c>
      <c r="K558" s="270" t="str">
        <f t="shared" si="390"/>
        <v/>
      </c>
      <c r="M558" s="255" t="str">
        <f ca="1">IF($N457=FALSE,"",OFFSET(Y$534,COUNTIF(W$535:W$545,"&lt;="&amp;U523),0)+P$3)</f>
        <v/>
      </c>
      <c r="N558" s="255" t="str">
        <f ca="1">IF($N457=FALSE,"",SUBSTITUTE(OFFSET($AA$534,COUNTIF($Z$535:$Z$544,"&lt;="&amp;ABS(C523)),0),0,"")&amp;N$535)</f>
        <v/>
      </c>
      <c r="O558" s="255" t="str">
        <f ca="1">IF($N457=FALSE,"",SUBSTITUTE(OFFSET($AA$534,COUNTIF($Z$535:$Z$544,"&lt;="&amp;ABS(H523)),0),0,"")&amp;O$535)</f>
        <v/>
      </c>
      <c r="P558" s="255" t="str">
        <f ca="1">IF($N457=FALSE,"",SUBSTITUTE(OFFSET($AA$534,COUNTIF($Z$535:$Z$544,"&lt;="&amp;ABS(I523)),0),0,"")&amp;P$535)</f>
        <v/>
      </c>
      <c r="Q558" s="255" t="str">
        <f t="shared" ref="Q558:R558" si="399">IF($N457=FALSE,"",Q$535)</f>
        <v/>
      </c>
      <c r="R558" s="255" t="str">
        <f t="shared" si="399"/>
        <v/>
      </c>
      <c r="T558" s="239"/>
    </row>
    <row r="559" spans="2:25" ht="15" customHeight="1">
      <c r="B559" s="240">
        <f t="shared" si="385"/>
        <v>24</v>
      </c>
      <c r="C559" s="260" t="str">
        <f t="shared" si="386"/>
        <v/>
      </c>
      <c r="D559" s="260" t="str">
        <f t="shared" si="387"/>
        <v/>
      </c>
      <c r="E559" s="260" t="str">
        <f t="shared" si="388"/>
        <v/>
      </c>
      <c r="F559" s="260" t="str">
        <f>IF($N458=FALSE,"",TEXT(IF(O$3=TRUE,ROUND(W524,$M$535),ROUNDUP(W524,$M$535)),Q559))</f>
        <v/>
      </c>
      <c r="H559" s="269" t="str">
        <f>IF($N458=FALSE,"",ROUND(Pressure_1_R4!N27*$H$429,M$535+1))</f>
        <v/>
      </c>
      <c r="I559" s="269" t="str">
        <f>IF($N458=FALSE,"",ROUND(Pressure_1_R4!O27*$H$429,M$535+1))</f>
        <v/>
      </c>
      <c r="J559" s="269" t="str">
        <f t="shared" si="389"/>
        <v/>
      </c>
      <c r="K559" s="270" t="str">
        <f t="shared" si="390"/>
        <v/>
      </c>
      <c r="M559" s="255" t="str">
        <f ca="1">IF($N458=FALSE,"",OFFSET(Y$534,COUNTIF(W$535:W$545,"&lt;="&amp;U524),0)+P$3)</f>
        <v/>
      </c>
      <c r="N559" s="255" t="str">
        <f ca="1">IF($N458=FALSE,"",SUBSTITUTE(OFFSET($AA$534,COUNTIF($Z$535:$Z$544,"&lt;="&amp;ABS(C524)),0),0,"")&amp;N$535)</f>
        <v/>
      </c>
      <c r="O559" s="255" t="str">
        <f ca="1">IF($N458=FALSE,"",SUBSTITUTE(OFFSET($AA$534,COUNTIF($Z$535:$Z$544,"&lt;="&amp;ABS(H524)),0),0,"")&amp;O$535)</f>
        <v/>
      </c>
      <c r="P559" s="255" t="str">
        <f ca="1">IF($N458=FALSE,"",SUBSTITUTE(OFFSET($AA$534,COUNTIF($Z$535:$Z$544,"&lt;="&amp;ABS(I524)),0),0,"")&amp;P$535)</f>
        <v/>
      </c>
      <c r="Q559" s="255" t="str">
        <f t="shared" ref="Q559:R559" si="400">IF($N458=FALSE,"",Q$535)</f>
        <v/>
      </c>
      <c r="R559" s="255" t="str">
        <f t="shared" si="400"/>
        <v/>
      </c>
      <c r="T559" s="239"/>
    </row>
    <row r="560" spans="2:25" ht="15" customHeight="1">
      <c r="B560" s="240">
        <f t="shared" si="385"/>
        <v>25</v>
      </c>
      <c r="C560" s="260" t="str">
        <f t="shared" si="386"/>
        <v/>
      </c>
      <c r="D560" s="260" t="str">
        <f t="shared" si="387"/>
        <v/>
      </c>
      <c r="E560" s="260" t="str">
        <f t="shared" si="388"/>
        <v/>
      </c>
      <c r="F560" s="260" t="str">
        <f>IF($N459=FALSE,"",TEXT(IF(O$3=TRUE,ROUND(W525,$M$535),ROUNDUP(W525,$M$535)),Q560))</f>
        <v/>
      </c>
      <c r="H560" s="269" t="str">
        <f>IF($N459=FALSE,"",ROUND(Pressure_1_R4!N28*$H$429,M$535+1))</f>
        <v/>
      </c>
      <c r="I560" s="269" t="str">
        <f>IF($N459=FALSE,"",ROUND(Pressure_1_R4!O28*$H$429,M$535+1))</f>
        <v/>
      </c>
      <c r="J560" s="269" t="str">
        <f t="shared" si="389"/>
        <v/>
      </c>
      <c r="K560" s="270" t="str">
        <f t="shared" si="390"/>
        <v/>
      </c>
      <c r="M560" s="255" t="str">
        <f ca="1">IF($N459=FALSE,"",OFFSET(Y$534,COUNTIF(W$535:W$545,"&lt;="&amp;U525),0)+P$3)</f>
        <v/>
      </c>
      <c r="N560" s="255" t="str">
        <f ca="1">IF($N459=FALSE,"",SUBSTITUTE(OFFSET($AA$534,COUNTIF($Z$535:$Z$544,"&lt;="&amp;ABS(C525)),0),0,"")&amp;N$535)</f>
        <v/>
      </c>
      <c r="O560" s="255" t="str">
        <f ca="1">IF($N459=FALSE,"",SUBSTITUTE(OFFSET($AA$534,COUNTIF($Z$535:$Z$544,"&lt;="&amp;ABS(H525)),0),0,"")&amp;O$535)</f>
        <v/>
      </c>
      <c r="P560" s="255" t="str">
        <f ca="1">IF($N459=FALSE,"",SUBSTITUTE(OFFSET($AA$534,COUNTIF($Z$535:$Z$544,"&lt;="&amp;ABS(I525)),0),0,"")&amp;P$535)</f>
        <v/>
      </c>
      <c r="Q560" s="255" t="str">
        <f t="shared" ref="Q560:R560" si="401">IF($N459=FALSE,"",Q$535)</f>
        <v/>
      </c>
      <c r="R560" s="255" t="str">
        <f t="shared" si="401"/>
        <v/>
      </c>
      <c r="T560" s="239"/>
    </row>
    <row r="561" spans="1:24" ht="15" customHeight="1">
      <c r="B561" s="240">
        <f t="shared" si="385"/>
        <v>26</v>
      </c>
      <c r="C561" s="260" t="str">
        <f t="shared" si="386"/>
        <v/>
      </c>
      <c r="D561" s="260" t="str">
        <f t="shared" si="387"/>
        <v/>
      </c>
      <c r="E561" s="260" t="str">
        <f t="shared" si="388"/>
        <v/>
      </c>
      <c r="F561" s="260" t="str">
        <f>IF($N460=FALSE,"",TEXT(IF(O$3=TRUE,ROUND(W526,$M$535),ROUNDUP(W526,$M$535)),Q561))</f>
        <v/>
      </c>
      <c r="H561" s="269" t="str">
        <f>IF($N460=FALSE,"",ROUND(Pressure_1_R4!N29*$H$429,M$535+1))</f>
        <v/>
      </c>
      <c r="I561" s="269" t="str">
        <f>IF($N460=FALSE,"",ROUND(Pressure_1_R4!O29*$H$429,M$535+1))</f>
        <v/>
      </c>
      <c r="J561" s="269" t="str">
        <f t="shared" si="389"/>
        <v/>
      </c>
      <c r="K561" s="270" t="str">
        <f t="shared" si="390"/>
        <v/>
      </c>
      <c r="M561" s="255" t="str">
        <f ca="1">IF($N460=FALSE,"",OFFSET(Y$534,COUNTIF(W$535:W$545,"&lt;="&amp;U526),0)+P$3)</f>
        <v/>
      </c>
      <c r="N561" s="255" t="str">
        <f ca="1">IF($N460=FALSE,"",SUBSTITUTE(OFFSET($AA$534,COUNTIF($Z$535:$Z$544,"&lt;="&amp;ABS(C526)),0),0,"")&amp;N$535)</f>
        <v/>
      </c>
      <c r="O561" s="255" t="str">
        <f ca="1">IF($N460=FALSE,"",SUBSTITUTE(OFFSET($AA$534,COUNTIF($Z$535:$Z$544,"&lt;="&amp;ABS(H526)),0),0,"")&amp;O$535)</f>
        <v/>
      </c>
      <c r="P561" s="255" t="str">
        <f ca="1">IF($N460=FALSE,"",SUBSTITUTE(OFFSET($AA$534,COUNTIF($Z$535:$Z$544,"&lt;="&amp;ABS(I526)),0),0,"")&amp;P$535)</f>
        <v/>
      </c>
      <c r="Q561" s="255" t="str">
        <f t="shared" ref="Q561:R561" si="402">IF($N460=FALSE,"",Q$535)</f>
        <v/>
      </c>
      <c r="R561" s="255" t="str">
        <f t="shared" si="402"/>
        <v/>
      </c>
      <c r="T561" s="239"/>
    </row>
    <row r="562" spans="1:24" ht="15" customHeight="1">
      <c r="B562" s="240">
        <f t="shared" si="385"/>
        <v>27</v>
      </c>
      <c r="C562" s="260" t="str">
        <f t="shared" si="386"/>
        <v/>
      </c>
      <c r="D562" s="260" t="str">
        <f t="shared" si="387"/>
        <v/>
      </c>
      <c r="E562" s="260" t="str">
        <f t="shared" si="388"/>
        <v/>
      </c>
      <c r="F562" s="260" t="str">
        <f>IF($N461=FALSE,"",TEXT(IF(O$3=TRUE,ROUND(W527,$M$535),ROUNDUP(W527,$M$535)),Q562))</f>
        <v/>
      </c>
      <c r="H562" s="269" t="str">
        <f>IF($N461=FALSE,"",ROUND(Pressure_1_R4!N30*$H$429,M$535+1))</f>
        <v/>
      </c>
      <c r="I562" s="269" t="str">
        <f>IF($N461=FALSE,"",ROUND(Pressure_1_R4!O30*$H$429,M$535+1))</f>
        <v/>
      </c>
      <c r="J562" s="269" t="str">
        <f t="shared" si="389"/>
        <v/>
      </c>
      <c r="K562" s="270" t="str">
        <f t="shared" si="390"/>
        <v/>
      </c>
      <c r="M562" s="255" t="str">
        <f ca="1">IF($N461=FALSE,"",OFFSET(Y$534,COUNTIF(W$535:W$545,"&lt;="&amp;U527),0)+P$3)</f>
        <v/>
      </c>
      <c r="N562" s="255" t="str">
        <f ca="1">IF($N461=FALSE,"",SUBSTITUTE(OFFSET($AA$534,COUNTIF($Z$535:$Z$544,"&lt;="&amp;ABS(C527)),0),0,"")&amp;N$535)</f>
        <v/>
      </c>
      <c r="O562" s="255" t="str">
        <f ca="1">IF($N461=FALSE,"",SUBSTITUTE(OFFSET($AA$534,COUNTIF($Z$535:$Z$544,"&lt;="&amp;ABS(H527)),0),0,"")&amp;O$535)</f>
        <v/>
      </c>
      <c r="P562" s="255" t="str">
        <f ca="1">IF($N461=FALSE,"",SUBSTITUTE(OFFSET($AA$534,COUNTIF($Z$535:$Z$544,"&lt;="&amp;ABS(I527)),0),0,"")&amp;P$535)</f>
        <v/>
      </c>
      <c r="Q562" s="255" t="str">
        <f t="shared" ref="Q562:R562" si="403">IF($N461=FALSE,"",Q$535)</f>
        <v/>
      </c>
      <c r="R562" s="255" t="str">
        <f t="shared" si="403"/>
        <v/>
      </c>
      <c r="T562" s="239"/>
    </row>
    <row r="563" spans="1:24" ht="15" customHeight="1">
      <c r="B563" s="240">
        <f t="shared" si="385"/>
        <v>28</v>
      </c>
      <c r="C563" s="260" t="str">
        <f t="shared" si="386"/>
        <v/>
      </c>
      <c r="D563" s="260" t="str">
        <f t="shared" si="387"/>
        <v/>
      </c>
      <c r="E563" s="260" t="str">
        <f t="shared" si="388"/>
        <v/>
      </c>
      <c r="F563" s="260" t="str">
        <f>IF($N462=FALSE,"",TEXT(IF(O$3=TRUE,ROUND(W528,$M$535),ROUNDUP(W528,$M$535)),Q563))</f>
        <v/>
      </c>
      <c r="H563" s="269" t="str">
        <f>IF($N462=FALSE,"",ROUND(Pressure_1_R4!N31*$H$429,M$535+1))</f>
        <v/>
      </c>
      <c r="I563" s="269" t="str">
        <f>IF($N462=FALSE,"",ROUND(Pressure_1_R4!O31*$H$429,M$535+1))</f>
        <v/>
      </c>
      <c r="J563" s="269" t="str">
        <f t="shared" si="389"/>
        <v/>
      </c>
      <c r="K563" s="270" t="str">
        <f t="shared" si="390"/>
        <v/>
      </c>
      <c r="M563" s="255" t="str">
        <f ca="1">IF($N462=FALSE,"",OFFSET(Y$534,COUNTIF(W$535:W$545,"&lt;="&amp;U528),0)+P$3)</f>
        <v/>
      </c>
      <c r="N563" s="255" t="str">
        <f ca="1">IF($N462=FALSE,"",SUBSTITUTE(OFFSET($AA$534,COUNTIF($Z$535:$Z$544,"&lt;="&amp;ABS(C528)),0),0,"")&amp;N$535)</f>
        <v/>
      </c>
      <c r="O563" s="255" t="str">
        <f ca="1">IF($N462=FALSE,"",SUBSTITUTE(OFFSET($AA$534,COUNTIF($Z$535:$Z$544,"&lt;="&amp;ABS(H528)),0),0,"")&amp;O$535)</f>
        <v/>
      </c>
      <c r="P563" s="255" t="str">
        <f ca="1">IF($N462=FALSE,"",SUBSTITUTE(OFFSET($AA$534,COUNTIF($Z$535:$Z$544,"&lt;="&amp;ABS(I528)),0),0,"")&amp;P$535)</f>
        <v/>
      </c>
      <c r="Q563" s="255" t="str">
        <f t="shared" ref="Q563:R563" si="404">IF($N462=FALSE,"",Q$535)</f>
        <v/>
      </c>
      <c r="R563" s="255" t="str">
        <f t="shared" si="404"/>
        <v/>
      </c>
      <c r="T563" s="239"/>
    </row>
    <row r="564" spans="1:24" ht="15" customHeight="1">
      <c r="B564" s="240">
        <f t="shared" si="385"/>
        <v>29</v>
      </c>
      <c r="C564" s="260" t="str">
        <f t="shared" si="386"/>
        <v/>
      </c>
      <c r="D564" s="260" t="str">
        <f t="shared" si="387"/>
        <v/>
      </c>
      <c r="E564" s="260" t="str">
        <f t="shared" si="388"/>
        <v/>
      </c>
      <c r="F564" s="260" t="str">
        <f>IF($N463=FALSE,"",TEXT(IF(O$3=TRUE,ROUND(W529,$M$535),ROUNDUP(W529,$M$535)),Q564))</f>
        <v/>
      </c>
      <c r="H564" s="269" t="str">
        <f>IF($N463=FALSE,"",ROUND(Pressure_1_R4!N32*$H$429,M$535+1))</f>
        <v/>
      </c>
      <c r="I564" s="269" t="str">
        <f>IF($N463=FALSE,"",ROUND(Pressure_1_R4!O32*$H$429,M$535+1))</f>
        <v/>
      </c>
      <c r="J564" s="269" t="str">
        <f t="shared" si="389"/>
        <v/>
      </c>
      <c r="K564" s="270" t="str">
        <f t="shared" si="390"/>
        <v/>
      </c>
      <c r="M564" s="255" t="str">
        <f ca="1">IF($N463=FALSE,"",OFFSET(Y$534,COUNTIF(W$535:W$545,"&lt;="&amp;U529),0)+P$3)</f>
        <v/>
      </c>
      <c r="N564" s="255" t="str">
        <f ca="1">IF($N463=FALSE,"",SUBSTITUTE(OFFSET($AA$534,COUNTIF($Z$535:$Z$544,"&lt;="&amp;ABS(C529)),0),0,"")&amp;N$535)</f>
        <v/>
      </c>
      <c r="O564" s="255" t="str">
        <f ca="1">IF($N463=FALSE,"",SUBSTITUTE(OFFSET($AA$534,COUNTIF($Z$535:$Z$544,"&lt;="&amp;ABS(H529)),0),0,"")&amp;O$535)</f>
        <v/>
      </c>
      <c r="P564" s="255" t="str">
        <f ca="1">IF($N463=FALSE,"",SUBSTITUTE(OFFSET($AA$534,COUNTIF($Z$535:$Z$544,"&lt;="&amp;ABS(I529)),0),0,"")&amp;P$535)</f>
        <v/>
      </c>
      <c r="Q564" s="255" t="str">
        <f t="shared" ref="Q564:R564" si="405">IF($N463=FALSE,"",Q$535)</f>
        <v/>
      </c>
      <c r="R564" s="255" t="str">
        <f t="shared" si="405"/>
        <v/>
      </c>
      <c r="T564" s="239"/>
    </row>
    <row r="565" spans="1:24" ht="15" customHeight="1">
      <c r="B565" s="240">
        <f t="shared" si="385"/>
        <v>30</v>
      </c>
      <c r="C565" s="260" t="str">
        <f t="shared" si="386"/>
        <v/>
      </c>
      <c r="D565" s="260" t="str">
        <f t="shared" si="387"/>
        <v/>
      </c>
      <c r="E565" s="260" t="str">
        <f t="shared" si="388"/>
        <v/>
      </c>
      <c r="F565" s="260" t="str">
        <f>IF($N464=FALSE,"",TEXT(IF(O$3=TRUE,ROUND(W530,$M$535),ROUNDUP(W530,$M$535)),Q565))</f>
        <v/>
      </c>
      <c r="H565" s="269" t="str">
        <f>IF($N464=FALSE,"",ROUND(Pressure_1_R4!N33*$H$429,M$535+1))</f>
        <v/>
      </c>
      <c r="I565" s="269" t="str">
        <f>IF($N464=FALSE,"",ROUND(Pressure_1_R4!O33*$H$429,M$535+1))</f>
        <v/>
      </c>
      <c r="J565" s="269" t="str">
        <f t="shared" si="389"/>
        <v/>
      </c>
      <c r="K565" s="270" t="str">
        <f t="shared" si="390"/>
        <v/>
      </c>
      <c r="M565" s="255" t="str">
        <f ca="1">IF($N464=FALSE,"",OFFSET(Y$534,COUNTIF(W$535:W$545,"&lt;="&amp;U530),0)+P$3)</f>
        <v/>
      </c>
      <c r="N565" s="255" t="str">
        <f ca="1">IF($N464=FALSE,"",SUBSTITUTE(OFFSET($AA$534,COUNTIF($Z$535:$Z$544,"&lt;="&amp;ABS(C530)),0),0,"")&amp;N$535)</f>
        <v/>
      </c>
      <c r="O565" s="255" t="str">
        <f ca="1">IF($N464=FALSE,"",SUBSTITUTE(OFFSET($AA$534,COUNTIF($Z$535:$Z$544,"&lt;="&amp;ABS(H530)),0),0,"")&amp;O$535)</f>
        <v/>
      </c>
      <c r="P565" s="255" t="str">
        <f ca="1">IF($N464=FALSE,"",SUBSTITUTE(OFFSET($AA$534,COUNTIF($Z$535:$Z$544,"&lt;="&amp;ABS(I530)),0),0,"")&amp;P$535)</f>
        <v/>
      </c>
      <c r="Q565" s="255" t="str">
        <f t="shared" ref="Q565:R565" si="406">IF($N464=FALSE,"",Q$535)</f>
        <v/>
      </c>
      <c r="R565" s="255" t="str">
        <f t="shared" si="406"/>
        <v/>
      </c>
      <c r="T565" s="239"/>
    </row>
    <row r="567" spans="1:24" ht="15" customHeight="1">
      <c r="B567" s="313" t="s">
        <v>702</v>
      </c>
      <c r="C567" s="313" t="s">
        <v>709</v>
      </c>
      <c r="D567" s="313" t="s">
        <v>716</v>
      </c>
      <c r="E567" s="315" t="s">
        <v>762</v>
      </c>
      <c r="F567" s="315" t="s">
        <v>763</v>
      </c>
      <c r="G567" s="315" t="s">
        <v>764</v>
      </c>
      <c r="I567" s="313" t="s">
        <v>702</v>
      </c>
      <c r="J567" s="313" t="s">
        <v>709</v>
      </c>
      <c r="K567" s="313" t="s">
        <v>716</v>
      </c>
      <c r="L567" s="315" t="s">
        <v>762</v>
      </c>
      <c r="M567" s="315" t="s">
        <v>763</v>
      </c>
      <c r="N567" s="315" t="s">
        <v>764</v>
      </c>
    </row>
    <row r="568" spans="1:24" ht="15" customHeight="1">
      <c r="B568" s="316" t="s">
        <v>703</v>
      </c>
      <c r="C568" s="318" t="s">
        <v>710</v>
      </c>
      <c r="D568" s="318" t="s">
        <v>717</v>
      </c>
      <c r="E568" s="318"/>
      <c r="F568" s="318" t="s">
        <v>766</v>
      </c>
      <c r="G568" s="318"/>
      <c r="I568" s="316">
        <f>기본정보!C9</f>
        <v>0</v>
      </c>
      <c r="J568" s="316" t="e">
        <f>VLOOKUP($I568,$B568:$G573,2,FALSE)</f>
        <v>#N/A</v>
      </c>
      <c r="K568" s="316" t="e">
        <f>VLOOKUP($I568,$B568:$G573,3,FALSE)</f>
        <v>#N/A</v>
      </c>
      <c r="L568" s="316" t="e">
        <f>VLOOKUP($I568,$B568:$G573,4,FALSE)</f>
        <v>#N/A</v>
      </c>
      <c r="M568" s="316" t="e">
        <f>VLOOKUP($I568,$B568:$G573,5,FALSE)</f>
        <v>#N/A</v>
      </c>
      <c r="N568" s="316" t="e">
        <f>VLOOKUP($I568,$B568:$G573,6,FALSE)</f>
        <v>#N/A</v>
      </c>
    </row>
    <row r="569" spans="1:24" ht="15" customHeight="1">
      <c r="B569" s="316" t="s">
        <v>704</v>
      </c>
      <c r="C569" s="318" t="s">
        <v>711</v>
      </c>
      <c r="D569" s="318" t="s">
        <v>718</v>
      </c>
      <c r="E569" s="318" t="s">
        <v>761</v>
      </c>
      <c r="F569" s="318" t="s">
        <v>765</v>
      </c>
      <c r="G569" s="318" t="s">
        <v>767</v>
      </c>
    </row>
    <row r="570" spans="1:24" ht="15" customHeight="1">
      <c r="B570" s="316" t="s">
        <v>705</v>
      </c>
      <c r="C570" s="318" t="s">
        <v>712</v>
      </c>
      <c r="D570" s="318" t="s">
        <v>719</v>
      </c>
      <c r="E570" s="318" t="s">
        <v>761</v>
      </c>
      <c r="F570" s="318" t="s">
        <v>765</v>
      </c>
      <c r="G570" s="318"/>
    </row>
    <row r="571" spans="1:24" ht="15" customHeight="1">
      <c r="B571" s="316" t="s">
        <v>706</v>
      </c>
      <c r="C571" s="318" t="s">
        <v>713</v>
      </c>
      <c r="D571" s="318" t="s">
        <v>720</v>
      </c>
      <c r="E571" s="318" t="s">
        <v>761</v>
      </c>
      <c r="F571" s="318" t="s">
        <v>765</v>
      </c>
      <c r="G571" s="318"/>
    </row>
    <row r="572" spans="1:24" ht="15" customHeight="1">
      <c r="B572" s="316" t="s">
        <v>707</v>
      </c>
      <c r="C572" s="318" t="s">
        <v>714</v>
      </c>
      <c r="D572" s="318" t="s">
        <v>721</v>
      </c>
      <c r="E572" s="318" t="s">
        <v>761</v>
      </c>
      <c r="F572" s="318" t="s">
        <v>765</v>
      </c>
      <c r="G572" s="318"/>
    </row>
    <row r="573" spans="1:24" ht="15" customHeight="1">
      <c r="B573" s="316" t="s">
        <v>708</v>
      </c>
      <c r="C573" s="318" t="s">
        <v>715</v>
      </c>
      <c r="D573" s="318" t="s">
        <v>722</v>
      </c>
      <c r="E573" s="318"/>
      <c r="F573" s="318"/>
      <c r="G573" s="318" t="s">
        <v>768</v>
      </c>
    </row>
    <row r="575" spans="1:24" ht="15" customHeight="1">
      <c r="A575" s="302" t="s">
        <v>680</v>
      </c>
    </row>
    <row r="576" spans="1:24" ht="15" customHeight="1">
      <c r="B576" s="316" t="s">
        <v>702</v>
      </c>
      <c r="C576" s="326" t="s">
        <v>749</v>
      </c>
      <c r="D576" s="327"/>
      <c r="E576" s="325"/>
      <c r="F576" s="326" t="s">
        <v>726</v>
      </c>
      <c r="G576" s="325"/>
      <c r="H576" s="316" t="s">
        <v>756</v>
      </c>
      <c r="I576" s="316" t="s">
        <v>731</v>
      </c>
      <c r="J576" s="316" t="s">
        <v>732</v>
      </c>
      <c r="L576" s="316" t="s">
        <v>739</v>
      </c>
      <c r="M576" s="316" t="s">
        <v>681</v>
      </c>
      <c r="N576" s="316" t="s">
        <v>740</v>
      </c>
      <c r="O576" s="316" t="s">
        <v>682</v>
      </c>
      <c r="P576" s="316" t="s">
        <v>737</v>
      </c>
      <c r="Q576" s="316" t="s">
        <v>772</v>
      </c>
      <c r="R576" s="316" t="s">
        <v>742</v>
      </c>
      <c r="S576" s="316" t="s">
        <v>738</v>
      </c>
      <c r="U576" s="254"/>
      <c r="V576" s="254"/>
      <c r="W576" s="254"/>
      <c r="X576" s="254"/>
    </row>
    <row r="577" spans="2:24" ht="15" customHeight="1">
      <c r="B577" s="314" t="s">
        <v>703</v>
      </c>
      <c r="C577" s="314" t="s">
        <v>725</v>
      </c>
      <c r="D577" s="314" t="s">
        <v>753</v>
      </c>
      <c r="E577" s="314">
        <v>9.6000000000000002E-2</v>
      </c>
      <c r="F577" s="314"/>
      <c r="G577" s="314"/>
      <c r="H577" s="314" t="s">
        <v>727</v>
      </c>
      <c r="I577" s="322">
        <v>117900</v>
      </c>
      <c r="J577" s="829" t="s">
        <v>733</v>
      </c>
      <c r="L577" s="316" t="s">
        <v>683</v>
      </c>
      <c r="M577" s="319">
        <f>COUNT(F9:H68)</f>
        <v>0</v>
      </c>
      <c r="N577" s="316" t="b">
        <f>NOT(M577=0)</f>
        <v>0</v>
      </c>
      <c r="O577" s="316">
        <f>IF((M577-16)&lt;0,0,M577-16)</f>
        <v>0</v>
      </c>
      <c r="P577" s="317" t="e">
        <f ca="1">OFFSET(I$576,L583+P583+T583+V583,0)</f>
        <v>#N/A</v>
      </c>
      <c r="Q577" s="317" t="e">
        <f ca="1">P577*6.25%*O577</f>
        <v>#N/A</v>
      </c>
      <c r="R577" s="317">
        <f>IF(N577=TRUE,P577+Q577,0)</f>
        <v>0</v>
      </c>
      <c r="S577" s="835">
        <f>SUM(R577:R580)</f>
        <v>0</v>
      </c>
      <c r="U577" s="254"/>
      <c r="V577" s="254"/>
      <c r="W577" s="254"/>
      <c r="X577" s="254"/>
    </row>
    <row r="578" spans="2:24" ht="15" customHeight="1">
      <c r="B578" s="314"/>
      <c r="C578" s="314"/>
      <c r="D578" s="314" t="s">
        <v>758</v>
      </c>
      <c r="E578" s="314">
        <v>9.6000000000000002E-2</v>
      </c>
      <c r="F578" s="314"/>
      <c r="G578" s="314"/>
      <c r="H578" s="314" t="s">
        <v>728</v>
      </c>
      <c r="I578" s="322">
        <v>185100</v>
      </c>
      <c r="J578" s="830"/>
      <c r="L578" s="316" t="s">
        <v>684</v>
      </c>
      <c r="M578" s="319">
        <f>COUNT(F151:H210)</f>
        <v>0</v>
      </c>
      <c r="N578" s="316" t="b">
        <f>NOT(M578=0)</f>
        <v>0</v>
      </c>
      <c r="O578" s="316">
        <f>IF((M578-16)&lt;0,0,M578-16)</f>
        <v>0</v>
      </c>
      <c r="P578" s="317" t="e">
        <f ca="1">OFFSET(I$576,L584+P584+T584+V584,0)</f>
        <v>#N/A</v>
      </c>
      <c r="Q578" s="317" t="e">
        <f ca="1">P578*6.25%*O578</f>
        <v>#N/A</v>
      </c>
      <c r="R578" s="317">
        <f>IF(N578=TRUE,P578+Q578,0)</f>
        <v>0</v>
      </c>
      <c r="S578" s="836"/>
      <c r="U578" s="254"/>
      <c r="V578" s="254"/>
      <c r="W578" s="254"/>
      <c r="X578" s="254"/>
    </row>
    <row r="579" spans="2:24" ht="15" customHeight="1">
      <c r="B579" s="314"/>
      <c r="C579" s="314" t="s">
        <v>729</v>
      </c>
      <c r="D579" s="314" t="s">
        <v>759</v>
      </c>
      <c r="E579" s="314">
        <v>9.6000000000000002E-2</v>
      </c>
      <c r="F579" s="314"/>
      <c r="G579" s="314"/>
      <c r="H579" s="314" t="s">
        <v>727</v>
      </c>
      <c r="I579" s="322">
        <v>50400</v>
      </c>
      <c r="J579" s="830"/>
      <c r="L579" s="316" t="s">
        <v>685</v>
      </c>
      <c r="M579" s="319">
        <f>COUNT(F293:H352)</f>
        <v>0</v>
      </c>
      <c r="N579" s="316" t="b">
        <f>NOT(M579=0)</f>
        <v>0</v>
      </c>
      <c r="O579" s="316">
        <f>IF((M579-16)&lt;0,0,M579-16)</f>
        <v>0</v>
      </c>
      <c r="P579" s="317" t="e">
        <f ca="1">OFFSET(I$576,L585+P585+T585+V585,0)</f>
        <v>#N/A</v>
      </c>
      <c r="Q579" s="317" t="e">
        <f ca="1">P579*6.25%*O579</f>
        <v>#N/A</v>
      </c>
      <c r="R579" s="317">
        <f>IF(N579=TRUE,P579+Q579,0)</f>
        <v>0</v>
      </c>
      <c r="S579" s="836"/>
      <c r="U579" s="254"/>
      <c r="V579" s="254"/>
      <c r="W579" s="254"/>
      <c r="X579" s="254"/>
    </row>
    <row r="580" spans="2:24" ht="15" customHeight="1">
      <c r="B580" s="314"/>
      <c r="C580" s="314"/>
      <c r="D580" s="314" t="s">
        <v>755</v>
      </c>
      <c r="E580" s="314">
        <v>9.6000000000000002E-2</v>
      </c>
      <c r="F580" s="314"/>
      <c r="G580" s="314"/>
      <c r="H580" s="314" t="s">
        <v>728</v>
      </c>
      <c r="I580" s="322">
        <v>75700</v>
      </c>
      <c r="J580" s="830"/>
      <c r="L580" s="316" t="s">
        <v>686</v>
      </c>
      <c r="M580" s="319">
        <f>COUNT(F435:H494)</f>
        <v>0</v>
      </c>
      <c r="N580" s="316" t="b">
        <f>NOT(M580=0)</f>
        <v>0</v>
      </c>
      <c r="O580" s="316">
        <f>IF((M580-16)&lt;0,0,M580-16)</f>
        <v>0</v>
      </c>
      <c r="P580" s="317" t="e">
        <f ca="1">OFFSET(I$576,L586+P586+T586+V586,0)</f>
        <v>#N/A</v>
      </c>
      <c r="Q580" s="317" t="e">
        <f ca="1">P580*6.25%*O580</f>
        <v>#N/A</v>
      </c>
      <c r="R580" s="317">
        <f>IF(N580=TRUE,P580+Q580,0)</f>
        <v>0</v>
      </c>
      <c r="S580" s="837"/>
      <c r="U580" s="254"/>
      <c r="V580" s="254"/>
      <c r="W580" s="254"/>
      <c r="X580" s="254"/>
    </row>
    <row r="581" spans="2:24" ht="15" customHeight="1">
      <c r="B581" s="314"/>
      <c r="C581" s="314" t="s">
        <v>730</v>
      </c>
      <c r="D581" s="314"/>
      <c r="E581" s="314"/>
      <c r="F581" s="314"/>
      <c r="G581" s="314"/>
      <c r="H581" s="314" t="s">
        <v>727</v>
      </c>
      <c r="I581" s="322">
        <v>39500</v>
      </c>
      <c r="J581" s="830"/>
      <c r="L581" s="239"/>
      <c r="U581" s="254"/>
      <c r="V581" s="254"/>
      <c r="W581" s="254"/>
      <c r="X581" s="254"/>
    </row>
    <row r="582" spans="2:24" ht="15" customHeight="1">
      <c r="B582" s="314"/>
      <c r="C582" s="314"/>
      <c r="D582" s="314"/>
      <c r="E582" s="314"/>
      <c r="F582" s="314"/>
      <c r="G582" s="314"/>
      <c r="H582" s="314" t="s">
        <v>728</v>
      </c>
      <c r="I582" s="322">
        <v>39500</v>
      </c>
      <c r="J582" s="830"/>
      <c r="L582" s="316" t="s">
        <v>750</v>
      </c>
      <c r="M582" s="832" t="s">
        <v>741</v>
      </c>
      <c r="N582" s="833"/>
      <c r="O582" s="833"/>
      <c r="P582" s="834"/>
      <c r="Q582" s="832" t="s">
        <v>757</v>
      </c>
      <c r="R582" s="833"/>
      <c r="S582" s="833"/>
      <c r="T582" s="834"/>
      <c r="U582" s="832" t="s">
        <v>748</v>
      </c>
      <c r="V582" s="834"/>
      <c r="W582" s="254"/>
      <c r="X582" s="254"/>
    </row>
    <row r="583" spans="2:24" ht="15" customHeight="1">
      <c r="B583" s="323" t="s">
        <v>734</v>
      </c>
      <c r="C583" s="323"/>
      <c r="D583" s="323"/>
      <c r="E583" s="323"/>
      <c r="F583" s="323" t="s">
        <v>751</v>
      </c>
      <c r="G583" s="323">
        <v>0.25</v>
      </c>
      <c r="H583" s="323" t="s">
        <v>727</v>
      </c>
      <c r="I583" s="324">
        <v>55800</v>
      </c>
      <c r="J583" s="830"/>
      <c r="L583" s="316" t="e">
        <f>MATCH(I568,B$577:B$596,0)</f>
        <v>#N/A</v>
      </c>
      <c r="M583" s="316" t="e">
        <f ca="1">MAX(D9:D68,ABS(MIN(D9:D68)))*OFFSET(Z6,MATCH(D8,Z7:Z31,0),MATCH("MPa",AA6:AH6,0))</f>
        <v>#N/A</v>
      </c>
      <c r="N583" s="316" t="e">
        <f t="shared" ref="N583:N586" ca="1" si="407">OFFSET(D$576,L583,0)</f>
        <v>#N/A</v>
      </c>
      <c r="O583" s="316" t="e">
        <f t="shared" ref="O583:O586" ca="1" si="408">OFFSET(E$576,L583,0)</f>
        <v>#N/A</v>
      </c>
      <c r="P583" s="316" t="e">
        <f t="shared" ref="P583:P586" ca="1" si="409">IF(IF(N583="&lt;",M583&gt;=O583,IF(N583="&gt;=",M583&lt;O583,IF(N583="&gt;",M583&lt;=O583,IF(N583="&lt;=",M583&gt;O583,FALSE))))=TRUE,2,0)</f>
        <v>#N/A</v>
      </c>
      <c r="Q583" s="316" t="e">
        <f ca="1">F3*OFFSET(Z6,MATCH(F8,Z7:Z31,0),MATCH("MPa",AA6:AH6,0))/M583*100</f>
        <v>#N/A</v>
      </c>
      <c r="R583" s="316" t="e">
        <f t="shared" ref="R583:R586" ca="1" si="410">OFFSET(F$576,L583,0)</f>
        <v>#N/A</v>
      </c>
      <c r="S583" s="316" t="e">
        <f t="shared" ref="S583:S586" ca="1" si="411">OFFSET(G$576,L583,0)</f>
        <v>#N/A</v>
      </c>
      <c r="T583" s="316" t="e">
        <f t="shared" ref="T583:T586" ca="1" si="412">IF(IF(R583="&lt;",Q583&gt;=S583,IF(R583="&gt;=",Q583&lt;S583,IF(R583="&gt;",Q583&lt;=S583,IF(R583="&lt;=",Q583&gt;S583,FALSE))))=TRUE,2,0)</f>
        <v>#N/A</v>
      </c>
      <c r="U583" s="316">
        <f>L3</f>
        <v>0</v>
      </c>
      <c r="V583" s="316">
        <f t="shared" ref="V583:V586" si="413">IF(U583="Digital",1,0)</f>
        <v>0</v>
      </c>
      <c r="W583" s="254"/>
      <c r="X583" s="254"/>
    </row>
    <row r="584" spans="2:24" ht="15" customHeight="1">
      <c r="B584" s="323"/>
      <c r="C584" s="323"/>
      <c r="D584" s="323"/>
      <c r="E584" s="323"/>
      <c r="F584" s="323" t="s">
        <v>751</v>
      </c>
      <c r="G584" s="323">
        <v>0.25</v>
      </c>
      <c r="H584" s="323" t="s">
        <v>728</v>
      </c>
      <c r="I584" s="324">
        <v>55800</v>
      </c>
      <c r="J584" s="830"/>
      <c r="L584" s="316" t="e">
        <f>L583</f>
        <v>#N/A</v>
      </c>
      <c r="M584" s="316" t="e">
        <f ca="1">MAX(D151:D210,ABS(MIN(D151:D210)))*OFFSET(Z6,MATCH(D150,Z7:Z31,0),MATCH("MPa",AA6:AH6,0))</f>
        <v>#N/A</v>
      </c>
      <c r="N584" s="316" t="e">
        <f t="shared" ca="1" si="407"/>
        <v>#N/A</v>
      </c>
      <c r="O584" s="316" t="e">
        <f t="shared" ca="1" si="408"/>
        <v>#N/A</v>
      </c>
      <c r="P584" s="316" t="e">
        <f t="shared" ca="1" si="409"/>
        <v>#N/A</v>
      </c>
      <c r="Q584" s="316" t="e">
        <f ca="1">F145*OFFSET(F150,MATCH(F8,Z7:Z31,0),MATCH("MPa",AA6:AH6,0))/M584*100</f>
        <v>#N/A</v>
      </c>
      <c r="R584" s="316" t="e">
        <f t="shared" ca="1" si="410"/>
        <v>#N/A</v>
      </c>
      <c r="S584" s="316" t="e">
        <f t="shared" ca="1" si="411"/>
        <v>#N/A</v>
      </c>
      <c r="T584" s="316" t="e">
        <f t="shared" ca="1" si="412"/>
        <v>#N/A</v>
      </c>
      <c r="U584" s="316">
        <f>L145</f>
        <v>0</v>
      </c>
      <c r="V584" s="316">
        <f t="shared" si="413"/>
        <v>0</v>
      </c>
      <c r="W584" s="254"/>
      <c r="X584" s="254"/>
    </row>
    <row r="585" spans="2:24" ht="15" customHeight="1">
      <c r="B585" s="323"/>
      <c r="C585" s="323"/>
      <c r="D585" s="323"/>
      <c r="E585" s="323"/>
      <c r="F585" s="323" t="s">
        <v>752</v>
      </c>
      <c r="G585" s="323">
        <v>0.25</v>
      </c>
      <c r="H585" s="323" t="s">
        <v>735</v>
      </c>
      <c r="I585" s="324">
        <v>83800</v>
      </c>
      <c r="J585" s="830"/>
      <c r="L585" s="316" t="e">
        <f>L584</f>
        <v>#N/A</v>
      </c>
      <c r="M585" s="316" t="e">
        <f ca="1">MAX(D293:D352,ABS(MIN(D293:D352)))*OFFSET(Z6,MATCH(D292,Z7:Z31,0),MATCH("MPa",AA6:AH6,0))</f>
        <v>#N/A</v>
      </c>
      <c r="N585" s="316" t="e">
        <f t="shared" ca="1" si="407"/>
        <v>#N/A</v>
      </c>
      <c r="O585" s="316" t="e">
        <f t="shared" ca="1" si="408"/>
        <v>#N/A</v>
      </c>
      <c r="P585" s="316" t="e">
        <f t="shared" ca="1" si="409"/>
        <v>#N/A</v>
      </c>
      <c r="Q585" s="316" t="e">
        <f ca="1">F287*OFFSET(F292,MATCH(F8,Z7:Z31,0),MATCH("MPa",AA6:AH6,0))/M585*100</f>
        <v>#N/A</v>
      </c>
      <c r="R585" s="316" t="e">
        <f t="shared" ca="1" si="410"/>
        <v>#N/A</v>
      </c>
      <c r="S585" s="316" t="e">
        <f t="shared" ca="1" si="411"/>
        <v>#N/A</v>
      </c>
      <c r="T585" s="316" t="e">
        <f t="shared" ca="1" si="412"/>
        <v>#N/A</v>
      </c>
      <c r="U585" s="316">
        <f>L287</f>
        <v>0</v>
      </c>
      <c r="V585" s="316">
        <f t="shared" si="413"/>
        <v>0</v>
      </c>
      <c r="W585" s="254"/>
      <c r="X585" s="254"/>
    </row>
    <row r="586" spans="2:24" ht="15" customHeight="1">
      <c r="B586" s="323"/>
      <c r="C586" s="323"/>
      <c r="D586" s="323"/>
      <c r="E586" s="323"/>
      <c r="F586" s="323" t="s">
        <v>760</v>
      </c>
      <c r="G586" s="323">
        <v>0.25</v>
      </c>
      <c r="H586" s="323" t="s">
        <v>728</v>
      </c>
      <c r="I586" s="324">
        <v>83800</v>
      </c>
      <c r="J586" s="830"/>
      <c r="L586" s="316" t="e">
        <f>L585</f>
        <v>#N/A</v>
      </c>
      <c r="M586" s="316" t="e">
        <f ca="1">MAX(D435:D494,ABS(MIN(D435:D494)))*OFFSET(Z6,MATCH(D434,Z7:Z31,0),MATCH("MPa",AA6:AH6,0))</f>
        <v>#N/A</v>
      </c>
      <c r="N586" s="316" t="e">
        <f t="shared" ca="1" si="407"/>
        <v>#N/A</v>
      </c>
      <c r="O586" s="316" t="e">
        <f t="shared" ca="1" si="408"/>
        <v>#N/A</v>
      </c>
      <c r="P586" s="316" t="e">
        <f t="shared" ca="1" si="409"/>
        <v>#N/A</v>
      </c>
      <c r="Q586" s="316" t="e">
        <f ca="1">F429*OFFSET(F434,MATCH(F8,Z7:Z31,0),MATCH("MPa",AA6:AH6,0))/M586*100</f>
        <v>#N/A</v>
      </c>
      <c r="R586" s="316" t="e">
        <f t="shared" ca="1" si="410"/>
        <v>#N/A</v>
      </c>
      <c r="S586" s="316" t="e">
        <f t="shared" ca="1" si="411"/>
        <v>#N/A</v>
      </c>
      <c r="T586" s="316" t="e">
        <f t="shared" ca="1" si="412"/>
        <v>#N/A</v>
      </c>
      <c r="U586" s="316">
        <f>L429</f>
        <v>0</v>
      </c>
      <c r="V586" s="316">
        <f t="shared" si="413"/>
        <v>0</v>
      </c>
      <c r="W586" s="254"/>
      <c r="X586" s="254"/>
    </row>
    <row r="587" spans="2:24" ht="15" customHeight="1">
      <c r="B587" s="314" t="s">
        <v>736</v>
      </c>
      <c r="C587" s="314"/>
      <c r="D587" s="314"/>
      <c r="E587" s="314"/>
      <c r="F587" s="314"/>
      <c r="G587" s="314"/>
      <c r="H587" s="314" t="s">
        <v>735</v>
      </c>
      <c r="I587" s="322">
        <v>46300</v>
      </c>
      <c r="J587" s="830"/>
      <c r="K587" s="239"/>
      <c r="L587" s="239"/>
      <c r="M587" s="239"/>
      <c r="N587" s="239"/>
      <c r="O587" s="239"/>
      <c r="P587" s="239"/>
      <c r="U587" s="254"/>
      <c r="V587" s="254"/>
      <c r="W587" s="254"/>
      <c r="X587" s="254"/>
    </row>
    <row r="588" spans="2:24" ht="15" customHeight="1">
      <c r="B588" s="314"/>
      <c r="C588" s="314"/>
      <c r="D588" s="314"/>
      <c r="E588" s="314"/>
      <c r="F588" s="314"/>
      <c r="G588" s="314"/>
      <c r="H588" s="314" t="s">
        <v>728</v>
      </c>
      <c r="I588" s="322">
        <v>75700</v>
      </c>
      <c r="J588" s="830"/>
      <c r="L588" s="320" t="s">
        <v>743</v>
      </c>
      <c r="U588" s="254"/>
      <c r="V588" s="254"/>
      <c r="W588" s="254"/>
      <c r="X588" s="254"/>
    </row>
    <row r="589" spans="2:24" ht="15" customHeight="1">
      <c r="B589" s="323" t="s">
        <v>745</v>
      </c>
      <c r="C589" s="323"/>
      <c r="D589" s="323" t="s">
        <v>754</v>
      </c>
      <c r="E589" s="323">
        <v>100</v>
      </c>
      <c r="F589" s="323"/>
      <c r="G589" s="323"/>
      <c r="H589" s="323" t="s">
        <v>727</v>
      </c>
      <c r="I589" s="324">
        <v>39500</v>
      </c>
      <c r="J589" s="830"/>
      <c r="L589" s="330" t="s">
        <v>771</v>
      </c>
      <c r="M589" s="239"/>
      <c r="N589" s="239"/>
      <c r="O589" s="239"/>
      <c r="P589" s="239"/>
      <c r="U589" s="254"/>
      <c r="V589" s="254"/>
      <c r="W589" s="254"/>
    </row>
    <row r="590" spans="2:24" ht="15" customHeight="1">
      <c r="B590" s="323"/>
      <c r="C590" s="323"/>
      <c r="D590" s="323" t="s">
        <v>754</v>
      </c>
      <c r="E590" s="323">
        <v>100</v>
      </c>
      <c r="F590" s="323"/>
      <c r="G590" s="323"/>
      <c r="H590" s="323" t="s">
        <v>728</v>
      </c>
      <c r="I590" s="324">
        <v>75700</v>
      </c>
      <c r="J590" s="830"/>
      <c r="L590" s="321" t="s">
        <v>744</v>
      </c>
      <c r="M590" s="239"/>
      <c r="N590" s="239"/>
      <c r="O590" s="239"/>
      <c r="P590" s="239"/>
      <c r="U590" s="254"/>
      <c r="V590" s="254"/>
      <c r="W590" s="254"/>
      <c r="X590" s="254"/>
    </row>
    <row r="591" spans="2:24" ht="15" customHeight="1">
      <c r="B591" s="323"/>
      <c r="C591" s="323"/>
      <c r="D591" s="323" t="s">
        <v>755</v>
      </c>
      <c r="E591" s="323">
        <v>100</v>
      </c>
      <c r="F591" s="323"/>
      <c r="G591" s="323"/>
      <c r="H591" s="323" t="s">
        <v>735</v>
      </c>
      <c r="I591" s="324">
        <v>117900</v>
      </c>
      <c r="J591" s="830"/>
      <c r="L591" s="321" t="s">
        <v>687</v>
      </c>
      <c r="M591" s="239"/>
      <c r="N591" s="239"/>
      <c r="O591" s="239"/>
      <c r="P591" s="239"/>
      <c r="U591" s="254"/>
      <c r="V591" s="254"/>
      <c r="W591" s="254"/>
      <c r="X591" s="254"/>
    </row>
    <row r="592" spans="2:24" ht="15" customHeight="1">
      <c r="B592" s="323"/>
      <c r="C592" s="323"/>
      <c r="D592" s="323" t="s">
        <v>755</v>
      </c>
      <c r="E592" s="323">
        <v>100</v>
      </c>
      <c r="F592" s="323"/>
      <c r="G592" s="323"/>
      <c r="H592" s="323" t="s">
        <v>728</v>
      </c>
      <c r="I592" s="324">
        <v>236400</v>
      </c>
      <c r="J592" s="830"/>
      <c r="L592" s="321" t="s">
        <v>688</v>
      </c>
      <c r="M592" s="239"/>
      <c r="N592" s="239"/>
      <c r="O592" s="239"/>
      <c r="P592" s="239"/>
      <c r="Q592" s="239"/>
      <c r="U592" s="254"/>
      <c r="V592" s="254"/>
      <c r="W592" s="254"/>
      <c r="X592" s="254"/>
    </row>
    <row r="593" spans="2:24" ht="15" customHeight="1">
      <c r="B593" s="314" t="s">
        <v>746</v>
      </c>
      <c r="C593" s="314" t="s">
        <v>730</v>
      </c>
      <c r="D593" s="314"/>
      <c r="E593" s="314"/>
      <c r="F593" s="314"/>
      <c r="G593" s="314"/>
      <c r="H593" s="314" t="s">
        <v>735</v>
      </c>
      <c r="I593" s="322">
        <v>44900</v>
      </c>
      <c r="J593" s="830"/>
      <c r="K593" s="239"/>
      <c r="L593" s="239"/>
      <c r="M593" s="239"/>
      <c r="N593" s="239"/>
      <c r="O593" s="239"/>
      <c r="X593" s="254"/>
    </row>
    <row r="594" spans="2:24" ht="15" customHeight="1">
      <c r="B594" s="314"/>
      <c r="C594" s="314"/>
      <c r="D594" s="314"/>
      <c r="E594" s="314"/>
      <c r="F594" s="314"/>
      <c r="G594" s="314"/>
      <c r="H594" s="314" t="s">
        <v>728</v>
      </c>
      <c r="I594" s="322">
        <v>44900</v>
      </c>
      <c r="J594" s="830"/>
      <c r="K594" s="239"/>
      <c r="L594" s="239"/>
      <c r="M594" s="239"/>
      <c r="N594" s="239"/>
      <c r="O594" s="239"/>
      <c r="X594" s="254"/>
    </row>
    <row r="595" spans="2:24" ht="15" customHeight="1">
      <c r="B595" s="323" t="s">
        <v>747</v>
      </c>
      <c r="C595" s="323"/>
      <c r="D595" s="323"/>
      <c r="E595" s="323"/>
      <c r="F595" s="323"/>
      <c r="G595" s="323"/>
      <c r="H595" s="323" t="s">
        <v>727</v>
      </c>
      <c r="I595" s="324">
        <v>45700</v>
      </c>
      <c r="J595" s="830"/>
      <c r="K595" s="239"/>
      <c r="L595" s="239"/>
      <c r="M595" s="239"/>
      <c r="N595" s="239"/>
      <c r="O595" s="239"/>
      <c r="X595" s="254"/>
    </row>
    <row r="596" spans="2:24" ht="15" customHeight="1">
      <c r="B596" s="323"/>
      <c r="C596" s="323"/>
      <c r="D596" s="323"/>
      <c r="E596" s="323"/>
      <c r="F596" s="323"/>
      <c r="G596" s="323"/>
      <c r="H596" s="323" t="s">
        <v>728</v>
      </c>
      <c r="I596" s="324">
        <v>75700</v>
      </c>
      <c r="J596" s="831"/>
      <c r="K596" s="239"/>
      <c r="L596" s="239"/>
      <c r="M596" s="239"/>
      <c r="N596" s="239"/>
      <c r="O596" s="239"/>
      <c r="X596" s="254"/>
    </row>
  </sheetData>
  <mergeCells count="169">
    <mergeCell ref="K533:K534"/>
    <mergeCell ref="V356:V357"/>
    <mergeCell ref="S355:W355"/>
    <mergeCell ref="V498:V499"/>
    <mergeCell ref="S497:W497"/>
    <mergeCell ref="M582:P582"/>
    <mergeCell ref="U582:V582"/>
    <mergeCell ref="Q582:T582"/>
    <mergeCell ref="W356:W357"/>
    <mergeCell ref="Q498:Q499"/>
    <mergeCell ref="S577:S580"/>
    <mergeCell ref="T533:U533"/>
    <mergeCell ref="N533:R533"/>
    <mergeCell ref="Q432:T432"/>
    <mergeCell ref="P356:P357"/>
    <mergeCell ref="Q356:Q357"/>
    <mergeCell ref="R497:R499"/>
    <mergeCell ref="M498:M499"/>
    <mergeCell ref="N498:N499"/>
    <mergeCell ref="O498:O499"/>
    <mergeCell ref="P498:P499"/>
    <mergeCell ref="N432:N434"/>
    <mergeCell ref="J577:J596"/>
    <mergeCell ref="X355:X358"/>
    <mergeCell ref="X497:X500"/>
    <mergeCell ref="V72:V73"/>
    <mergeCell ref="S498:S499"/>
    <mergeCell ref="T498:T499"/>
    <mergeCell ref="U498:U499"/>
    <mergeCell ref="W498:W499"/>
    <mergeCell ref="T249:U249"/>
    <mergeCell ref="O290:O292"/>
    <mergeCell ref="P290:P292"/>
    <mergeCell ref="Q290:T290"/>
    <mergeCell ref="U290:X290"/>
    <mergeCell ref="S356:S357"/>
    <mergeCell ref="T356:T357"/>
    <mergeCell ref="U356:U357"/>
    <mergeCell ref="T391:U391"/>
    <mergeCell ref="S214:S215"/>
    <mergeCell ref="U148:X148"/>
    <mergeCell ref="U432:X432"/>
    <mergeCell ref="X213:X216"/>
    <mergeCell ref="T214:T215"/>
    <mergeCell ref="U214:U215"/>
    <mergeCell ref="W214:W215"/>
    <mergeCell ref="V214:V215"/>
    <mergeCell ref="S213:W213"/>
    <mergeCell ref="K249:K250"/>
    <mergeCell ref="N249:R249"/>
    <mergeCell ref="Q214:Q215"/>
    <mergeCell ref="M213:Q213"/>
    <mergeCell ref="B290:B292"/>
    <mergeCell ref="C290:C292"/>
    <mergeCell ref="D290:D291"/>
    <mergeCell ref="E290:E291"/>
    <mergeCell ref="C213:C215"/>
    <mergeCell ref="D213:D215"/>
    <mergeCell ref="E213:E215"/>
    <mergeCell ref="G213:G215"/>
    <mergeCell ref="H213:K213"/>
    <mergeCell ref="D249:F249"/>
    <mergeCell ref="U6:X6"/>
    <mergeCell ref="O6:O8"/>
    <mergeCell ref="U72:U73"/>
    <mergeCell ref="W72:W73"/>
    <mergeCell ref="P72:P73"/>
    <mergeCell ref="X71:X74"/>
    <mergeCell ref="M72:M73"/>
    <mergeCell ref="N72:N73"/>
    <mergeCell ref="Q72:Q73"/>
    <mergeCell ref="S71:W71"/>
    <mergeCell ref="P6:P8"/>
    <mergeCell ref="Q6:T6"/>
    <mergeCell ref="N6:N8"/>
    <mergeCell ref="F355:F357"/>
    <mergeCell ref="T72:T73"/>
    <mergeCell ref="R71:R73"/>
    <mergeCell ref="S72:S73"/>
    <mergeCell ref="O72:O73"/>
    <mergeCell ref="B71:B74"/>
    <mergeCell ref="C71:C73"/>
    <mergeCell ref="D71:D73"/>
    <mergeCell ref="E71:E73"/>
    <mergeCell ref="G71:G73"/>
    <mergeCell ref="M71:Q71"/>
    <mergeCell ref="F71:F73"/>
    <mergeCell ref="L213:L215"/>
    <mergeCell ref="C249:C250"/>
    <mergeCell ref="R213:R215"/>
    <mergeCell ref="M214:M215"/>
    <mergeCell ref="N214:N215"/>
    <mergeCell ref="O214:O215"/>
    <mergeCell ref="P214:P215"/>
    <mergeCell ref="T107:U107"/>
    <mergeCell ref="O148:O150"/>
    <mergeCell ref="P148:P150"/>
    <mergeCell ref="Q148:T148"/>
    <mergeCell ref="K107:K108"/>
    <mergeCell ref="N107:R107"/>
    <mergeCell ref="H71:K71"/>
    <mergeCell ref="L71:L73"/>
    <mergeCell ref="J148:L148"/>
    <mergeCell ref="N148:N150"/>
    <mergeCell ref="E6:E7"/>
    <mergeCell ref="F6:H6"/>
    <mergeCell ref="B148:B150"/>
    <mergeCell ref="C148:C150"/>
    <mergeCell ref="D148:D149"/>
    <mergeCell ref="E148:E149"/>
    <mergeCell ref="F148:H148"/>
    <mergeCell ref="H107:J107"/>
    <mergeCell ref="I148:I150"/>
    <mergeCell ref="B107:B109"/>
    <mergeCell ref="C107:C108"/>
    <mergeCell ref="D107:F107"/>
    <mergeCell ref="B6:B8"/>
    <mergeCell ref="C6:C8"/>
    <mergeCell ref="D6:D7"/>
    <mergeCell ref="I6:I8"/>
    <mergeCell ref="J6:L6"/>
    <mergeCell ref="B497:B500"/>
    <mergeCell ref="C497:C499"/>
    <mergeCell ref="D497:D499"/>
    <mergeCell ref="E497:E499"/>
    <mergeCell ref="G497:G499"/>
    <mergeCell ref="H497:K497"/>
    <mergeCell ref="L497:L499"/>
    <mergeCell ref="M497:Q497"/>
    <mergeCell ref="B213:B216"/>
    <mergeCell ref="B391:B393"/>
    <mergeCell ref="C391:C392"/>
    <mergeCell ref="D391:F391"/>
    <mergeCell ref="H391:J391"/>
    <mergeCell ref="B249:B251"/>
    <mergeCell ref="M356:M357"/>
    <mergeCell ref="N356:N357"/>
    <mergeCell ref="O356:O357"/>
    <mergeCell ref="F497:F499"/>
    <mergeCell ref="H249:J249"/>
    <mergeCell ref="E432:E433"/>
    <mergeCell ref="F432:H432"/>
    <mergeCell ref="I432:I434"/>
    <mergeCell ref="J432:L432"/>
    <mergeCell ref="F213:F215"/>
    <mergeCell ref="B533:B535"/>
    <mergeCell ref="C533:C534"/>
    <mergeCell ref="D533:F533"/>
    <mergeCell ref="H533:J533"/>
    <mergeCell ref="O432:O434"/>
    <mergeCell ref="P432:P434"/>
    <mergeCell ref="F290:H290"/>
    <mergeCell ref="I290:I292"/>
    <mergeCell ref="J290:L290"/>
    <mergeCell ref="N290:N292"/>
    <mergeCell ref="K391:K392"/>
    <mergeCell ref="N391:R391"/>
    <mergeCell ref="R355:R357"/>
    <mergeCell ref="B355:B358"/>
    <mergeCell ref="C355:C357"/>
    <mergeCell ref="D355:D357"/>
    <mergeCell ref="E355:E357"/>
    <mergeCell ref="G355:G357"/>
    <mergeCell ref="H355:K355"/>
    <mergeCell ref="L355:L357"/>
    <mergeCell ref="M355:Q355"/>
    <mergeCell ref="B432:B434"/>
    <mergeCell ref="C432:C434"/>
    <mergeCell ref="D432:D433"/>
  </mergeCells>
  <phoneticPr fontId="5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65"/>
  <sheetViews>
    <sheetView showGridLines="0" zoomScale="70" zoomScaleNormal="70" workbookViewId="0"/>
  </sheetViews>
  <sheetFormatPr defaultColWidth="10" defaultRowHeight="15" customHeight="1"/>
  <cols>
    <col min="1" max="1" width="3.88671875" style="239" customWidth="1"/>
    <col min="2" max="2" width="10" style="256"/>
    <col min="3" max="3" width="10.44140625" style="256" bestFit="1" customWidth="1"/>
    <col min="4" max="4" width="10" style="256"/>
    <col min="5" max="20" width="10" style="254"/>
    <col min="21" max="16384" width="10" style="239"/>
  </cols>
  <sheetData>
    <row r="1" spans="1:34" ht="15" customHeight="1">
      <c r="A1" s="236" t="s">
        <v>152</v>
      </c>
      <c r="B1" s="237"/>
      <c r="C1" s="237"/>
      <c r="D1" s="237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</row>
    <row r="2" spans="1:34" ht="15" customHeight="1" thickBot="1">
      <c r="B2" s="363" t="s">
        <v>367</v>
      </c>
      <c r="C2" s="503" t="s">
        <v>995</v>
      </c>
      <c r="D2" s="503" t="s">
        <v>996</v>
      </c>
      <c r="E2" s="373" t="s">
        <v>95</v>
      </c>
      <c r="F2" s="369" t="s">
        <v>54</v>
      </c>
      <c r="G2" s="372" t="s">
        <v>846</v>
      </c>
      <c r="H2" s="369" t="s">
        <v>368</v>
      </c>
      <c r="I2" s="337">
        <f ca="1">E8</f>
        <v>0</v>
      </c>
      <c r="J2" s="337" t="s">
        <v>888</v>
      </c>
      <c r="K2" s="369" t="s">
        <v>373</v>
      </c>
      <c r="L2" s="369" t="s">
        <v>504</v>
      </c>
      <c r="M2" s="366" t="s">
        <v>490</v>
      </c>
      <c r="N2" s="366" t="s">
        <v>774</v>
      </c>
      <c r="O2" s="374" t="s">
        <v>851</v>
      </c>
      <c r="P2" s="374" t="s">
        <v>852</v>
      </c>
      <c r="Q2" s="238"/>
      <c r="R2" s="238"/>
      <c r="S2" s="238"/>
      <c r="T2" s="238"/>
    </row>
    <row r="3" spans="1:34" ht="15" customHeight="1" thickBot="1">
      <c r="B3" s="240">
        <f>COUNTIF(B9:B68,TRUE)/2</f>
        <v>0</v>
      </c>
      <c r="C3" s="438">
        <f>MIN(Pressure_1_R1!$E$4:$E$63)</f>
        <v>0</v>
      </c>
      <c r="D3" s="438">
        <f>MAX(Pressure_1_R1!$E$4:$E$63)</f>
        <v>0</v>
      </c>
      <c r="E3" s="245">
        <f>Pressure_1_R1!K4</f>
        <v>0</v>
      </c>
      <c r="F3" s="245">
        <f>Pressure_1_R1!L4</f>
        <v>0</v>
      </c>
      <c r="G3" s="245">
        <f>Pressure_1_R1!M$4</f>
        <v>0</v>
      </c>
      <c r="H3" s="245" t="e">
        <f ca="1">OFFSET($Z$6,MATCH(F8,$Z$7:$Z$31,0),MATCH(E8,$AA$6:$AH$6,0))</f>
        <v>#N/A</v>
      </c>
      <c r="I3" s="338" t="e">
        <f ca="1">F3*H3</f>
        <v>#N/A</v>
      </c>
      <c r="J3" s="338" t="str">
        <f ca="1">OFFSET(Y108,COUNTIF(W109:W119,"&lt;="&amp;I3),0)</f>
        <v>자리수</v>
      </c>
      <c r="K3" s="245" t="e">
        <f ca="1">OFFSET(X108,MATCH(J3,Y109:Y119,0),0)</f>
        <v>#N/A</v>
      </c>
      <c r="L3" s="245">
        <f>Pressure_1_R1!J$4</f>
        <v>0</v>
      </c>
      <c r="M3" s="276" t="str">
        <f>IF(SUM(X75:X104,X217:X246,X359:X388,X501:X530)=0,"","초과")</f>
        <v/>
      </c>
      <c r="N3" s="276" t="str">
        <f>IF(LEN(K109&amp;K251&amp;K393&amp;K535)=0,"PASS","FAIL")</f>
        <v>PASS</v>
      </c>
      <c r="O3" s="312" t="b">
        <f>기본정보!A46=0</f>
        <v>1</v>
      </c>
      <c r="P3" s="312">
        <f>IF(O3=TRUE,1,기본정보!A47)</f>
        <v>1</v>
      </c>
      <c r="Q3" s="238"/>
      <c r="R3" s="238"/>
      <c r="S3" s="238"/>
      <c r="T3" s="238"/>
    </row>
    <row r="4" spans="1:34" ht="15" customHeight="1">
      <c r="B4" s="237"/>
      <c r="C4" s="238"/>
      <c r="D4" s="238"/>
      <c r="E4" s="238"/>
      <c r="F4" s="238"/>
      <c r="G4" s="238"/>
      <c r="I4" s="238"/>
      <c r="J4" s="238"/>
      <c r="K4" s="238"/>
      <c r="L4" s="238"/>
      <c r="M4" s="238"/>
      <c r="N4" s="238"/>
      <c r="O4" s="238"/>
      <c r="P4" s="238"/>
      <c r="Q4" s="238"/>
      <c r="R4" s="239"/>
      <c r="S4" s="239"/>
      <c r="T4" s="239"/>
    </row>
    <row r="5" spans="1:34" s="244" customFormat="1" ht="15" customHeight="1">
      <c r="B5" s="243" t="s">
        <v>178</v>
      </c>
      <c r="C5" s="241"/>
      <c r="D5" s="241"/>
      <c r="E5" s="242"/>
      <c r="F5" s="241"/>
      <c r="G5" s="237"/>
      <c r="H5" s="241"/>
      <c r="I5" s="241"/>
      <c r="J5" s="241"/>
      <c r="K5" s="241"/>
      <c r="L5" s="241"/>
      <c r="M5" s="241"/>
      <c r="N5" s="243" t="s">
        <v>202</v>
      </c>
    </row>
    <row r="6" spans="1:34" s="238" customFormat="1" ht="15" customHeight="1">
      <c r="B6" s="800" t="s">
        <v>374</v>
      </c>
      <c r="C6" s="800" t="s">
        <v>179</v>
      </c>
      <c r="D6" s="817" t="s">
        <v>177</v>
      </c>
      <c r="E6" s="819" t="s">
        <v>55</v>
      </c>
      <c r="F6" s="800" t="s">
        <v>690</v>
      </c>
      <c r="G6" s="800"/>
      <c r="H6" s="800"/>
      <c r="I6" s="800" t="s">
        <v>208</v>
      </c>
      <c r="J6" s="801" t="s">
        <v>692</v>
      </c>
      <c r="K6" s="802"/>
      <c r="L6" s="803"/>
      <c r="M6" s="241"/>
      <c r="N6" s="800" t="s">
        <v>374</v>
      </c>
      <c r="O6" s="800" t="s">
        <v>494</v>
      </c>
      <c r="P6" s="800" t="s">
        <v>179</v>
      </c>
      <c r="Q6" s="801" t="s">
        <v>694</v>
      </c>
      <c r="R6" s="802"/>
      <c r="S6" s="802"/>
      <c r="T6" s="803"/>
      <c r="U6" s="801" t="s">
        <v>696</v>
      </c>
      <c r="V6" s="802"/>
      <c r="W6" s="802"/>
      <c r="X6" s="803"/>
      <c r="Z6" s="337" t="s">
        <v>92</v>
      </c>
      <c r="AA6" s="336" t="s">
        <v>799</v>
      </c>
      <c r="AB6" s="336" t="s">
        <v>510</v>
      </c>
      <c r="AC6" s="336" t="s">
        <v>792</v>
      </c>
      <c r="AD6" s="336" t="s">
        <v>793</v>
      </c>
      <c r="AE6" s="336" t="s">
        <v>794</v>
      </c>
      <c r="AF6" s="336" t="s">
        <v>769</v>
      </c>
      <c r="AG6" s="336" t="s">
        <v>801</v>
      </c>
      <c r="AH6" s="336" t="s">
        <v>797</v>
      </c>
    </row>
    <row r="7" spans="1:34" s="238" customFormat="1" ht="15" customHeight="1">
      <c r="B7" s="800"/>
      <c r="C7" s="800"/>
      <c r="D7" s="818"/>
      <c r="E7" s="819"/>
      <c r="F7" s="368" t="s">
        <v>217</v>
      </c>
      <c r="G7" s="368" t="s">
        <v>69</v>
      </c>
      <c r="H7" s="368" t="s">
        <v>0</v>
      </c>
      <c r="I7" s="800"/>
      <c r="J7" s="370" t="s">
        <v>505</v>
      </c>
      <c r="K7" s="370" t="s">
        <v>506</v>
      </c>
      <c r="L7" s="370" t="s">
        <v>123</v>
      </c>
      <c r="M7" s="241"/>
      <c r="N7" s="800"/>
      <c r="O7" s="800"/>
      <c r="P7" s="800"/>
      <c r="Q7" s="370" t="s">
        <v>505</v>
      </c>
      <c r="R7" s="370" t="s">
        <v>506</v>
      </c>
      <c r="S7" s="370" t="s">
        <v>507</v>
      </c>
      <c r="T7" s="370" t="s">
        <v>508</v>
      </c>
      <c r="U7" s="370" t="s">
        <v>505</v>
      </c>
      <c r="V7" s="370" t="s">
        <v>506</v>
      </c>
      <c r="W7" s="370" t="s">
        <v>507</v>
      </c>
      <c r="X7" s="370" t="s">
        <v>509</v>
      </c>
      <c r="Z7" s="336" t="s">
        <v>181</v>
      </c>
      <c r="AA7" s="338">
        <f t="shared" ref="AA7:AA21" si="0">AC7*1000</f>
        <v>1</v>
      </c>
      <c r="AB7" s="338">
        <f>AC7*10</f>
        <v>0.01</v>
      </c>
      <c r="AC7" s="338">
        <f t="shared" ref="AC7:AC21" si="1">AD7*1000</f>
        <v>1E-3</v>
      </c>
      <c r="AD7" s="338">
        <v>9.9999999999999995E-7</v>
      </c>
      <c r="AE7" s="338">
        <f t="shared" ref="AE7:AE21" si="2">AG7*1000</f>
        <v>1</v>
      </c>
      <c r="AF7" s="338">
        <f>AG7*10</f>
        <v>0.01</v>
      </c>
      <c r="AG7" s="338">
        <f t="shared" ref="AG7:AG21" si="3">AH7*1000</f>
        <v>1E-3</v>
      </c>
      <c r="AH7" s="338">
        <v>9.9999999999999995E-7</v>
      </c>
    </row>
    <row r="8" spans="1:34" s="238" customFormat="1" ht="15" customHeight="1">
      <c r="B8" s="800"/>
      <c r="C8" s="800"/>
      <c r="D8" s="370">
        <f ca="1">표준압력!G4</f>
        <v>0</v>
      </c>
      <c r="E8" s="370">
        <f ca="1">D8</f>
        <v>0</v>
      </c>
      <c r="F8" s="370">
        <f>G3</f>
        <v>0</v>
      </c>
      <c r="G8" s="370">
        <f>F8</f>
        <v>0</v>
      </c>
      <c r="H8" s="370">
        <f>G8</f>
        <v>0</v>
      </c>
      <c r="I8" s="800"/>
      <c r="J8" s="368">
        <f ca="1">$E8</f>
        <v>0</v>
      </c>
      <c r="K8" s="368">
        <f ca="1">$E8</f>
        <v>0</v>
      </c>
      <c r="L8" s="368">
        <f ca="1">$E8</f>
        <v>0</v>
      </c>
      <c r="M8" s="241"/>
      <c r="N8" s="800"/>
      <c r="O8" s="800"/>
      <c r="P8" s="800"/>
      <c r="Q8" s="368">
        <f ca="1">J8</f>
        <v>0</v>
      </c>
      <c r="R8" s="368">
        <f ca="1">K8</f>
        <v>0</v>
      </c>
      <c r="S8" s="368">
        <f ca="1">L8</f>
        <v>0</v>
      </c>
      <c r="T8" s="368">
        <f ca="1">S8</f>
        <v>0</v>
      </c>
      <c r="U8" s="368">
        <f ca="1">Q8</f>
        <v>0</v>
      </c>
      <c r="V8" s="368">
        <f ca="1">R8</f>
        <v>0</v>
      </c>
      <c r="W8" s="368">
        <f ca="1">S8</f>
        <v>0</v>
      </c>
      <c r="X8" s="368">
        <f ca="1">T8</f>
        <v>0</v>
      </c>
      <c r="Z8" s="336" t="s">
        <v>800</v>
      </c>
      <c r="AA8" s="338">
        <f t="shared" si="0"/>
        <v>100</v>
      </c>
      <c r="AB8" s="338">
        <f t="shared" ref="AB8:AB30" si="4">AC8*10</f>
        <v>1</v>
      </c>
      <c r="AC8" s="338">
        <f t="shared" si="1"/>
        <v>0.1</v>
      </c>
      <c r="AD8" s="338">
        <v>1E-4</v>
      </c>
      <c r="AE8" s="338">
        <f t="shared" si="2"/>
        <v>100</v>
      </c>
      <c r="AF8" s="338">
        <f t="shared" ref="AF8:AF30" si="5">AG8*10</f>
        <v>1</v>
      </c>
      <c r="AG8" s="338">
        <f t="shared" si="3"/>
        <v>0.1</v>
      </c>
      <c r="AH8" s="338">
        <v>1E-4</v>
      </c>
    </row>
    <row r="9" spans="1:34" s="238" customFormat="1" ht="15" customHeight="1">
      <c r="B9" s="246" t="b">
        <f>IF(Pressure_1_R1!U4="",FALSE,TRUE)</f>
        <v>0</v>
      </c>
      <c r="C9" s="247">
        <v>1</v>
      </c>
      <c r="D9" s="248" t="str">
        <f>IF($B9=FALSE,"",표준압력!F4)</f>
        <v/>
      </c>
      <c r="E9" s="248" t="str">
        <f>IF($B9=FALSE,"",IF(TYPE(표준압력!#REF!)=16,표준압력!#REF!,표준압력!#REF!))</f>
        <v/>
      </c>
      <c r="F9" s="248" t="str">
        <f>IF($B9=FALSE,"",Pressure_1_R1!U4)</f>
        <v/>
      </c>
      <c r="G9" s="249" t="str">
        <f>IF($B9=FALSE,"",Pressure_1_R1!V4)</f>
        <v/>
      </c>
      <c r="H9" s="249" t="str">
        <f>IF($B9=FALSE,"",Pressure_1_R1!W4)</f>
        <v/>
      </c>
      <c r="I9" s="255" t="b">
        <f>TYPE(G9)=1</f>
        <v>0</v>
      </c>
      <c r="J9" s="250" t="str">
        <f>IF($B9=FALSE,"",F9*$H$3)</f>
        <v/>
      </c>
      <c r="K9" s="251" t="str">
        <f>IF($B9=FALSE,"",IF(G9="ⅹ",J9,G9*$H$3))</f>
        <v/>
      </c>
      <c r="L9" s="251" t="str">
        <f>IF($B9=FALSE,"",IF(H9="ⅹ",K9,H9*$H$3))</f>
        <v/>
      </c>
      <c r="M9" s="241"/>
      <c r="N9" s="252" t="b">
        <f t="shared" ref="N9:N68" si="6">IF($P9&gt;$B$3,FALSE,TRUE)</f>
        <v>0</v>
      </c>
      <c r="O9" s="396" t="s">
        <v>511</v>
      </c>
      <c r="P9" s="400">
        <v>1</v>
      </c>
      <c r="Q9" s="398" t="str">
        <f ca="1">IF($N9=FALSE,"",IF($O9="가압",J9,OFFSET(J$8,$B$3*2-($P9-1),0)))</f>
        <v/>
      </c>
      <c r="R9" s="252" t="str">
        <f t="shared" ref="R9" ca="1" si="7">IF($N9=FALSE,"",IF($O9="가압",K9,OFFSET(K$8,$B$3*2-($P9-1),0)))</f>
        <v/>
      </c>
      <c r="S9" s="252" t="str">
        <f t="shared" ref="S9" ca="1" si="8">IF($N9=FALSE,"",IF($O9="가압",L9,OFFSET(L$8,$B$3*2-($P9-1),0)))</f>
        <v/>
      </c>
      <c r="T9" s="402" t="str">
        <f t="shared" ref="T9" si="9">IF($N9=FALSE,"",AVERAGE(Q9:S9))</f>
        <v/>
      </c>
      <c r="U9" s="398" t="str">
        <f>IF($N9=FALSE,"",Q9-Q$9)</f>
        <v/>
      </c>
      <c r="V9" s="252" t="str">
        <f t="shared" ref="V9" si="10">IF($N9=FALSE,"",R9-R$9)</f>
        <v/>
      </c>
      <c r="W9" s="252" t="str">
        <f t="shared" ref="W9" si="11">IF($N9=FALSE,"",S9-S$9)</f>
        <v/>
      </c>
      <c r="X9" s="403" t="str">
        <f t="shared" ref="X9:X37" si="12">IF($N9=FALSE,"",MAX(U9:W9)-MIN(U9:W9))</f>
        <v/>
      </c>
      <c r="Z9" s="336" t="s">
        <v>792</v>
      </c>
      <c r="AA9" s="338">
        <f t="shared" si="0"/>
        <v>1000</v>
      </c>
      <c r="AB9" s="338">
        <f t="shared" si="4"/>
        <v>10</v>
      </c>
      <c r="AC9" s="338">
        <f t="shared" si="1"/>
        <v>1</v>
      </c>
      <c r="AD9" s="338">
        <v>1E-3</v>
      </c>
      <c r="AE9" s="338">
        <f t="shared" si="2"/>
        <v>1000</v>
      </c>
      <c r="AF9" s="338">
        <f t="shared" si="5"/>
        <v>10</v>
      </c>
      <c r="AG9" s="338">
        <f t="shared" si="3"/>
        <v>1</v>
      </c>
      <c r="AH9" s="338">
        <v>1E-3</v>
      </c>
    </row>
    <row r="10" spans="1:34" s="238" customFormat="1" ht="15" customHeight="1">
      <c r="B10" s="246" t="b">
        <f>IF(Pressure_1_R1!U5="",FALSE,TRUE)</f>
        <v>0</v>
      </c>
      <c r="C10" s="247">
        <v>2</v>
      </c>
      <c r="D10" s="248" t="str">
        <f>IF($B10=FALSE,"",표준압력!F5)</f>
        <v/>
      </c>
      <c r="E10" s="248" t="str">
        <f>IF($B10=FALSE,"",표준압력!H5)</f>
        <v/>
      </c>
      <c r="F10" s="248" t="str">
        <f>IF($B10=FALSE,"",Pressure_1_R1!U5)</f>
        <v/>
      </c>
      <c r="G10" s="249" t="str">
        <f>IF($B10=FALSE,"",Pressure_1_R1!V5)</f>
        <v/>
      </c>
      <c r="H10" s="249" t="str">
        <f>IF($B10=FALSE,"",Pressure_1_R1!W5)</f>
        <v/>
      </c>
      <c r="I10" s="255" t="b">
        <f t="shared" ref="I10:I37" si="13">TYPE(G10)=1</f>
        <v>0</v>
      </c>
      <c r="J10" s="250" t="str">
        <f>IF($B10=FALSE,"",F10*$H$3)</f>
        <v/>
      </c>
      <c r="K10" s="251" t="str">
        <f>IF($B10=FALSE,"",IF(G10="ⅹ",J10,G10*$H$3))</f>
        <v/>
      </c>
      <c r="L10" s="251" t="str">
        <f>IF($B10=FALSE,"",IF(H10="ⅹ",K10,H10*$H$3))</f>
        <v/>
      </c>
      <c r="M10" s="241"/>
      <c r="N10" s="252" t="b">
        <f t="shared" si="6"/>
        <v>0</v>
      </c>
      <c r="O10" s="396" t="s">
        <v>511</v>
      </c>
      <c r="P10" s="400">
        <v>2</v>
      </c>
      <c r="Q10" s="398" t="str">
        <f t="shared" ref="Q10:Q37" ca="1" si="14">IF($N10=FALSE,"",IF($O10="가압",J10,OFFSET(J$8,$B$3*2-($P10-1),0)))</f>
        <v/>
      </c>
      <c r="R10" s="252" t="str">
        <f t="shared" ref="R10:R37" ca="1" si="15">IF($N10=FALSE,"",IF($O10="가압",K10,OFFSET(K$8,$B$3*2-($P10-1),0)))</f>
        <v/>
      </c>
      <c r="S10" s="252" t="str">
        <f t="shared" ref="S10:S37" ca="1" si="16">IF($N10=FALSE,"",IF($O10="가압",L10,OFFSET(L$8,$B$3*2-($P10-1),0)))</f>
        <v/>
      </c>
      <c r="T10" s="402" t="str">
        <f t="shared" ref="T10:T37" si="17">IF($N10=FALSE,"",AVERAGE(Q10:S10))</f>
        <v/>
      </c>
      <c r="U10" s="398" t="str">
        <f t="shared" ref="U10:U38" si="18">IF($N10=FALSE,"",Q10-Q$9)</f>
        <v/>
      </c>
      <c r="V10" s="252" t="str">
        <f t="shared" ref="V10:V38" si="19">IF($N10=FALSE,"",R10-R$9)</f>
        <v/>
      </c>
      <c r="W10" s="252" t="str">
        <f t="shared" ref="W10:W38" si="20">IF($N10=FALSE,"",S10-S$9)</f>
        <v/>
      </c>
      <c r="X10" s="403" t="str">
        <f t="shared" si="12"/>
        <v/>
      </c>
      <c r="Z10" s="336" t="s">
        <v>203</v>
      </c>
      <c r="AA10" s="338">
        <f t="shared" si="0"/>
        <v>1000000</v>
      </c>
      <c r="AB10" s="338">
        <f t="shared" si="4"/>
        <v>10000</v>
      </c>
      <c r="AC10" s="338">
        <f t="shared" si="1"/>
        <v>1000</v>
      </c>
      <c r="AD10" s="338">
        <v>1</v>
      </c>
      <c r="AE10" s="338">
        <f t="shared" si="2"/>
        <v>1000000</v>
      </c>
      <c r="AF10" s="338">
        <f t="shared" si="5"/>
        <v>10000</v>
      </c>
      <c r="AG10" s="338">
        <f t="shared" si="3"/>
        <v>1000</v>
      </c>
      <c r="AH10" s="338">
        <v>1</v>
      </c>
    </row>
    <row r="11" spans="1:34" s="238" customFormat="1" ht="15" customHeight="1">
      <c r="B11" s="246" t="b">
        <f>IF(Pressure_1_R1!U6="",FALSE,TRUE)</f>
        <v>0</v>
      </c>
      <c r="C11" s="247">
        <v>3</v>
      </c>
      <c r="D11" s="248" t="str">
        <f>IF($B11=FALSE,"",표준압력!F6)</f>
        <v/>
      </c>
      <c r="E11" s="248" t="str">
        <f>IF($B11=FALSE,"",표준압력!H6)</f>
        <v/>
      </c>
      <c r="F11" s="248" t="str">
        <f>IF($B11=FALSE,"",Pressure_1_R1!U6)</f>
        <v/>
      </c>
      <c r="G11" s="249" t="str">
        <f>IF($B11=FALSE,"",Pressure_1_R1!V6)</f>
        <v/>
      </c>
      <c r="H11" s="249" t="str">
        <f>IF($B11=FALSE,"",Pressure_1_R1!W6)</f>
        <v/>
      </c>
      <c r="I11" s="255" t="b">
        <f t="shared" si="13"/>
        <v>0</v>
      </c>
      <c r="J11" s="250" t="str">
        <f>IF($B11=FALSE,"",F11*$H$3)</f>
        <v/>
      </c>
      <c r="K11" s="251" t="str">
        <f>IF($B11=FALSE,"",IF(G11="ⅹ",J11,G11*$H$3))</f>
        <v/>
      </c>
      <c r="L11" s="251" t="str">
        <f>IF($B11=FALSE,"",IF(H11="ⅹ",K11,H11*$H$3))</f>
        <v/>
      </c>
      <c r="M11" s="241"/>
      <c r="N11" s="252" t="b">
        <f t="shared" si="6"/>
        <v>0</v>
      </c>
      <c r="O11" s="396" t="s">
        <v>511</v>
      </c>
      <c r="P11" s="400">
        <v>3</v>
      </c>
      <c r="Q11" s="398" t="str">
        <f t="shared" ca="1" si="14"/>
        <v/>
      </c>
      <c r="R11" s="252" t="str">
        <f t="shared" ca="1" si="15"/>
        <v/>
      </c>
      <c r="S11" s="252" t="str">
        <f t="shared" ca="1" si="16"/>
        <v/>
      </c>
      <c r="T11" s="402" t="str">
        <f t="shared" si="17"/>
        <v/>
      </c>
      <c r="U11" s="398" t="str">
        <f t="shared" si="18"/>
        <v/>
      </c>
      <c r="V11" s="252" t="str">
        <f t="shared" si="19"/>
        <v/>
      </c>
      <c r="W11" s="252" t="str">
        <f t="shared" si="20"/>
        <v/>
      </c>
      <c r="X11" s="403" t="str">
        <f t="shared" si="12"/>
        <v/>
      </c>
      <c r="Z11" s="336" t="s">
        <v>802</v>
      </c>
      <c r="AA11" s="338">
        <f t="shared" si="0"/>
        <v>100</v>
      </c>
      <c r="AB11" s="338">
        <f t="shared" si="4"/>
        <v>1</v>
      </c>
      <c r="AC11" s="338">
        <f t="shared" si="1"/>
        <v>0.1</v>
      </c>
      <c r="AD11" s="338">
        <v>1E-4</v>
      </c>
      <c r="AE11" s="338">
        <f t="shared" si="2"/>
        <v>100</v>
      </c>
      <c r="AF11" s="338">
        <f t="shared" si="5"/>
        <v>1</v>
      </c>
      <c r="AG11" s="338">
        <f t="shared" si="3"/>
        <v>0.1</v>
      </c>
      <c r="AH11" s="338">
        <v>1E-4</v>
      </c>
    </row>
    <row r="12" spans="1:34" s="238" customFormat="1" ht="15" customHeight="1">
      <c r="B12" s="246" t="b">
        <f>IF(Pressure_1_R1!U7="",FALSE,TRUE)</f>
        <v>0</v>
      </c>
      <c r="C12" s="247">
        <v>4</v>
      </c>
      <c r="D12" s="248" t="str">
        <f>IF($B12=FALSE,"",표준압력!F7)</f>
        <v/>
      </c>
      <c r="E12" s="248" t="str">
        <f>IF($B12=FALSE,"",표준압력!H7)</f>
        <v/>
      </c>
      <c r="F12" s="248" t="str">
        <f>IF($B12=FALSE,"",Pressure_1_R1!U7)</f>
        <v/>
      </c>
      <c r="G12" s="249" t="str">
        <f>IF($B12=FALSE,"",Pressure_1_R1!V7)</f>
        <v/>
      </c>
      <c r="H12" s="249" t="str">
        <f>IF($B12=FALSE,"",Pressure_1_R1!W7)</f>
        <v/>
      </c>
      <c r="I12" s="255" t="b">
        <f t="shared" si="13"/>
        <v>0</v>
      </c>
      <c r="J12" s="250" t="str">
        <f>IF($B12=FALSE,"",F12*$H$3)</f>
        <v/>
      </c>
      <c r="K12" s="251" t="str">
        <f>IF($B12=FALSE,"",IF(G12="ⅹ",J12,G12*$H$3))</f>
        <v/>
      </c>
      <c r="L12" s="251" t="str">
        <f>IF($B12=FALSE,"",IF(H12="ⅹ",K12,H12*$H$3))</f>
        <v/>
      </c>
      <c r="M12" s="241"/>
      <c r="N12" s="252" t="b">
        <f t="shared" si="6"/>
        <v>0</v>
      </c>
      <c r="O12" s="396" t="s">
        <v>511</v>
      </c>
      <c r="P12" s="400">
        <v>4</v>
      </c>
      <c r="Q12" s="398" t="str">
        <f t="shared" ca="1" si="14"/>
        <v/>
      </c>
      <c r="R12" s="252" t="str">
        <f t="shared" ca="1" si="15"/>
        <v/>
      </c>
      <c r="S12" s="252" t="str">
        <f t="shared" ca="1" si="16"/>
        <v/>
      </c>
      <c r="T12" s="402" t="str">
        <f t="shared" si="17"/>
        <v/>
      </c>
      <c r="U12" s="398" t="str">
        <f t="shared" si="18"/>
        <v/>
      </c>
      <c r="V12" s="252" t="str">
        <f t="shared" si="19"/>
        <v/>
      </c>
      <c r="W12" s="252" t="str">
        <f t="shared" si="20"/>
        <v/>
      </c>
      <c r="X12" s="403" t="str">
        <f t="shared" si="12"/>
        <v/>
      </c>
      <c r="Z12" s="336" t="s">
        <v>803</v>
      </c>
      <c r="AA12" s="338">
        <f t="shared" si="0"/>
        <v>100000</v>
      </c>
      <c r="AB12" s="338">
        <f t="shared" si="4"/>
        <v>1000</v>
      </c>
      <c r="AC12" s="338">
        <f t="shared" si="1"/>
        <v>100</v>
      </c>
      <c r="AD12" s="338">
        <v>0.1</v>
      </c>
      <c r="AE12" s="338">
        <f t="shared" si="2"/>
        <v>100000</v>
      </c>
      <c r="AF12" s="338">
        <f t="shared" si="5"/>
        <v>1000</v>
      </c>
      <c r="AG12" s="338">
        <f t="shared" si="3"/>
        <v>100</v>
      </c>
      <c r="AH12" s="338">
        <v>0.1</v>
      </c>
    </row>
    <row r="13" spans="1:34" s="238" customFormat="1" ht="15" customHeight="1">
      <c r="B13" s="246" t="b">
        <f>IF(Pressure_1_R1!U8="",FALSE,TRUE)</f>
        <v>0</v>
      </c>
      <c r="C13" s="247">
        <v>5</v>
      </c>
      <c r="D13" s="248" t="str">
        <f>IF($B13=FALSE,"",표준압력!F8)</f>
        <v/>
      </c>
      <c r="E13" s="248" t="str">
        <f>IF($B13=FALSE,"",표준압력!H8)</f>
        <v/>
      </c>
      <c r="F13" s="248" t="str">
        <f>IF($B13=FALSE,"",Pressure_1_R1!U8)</f>
        <v/>
      </c>
      <c r="G13" s="249" t="str">
        <f>IF($B13=FALSE,"",Pressure_1_R1!V8)</f>
        <v/>
      </c>
      <c r="H13" s="249" t="str">
        <f>IF($B13=FALSE,"",Pressure_1_R1!W8)</f>
        <v/>
      </c>
      <c r="I13" s="255" t="b">
        <f t="shared" si="13"/>
        <v>0</v>
      </c>
      <c r="J13" s="250" t="str">
        <f>IF($B13=FALSE,"",F13*$H$3)</f>
        <v/>
      </c>
      <c r="K13" s="251" t="str">
        <f>IF($B13=FALSE,"",IF(G13="ⅹ",J13,G13*$H$3))</f>
        <v/>
      </c>
      <c r="L13" s="251" t="str">
        <f>IF($B13=FALSE,"",IF(H13="ⅹ",K13,H13*$H$3))</f>
        <v/>
      </c>
      <c r="M13" s="241"/>
      <c r="N13" s="252" t="b">
        <f t="shared" si="6"/>
        <v>0</v>
      </c>
      <c r="O13" s="396" t="s">
        <v>511</v>
      </c>
      <c r="P13" s="400">
        <v>5</v>
      </c>
      <c r="Q13" s="398" t="str">
        <f t="shared" ca="1" si="14"/>
        <v/>
      </c>
      <c r="R13" s="252" t="str">
        <f t="shared" ca="1" si="15"/>
        <v/>
      </c>
      <c r="S13" s="252" t="str">
        <f t="shared" ca="1" si="16"/>
        <v/>
      </c>
      <c r="T13" s="402" t="str">
        <f t="shared" si="17"/>
        <v/>
      </c>
      <c r="U13" s="398" t="str">
        <f t="shared" si="18"/>
        <v/>
      </c>
      <c r="V13" s="252" t="str">
        <f t="shared" si="19"/>
        <v/>
      </c>
      <c r="W13" s="252" t="str">
        <f t="shared" si="20"/>
        <v/>
      </c>
      <c r="X13" s="403" t="str">
        <f t="shared" si="12"/>
        <v/>
      </c>
      <c r="Z13" s="336" t="s">
        <v>804</v>
      </c>
      <c r="AA13" s="338">
        <f t="shared" si="0"/>
        <v>6894.7569999999996</v>
      </c>
      <c r="AB13" s="338">
        <f t="shared" si="4"/>
        <v>68.947569999999999</v>
      </c>
      <c r="AC13" s="338">
        <f t="shared" si="1"/>
        <v>6.8947569999999994</v>
      </c>
      <c r="AD13" s="338">
        <v>6.8947569999999996E-3</v>
      </c>
      <c r="AE13" s="338">
        <f t="shared" si="2"/>
        <v>6894.7569999999996</v>
      </c>
      <c r="AF13" s="338">
        <f t="shared" si="5"/>
        <v>68.947569999999999</v>
      </c>
      <c r="AG13" s="338">
        <f t="shared" si="3"/>
        <v>6.8947569999999994</v>
      </c>
      <c r="AH13" s="338">
        <v>6.8947569999999996E-3</v>
      </c>
    </row>
    <row r="14" spans="1:34" s="238" customFormat="1" ht="15" customHeight="1">
      <c r="B14" s="246" t="b">
        <f>IF(Pressure_1_R1!U9="",FALSE,TRUE)</f>
        <v>0</v>
      </c>
      <c r="C14" s="247">
        <v>6</v>
      </c>
      <c r="D14" s="248" t="str">
        <f>IF($B14=FALSE,"",표준압력!F9)</f>
        <v/>
      </c>
      <c r="E14" s="248" t="str">
        <f>IF($B14=FALSE,"",표준압력!H9)</f>
        <v/>
      </c>
      <c r="F14" s="248" t="str">
        <f>IF($B14=FALSE,"",Pressure_1_R1!U9)</f>
        <v/>
      </c>
      <c r="G14" s="249" t="str">
        <f>IF($B14=FALSE,"",Pressure_1_R1!V9)</f>
        <v/>
      </c>
      <c r="H14" s="249" t="str">
        <f>IF($B14=FALSE,"",Pressure_1_R1!W9)</f>
        <v/>
      </c>
      <c r="I14" s="255" t="b">
        <f t="shared" si="13"/>
        <v>0</v>
      </c>
      <c r="J14" s="250" t="str">
        <f>IF($B14=FALSE,"",F14*$H$3)</f>
        <v/>
      </c>
      <c r="K14" s="251" t="str">
        <f>IF($B14=FALSE,"",IF(G14="ⅹ",J14,G14*$H$3))</f>
        <v/>
      </c>
      <c r="L14" s="251" t="str">
        <f>IF($B14=FALSE,"",IF(H14="ⅹ",K14,H14*$H$3))</f>
        <v/>
      </c>
      <c r="M14" s="241"/>
      <c r="N14" s="252" t="b">
        <f t="shared" si="6"/>
        <v>0</v>
      </c>
      <c r="O14" s="396" t="s">
        <v>511</v>
      </c>
      <c r="P14" s="400">
        <v>6</v>
      </c>
      <c r="Q14" s="398" t="str">
        <f t="shared" ca="1" si="14"/>
        <v/>
      </c>
      <c r="R14" s="252" t="str">
        <f t="shared" ca="1" si="15"/>
        <v/>
      </c>
      <c r="S14" s="252" t="str">
        <f t="shared" ca="1" si="16"/>
        <v/>
      </c>
      <c r="T14" s="402" t="str">
        <f t="shared" si="17"/>
        <v/>
      </c>
      <c r="U14" s="398" t="str">
        <f t="shared" si="18"/>
        <v/>
      </c>
      <c r="V14" s="252" t="str">
        <f t="shared" si="19"/>
        <v/>
      </c>
      <c r="W14" s="252" t="str">
        <f t="shared" si="20"/>
        <v/>
      </c>
      <c r="X14" s="403" t="str">
        <f t="shared" si="12"/>
        <v/>
      </c>
      <c r="Z14" s="336" t="s">
        <v>805</v>
      </c>
      <c r="AA14" s="338">
        <f t="shared" si="0"/>
        <v>98066.5</v>
      </c>
      <c r="AB14" s="338">
        <f t="shared" si="4"/>
        <v>980.66500000000008</v>
      </c>
      <c r="AC14" s="338">
        <f t="shared" si="1"/>
        <v>98.066500000000005</v>
      </c>
      <c r="AD14" s="338">
        <v>9.8066500000000001E-2</v>
      </c>
      <c r="AE14" s="338">
        <f t="shared" si="2"/>
        <v>98066.5</v>
      </c>
      <c r="AF14" s="338">
        <f t="shared" si="5"/>
        <v>980.66500000000008</v>
      </c>
      <c r="AG14" s="338">
        <f t="shared" si="3"/>
        <v>98.066500000000005</v>
      </c>
      <c r="AH14" s="338">
        <v>9.8066500000000001E-2</v>
      </c>
    </row>
    <row r="15" spans="1:34" s="238" customFormat="1" ht="15" customHeight="1">
      <c r="B15" s="246" t="b">
        <f>IF(Pressure_1_R1!U10="",FALSE,TRUE)</f>
        <v>0</v>
      </c>
      <c r="C15" s="247">
        <v>7</v>
      </c>
      <c r="D15" s="248" t="str">
        <f>IF($B15=FALSE,"",표준압력!F10)</f>
        <v/>
      </c>
      <c r="E15" s="248" t="str">
        <f>IF($B15=FALSE,"",표준압력!H10)</f>
        <v/>
      </c>
      <c r="F15" s="248" t="str">
        <f>IF($B15=FALSE,"",Pressure_1_R1!U10)</f>
        <v/>
      </c>
      <c r="G15" s="249" t="str">
        <f>IF($B15=FALSE,"",Pressure_1_R1!V10)</f>
        <v/>
      </c>
      <c r="H15" s="249" t="str">
        <f>IF($B15=FALSE,"",Pressure_1_R1!W10)</f>
        <v/>
      </c>
      <c r="I15" s="255" t="b">
        <f t="shared" si="13"/>
        <v>0</v>
      </c>
      <c r="J15" s="250" t="str">
        <f>IF($B15=FALSE,"",F15*$H$3)</f>
        <v/>
      </c>
      <c r="K15" s="251" t="str">
        <f>IF($B15=FALSE,"",IF(G15="ⅹ",J15,G15*$H$3))</f>
        <v/>
      </c>
      <c r="L15" s="251" t="str">
        <f>IF($B15=FALSE,"",IF(H15="ⅹ",K15,H15*$H$3))</f>
        <v/>
      </c>
      <c r="M15" s="241"/>
      <c r="N15" s="252" t="b">
        <f t="shared" si="6"/>
        <v>0</v>
      </c>
      <c r="O15" s="396" t="s">
        <v>511</v>
      </c>
      <c r="P15" s="400">
        <v>7</v>
      </c>
      <c r="Q15" s="398" t="str">
        <f t="shared" ca="1" si="14"/>
        <v/>
      </c>
      <c r="R15" s="252" t="str">
        <f t="shared" ca="1" si="15"/>
        <v/>
      </c>
      <c r="S15" s="252" t="str">
        <f t="shared" ca="1" si="16"/>
        <v/>
      </c>
      <c r="T15" s="402" t="str">
        <f t="shared" si="17"/>
        <v/>
      </c>
      <c r="U15" s="398" t="str">
        <f t="shared" si="18"/>
        <v/>
      </c>
      <c r="V15" s="252" t="str">
        <f t="shared" si="19"/>
        <v/>
      </c>
      <c r="W15" s="252" t="str">
        <f t="shared" si="20"/>
        <v/>
      </c>
      <c r="X15" s="403" t="str">
        <f t="shared" si="12"/>
        <v/>
      </c>
      <c r="Z15" s="336" t="s">
        <v>143</v>
      </c>
      <c r="AA15" s="338">
        <f t="shared" si="0"/>
        <v>9.8066499999999994</v>
      </c>
      <c r="AB15" s="338">
        <f t="shared" si="4"/>
        <v>9.8066500000000001E-2</v>
      </c>
      <c r="AC15" s="338">
        <f t="shared" si="1"/>
        <v>9.8066500000000001E-3</v>
      </c>
      <c r="AD15" s="339">
        <v>9.8066500000000004E-6</v>
      </c>
      <c r="AE15" s="338">
        <f t="shared" si="2"/>
        <v>9.8066499999999994</v>
      </c>
      <c r="AF15" s="338">
        <f t="shared" si="5"/>
        <v>9.8066500000000001E-2</v>
      </c>
      <c r="AG15" s="338">
        <f t="shared" si="3"/>
        <v>9.8066500000000001E-3</v>
      </c>
      <c r="AH15" s="339">
        <v>9.8066500000000004E-6</v>
      </c>
    </row>
    <row r="16" spans="1:34" s="238" customFormat="1" ht="15" customHeight="1">
      <c r="B16" s="246" t="b">
        <f>IF(Pressure_1_R1!U11="",FALSE,TRUE)</f>
        <v>0</v>
      </c>
      <c r="C16" s="247">
        <v>8</v>
      </c>
      <c r="D16" s="248" t="str">
        <f>IF($B16=FALSE,"",표준압력!F11)</f>
        <v/>
      </c>
      <c r="E16" s="248" t="str">
        <f>IF($B16=FALSE,"",표준압력!H11)</f>
        <v/>
      </c>
      <c r="F16" s="248" t="str">
        <f>IF($B16=FALSE,"",Pressure_1_R1!U11)</f>
        <v/>
      </c>
      <c r="G16" s="249" t="str">
        <f>IF($B16=FALSE,"",Pressure_1_R1!V11)</f>
        <v/>
      </c>
      <c r="H16" s="249" t="str">
        <f>IF($B16=FALSE,"",Pressure_1_R1!W11)</f>
        <v/>
      </c>
      <c r="I16" s="255" t="b">
        <f t="shared" si="13"/>
        <v>0</v>
      </c>
      <c r="J16" s="250" t="str">
        <f>IF($B16=FALSE,"",F16*$H$3)</f>
        <v/>
      </c>
      <c r="K16" s="251" t="str">
        <f>IF($B16=FALSE,"",IF(G16="ⅹ",J16,G16*$H$3))</f>
        <v/>
      </c>
      <c r="L16" s="251" t="str">
        <f>IF($B16=FALSE,"",IF(H16="ⅹ",K16,H16*$H$3))</f>
        <v/>
      </c>
      <c r="M16" s="241"/>
      <c r="N16" s="252" t="b">
        <f t="shared" si="6"/>
        <v>0</v>
      </c>
      <c r="O16" s="396" t="s">
        <v>511</v>
      </c>
      <c r="P16" s="400">
        <v>8</v>
      </c>
      <c r="Q16" s="398" t="str">
        <f t="shared" ca="1" si="14"/>
        <v/>
      </c>
      <c r="R16" s="252" t="str">
        <f t="shared" ca="1" si="15"/>
        <v/>
      </c>
      <c r="S16" s="252" t="str">
        <f t="shared" ca="1" si="16"/>
        <v/>
      </c>
      <c r="T16" s="402" t="str">
        <f t="shared" si="17"/>
        <v/>
      </c>
      <c r="U16" s="398" t="str">
        <f t="shared" si="18"/>
        <v/>
      </c>
      <c r="V16" s="252" t="str">
        <f t="shared" si="19"/>
        <v/>
      </c>
      <c r="W16" s="252" t="str">
        <f t="shared" si="20"/>
        <v/>
      </c>
      <c r="X16" s="403" t="str">
        <f t="shared" si="12"/>
        <v/>
      </c>
      <c r="Z16" s="336" t="s">
        <v>806</v>
      </c>
      <c r="AA16" s="338">
        <f t="shared" si="0"/>
        <v>3386.3889999999997</v>
      </c>
      <c r="AB16" s="338">
        <f t="shared" si="4"/>
        <v>33.863889999999998</v>
      </c>
      <c r="AC16" s="338">
        <f t="shared" si="1"/>
        <v>3.3863889999999999</v>
      </c>
      <c r="AD16" s="338">
        <v>3.3863890000000001E-3</v>
      </c>
      <c r="AE16" s="338">
        <f t="shared" si="2"/>
        <v>3386.3889999999997</v>
      </c>
      <c r="AF16" s="338">
        <f t="shared" si="5"/>
        <v>33.863889999999998</v>
      </c>
      <c r="AG16" s="338">
        <f t="shared" si="3"/>
        <v>3.3863889999999999</v>
      </c>
      <c r="AH16" s="338">
        <v>3.3863890000000001E-3</v>
      </c>
    </row>
    <row r="17" spans="2:34" s="238" customFormat="1" ht="15" customHeight="1">
      <c r="B17" s="246" t="b">
        <f>IF(Pressure_1_R1!U12="",FALSE,TRUE)</f>
        <v>0</v>
      </c>
      <c r="C17" s="247">
        <v>9</v>
      </c>
      <c r="D17" s="248" t="str">
        <f>IF($B17=FALSE,"",표준압력!F12)</f>
        <v/>
      </c>
      <c r="E17" s="248" t="str">
        <f>IF($B17=FALSE,"",표준압력!H12)</f>
        <v/>
      </c>
      <c r="F17" s="248" t="str">
        <f>IF($B17=FALSE,"",Pressure_1_R1!U12)</f>
        <v/>
      </c>
      <c r="G17" s="249" t="str">
        <f>IF($B17=FALSE,"",Pressure_1_R1!V12)</f>
        <v/>
      </c>
      <c r="H17" s="249" t="str">
        <f>IF($B17=FALSE,"",Pressure_1_R1!W12)</f>
        <v/>
      </c>
      <c r="I17" s="255" t="b">
        <f t="shared" si="13"/>
        <v>0</v>
      </c>
      <c r="J17" s="250" t="str">
        <f>IF($B17=FALSE,"",F17*$H$3)</f>
        <v/>
      </c>
      <c r="K17" s="251" t="str">
        <f>IF($B17=FALSE,"",IF(G17="ⅹ",J17,G17*$H$3))</f>
        <v/>
      </c>
      <c r="L17" s="251" t="str">
        <f>IF($B17=FALSE,"",IF(H17="ⅹ",K17,H17*$H$3))</f>
        <v/>
      </c>
      <c r="M17" s="241"/>
      <c r="N17" s="252" t="b">
        <f t="shared" si="6"/>
        <v>0</v>
      </c>
      <c r="O17" s="396" t="s">
        <v>511</v>
      </c>
      <c r="P17" s="400">
        <v>9</v>
      </c>
      <c r="Q17" s="398" t="str">
        <f t="shared" ca="1" si="14"/>
        <v/>
      </c>
      <c r="R17" s="252" t="str">
        <f t="shared" ca="1" si="15"/>
        <v/>
      </c>
      <c r="S17" s="252" t="str">
        <f t="shared" ca="1" si="16"/>
        <v/>
      </c>
      <c r="T17" s="402" t="str">
        <f t="shared" si="17"/>
        <v/>
      </c>
      <c r="U17" s="398" t="str">
        <f t="shared" si="18"/>
        <v/>
      </c>
      <c r="V17" s="252" t="str">
        <f t="shared" si="19"/>
        <v/>
      </c>
      <c r="W17" s="252" t="str">
        <f t="shared" si="20"/>
        <v/>
      </c>
      <c r="X17" s="403" t="str">
        <f t="shared" si="12"/>
        <v/>
      </c>
      <c r="Z17" s="336" t="s">
        <v>807</v>
      </c>
      <c r="AA17" s="338">
        <f t="shared" si="0"/>
        <v>133.32240000000002</v>
      </c>
      <c r="AB17" s="338">
        <f t="shared" si="4"/>
        <v>1.333224</v>
      </c>
      <c r="AC17" s="338">
        <f t="shared" si="1"/>
        <v>0.13332240000000001</v>
      </c>
      <c r="AD17" s="338">
        <v>1.3332240000000001E-4</v>
      </c>
      <c r="AE17" s="338">
        <f t="shared" si="2"/>
        <v>133.32240000000002</v>
      </c>
      <c r="AF17" s="338">
        <f t="shared" si="5"/>
        <v>1.333224</v>
      </c>
      <c r="AG17" s="338">
        <f t="shared" si="3"/>
        <v>0.13332240000000001</v>
      </c>
      <c r="AH17" s="338">
        <v>1.3332240000000001E-4</v>
      </c>
    </row>
    <row r="18" spans="2:34" s="238" customFormat="1" ht="15" customHeight="1">
      <c r="B18" s="246" t="b">
        <f>IF(Pressure_1_R1!U13="",FALSE,TRUE)</f>
        <v>0</v>
      </c>
      <c r="C18" s="247">
        <v>10</v>
      </c>
      <c r="D18" s="248" t="str">
        <f>IF($B18=FALSE,"",표준압력!F13)</f>
        <v/>
      </c>
      <c r="E18" s="248" t="str">
        <f>IF($B18=FALSE,"",표준압력!H13)</f>
        <v/>
      </c>
      <c r="F18" s="248" t="str">
        <f>IF($B18=FALSE,"",Pressure_1_R1!U13)</f>
        <v/>
      </c>
      <c r="G18" s="249" t="str">
        <f>IF($B18=FALSE,"",Pressure_1_R1!V13)</f>
        <v/>
      </c>
      <c r="H18" s="249" t="str">
        <f>IF($B18=FALSE,"",Pressure_1_R1!W13)</f>
        <v/>
      </c>
      <c r="I18" s="255" t="b">
        <f t="shared" si="13"/>
        <v>0</v>
      </c>
      <c r="J18" s="250" t="str">
        <f>IF($B18=FALSE,"",F18*$H$3)</f>
        <v/>
      </c>
      <c r="K18" s="251" t="str">
        <f>IF($B18=FALSE,"",IF(G18="ⅹ",J18,G18*$H$3))</f>
        <v/>
      </c>
      <c r="L18" s="251" t="str">
        <f>IF($B18=FALSE,"",IF(H18="ⅹ",K18,H18*$H$3))</f>
        <v/>
      </c>
      <c r="M18" s="241"/>
      <c r="N18" s="252" t="b">
        <f t="shared" si="6"/>
        <v>0</v>
      </c>
      <c r="O18" s="396" t="s">
        <v>511</v>
      </c>
      <c r="P18" s="400">
        <v>10</v>
      </c>
      <c r="Q18" s="398" t="str">
        <f t="shared" ca="1" si="14"/>
        <v/>
      </c>
      <c r="R18" s="252" t="str">
        <f t="shared" ca="1" si="15"/>
        <v/>
      </c>
      <c r="S18" s="252" t="str">
        <f t="shared" ca="1" si="16"/>
        <v/>
      </c>
      <c r="T18" s="402" t="str">
        <f t="shared" si="17"/>
        <v/>
      </c>
      <c r="U18" s="398" t="str">
        <f t="shared" si="18"/>
        <v/>
      </c>
      <c r="V18" s="252" t="str">
        <f t="shared" si="19"/>
        <v/>
      </c>
      <c r="W18" s="252" t="str">
        <f t="shared" si="20"/>
        <v/>
      </c>
      <c r="X18" s="403" t="str">
        <f t="shared" si="12"/>
        <v/>
      </c>
      <c r="Z18" s="336" t="s">
        <v>808</v>
      </c>
      <c r="AA18" s="338">
        <f t="shared" si="0"/>
        <v>1333.2239999999999</v>
      </c>
      <c r="AB18" s="338">
        <f t="shared" si="4"/>
        <v>13.332239999999999</v>
      </c>
      <c r="AC18" s="338">
        <f t="shared" si="1"/>
        <v>1.333224</v>
      </c>
      <c r="AD18" s="338">
        <v>1.333224E-3</v>
      </c>
      <c r="AE18" s="338">
        <f t="shared" si="2"/>
        <v>1333.2239999999999</v>
      </c>
      <c r="AF18" s="338">
        <f t="shared" si="5"/>
        <v>13.332239999999999</v>
      </c>
      <c r="AG18" s="338">
        <f t="shared" si="3"/>
        <v>1.333224</v>
      </c>
      <c r="AH18" s="338">
        <v>1.333224E-3</v>
      </c>
    </row>
    <row r="19" spans="2:34" s="238" customFormat="1" ht="15" customHeight="1">
      <c r="B19" s="246" t="b">
        <f>IF(Pressure_1_R1!U14="",FALSE,TRUE)</f>
        <v>0</v>
      </c>
      <c r="C19" s="247">
        <v>11</v>
      </c>
      <c r="D19" s="248" t="str">
        <f>IF($B19=FALSE,"",표준압력!F14)</f>
        <v/>
      </c>
      <c r="E19" s="248" t="str">
        <f>IF($B19=FALSE,"",표준압력!H14)</f>
        <v/>
      </c>
      <c r="F19" s="248" t="str">
        <f>IF($B19=FALSE,"",Pressure_1_R1!U14)</f>
        <v/>
      </c>
      <c r="G19" s="249" t="str">
        <f>IF($B19=FALSE,"",Pressure_1_R1!V14)</f>
        <v/>
      </c>
      <c r="H19" s="249" t="str">
        <f>IF($B19=FALSE,"",Pressure_1_R1!W14)</f>
        <v/>
      </c>
      <c r="I19" s="255" t="b">
        <f t="shared" si="13"/>
        <v>0</v>
      </c>
      <c r="J19" s="250" t="str">
        <f>IF($B19=FALSE,"",F19*$H$3)</f>
        <v/>
      </c>
      <c r="K19" s="251" t="str">
        <f>IF($B19=FALSE,"",IF(G19="ⅹ",J19,G19*$H$3))</f>
        <v/>
      </c>
      <c r="L19" s="251" t="str">
        <f>IF($B19=FALSE,"",IF(H19="ⅹ",K19,H19*$H$3))</f>
        <v/>
      </c>
      <c r="M19" s="241"/>
      <c r="N19" s="252" t="b">
        <f t="shared" si="6"/>
        <v>0</v>
      </c>
      <c r="O19" s="396" t="s">
        <v>511</v>
      </c>
      <c r="P19" s="400">
        <v>11</v>
      </c>
      <c r="Q19" s="398" t="str">
        <f t="shared" ca="1" si="14"/>
        <v/>
      </c>
      <c r="R19" s="252" t="str">
        <f t="shared" ca="1" si="15"/>
        <v/>
      </c>
      <c r="S19" s="252" t="str">
        <f t="shared" ca="1" si="16"/>
        <v/>
      </c>
      <c r="T19" s="402" t="str">
        <f t="shared" si="17"/>
        <v/>
      </c>
      <c r="U19" s="398" t="str">
        <f t="shared" si="18"/>
        <v/>
      </c>
      <c r="V19" s="252" t="str">
        <f t="shared" si="19"/>
        <v/>
      </c>
      <c r="W19" s="252" t="str">
        <f t="shared" si="20"/>
        <v/>
      </c>
      <c r="X19" s="403" t="str">
        <f t="shared" si="12"/>
        <v/>
      </c>
      <c r="Z19" s="336" t="s">
        <v>809</v>
      </c>
      <c r="AA19" s="338">
        <f t="shared" si="0"/>
        <v>249.0889</v>
      </c>
      <c r="AB19" s="338">
        <f t="shared" si="4"/>
        <v>2.4908890000000001</v>
      </c>
      <c r="AC19" s="338">
        <f t="shared" si="1"/>
        <v>0.2490889</v>
      </c>
      <c r="AD19" s="338">
        <v>2.4908889999999999E-4</v>
      </c>
      <c r="AE19" s="338">
        <f t="shared" si="2"/>
        <v>249.0889</v>
      </c>
      <c r="AF19" s="338">
        <f t="shared" si="5"/>
        <v>2.4908890000000001</v>
      </c>
      <c r="AG19" s="338">
        <f t="shared" si="3"/>
        <v>0.2490889</v>
      </c>
      <c r="AH19" s="338">
        <v>2.4908889999999999E-4</v>
      </c>
    </row>
    <row r="20" spans="2:34" s="238" customFormat="1" ht="15" customHeight="1">
      <c r="B20" s="246" t="b">
        <f>IF(Pressure_1_R1!U15="",FALSE,TRUE)</f>
        <v>0</v>
      </c>
      <c r="C20" s="247">
        <v>12</v>
      </c>
      <c r="D20" s="248" t="str">
        <f>IF($B20=FALSE,"",표준압력!F15)</f>
        <v/>
      </c>
      <c r="E20" s="248" t="str">
        <f>IF($B20=FALSE,"",표준압력!H15)</f>
        <v/>
      </c>
      <c r="F20" s="248" t="str">
        <f>IF($B20=FALSE,"",Pressure_1_R1!U15)</f>
        <v/>
      </c>
      <c r="G20" s="249" t="str">
        <f>IF($B20=FALSE,"",Pressure_1_R1!V15)</f>
        <v/>
      </c>
      <c r="H20" s="249" t="str">
        <f>IF($B20=FALSE,"",Pressure_1_R1!W15)</f>
        <v/>
      </c>
      <c r="I20" s="255" t="b">
        <f t="shared" si="13"/>
        <v>0</v>
      </c>
      <c r="J20" s="250" t="str">
        <f>IF($B20=FALSE,"",F20*$H$3)</f>
        <v/>
      </c>
      <c r="K20" s="251" t="str">
        <f>IF($B20=FALSE,"",IF(G20="ⅹ",J20,G20*$H$3))</f>
        <v/>
      </c>
      <c r="L20" s="251" t="str">
        <f>IF($B20=FALSE,"",IF(H20="ⅹ",K20,H20*$H$3))</f>
        <v/>
      </c>
      <c r="M20" s="241"/>
      <c r="N20" s="252" t="b">
        <f t="shared" si="6"/>
        <v>0</v>
      </c>
      <c r="O20" s="396" t="s">
        <v>511</v>
      </c>
      <c r="P20" s="400">
        <v>12</v>
      </c>
      <c r="Q20" s="398" t="str">
        <f t="shared" ca="1" si="14"/>
        <v/>
      </c>
      <c r="R20" s="252" t="str">
        <f t="shared" ca="1" si="15"/>
        <v/>
      </c>
      <c r="S20" s="252" t="str">
        <f t="shared" ca="1" si="16"/>
        <v/>
      </c>
      <c r="T20" s="402" t="str">
        <f t="shared" si="17"/>
        <v/>
      </c>
      <c r="U20" s="398" t="str">
        <f t="shared" si="18"/>
        <v/>
      </c>
      <c r="V20" s="252" t="str">
        <f t="shared" si="19"/>
        <v/>
      </c>
      <c r="W20" s="252" t="str">
        <f t="shared" si="20"/>
        <v/>
      </c>
      <c r="X20" s="403" t="str">
        <f t="shared" si="12"/>
        <v/>
      </c>
      <c r="Z20" s="336" t="s">
        <v>810</v>
      </c>
      <c r="AA20" s="338">
        <f t="shared" si="0"/>
        <v>9.8066499999999994</v>
      </c>
      <c r="AB20" s="338">
        <f t="shared" si="4"/>
        <v>9.8066500000000001E-2</v>
      </c>
      <c r="AC20" s="338">
        <f t="shared" si="1"/>
        <v>9.8066500000000001E-3</v>
      </c>
      <c r="AD20" s="338">
        <v>9.8066500000000004E-6</v>
      </c>
      <c r="AE20" s="338">
        <f t="shared" si="2"/>
        <v>9.8066499999999994</v>
      </c>
      <c r="AF20" s="338">
        <f t="shared" si="5"/>
        <v>9.8066500000000001E-2</v>
      </c>
      <c r="AG20" s="338">
        <f t="shared" si="3"/>
        <v>9.8066500000000001E-3</v>
      </c>
      <c r="AH20" s="338">
        <v>9.8066500000000004E-6</v>
      </c>
    </row>
    <row r="21" spans="2:34" s="238" customFormat="1" ht="15" customHeight="1">
      <c r="B21" s="246" t="b">
        <f>IF(Pressure_1_R1!U16="",FALSE,TRUE)</f>
        <v>0</v>
      </c>
      <c r="C21" s="247">
        <v>13</v>
      </c>
      <c r="D21" s="248" t="str">
        <f>IF($B21=FALSE,"",표준압력!F16)</f>
        <v/>
      </c>
      <c r="E21" s="248" t="str">
        <f>IF($B21=FALSE,"",표준압력!H16)</f>
        <v/>
      </c>
      <c r="F21" s="248" t="str">
        <f>IF($B21=FALSE,"",Pressure_1_R1!U16)</f>
        <v/>
      </c>
      <c r="G21" s="249" t="str">
        <f>IF($B21=FALSE,"",Pressure_1_R1!V16)</f>
        <v/>
      </c>
      <c r="H21" s="249" t="str">
        <f>IF($B21=FALSE,"",Pressure_1_R1!W16)</f>
        <v/>
      </c>
      <c r="I21" s="255" t="b">
        <f t="shared" si="13"/>
        <v>0</v>
      </c>
      <c r="J21" s="250" t="str">
        <f>IF($B21=FALSE,"",F21*$H$3)</f>
        <v/>
      </c>
      <c r="K21" s="251" t="str">
        <f>IF($B21=FALSE,"",IF(G21="ⅹ",J21,G21*$H$3))</f>
        <v/>
      </c>
      <c r="L21" s="251" t="str">
        <f>IF($B21=FALSE,"",IF(H21="ⅹ",K21,H21*$H$3))</f>
        <v/>
      </c>
      <c r="M21" s="241"/>
      <c r="N21" s="252" t="b">
        <f t="shared" si="6"/>
        <v>0</v>
      </c>
      <c r="O21" s="396" t="s">
        <v>511</v>
      </c>
      <c r="P21" s="400">
        <v>13</v>
      </c>
      <c r="Q21" s="398" t="str">
        <f t="shared" ca="1" si="14"/>
        <v/>
      </c>
      <c r="R21" s="252" t="str">
        <f t="shared" ca="1" si="15"/>
        <v/>
      </c>
      <c r="S21" s="252" t="str">
        <f t="shared" ca="1" si="16"/>
        <v/>
      </c>
      <c r="T21" s="402" t="str">
        <f t="shared" si="17"/>
        <v/>
      </c>
      <c r="U21" s="398" t="str">
        <f t="shared" si="18"/>
        <v/>
      </c>
      <c r="V21" s="252" t="str">
        <f t="shared" si="19"/>
        <v/>
      </c>
      <c r="W21" s="252" t="str">
        <f t="shared" si="20"/>
        <v/>
      </c>
      <c r="X21" s="403" t="str">
        <f t="shared" si="12"/>
        <v/>
      </c>
      <c r="Z21" s="336" t="s">
        <v>811</v>
      </c>
      <c r="AA21" s="338">
        <f t="shared" si="0"/>
        <v>98.066500000000005</v>
      </c>
      <c r="AB21" s="338">
        <f t="shared" si="4"/>
        <v>0.98066500000000001</v>
      </c>
      <c r="AC21" s="338">
        <f t="shared" si="1"/>
        <v>9.8066500000000001E-2</v>
      </c>
      <c r="AD21" s="339">
        <v>9.80665E-5</v>
      </c>
      <c r="AE21" s="338">
        <f t="shared" si="2"/>
        <v>98.066500000000005</v>
      </c>
      <c r="AF21" s="338">
        <f t="shared" si="5"/>
        <v>0.98066500000000001</v>
      </c>
      <c r="AG21" s="338">
        <f t="shared" si="3"/>
        <v>9.8066500000000001E-2</v>
      </c>
      <c r="AH21" s="339">
        <v>9.80665E-5</v>
      </c>
    </row>
    <row r="22" spans="2:34" s="238" customFormat="1" ht="15" customHeight="1">
      <c r="B22" s="246" t="b">
        <f>IF(Pressure_1_R1!U17="",FALSE,TRUE)</f>
        <v>0</v>
      </c>
      <c r="C22" s="247">
        <v>14</v>
      </c>
      <c r="D22" s="248" t="str">
        <f>IF($B22=FALSE,"",표준압력!F17)</f>
        <v/>
      </c>
      <c r="E22" s="248" t="str">
        <f>IF($B22=FALSE,"",표준압력!H17)</f>
        <v/>
      </c>
      <c r="F22" s="248" t="str">
        <f>IF($B22=FALSE,"",Pressure_1_R1!U17)</f>
        <v/>
      </c>
      <c r="G22" s="249" t="str">
        <f>IF($B22=FALSE,"",Pressure_1_R1!V17)</f>
        <v/>
      </c>
      <c r="H22" s="249" t="str">
        <f>IF($B22=FALSE,"",Pressure_1_R1!W17)</f>
        <v/>
      </c>
      <c r="I22" s="255" t="b">
        <f t="shared" si="13"/>
        <v>0</v>
      </c>
      <c r="J22" s="250" t="str">
        <f>IF($B22=FALSE,"",F22*$H$3)</f>
        <v/>
      </c>
      <c r="K22" s="251" t="str">
        <f>IF($B22=FALSE,"",IF(G22="ⅹ",J22,G22*$H$3))</f>
        <v/>
      </c>
      <c r="L22" s="251" t="str">
        <f>IF($B22=FALSE,"",IF(H22="ⅹ",K22,H22*$H$3))</f>
        <v/>
      </c>
      <c r="M22" s="241"/>
      <c r="N22" s="252" t="b">
        <f t="shared" si="6"/>
        <v>0</v>
      </c>
      <c r="O22" s="396" t="s">
        <v>511</v>
      </c>
      <c r="P22" s="400">
        <v>14</v>
      </c>
      <c r="Q22" s="398" t="str">
        <f t="shared" ca="1" si="14"/>
        <v/>
      </c>
      <c r="R22" s="252" t="str">
        <f t="shared" ca="1" si="15"/>
        <v/>
      </c>
      <c r="S22" s="252" t="str">
        <f t="shared" ca="1" si="16"/>
        <v/>
      </c>
      <c r="T22" s="402" t="str">
        <f t="shared" si="17"/>
        <v/>
      </c>
      <c r="U22" s="398" t="str">
        <f t="shared" si="18"/>
        <v/>
      </c>
      <c r="V22" s="252" t="str">
        <f t="shared" si="19"/>
        <v/>
      </c>
      <c r="W22" s="252" t="str">
        <f t="shared" si="20"/>
        <v/>
      </c>
      <c r="X22" s="403" t="str">
        <f t="shared" si="12"/>
        <v/>
      </c>
      <c r="Z22" s="336" t="s">
        <v>812</v>
      </c>
      <c r="AA22" s="338">
        <v>10000</v>
      </c>
      <c r="AB22" s="338">
        <f t="shared" si="4"/>
        <v>100</v>
      </c>
      <c r="AC22" s="338">
        <v>10</v>
      </c>
      <c r="AD22" s="339">
        <v>0.01</v>
      </c>
      <c r="AE22" s="338">
        <v>10000</v>
      </c>
      <c r="AF22" s="338">
        <f t="shared" si="5"/>
        <v>100</v>
      </c>
      <c r="AG22" s="338">
        <v>10</v>
      </c>
      <c r="AH22" s="339">
        <v>0.01</v>
      </c>
    </row>
    <row r="23" spans="2:34" s="238" customFormat="1" ht="15" customHeight="1">
      <c r="B23" s="246" t="b">
        <f>IF(Pressure_1_R1!U18="",FALSE,TRUE)</f>
        <v>0</v>
      </c>
      <c r="C23" s="247">
        <v>15</v>
      </c>
      <c r="D23" s="248" t="str">
        <f>IF($B23=FALSE,"",표준압력!F18)</f>
        <v/>
      </c>
      <c r="E23" s="248" t="str">
        <f>IF($B23=FALSE,"",표준압력!H18)</f>
        <v/>
      </c>
      <c r="F23" s="248" t="str">
        <f>IF($B23=FALSE,"",Pressure_1_R1!U18)</f>
        <v/>
      </c>
      <c r="G23" s="249" t="str">
        <f>IF($B23=FALSE,"",Pressure_1_R1!V18)</f>
        <v/>
      </c>
      <c r="H23" s="249" t="str">
        <f>IF($B23=FALSE,"",Pressure_1_R1!W18)</f>
        <v/>
      </c>
      <c r="I23" s="255" t="b">
        <f t="shared" si="13"/>
        <v>0</v>
      </c>
      <c r="J23" s="250" t="str">
        <f>IF($B23=FALSE,"",F23*$H$3)</f>
        <v/>
      </c>
      <c r="K23" s="251" t="str">
        <f>IF($B23=FALSE,"",IF(G23="ⅹ",J23,G23*$H$3))</f>
        <v/>
      </c>
      <c r="L23" s="251" t="str">
        <f>IF($B23=FALSE,"",IF(H23="ⅹ",K23,H23*$H$3))</f>
        <v/>
      </c>
      <c r="M23" s="241"/>
      <c r="N23" s="252" t="b">
        <f t="shared" si="6"/>
        <v>0</v>
      </c>
      <c r="O23" s="396" t="s">
        <v>511</v>
      </c>
      <c r="P23" s="400">
        <v>15</v>
      </c>
      <c r="Q23" s="398" t="str">
        <f t="shared" ca="1" si="14"/>
        <v/>
      </c>
      <c r="R23" s="252" t="str">
        <f t="shared" ca="1" si="15"/>
        <v/>
      </c>
      <c r="S23" s="252" t="str">
        <f t="shared" ca="1" si="16"/>
        <v/>
      </c>
      <c r="T23" s="402" t="str">
        <f t="shared" si="17"/>
        <v/>
      </c>
      <c r="U23" s="398" t="str">
        <f t="shared" si="18"/>
        <v/>
      </c>
      <c r="V23" s="252" t="str">
        <f t="shared" si="19"/>
        <v/>
      </c>
      <c r="W23" s="252" t="str">
        <f t="shared" si="20"/>
        <v/>
      </c>
      <c r="X23" s="403" t="str">
        <f t="shared" si="12"/>
        <v/>
      </c>
      <c r="Z23" s="336" t="s">
        <v>813</v>
      </c>
      <c r="AA23" s="338">
        <f t="shared" ref="AA23:AA30" si="21">AC23*1000</f>
        <v>1</v>
      </c>
      <c r="AB23" s="338">
        <f t="shared" si="4"/>
        <v>0.01</v>
      </c>
      <c r="AC23" s="338">
        <f t="shared" ref="AC23:AC30" si="22">AD23*1000</f>
        <v>1E-3</v>
      </c>
      <c r="AD23" s="338">
        <v>9.9999999999999995E-7</v>
      </c>
      <c r="AE23" s="338">
        <f t="shared" ref="AE23:AE30" si="23">AG23*1000</f>
        <v>1</v>
      </c>
      <c r="AF23" s="338">
        <f t="shared" si="5"/>
        <v>0.01</v>
      </c>
      <c r="AG23" s="338">
        <f t="shared" ref="AG23:AG30" si="24">AH23*1000</f>
        <v>1E-3</v>
      </c>
      <c r="AH23" s="338">
        <v>9.9999999999999995E-7</v>
      </c>
    </row>
    <row r="24" spans="2:34" s="238" customFormat="1" ht="15" customHeight="1">
      <c r="B24" s="246" t="b">
        <f>IF(Pressure_1_R1!U19="",FALSE,TRUE)</f>
        <v>0</v>
      </c>
      <c r="C24" s="247">
        <v>16</v>
      </c>
      <c r="D24" s="248" t="str">
        <f>IF($B24=FALSE,"",표준압력!F19)</f>
        <v/>
      </c>
      <c r="E24" s="248" t="str">
        <f>IF($B24=FALSE,"",표준압력!H19)</f>
        <v/>
      </c>
      <c r="F24" s="248" t="str">
        <f>IF($B24=FALSE,"",Pressure_1_R1!U19)</f>
        <v/>
      </c>
      <c r="G24" s="249" t="str">
        <f>IF($B24=FALSE,"",Pressure_1_R1!V19)</f>
        <v/>
      </c>
      <c r="H24" s="249" t="str">
        <f>IF($B24=FALSE,"",Pressure_1_R1!W19)</f>
        <v/>
      </c>
      <c r="I24" s="255" t="b">
        <f t="shared" si="13"/>
        <v>0</v>
      </c>
      <c r="J24" s="250" t="str">
        <f>IF($B24=FALSE,"",F24*$H$3)</f>
        <v/>
      </c>
      <c r="K24" s="251" t="str">
        <f>IF($B24=FALSE,"",IF(G24="ⅹ",J24,G24*$H$3))</f>
        <v/>
      </c>
      <c r="L24" s="251" t="str">
        <f>IF($B24=FALSE,"",IF(H24="ⅹ",K24,H24*$H$3))</f>
        <v/>
      </c>
      <c r="M24" s="241"/>
      <c r="N24" s="252" t="b">
        <f t="shared" si="6"/>
        <v>0</v>
      </c>
      <c r="O24" s="396" t="s">
        <v>511</v>
      </c>
      <c r="P24" s="400">
        <v>16</v>
      </c>
      <c r="Q24" s="398" t="str">
        <f t="shared" ca="1" si="14"/>
        <v/>
      </c>
      <c r="R24" s="252" t="str">
        <f t="shared" ca="1" si="15"/>
        <v/>
      </c>
      <c r="S24" s="252" t="str">
        <f t="shared" ca="1" si="16"/>
        <v/>
      </c>
      <c r="T24" s="402" t="str">
        <f t="shared" si="17"/>
        <v/>
      </c>
      <c r="U24" s="398" t="str">
        <f t="shared" si="18"/>
        <v/>
      </c>
      <c r="V24" s="252" t="str">
        <f t="shared" si="19"/>
        <v/>
      </c>
      <c r="W24" s="252" t="str">
        <f t="shared" si="20"/>
        <v/>
      </c>
      <c r="X24" s="403" t="str">
        <f t="shared" si="12"/>
        <v/>
      </c>
      <c r="Z24" s="336" t="s">
        <v>814</v>
      </c>
      <c r="AA24" s="338">
        <f t="shared" si="21"/>
        <v>100</v>
      </c>
      <c r="AB24" s="338">
        <f t="shared" si="4"/>
        <v>1</v>
      </c>
      <c r="AC24" s="338">
        <f t="shared" si="22"/>
        <v>0.1</v>
      </c>
      <c r="AD24" s="338">
        <v>1E-4</v>
      </c>
      <c r="AE24" s="338">
        <f t="shared" si="23"/>
        <v>100</v>
      </c>
      <c r="AF24" s="338">
        <f t="shared" si="5"/>
        <v>1</v>
      </c>
      <c r="AG24" s="338">
        <f t="shared" si="24"/>
        <v>0.1</v>
      </c>
      <c r="AH24" s="338">
        <v>1E-4</v>
      </c>
    </row>
    <row r="25" spans="2:34" s="238" customFormat="1" ht="15" customHeight="1">
      <c r="B25" s="246" t="b">
        <f>IF(Pressure_1_R1!U20="",FALSE,TRUE)</f>
        <v>0</v>
      </c>
      <c r="C25" s="247">
        <v>17</v>
      </c>
      <c r="D25" s="248" t="str">
        <f>IF($B25=FALSE,"",표준압력!F20)</f>
        <v/>
      </c>
      <c r="E25" s="248" t="str">
        <f>IF($B25=FALSE,"",표준압력!H20)</f>
        <v/>
      </c>
      <c r="F25" s="248" t="str">
        <f>IF($B25=FALSE,"",Pressure_1_R1!U20)</f>
        <v/>
      </c>
      <c r="G25" s="249" t="str">
        <f>IF($B25=FALSE,"",Pressure_1_R1!V20)</f>
        <v/>
      </c>
      <c r="H25" s="249" t="str">
        <f>IF($B25=FALSE,"",Pressure_1_R1!W20)</f>
        <v/>
      </c>
      <c r="I25" s="255" t="b">
        <f t="shared" si="13"/>
        <v>0</v>
      </c>
      <c r="J25" s="250" t="str">
        <f>IF($B25=FALSE,"",F25*$H$3)</f>
        <v/>
      </c>
      <c r="K25" s="251" t="str">
        <f>IF($B25=FALSE,"",IF(G25="ⅹ",J25,G25*$H$3))</f>
        <v/>
      </c>
      <c r="L25" s="251" t="str">
        <f>IF($B25=FALSE,"",IF(H25="ⅹ",K25,H25*$H$3))</f>
        <v/>
      </c>
      <c r="M25" s="241"/>
      <c r="N25" s="252" t="b">
        <f t="shared" si="6"/>
        <v>0</v>
      </c>
      <c r="O25" s="396" t="s">
        <v>511</v>
      </c>
      <c r="P25" s="400">
        <v>17</v>
      </c>
      <c r="Q25" s="398" t="str">
        <f t="shared" ca="1" si="14"/>
        <v/>
      </c>
      <c r="R25" s="252" t="str">
        <f t="shared" ca="1" si="15"/>
        <v/>
      </c>
      <c r="S25" s="252" t="str">
        <f t="shared" ca="1" si="16"/>
        <v/>
      </c>
      <c r="T25" s="402" t="str">
        <f t="shared" si="17"/>
        <v/>
      </c>
      <c r="U25" s="398" t="str">
        <f t="shared" si="18"/>
        <v/>
      </c>
      <c r="V25" s="252" t="str">
        <f t="shared" si="19"/>
        <v/>
      </c>
      <c r="W25" s="252" t="str">
        <f t="shared" si="20"/>
        <v/>
      </c>
      <c r="X25" s="403" t="str">
        <f t="shared" si="12"/>
        <v/>
      </c>
      <c r="Z25" s="336" t="s">
        <v>815</v>
      </c>
      <c r="AA25" s="338">
        <f t="shared" si="21"/>
        <v>1000</v>
      </c>
      <c r="AB25" s="338">
        <f t="shared" si="4"/>
        <v>10</v>
      </c>
      <c r="AC25" s="338">
        <f t="shared" si="22"/>
        <v>1</v>
      </c>
      <c r="AD25" s="338">
        <v>1E-3</v>
      </c>
      <c r="AE25" s="338">
        <f t="shared" si="23"/>
        <v>1000</v>
      </c>
      <c r="AF25" s="338">
        <f t="shared" si="5"/>
        <v>10</v>
      </c>
      <c r="AG25" s="338">
        <f t="shared" si="24"/>
        <v>1</v>
      </c>
      <c r="AH25" s="338">
        <v>1E-3</v>
      </c>
    </row>
    <row r="26" spans="2:34" s="238" customFormat="1" ht="15" customHeight="1">
      <c r="B26" s="246" t="b">
        <f>IF(Pressure_1_R1!U21="",FALSE,TRUE)</f>
        <v>0</v>
      </c>
      <c r="C26" s="247">
        <v>18</v>
      </c>
      <c r="D26" s="248" t="str">
        <f>IF($B26=FALSE,"",표준압력!F21)</f>
        <v/>
      </c>
      <c r="E26" s="248" t="str">
        <f>IF($B26=FALSE,"",표준압력!H21)</f>
        <v/>
      </c>
      <c r="F26" s="248" t="str">
        <f>IF($B26=FALSE,"",Pressure_1_R1!U21)</f>
        <v/>
      </c>
      <c r="G26" s="249" t="str">
        <f>IF($B26=FALSE,"",Pressure_1_R1!V21)</f>
        <v/>
      </c>
      <c r="H26" s="249" t="str">
        <f>IF($B26=FALSE,"",Pressure_1_R1!W21)</f>
        <v/>
      </c>
      <c r="I26" s="255" t="b">
        <f t="shared" si="13"/>
        <v>0</v>
      </c>
      <c r="J26" s="250" t="str">
        <f>IF($B26=FALSE,"",F26*$H$3)</f>
        <v/>
      </c>
      <c r="K26" s="251" t="str">
        <f>IF($B26=FALSE,"",IF(G26="ⅹ",J26,G26*$H$3))</f>
        <v/>
      </c>
      <c r="L26" s="251" t="str">
        <f>IF($B26=FALSE,"",IF(H26="ⅹ",K26,H26*$H$3))</f>
        <v/>
      </c>
      <c r="M26" s="241"/>
      <c r="N26" s="252" t="b">
        <f t="shared" si="6"/>
        <v>0</v>
      </c>
      <c r="O26" s="396" t="s">
        <v>511</v>
      </c>
      <c r="P26" s="400">
        <v>18</v>
      </c>
      <c r="Q26" s="398" t="str">
        <f t="shared" ca="1" si="14"/>
        <v/>
      </c>
      <c r="R26" s="252" t="str">
        <f t="shared" ca="1" si="15"/>
        <v/>
      </c>
      <c r="S26" s="252" t="str">
        <f t="shared" ca="1" si="16"/>
        <v/>
      </c>
      <c r="T26" s="402" t="str">
        <f t="shared" si="17"/>
        <v/>
      </c>
      <c r="U26" s="398" t="str">
        <f t="shared" si="18"/>
        <v/>
      </c>
      <c r="V26" s="252" t="str">
        <f t="shared" si="19"/>
        <v/>
      </c>
      <c r="W26" s="252" t="str">
        <f t="shared" si="20"/>
        <v/>
      </c>
      <c r="X26" s="403" t="str">
        <f t="shared" si="12"/>
        <v/>
      </c>
      <c r="Z26" s="336" t="s">
        <v>816</v>
      </c>
      <c r="AA26" s="338">
        <f t="shared" si="21"/>
        <v>1000000</v>
      </c>
      <c r="AB26" s="338">
        <f t="shared" si="4"/>
        <v>10000</v>
      </c>
      <c r="AC26" s="338">
        <f t="shared" si="22"/>
        <v>1000</v>
      </c>
      <c r="AD26" s="338">
        <v>1</v>
      </c>
      <c r="AE26" s="338">
        <f t="shared" si="23"/>
        <v>1000000</v>
      </c>
      <c r="AF26" s="338">
        <f t="shared" si="5"/>
        <v>10000</v>
      </c>
      <c r="AG26" s="338">
        <f t="shared" si="24"/>
        <v>1000</v>
      </c>
      <c r="AH26" s="338">
        <v>1</v>
      </c>
    </row>
    <row r="27" spans="2:34" s="238" customFormat="1" ht="15" customHeight="1">
      <c r="B27" s="246" t="b">
        <f>IF(Pressure_1_R1!U22="",FALSE,TRUE)</f>
        <v>0</v>
      </c>
      <c r="C27" s="247">
        <v>19</v>
      </c>
      <c r="D27" s="248" t="str">
        <f>IF($B27=FALSE,"",표준압력!F22)</f>
        <v/>
      </c>
      <c r="E27" s="248" t="str">
        <f>IF($B27=FALSE,"",표준압력!H22)</f>
        <v/>
      </c>
      <c r="F27" s="248" t="str">
        <f>IF($B27=FALSE,"",Pressure_1_R1!U22)</f>
        <v/>
      </c>
      <c r="G27" s="249" t="str">
        <f>IF($B27=FALSE,"",Pressure_1_R1!V22)</f>
        <v/>
      </c>
      <c r="H27" s="249" t="str">
        <f>IF($B27=FALSE,"",Pressure_1_R1!W22)</f>
        <v/>
      </c>
      <c r="I27" s="255" t="b">
        <f t="shared" si="13"/>
        <v>0</v>
      </c>
      <c r="J27" s="250" t="str">
        <f>IF($B27=FALSE,"",F27*$H$3)</f>
        <v/>
      </c>
      <c r="K27" s="251" t="str">
        <f>IF($B27=FALSE,"",IF(G27="ⅹ",J27,G27*$H$3))</f>
        <v/>
      </c>
      <c r="L27" s="251" t="str">
        <f>IF($B27=FALSE,"",IF(H27="ⅹ",K27,H27*$H$3))</f>
        <v/>
      </c>
      <c r="M27" s="241"/>
      <c r="N27" s="252" t="b">
        <f t="shared" si="6"/>
        <v>0</v>
      </c>
      <c r="O27" s="396" t="s">
        <v>511</v>
      </c>
      <c r="P27" s="400">
        <v>19</v>
      </c>
      <c r="Q27" s="398" t="str">
        <f t="shared" ca="1" si="14"/>
        <v/>
      </c>
      <c r="R27" s="252" t="str">
        <f t="shared" ca="1" si="15"/>
        <v/>
      </c>
      <c r="S27" s="252" t="str">
        <f t="shared" ca="1" si="16"/>
        <v/>
      </c>
      <c r="T27" s="402" t="str">
        <f t="shared" si="17"/>
        <v/>
      </c>
      <c r="U27" s="398" t="str">
        <f t="shared" si="18"/>
        <v/>
      </c>
      <c r="V27" s="252" t="str">
        <f t="shared" si="19"/>
        <v/>
      </c>
      <c r="W27" s="252" t="str">
        <f t="shared" si="20"/>
        <v/>
      </c>
      <c r="X27" s="403" t="str">
        <f t="shared" si="12"/>
        <v/>
      </c>
      <c r="Z27" s="336" t="s">
        <v>817</v>
      </c>
      <c r="AA27" s="338">
        <f t="shared" si="21"/>
        <v>100</v>
      </c>
      <c r="AB27" s="338">
        <f t="shared" si="4"/>
        <v>1</v>
      </c>
      <c r="AC27" s="338">
        <f t="shared" si="22"/>
        <v>0.1</v>
      </c>
      <c r="AD27" s="338">
        <v>1E-4</v>
      </c>
      <c r="AE27" s="338">
        <f t="shared" si="23"/>
        <v>100</v>
      </c>
      <c r="AF27" s="338">
        <f t="shared" si="5"/>
        <v>1</v>
      </c>
      <c r="AG27" s="338">
        <f t="shared" si="24"/>
        <v>0.1</v>
      </c>
      <c r="AH27" s="338">
        <v>1E-4</v>
      </c>
    </row>
    <row r="28" spans="2:34" s="238" customFormat="1" ht="15" customHeight="1">
      <c r="B28" s="246" t="b">
        <f>IF(Pressure_1_R1!U23="",FALSE,TRUE)</f>
        <v>0</v>
      </c>
      <c r="C28" s="247">
        <v>20</v>
      </c>
      <c r="D28" s="248" t="str">
        <f>IF($B28=FALSE,"",표준압력!F23)</f>
        <v/>
      </c>
      <c r="E28" s="248" t="str">
        <f>IF($B28=FALSE,"",표준압력!H23)</f>
        <v/>
      </c>
      <c r="F28" s="248" t="str">
        <f>IF($B28=FALSE,"",Pressure_1_R1!U23)</f>
        <v/>
      </c>
      <c r="G28" s="249" t="str">
        <f>IF($B28=FALSE,"",Pressure_1_R1!V23)</f>
        <v/>
      </c>
      <c r="H28" s="249" t="str">
        <f>IF($B28=FALSE,"",Pressure_1_R1!W23)</f>
        <v/>
      </c>
      <c r="I28" s="255" t="b">
        <f t="shared" si="13"/>
        <v>0</v>
      </c>
      <c r="J28" s="250" t="str">
        <f>IF($B28=FALSE,"",F28*$H$3)</f>
        <v/>
      </c>
      <c r="K28" s="251" t="str">
        <f>IF($B28=FALSE,"",IF(G28="ⅹ",J28,G28*$H$3))</f>
        <v/>
      </c>
      <c r="L28" s="251" t="str">
        <f>IF($B28=FALSE,"",IF(H28="ⅹ",K28,H28*$H$3))</f>
        <v/>
      </c>
      <c r="M28" s="241"/>
      <c r="N28" s="252" t="b">
        <f t="shared" si="6"/>
        <v>0</v>
      </c>
      <c r="O28" s="396" t="s">
        <v>511</v>
      </c>
      <c r="P28" s="400">
        <v>20</v>
      </c>
      <c r="Q28" s="398" t="str">
        <f t="shared" ca="1" si="14"/>
        <v/>
      </c>
      <c r="R28" s="252" t="str">
        <f t="shared" ca="1" si="15"/>
        <v/>
      </c>
      <c r="S28" s="252" t="str">
        <f t="shared" ca="1" si="16"/>
        <v/>
      </c>
      <c r="T28" s="402" t="str">
        <f t="shared" si="17"/>
        <v/>
      </c>
      <c r="U28" s="398" t="str">
        <f t="shared" si="18"/>
        <v/>
      </c>
      <c r="V28" s="252" t="str">
        <f t="shared" si="19"/>
        <v/>
      </c>
      <c r="W28" s="252" t="str">
        <f t="shared" si="20"/>
        <v/>
      </c>
      <c r="X28" s="403" t="str">
        <f t="shared" si="12"/>
        <v/>
      </c>
      <c r="Z28" s="336" t="s">
        <v>818</v>
      </c>
      <c r="AA28" s="338">
        <f t="shared" si="21"/>
        <v>100000</v>
      </c>
      <c r="AB28" s="338">
        <f t="shared" si="4"/>
        <v>1000</v>
      </c>
      <c r="AC28" s="338">
        <f t="shared" si="22"/>
        <v>100</v>
      </c>
      <c r="AD28" s="338">
        <v>0.1</v>
      </c>
      <c r="AE28" s="338">
        <f t="shared" si="23"/>
        <v>100000</v>
      </c>
      <c r="AF28" s="338">
        <f t="shared" si="5"/>
        <v>1000</v>
      </c>
      <c r="AG28" s="338">
        <f t="shared" si="24"/>
        <v>100</v>
      </c>
      <c r="AH28" s="338">
        <v>0.1</v>
      </c>
    </row>
    <row r="29" spans="2:34" s="238" customFormat="1" ht="15" customHeight="1">
      <c r="B29" s="246" t="b">
        <f>IF(Pressure_1_R1!U24="",FALSE,TRUE)</f>
        <v>0</v>
      </c>
      <c r="C29" s="247">
        <v>21</v>
      </c>
      <c r="D29" s="248" t="str">
        <f>IF($B29=FALSE,"",표준압력!F24)</f>
        <v/>
      </c>
      <c r="E29" s="248" t="str">
        <f>IF($B29=FALSE,"",표준압력!H24)</f>
        <v/>
      </c>
      <c r="F29" s="248" t="str">
        <f>IF($B29=FALSE,"",Pressure_1_R1!U24)</f>
        <v/>
      </c>
      <c r="G29" s="249" t="str">
        <f>IF($B29=FALSE,"",Pressure_1_R1!V24)</f>
        <v/>
      </c>
      <c r="H29" s="249" t="str">
        <f>IF($B29=FALSE,"",Pressure_1_R1!W24)</f>
        <v/>
      </c>
      <c r="I29" s="255" t="b">
        <f t="shared" si="13"/>
        <v>0</v>
      </c>
      <c r="J29" s="250" t="str">
        <f>IF($B29=FALSE,"",F29*$H$3)</f>
        <v/>
      </c>
      <c r="K29" s="251" t="str">
        <f>IF($B29=FALSE,"",IF(G29="ⅹ",J29,G29*$H$3))</f>
        <v/>
      </c>
      <c r="L29" s="251" t="str">
        <f>IF($B29=FALSE,"",IF(H29="ⅹ",K29,H29*$H$3))</f>
        <v/>
      </c>
      <c r="M29" s="241"/>
      <c r="N29" s="252" t="b">
        <f t="shared" si="6"/>
        <v>0</v>
      </c>
      <c r="O29" s="396" t="s">
        <v>511</v>
      </c>
      <c r="P29" s="400">
        <v>21</v>
      </c>
      <c r="Q29" s="398" t="str">
        <f t="shared" ca="1" si="14"/>
        <v/>
      </c>
      <c r="R29" s="252" t="str">
        <f t="shared" ca="1" si="15"/>
        <v/>
      </c>
      <c r="S29" s="252" t="str">
        <f t="shared" ca="1" si="16"/>
        <v/>
      </c>
      <c r="T29" s="402" t="str">
        <f t="shared" si="17"/>
        <v/>
      </c>
      <c r="U29" s="398" t="str">
        <f t="shared" si="18"/>
        <v/>
      </c>
      <c r="V29" s="252" t="str">
        <f t="shared" si="19"/>
        <v/>
      </c>
      <c r="W29" s="252" t="str">
        <f t="shared" si="20"/>
        <v/>
      </c>
      <c r="X29" s="403" t="str">
        <f t="shared" si="12"/>
        <v/>
      </c>
      <c r="Z29" s="336" t="s">
        <v>819</v>
      </c>
      <c r="AA29" s="338">
        <f t="shared" si="21"/>
        <v>6894.7569999999996</v>
      </c>
      <c r="AB29" s="338">
        <f t="shared" si="4"/>
        <v>68.947569999999999</v>
      </c>
      <c r="AC29" s="338">
        <f t="shared" si="22"/>
        <v>6.8947569999999994</v>
      </c>
      <c r="AD29" s="338">
        <v>6.8947569999999996E-3</v>
      </c>
      <c r="AE29" s="338">
        <f t="shared" si="23"/>
        <v>6894.7569999999996</v>
      </c>
      <c r="AF29" s="338">
        <f t="shared" si="5"/>
        <v>68.947569999999999</v>
      </c>
      <c r="AG29" s="338">
        <f t="shared" si="24"/>
        <v>6.8947569999999994</v>
      </c>
      <c r="AH29" s="338">
        <v>6.8947569999999996E-3</v>
      </c>
    </row>
    <row r="30" spans="2:34" s="238" customFormat="1" ht="15" customHeight="1">
      <c r="B30" s="246" t="b">
        <f>IF(Pressure_1_R1!U25="",FALSE,TRUE)</f>
        <v>0</v>
      </c>
      <c r="C30" s="247">
        <v>22</v>
      </c>
      <c r="D30" s="248" t="str">
        <f>IF($B30=FALSE,"",표준압력!F25)</f>
        <v/>
      </c>
      <c r="E30" s="248" t="str">
        <f>IF($B30=FALSE,"",표준압력!H25)</f>
        <v/>
      </c>
      <c r="F30" s="248" t="str">
        <f>IF($B30=FALSE,"",Pressure_1_R1!U25)</f>
        <v/>
      </c>
      <c r="G30" s="249" t="str">
        <f>IF($B30=FALSE,"",Pressure_1_R1!V25)</f>
        <v/>
      </c>
      <c r="H30" s="249" t="str">
        <f>IF($B30=FALSE,"",Pressure_1_R1!W25)</f>
        <v/>
      </c>
      <c r="I30" s="255" t="b">
        <f t="shared" si="13"/>
        <v>0</v>
      </c>
      <c r="J30" s="250" t="str">
        <f>IF($B30=FALSE,"",F30*$H$3)</f>
        <v/>
      </c>
      <c r="K30" s="251" t="str">
        <f>IF($B30=FALSE,"",IF(G30="ⅹ",J30,G30*$H$3))</f>
        <v/>
      </c>
      <c r="L30" s="251" t="str">
        <f>IF($B30=FALSE,"",IF(H30="ⅹ",K30,H30*$H$3))</f>
        <v/>
      </c>
      <c r="M30" s="241"/>
      <c r="N30" s="252" t="b">
        <f t="shared" si="6"/>
        <v>0</v>
      </c>
      <c r="O30" s="396" t="s">
        <v>511</v>
      </c>
      <c r="P30" s="400">
        <v>22</v>
      </c>
      <c r="Q30" s="398" t="str">
        <f t="shared" ca="1" si="14"/>
        <v/>
      </c>
      <c r="R30" s="252" t="str">
        <f t="shared" ca="1" si="15"/>
        <v/>
      </c>
      <c r="S30" s="252" t="str">
        <f t="shared" ca="1" si="16"/>
        <v/>
      </c>
      <c r="T30" s="402" t="str">
        <f t="shared" si="17"/>
        <v/>
      </c>
      <c r="U30" s="398" t="str">
        <f t="shared" si="18"/>
        <v/>
      </c>
      <c r="V30" s="252" t="str">
        <f t="shared" si="19"/>
        <v/>
      </c>
      <c r="W30" s="252" t="str">
        <f t="shared" si="20"/>
        <v/>
      </c>
      <c r="X30" s="403" t="str">
        <f t="shared" si="12"/>
        <v/>
      </c>
      <c r="Z30" s="336" t="s">
        <v>821</v>
      </c>
      <c r="AA30" s="338">
        <f t="shared" si="21"/>
        <v>98066.5</v>
      </c>
      <c r="AB30" s="338">
        <f t="shared" si="4"/>
        <v>980.66500000000008</v>
      </c>
      <c r="AC30" s="338">
        <f t="shared" si="22"/>
        <v>98.066500000000005</v>
      </c>
      <c r="AD30" s="338">
        <v>9.8066500000000001E-2</v>
      </c>
      <c r="AE30" s="338">
        <f t="shared" si="23"/>
        <v>98066.5</v>
      </c>
      <c r="AF30" s="338">
        <f t="shared" si="5"/>
        <v>980.66500000000008</v>
      </c>
      <c r="AG30" s="338">
        <f t="shared" si="24"/>
        <v>98.066500000000005</v>
      </c>
      <c r="AH30" s="338">
        <v>9.8066500000000001E-2</v>
      </c>
    </row>
    <row r="31" spans="2:34" s="238" customFormat="1" ht="15" customHeight="1">
      <c r="B31" s="246" t="b">
        <f>IF(Pressure_1_R1!U26="",FALSE,TRUE)</f>
        <v>0</v>
      </c>
      <c r="C31" s="247">
        <v>23</v>
      </c>
      <c r="D31" s="248" t="str">
        <f>IF($B31=FALSE,"",표준압력!F26)</f>
        <v/>
      </c>
      <c r="E31" s="248" t="str">
        <f>IF($B31=FALSE,"",표준압력!H26)</f>
        <v/>
      </c>
      <c r="F31" s="248" t="str">
        <f>IF($B31=FALSE,"",Pressure_1_R1!U26)</f>
        <v/>
      </c>
      <c r="G31" s="249" t="str">
        <f>IF($B31=FALSE,"",Pressure_1_R1!V26)</f>
        <v/>
      </c>
      <c r="H31" s="249" t="str">
        <f>IF($B31=FALSE,"",Pressure_1_R1!W26)</f>
        <v/>
      </c>
      <c r="I31" s="255" t="b">
        <f t="shared" si="13"/>
        <v>0</v>
      </c>
      <c r="J31" s="250" t="str">
        <f>IF($B31=FALSE,"",F31*$H$3)</f>
        <v/>
      </c>
      <c r="K31" s="251" t="str">
        <f>IF($B31=FALSE,"",IF(G31="ⅹ",J31,G31*$H$3))</f>
        <v/>
      </c>
      <c r="L31" s="251" t="str">
        <f>IF($B31=FALSE,"",IF(H31="ⅹ",K31,H31*$H$3))</f>
        <v/>
      </c>
      <c r="M31" s="241"/>
      <c r="N31" s="252" t="b">
        <f t="shared" si="6"/>
        <v>0</v>
      </c>
      <c r="O31" s="396" t="s">
        <v>511</v>
      </c>
      <c r="P31" s="400">
        <v>23</v>
      </c>
      <c r="Q31" s="398" t="str">
        <f t="shared" ca="1" si="14"/>
        <v/>
      </c>
      <c r="R31" s="252" t="str">
        <f t="shared" ca="1" si="15"/>
        <v/>
      </c>
      <c r="S31" s="252" t="str">
        <f t="shared" ca="1" si="16"/>
        <v/>
      </c>
      <c r="T31" s="402" t="str">
        <f t="shared" si="17"/>
        <v/>
      </c>
      <c r="U31" s="398" t="str">
        <f t="shared" si="18"/>
        <v/>
      </c>
      <c r="V31" s="252" t="str">
        <f t="shared" si="19"/>
        <v/>
      </c>
      <c r="W31" s="252" t="str">
        <f t="shared" si="20"/>
        <v/>
      </c>
      <c r="X31" s="403" t="str">
        <f t="shared" si="12"/>
        <v/>
      </c>
      <c r="Z31" s="336" t="s">
        <v>820</v>
      </c>
      <c r="AA31" s="338">
        <f>AC31*1000</f>
        <v>101325</v>
      </c>
      <c r="AB31" s="338">
        <f>AC31*10</f>
        <v>1013.25</v>
      </c>
      <c r="AC31" s="338">
        <f>AD31*1000</f>
        <v>101.325</v>
      </c>
      <c r="AD31" s="338">
        <v>0.101325</v>
      </c>
      <c r="AE31" s="338">
        <f>AG31*1000</f>
        <v>101325</v>
      </c>
      <c r="AF31" s="338">
        <f>AG31*10</f>
        <v>1013.25</v>
      </c>
      <c r="AG31" s="338">
        <f>AH31*1000</f>
        <v>101.325</v>
      </c>
      <c r="AH31" s="338">
        <v>0.101325</v>
      </c>
    </row>
    <row r="32" spans="2:34" s="238" customFormat="1" ht="15" customHeight="1">
      <c r="B32" s="246" t="b">
        <f>IF(Pressure_1_R1!U27="",FALSE,TRUE)</f>
        <v>0</v>
      </c>
      <c r="C32" s="247">
        <v>24</v>
      </c>
      <c r="D32" s="248" t="str">
        <f>IF($B32=FALSE,"",표준압력!F27)</f>
        <v/>
      </c>
      <c r="E32" s="248" t="str">
        <f>IF($B32=FALSE,"",표준압력!H27)</f>
        <v/>
      </c>
      <c r="F32" s="248" t="str">
        <f>IF($B32=FALSE,"",Pressure_1_R1!U27)</f>
        <v/>
      </c>
      <c r="G32" s="249" t="str">
        <f>IF($B32=FALSE,"",Pressure_1_R1!V27)</f>
        <v/>
      </c>
      <c r="H32" s="249" t="str">
        <f>IF($B32=FALSE,"",Pressure_1_R1!W27)</f>
        <v/>
      </c>
      <c r="I32" s="255" t="b">
        <f t="shared" si="13"/>
        <v>0</v>
      </c>
      <c r="J32" s="250" t="str">
        <f>IF($B32=FALSE,"",F32*$H$3)</f>
        <v/>
      </c>
      <c r="K32" s="251" t="str">
        <f>IF($B32=FALSE,"",IF(G32="ⅹ",J32,G32*$H$3))</f>
        <v/>
      </c>
      <c r="L32" s="251" t="str">
        <f>IF($B32=FALSE,"",IF(H32="ⅹ",K32,H32*$H$3))</f>
        <v/>
      </c>
      <c r="M32" s="241"/>
      <c r="N32" s="252" t="b">
        <f t="shared" si="6"/>
        <v>0</v>
      </c>
      <c r="O32" s="396" t="s">
        <v>511</v>
      </c>
      <c r="P32" s="400">
        <v>24</v>
      </c>
      <c r="Q32" s="398" t="str">
        <f t="shared" ca="1" si="14"/>
        <v/>
      </c>
      <c r="R32" s="252" t="str">
        <f t="shared" ca="1" si="15"/>
        <v/>
      </c>
      <c r="S32" s="252" t="str">
        <f t="shared" ca="1" si="16"/>
        <v/>
      </c>
      <c r="T32" s="402" t="str">
        <f t="shared" si="17"/>
        <v/>
      </c>
      <c r="U32" s="398" t="str">
        <f t="shared" si="18"/>
        <v/>
      </c>
      <c r="V32" s="252" t="str">
        <f t="shared" si="19"/>
        <v/>
      </c>
      <c r="W32" s="252" t="str">
        <f t="shared" si="20"/>
        <v/>
      </c>
      <c r="X32" s="403" t="str">
        <f t="shared" si="12"/>
        <v/>
      </c>
    </row>
    <row r="33" spans="2:24" s="238" customFormat="1" ht="15" customHeight="1">
      <c r="B33" s="246" t="b">
        <f>IF(Pressure_1_R1!U28="",FALSE,TRUE)</f>
        <v>0</v>
      </c>
      <c r="C33" s="247">
        <v>25</v>
      </c>
      <c r="D33" s="248" t="str">
        <f>IF($B33=FALSE,"",표준압력!F28)</f>
        <v/>
      </c>
      <c r="E33" s="248" t="str">
        <f>IF($B33=FALSE,"",표준압력!H28)</f>
        <v/>
      </c>
      <c r="F33" s="248" t="str">
        <f>IF($B33=FALSE,"",Pressure_1_R1!U28)</f>
        <v/>
      </c>
      <c r="G33" s="249" t="str">
        <f>IF($B33=FALSE,"",Pressure_1_R1!V28)</f>
        <v/>
      </c>
      <c r="H33" s="249" t="str">
        <f>IF($B33=FALSE,"",Pressure_1_R1!W28)</f>
        <v/>
      </c>
      <c r="I33" s="255" t="b">
        <f t="shared" si="13"/>
        <v>0</v>
      </c>
      <c r="J33" s="250" t="str">
        <f>IF($B33=FALSE,"",F33*$H$3)</f>
        <v/>
      </c>
      <c r="K33" s="251" t="str">
        <f>IF($B33=FALSE,"",IF(G33="ⅹ",J33,G33*$H$3))</f>
        <v/>
      </c>
      <c r="L33" s="251" t="str">
        <f>IF($B33=FALSE,"",IF(H33="ⅹ",K33,H33*$H$3))</f>
        <v/>
      </c>
      <c r="M33" s="241"/>
      <c r="N33" s="252" t="b">
        <f t="shared" si="6"/>
        <v>0</v>
      </c>
      <c r="O33" s="396" t="s">
        <v>511</v>
      </c>
      <c r="P33" s="400">
        <v>25</v>
      </c>
      <c r="Q33" s="398" t="str">
        <f t="shared" ca="1" si="14"/>
        <v/>
      </c>
      <c r="R33" s="252" t="str">
        <f t="shared" ca="1" si="15"/>
        <v/>
      </c>
      <c r="S33" s="252" t="str">
        <f t="shared" ca="1" si="16"/>
        <v/>
      </c>
      <c r="T33" s="402" t="str">
        <f t="shared" si="17"/>
        <v/>
      </c>
      <c r="U33" s="398" t="str">
        <f t="shared" si="18"/>
        <v/>
      </c>
      <c r="V33" s="252" t="str">
        <f t="shared" si="19"/>
        <v/>
      </c>
      <c r="W33" s="252" t="str">
        <f t="shared" si="20"/>
        <v/>
      </c>
      <c r="X33" s="403" t="str">
        <f t="shared" si="12"/>
        <v/>
      </c>
    </row>
    <row r="34" spans="2:24" s="238" customFormat="1" ht="15" customHeight="1">
      <c r="B34" s="246" t="b">
        <f>IF(Pressure_1_R1!U29="",FALSE,TRUE)</f>
        <v>0</v>
      </c>
      <c r="C34" s="247">
        <v>26</v>
      </c>
      <c r="D34" s="248" t="str">
        <f>IF($B34=FALSE,"",표준압력!F29)</f>
        <v/>
      </c>
      <c r="E34" s="248" t="str">
        <f>IF($B34=FALSE,"",표준압력!H29)</f>
        <v/>
      </c>
      <c r="F34" s="248" t="str">
        <f>IF($B34=FALSE,"",Pressure_1_R1!U29)</f>
        <v/>
      </c>
      <c r="G34" s="249" t="str">
        <f>IF($B34=FALSE,"",Pressure_1_R1!V29)</f>
        <v/>
      </c>
      <c r="H34" s="249" t="str">
        <f>IF($B34=FALSE,"",Pressure_1_R1!W29)</f>
        <v/>
      </c>
      <c r="I34" s="255" t="b">
        <f t="shared" si="13"/>
        <v>0</v>
      </c>
      <c r="J34" s="250" t="str">
        <f>IF($B34=FALSE,"",F34*$H$3)</f>
        <v/>
      </c>
      <c r="K34" s="251" t="str">
        <f>IF($B34=FALSE,"",IF(G34="ⅹ",J34,G34*$H$3))</f>
        <v/>
      </c>
      <c r="L34" s="251" t="str">
        <f>IF($B34=FALSE,"",IF(H34="ⅹ",K34,H34*$H$3))</f>
        <v/>
      </c>
      <c r="M34" s="241"/>
      <c r="N34" s="252" t="b">
        <f t="shared" si="6"/>
        <v>0</v>
      </c>
      <c r="O34" s="396" t="s">
        <v>511</v>
      </c>
      <c r="P34" s="400">
        <v>26</v>
      </c>
      <c r="Q34" s="398" t="str">
        <f t="shared" ca="1" si="14"/>
        <v/>
      </c>
      <c r="R34" s="252" t="str">
        <f t="shared" ca="1" si="15"/>
        <v/>
      </c>
      <c r="S34" s="252" t="str">
        <f t="shared" ca="1" si="16"/>
        <v/>
      </c>
      <c r="T34" s="402" t="str">
        <f t="shared" si="17"/>
        <v/>
      </c>
      <c r="U34" s="398" t="str">
        <f t="shared" si="18"/>
        <v/>
      </c>
      <c r="V34" s="252" t="str">
        <f t="shared" si="19"/>
        <v/>
      </c>
      <c r="W34" s="252" t="str">
        <f t="shared" si="20"/>
        <v/>
      </c>
      <c r="X34" s="403" t="str">
        <f t="shared" si="12"/>
        <v/>
      </c>
    </row>
    <row r="35" spans="2:24" s="238" customFormat="1" ht="15" customHeight="1">
      <c r="B35" s="246" t="b">
        <f>IF(Pressure_1_R1!U30="",FALSE,TRUE)</f>
        <v>0</v>
      </c>
      <c r="C35" s="247">
        <v>27</v>
      </c>
      <c r="D35" s="248" t="str">
        <f>IF($B35=FALSE,"",표준압력!F30)</f>
        <v/>
      </c>
      <c r="E35" s="248" t="str">
        <f>IF($B35=FALSE,"",표준압력!H30)</f>
        <v/>
      </c>
      <c r="F35" s="248" t="str">
        <f>IF($B35=FALSE,"",Pressure_1_R1!U30)</f>
        <v/>
      </c>
      <c r="G35" s="249" t="str">
        <f>IF($B35=FALSE,"",Pressure_1_R1!V30)</f>
        <v/>
      </c>
      <c r="H35" s="249" t="str">
        <f>IF($B35=FALSE,"",Pressure_1_R1!W30)</f>
        <v/>
      </c>
      <c r="I35" s="255" t="b">
        <f t="shared" si="13"/>
        <v>0</v>
      </c>
      <c r="J35" s="250" t="str">
        <f>IF($B35=FALSE,"",F35*$H$3)</f>
        <v/>
      </c>
      <c r="K35" s="251" t="str">
        <f>IF($B35=FALSE,"",IF(G35="ⅹ",J35,G35*$H$3))</f>
        <v/>
      </c>
      <c r="L35" s="251" t="str">
        <f>IF($B35=FALSE,"",IF(H35="ⅹ",K35,H35*$H$3))</f>
        <v/>
      </c>
      <c r="M35" s="241"/>
      <c r="N35" s="252" t="b">
        <f t="shared" si="6"/>
        <v>0</v>
      </c>
      <c r="O35" s="396" t="s">
        <v>511</v>
      </c>
      <c r="P35" s="400">
        <v>27</v>
      </c>
      <c r="Q35" s="398" t="str">
        <f t="shared" ca="1" si="14"/>
        <v/>
      </c>
      <c r="R35" s="252" t="str">
        <f t="shared" ca="1" si="15"/>
        <v/>
      </c>
      <c r="S35" s="252" t="str">
        <f t="shared" ca="1" si="16"/>
        <v/>
      </c>
      <c r="T35" s="402" t="str">
        <f t="shared" si="17"/>
        <v/>
      </c>
      <c r="U35" s="398" t="str">
        <f t="shared" si="18"/>
        <v/>
      </c>
      <c r="V35" s="252" t="str">
        <f t="shared" si="19"/>
        <v/>
      </c>
      <c r="W35" s="252" t="str">
        <f t="shared" si="20"/>
        <v/>
      </c>
      <c r="X35" s="403" t="str">
        <f t="shared" si="12"/>
        <v/>
      </c>
    </row>
    <row r="36" spans="2:24" s="238" customFormat="1" ht="15" customHeight="1">
      <c r="B36" s="246" t="b">
        <f>IF(Pressure_1_R1!U31="",FALSE,TRUE)</f>
        <v>0</v>
      </c>
      <c r="C36" s="247">
        <v>28</v>
      </c>
      <c r="D36" s="248" t="str">
        <f>IF($B36=FALSE,"",표준압력!F31)</f>
        <v/>
      </c>
      <c r="E36" s="248" t="str">
        <f>IF($B36=FALSE,"",표준압력!H31)</f>
        <v/>
      </c>
      <c r="F36" s="248" t="str">
        <f>IF($B36=FALSE,"",Pressure_1_R1!U31)</f>
        <v/>
      </c>
      <c r="G36" s="249" t="str">
        <f>IF($B36=FALSE,"",Pressure_1_R1!V31)</f>
        <v/>
      </c>
      <c r="H36" s="249" t="str">
        <f>IF($B36=FALSE,"",Pressure_1_R1!W31)</f>
        <v/>
      </c>
      <c r="I36" s="255" t="b">
        <f t="shared" si="13"/>
        <v>0</v>
      </c>
      <c r="J36" s="250" t="str">
        <f>IF($B36=FALSE,"",F36*$H$3)</f>
        <v/>
      </c>
      <c r="K36" s="251" t="str">
        <f>IF($B36=FALSE,"",IF(G36="ⅹ",J36,G36*$H$3))</f>
        <v/>
      </c>
      <c r="L36" s="251" t="str">
        <f>IF($B36=FALSE,"",IF(H36="ⅹ",K36,H36*$H$3))</f>
        <v/>
      </c>
      <c r="M36" s="241"/>
      <c r="N36" s="252" t="b">
        <f t="shared" si="6"/>
        <v>0</v>
      </c>
      <c r="O36" s="396" t="s">
        <v>511</v>
      </c>
      <c r="P36" s="400">
        <v>28</v>
      </c>
      <c r="Q36" s="398" t="str">
        <f t="shared" ca="1" si="14"/>
        <v/>
      </c>
      <c r="R36" s="252" t="str">
        <f t="shared" ca="1" si="15"/>
        <v/>
      </c>
      <c r="S36" s="252" t="str">
        <f t="shared" ca="1" si="16"/>
        <v/>
      </c>
      <c r="T36" s="402" t="str">
        <f t="shared" si="17"/>
        <v/>
      </c>
      <c r="U36" s="398" t="str">
        <f t="shared" si="18"/>
        <v/>
      </c>
      <c r="V36" s="252" t="str">
        <f t="shared" si="19"/>
        <v/>
      </c>
      <c r="W36" s="252" t="str">
        <f t="shared" si="20"/>
        <v/>
      </c>
      <c r="X36" s="403" t="str">
        <f t="shared" si="12"/>
        <v/>
      </c>
    </row>
    <row r="37" spans="2:24" s="238" customFormat="1" ht="15" customHeight="1">
      <c r="B37" s="246" t="b">
        <f>IF(Pressure_1_R1!U32="",FALSE,TRUE)</f>
        <v>0</v>
      </c>
      <c r="C37" s="247">
        <v>29</v>
      </c>
      <c r="D37" s="248" t="str">
        <f>IF($B37=FALSE,"",표준압력!F32)</f>
        <v/>
      </c>
      <c r="E37" s="248" t="str">
        <f>IF($B37=FALSE,"",표준압력!H32)</f>
        <v/>
      </c>
      <c r="F37" s="248" t="str">
        <f>IF($B37=FALSE,"",Pressure_1_R1!U32)</f>
        <v/>
      </c>
      <c r="G37" s="249" t="str">
        <f>IF($B37=FALSE,"",Pressure_1_R1!V32)</f>
        <v/>
      </c>
      <c r="H37" s="249" t="str">
        <f>IF($B37=FALSE,"",Pressure_1_R1!W32)</f>
        <v/>
      </c>
      <c r="I37" s="255" t="b">
        <f t="shared" si="13"/>
        <v>0</v>
      </c>
      <c r="J37" s="250" t="str">
        <f>IF($B37=FALSE,"",F37*$H$3)</f>
        <v/>
      </c>
      <c r="K37" s="251" t="str">
        <f>IF($B37=FALSE,"",IF(G37="ⅹ",J37,G37*$H$3))</f>
        <v/>
      </c>
      <c r="L37" s="251" t="str">
        <f>IF($B37=FALSE,"",IF(H37="ⅹ",K37,H37*$H$3))</f>
        <v/>
      </c>
      <c r="M37" s="241"/>
      <c r="N37" s="252" t="b">
        <f t="shared" si="6"/>
        <v>0</v>
      </c>
      <c r="O37" s="396" t="s">
        <v>511</v>
      </c>
      <c r="P37" s="400">
        <v>29</v>
      </c>
      <c r="Q37" s="398" t="str">
        <f t="shared" ca="1" si="14"/>
        <v/>
      </c>
      <c r="R37" s="252" t="str">
        <f t="shared" ca="1" si="15"/>
        <v/>
      </c>
      <c r="S37" s="252" t="str">
        <f t="shared" ca="1" si="16"/>
        <v/>
      </c>
      <c r="T37" s="402" t="str">
        <f t="shared" si="17"/>
        <v/>
      </c>
      <c r="U37" s="398" t="str">
        <f t="shared" si="18"/>
        <v/>
      </c>
      <c r="V37" s="252" t="str">
        <f t="shared" si="19"/>
        <v/>
      </c>
      <c r="W37" s="252" t="str">
        <f t="shared" si="20"/>
        <v/>
      </c>
      <c r="X37" s="403" t="str">
        <f t="shared" si="12"/>
        <v/>
      </c>
    </row>
    <row r="38" spans="2:24" s="238" customFormat="1" ht="15" customHeight="1">
      <c r="B38" s="246" t="b">
        <f>IF(Pressure_1_R1!U33="",FALSE,TRUE)</f>
        <v>0</v>
      </c>
      <c r="C38" s="247">
        <v>30</v>
      </c>
      <c r="D38" s="248" t="str">
        <f>IF($B38=FALSE,"",표준압력!F33)</f>
        <v/>
      </c>
      <c r="E38" s="248" t="str">
        <f>IF($B38=FALSE,"",표준압력!H33)</f>
        <v/>
      </c>
      <c r="F38" s="248" t="str">
        <f>IF($B38=FALSE,"",Pressure_1_R1!U33)</f>
        <v/>
      </c>
      <c r="G38" s="249" t="str">
        <f>IF($B38=FALSE,"",Pressure_1_R1!V33)</f>
        <v/>
      </c>
      <c r="H38" s="249" t="str">
        <f>IF($B38=FALSE,"",Pressure_1_R1!W33)</f>
        <v/>
      </c>
      <c r="I38" s="255" t="b">
        <f t="shared" ref="I38:I68" si="25">TYPE(G38)=1</f>
        <v>0</v>
      </c>
      <c r="J38" s="250" t="str">
        <f>IF($B38=FALSE,"",F38*$H$3)</f>
        <v/>
      </c>
      <c r="K38" s="251" t="str">
        <f>IF($B38=FALSE,"",IF(G38="ⅹ",J38,G38*$H$3))</f>
        <v/>
      </c>
      <c r="L38" s="251" t="str">
        <f>IF($B38=FALSE,"",IF(H38="ⅹ",K38,H38*$H$3))</f>
        <v/>
      </c>
      <c r="M38" s="241"/>
      <c r="N38" s="252" t="b">
        <f t="shared" si="6"/>
        <v>0</v>
      </c>
      <c r="O38" s="396" t="s">
        <v>511</v>
      </c>
      <c r="P38" s="400">
        <v>30</v>
      </c>
      <c r="Q38" s="398" t="str">
        <f t="shared" ref="Q38:Q68" ca="1" si="26">IF($N38=FALSE,"",IF($O38="가압",J38,OFFSET(J$8,$B$3*2-($P38-1),0)))</f>
        <v/>
      </c>
      <c r="R38" s="252" t="str">
        <f t="shared" ref="R38:R68" ca="1" si="27">IF($N38=FALSE,"",IF($O38="가압",K38,OFFSET(K$8,$B$3*2-($P38-1),0)))</f>
        <v/>
      </c>
      <c r="S38" s="252" t="str">
        <f t="shared" ref="S38:S68" ca="1" si="28">IF($N38=FALSE,"",IF($O38="가압",L38,OFFSET(L$8,$B$3*2-($P38-1),0)))</f>
        <v/>
      </c>
      <c r="T38" s="402" t="str">
        <f t="shared" ref="T38:T68" si="29">IF($N38=FALSE,"",AVERAGE(Q38:S38))</f>
        <v/>
      </c>
      <c r="U38" s="398" t="str">
        <f t="shared" si="18"/>
        <v/>
      </c>
      <c r="V38" s="252" t="str">
        <f t="shared" si="19"/>
        <v/>
      </c>
      <c r="W38" s="252" t="str">
        <f t="shared" si="20"/>
        <v/>
      </c>
      <c r="X38" s="403" t="str">
        <f t="shared" ref="X38:X68" si="30">IF($N38=FALSE,"",MAX(U38:W38)-MIN(U38:W38))</f>
        <v/>
      </c>
    </row>
    <row r="39" spans="2:24" s="238" customFormat="1" ht="15" customHeight="1">
      <c r="B39" s="246" t="b">
        <f>IF(Pressure_1_R1!U34="",FALSE,TRUE)</f>
        <v>0</v>
      </c>
      <c r="C39" s="247">
        <v>31</v>
      </c>
      <c r="D39" s="248" t="str">
        <f>IF($B39=FALSE,"",표준압력!F34)</f>
        <v/>
      </c>
      <c r="E39" s="248" t="str">
        <f>IF($B39=FALSE,"",표준압력!H34)</f>
        <v/>
      </c>
      <c r="F39" s="248" t="str">
        <f>IF($B39=FALSE,"",Pressure_1_R1!U34)</f>
        <v/>
      </c>
      <c r="G39" s="249" t="str">
        <f>IF($B39=FALSE,"",Pressure_1_R1!V34)</f>
        <v/>
      </c>
      <c r="H39" s="249" t="str">
        <f>IF($B39=FALSE,"",Pressure_1_R1!W34)</f>
        <v/>
      </c>
      <c r="I39" s="255" t="b">
        <f t="shared" si="25"/>
        <v>0</v>
      </c>
      <c r="J39" s="250" t="str">
        <f>IF($B39=FALSE,"",F39*$H$3)</f>
        <v/>
      </c>
      <c r="K39" s="251" t="str">
        <f>IF($B39=FALSE,"",IF(G39="ⅹ",J39,G39*$H$3))</f>
        <v/>
      </c>
      <c r="L39" s="251" t="str">
        <f>IF($B39=FALSE,"",IF(H39="ⅹ",K39,H39*$H$3))</f>
        <v/>
      </c>
      <c r="M39" s="241"/>
      <c r="N39" s="252" t="b">
        <f t="shared" si="6"/>
        <v>0</v>
      </c>
      <c r="O39" s="397" t="s">
        <v>487</v>
      </c>
      <c r="P39" s="401">
        <v>1</v>
      </c>
      <c r="Q39" s="398" t="str">
        <f t="shared" ca="1" si="26"/>
        <v/>
      </c>
      <c r="R39" s="252" t="str">
        <f t="shared" ca="1" si="27"/>
        <v/>
      </c>
      <c r="S39" s="252" t="str">
        <f t="shared" ca="1" si="28"/>
        <v/>
      </c>
      <c r="T39" s="402" t="str">
        <f t="shared" si="29"/>
        <v/>
      </c>
      <c r="U39" s="399" t="str">
        <f>IF($N39=FALSE,"",Q39-Q$39)</f>
        <v/>
      </c>
      <c r="V39" s="399" t="str">
        <f t="shared" ref="V39:V68" si="31">IF($N39=FALSE,"",R39-R$39)</f>
        <v/>
      </c>
      <c r="W39" s="399" t="str">
        <f t="shared" ref="W39:W68" si="32">IF($N39=FALSE,"",S39-S$39)</f>
        <v/>
      </c>
      <c r="X39" s="403" t="str">
        <f t="shared" si="30"/>
        <v/>
      </c>
    </row>
    <row r="40" spans="2:24" s="238" customFormat="1" ht="15" customHeight="1">
      <c r="B40" s="246" t="b">
        <f>IF(Pressure_1_R1!U35="",FALSE,TRUE)</f>
        <v>0</v>
      </c>
      <c r="C40" s="247">
        <v>32</v>
      </c>
      <c r="D40" s="248" t="str">
        <f>IF($B40=FALSE,"",표준압력!F35)</f>
        <v/>
      </c>
      <c r="E40" s="248" t="str">
        <f>IF($B40=FALSE,"",표준압력!H35)</f>
        <v/>
      </c>
      <c r="F40" s="248" t="str">
        <f>IF($B40=FALSE,"",Pressure_1_R1!U35)</f>
        <v/>
      </c>
      <c r="G40" s="249" t="str">
        <f>IF($B40=FALSE,"",Pressure_1_R1!V35)</f>
        <v/>
      </c>
      <c r="H40" s="249" t="str">
        <f>IF($B40=FALSE,"",Pressure_1_R1!W35)</f>
        <v/>
      </c>
      <c r="I40" s="255" t="b">
        <f t="shared" si="25"/>
        <v>0</v>
      </c>
      <c r="J40" s="250" t="str">
        <f>IF($B40=FALSE,"",F40*$H$3)</f>
        <v/>
      </c>
      <c r="K40" s="251" t="str">
        <f>IF($B40=FALSE,"",IF(G40="ⅹ",J40,G40*$H$3))</f>
        <v/>
      </c>
      <c r="L40" s="251" t="str">
        <f>IF($B40=FALSE,"",IF(H40="ⅹ",K40,H40*$H$3))</f>
        <v/>
      </c>
      <c r="M40" s="241"/>
      <c r="N40" s="252" t="b">
        <f t="shared" si="6"/>
        <v>0</v>
      </c>
      <c r="O40" s="397" t="s">
        <v>487</v>
      </c>
      <c r="P40" s="401">
        <v>2</v>
      </c>
      <c r="Q40" s="398" t="str">
        <f t="shared" ca="1" si="26"/>
        <v/>
      </c>
      <c r="R40" s="252" t="str">
        <f t="shared" ca="1" si="27"/>
        <v/>
      </c>
      <c r="S40" s="252" t="str">
        <f t="shared" ca="1" si="28"/>
        <v/>
      </c>
      <c r="T40" s="402" t="str">
        <f t="shared" si="29"/>
        <v/>
      </c>
      <c r="U40" s="399" t="str">
        <f t="shared" ref="U40:U68" si="33">IF($N40=FALSE,"",Q40-Q$39)</f>
        <v/>
      </c>
      <c r="V40" s="399" t="str">
        <f t="shared" si="31"/>
        <v/>
      </c>
      <c r="W40" s="399" t="str">
        <f t="shared" si="32"/>
        <v/>
      </c>
      <c r="X40" s="403" t="str">
        <f t="shared" si="30"/>
        <v/>
      </c>
    </row>
    <row r="41" spans="2:24" s="238" customFormat="1" ht="15" customHeight="1">
      <c r="B41" s="246" t="b">
        <f>IF(Pressure_1_R1!U36="",FALSE,TRUE)</f>
        <v>0</v>
      </c>
      <c r="C41" s="247">
        <v>33</v>
      </c>
      <c r="D41" s="248" t="str">
        <f>IF($B41=FALSE,"",표준압력!F36)</f>
        <v/>
      </c>
      <c r="E41" s="248" t="str">
        <f>IF($B41=FALSE,"",표준압력!H36)</f>
        <v/>
      </c>
      <c r="F41" s="248" t="str">
        <f>IF($B41=FALSE,"",Pressure_1_R1!U36)</f>
        <v/>
      </c>
      <c r="G41" s="249" t="str">
        <f>IF($B41=FALSE,"",Pressure_1_R1!V36)</f>
        <v/>
      </c>
      <c r="H41" s="249" t="str">
        <f>IF($B41=FALSE,"",Pressure_1_R1!W36)</f>
        <v/>
      </c>
      <c r="I41" s="255" t="b">
        <f t="shared" si="25"/>
        <v>0</v>
      </c>
      <c r="J41" s="250" t="str">
        <f>IF($B41=FALSE,"",F41*$H$3)</f>
        <v/>
      </c>
      <c r="K41" s="251" t="str">
        <f>IF($B41=FALSE,"",IF(G41="ⅹ",J41,G41*$H$3))</f>
        <v/>
      </c>
      <c r="L41" s="251" t="str">
        <f>IF($B41=FALSE,"",IF(H41="ⅹ",K41,H41*$H$3))</f>
        <v/>
      </c>
      <c r="M41" s="241"/>
      <c r="N41" s="252" t="b">
        <f t="shared" si="6"/>
        <v>0</v>
      </c>
      <c r="O41" s="397" t="s">
        <v>487</v>
      </c>
      <c r="P41" s="401">
        <v>3</v>
      </c>
      <c r="Q41" s="398" t="str">
        <f t="shared" ca="1" si="26"/>
        <v/>
      </c>
      <c r="R41" s="252" t="str">
        <f t="shared" ca="1" si="27"/>
        <v/>
      </c>
      <c r="S41" s="252" t="str">
        <f t="shared" ca="1" si="28"/>
        <v/>
      </c>
      <c r="T41" s="402" t="str">
        <f t="shared" si="29"/>
        <v/>
      </c>
      <c r="U41" s="399" t="str">
        <f t="shared" si="33"/>
        <v/>
      </c>
      <c r="V41" s="399" t="str">
        <f t="shared" si="31"/>
        <v/>
      </c>
      <c r="W41" s="399" t="str">
        <f t="shared" si="32"/>
        <v/>
      </c>
      <c r="X41" s="403" t="str">
        <f t="shared" si="30"/>
        <v/>
      </c>
    </row>
    <row r="42" spans="2:24" s="238" customFormat="1" ht="15" customHeight="1">
      <c r="B42" s="246" t="b">
        <f>IF(Pressure_1_R1!U37="",FALSE,TRUE)</f>
        <v>0</v>
      </c>
      <c r="C42" s="247">
        <v>34</v>
      </c>
      <c r="D42" s="248" t="str">
        <f>IF($B42=FALSE,"",표준압력!F37)</f>
        <v/>
      </c>
      <c r="E42" s="248" t="str">
        <f>IF($B42=FALSE,"",표준압력!H37)</f>
        <v/>
      </c>
      <c r="F42" s="248" t="str">
        <f>IF($B42=FALSE,"",Pressure_1_R1!U37)</f>
        <v/>
      </c>
      <c r="G42" s="249" t="str">
        <f>IF($B42=FALSE,"",Pressure_1_R1!V37)</f>
        <v/>
      </c>
      <c r="H42" s="249" t="str">
        <f>IF($B42=FALSE,"",Pressure_1_R1!W37)</f>
        <v/>
      </c>
      <c r="I42" s="255" t="b">
        <f t="shared" si="25"/>
        <v>0</v>
      </c>
      <c r="J42" s="250" t="str">
        <f>IF($B42=FALSE,"",F42*$H$3)</f>
        <v/>
      </c>
      <c r="K42" s="251" t="str">
        <f>IF($B42=FALSE,"",IF(G42="ⅹ",J42,G42*$H$3))</f>
        <v/>
      </c>
      <c r="L42" s="251" t="str">
        <f>IF($B42=FALSE,"",IF(H42="ⅹ",K42,H42*$H$3))</f>
        <v/>
      </c>
      <c r="M42" s="241"/>
      <c r="N42" s="252" t="b">
        <f t="shared" si="6"/>
        <v>0</v>
      </c>
      <c r="O42" s="397" t="s">
        <v>487</v>
      </c>
      <c r="P42" s="401">
        <v>4</v>
      </c>
      <c r="Q42" s="398" t="str">
        <f t="shared" ca="1" si="26"/>
        <v/>
      </c>
      <c r="R42" s="252" t="str">
        <f t="shared" ca="1" si="27"/>
        <v/>
      </c>
      <c r="S42" s="252" t="str">
        <f t="shared" ca="1" si="28"/>
        <v/>
      </c>
      <c r="T42" s="402" t="str">
        <f t="shared" si="29"/>
        <v/>
      </c>
      <c r="U42" s="399" t="str">
        <f t="shared" si="33"/>
        <v/>
      </c>
      <c r="V42" s="399" t="str">
        <f t="shared" si="31"/>
        <v/>
      </c>
      <c r="W42" s="399" t="str">
        <f t="shared" si="32"/>
        <v/>
      </c>
      <c r="X42" s="403" t="str">
        <f t="shared" si="30"/>
        <v/>
      </c>
    </row>
    <row r="43" spans="2:24" s="238" customFormat="1" ht="15" customHeight="1">
      <c r="B43" s="246" t="b">
        <f>IF(Pressure_1_R1!U38="",FALSE,TRUE)</f>
        <v>0</v>
      </c>
      <c r="C43" s="247">
        <v>35</v>
      </c>
      <c r="D43" s="248" t="str">
        <f>IF($B43=FALSE,"",표준압력!F38)</f>
        <v/>
      </c>
      <c r="E43" s="248" t="str">
        <f>IF($B43=FALSE,"",표준압력!H38)</f>
        <v/>
      </c>
      <c r="F43" s="248" t="str">
        <f>IF($B43=FALSE,"",Pressure_1_R1!U38)</f>
        <v/>
      </c>
      <c r="G43" s="249" t="str">
        <f>IF($B43=FALSE,"",Pressure_1_R1!V38)</f>
        <v/>
      </c>
      <c r="H43" s="249" t="str">
        <f>IF($B43=FALSE,"",Pressure_1_R1!W38)</f>
        <v/>
      </c>
      <c r="I43" s="255" t="b">
        <f t="shared" si="25"/>
        <v>0</v>
      </c>
      <c r="J43" s="250" t="str">
        <f>IF($B43=FALSE,"",F43*$H$3)</f>
        <v/>
      </c>
      <c r="K43" s="251" t="str">
        <f>IF($B43=FALSE,"",IF(G43="ⅹ",J43,G43*$H$3))</f>
        <v/>
      </c>
      <c r="L43" s="251" t="str">
        <f>IF($B43=FALSE,"",IF(H43="ⅹ",K43,H43*$H$3))</f>
        <v/>
      </c>
      <c r="M43" s="241"/>
      <c r="N43" s="252" t="b">
        <f t="shared" si="6"/>
        <v>0</v>
      </c>
      <c r="O43" s="397" t="s">
        <v>487</v>
      </c>
      <c r="P43" s="401">
        <v>5</v>
      </c>
      <c r="Q43" s="398" t="str">
        <f t="shared" ca="1" si="26"/>
        <v/>
      </c>
      <c r="R43" s="252" t="str">
        <f t="shared" ca="1" si="27"/>
        <v/>
      </c>
      <c r="S43" s="252" t="str">
        <f t="shared" ca="1" si="28"/>
        <v/>
      </c>
      <c r="T43" s="402" t="str">
        <f t="shared" si="29"/>
        <v/>
      </c>
      <c r="U43" s="399" t="str">
        <f t="shared" si="33"/>
        <v/>
      </c>
      <c r="V43" s="399" t="str">
        <f t="shared" si="31"/>
        <v/>
      </c>
      <c r="W43" s="399" t="str">
        <f t="shared" si="32"/>
        <v/>
      </c>
      <c r="X43" s="403" t="str">
        <f t="shared" si="30"/>
        <v/>
      </c>
    </row>
    <row r="44" spans="2:24" s="238" customFormat="1" ht="15" customHeight="1">
      <c r="B44" s="246" t="b">
        <f>IF(Pressure_1_R1!U39="",FALSE,TRUE)</f>
        <v>0</v>
      </c>
      <c r="C44" s="247">
        <v>36</v>
      </c>
      <c r="D44" s="248" t="str">
        <f>IF($B44=FALSE,"",표준압력!F39)</f>
        <v/>
      </c>
      <c r="E44" s="248" t="str">
        <f>IF($B44=FALSE,"",표준압력!H39)</f>
        <v/>
      </c>
      <c r="F44" s="248" t="str">
        <f>IF($B44=FALSE,"",Pressure_1_R1!U39)</f>
        <v/>
      </c>
      <c r="G44" s="249" t="str">
        <f>IF($B44=FALSE,"",Pressure_1_R1!V39)</f>
        <v/>
      </c>
      <c r="H44" s="249" t="str">
        <f>IF($B44=FALSE,"",Pressure_1_R1!W39)</f>
        <v/>
      </c>
      <c r="I44" s="255" t="b">
        <f t="shared" si="25"/>
        <v>0</v>
      </c>
      <c r="J44" s="250" t="str">
        <f>IF($B44=FALSE,"",F44*$H$3)</f>
        <v/>
      </c>
      <c r="K44" s="251" t="str">
        <f>IF($B44=FALSE,"",IF(G44="ⅹ",J44,G44*$H$3))</f>
        <v/>
      </c>
      <c r="L44" s="251" t="str">
        <f>IF($B44=FALSE,"",IF(H44="ⅹ",K44,H44*$H$3))</f>
        <v/>
      </c>
      <c r="M44" s="241"/>
      <c r="N44" s="252" t="b">
        <f t="shared" si="6"/>
        <v>0</v>
      </c>
      <c r="O44" s="397" t="s">
        <v>487</v>
      </c>
      <c r="P44" s="401">
        <v>6</v>
      </c>
      <c r="Q44" s="398" t="str">
        <f t="shared" ca="1" si="26"/>
        <v/>
      </c>
      <c r="R44" s="252" t="str">
        <f t="shared" ca="1" si="27"/>
        <v/>
      </c>
      <c r="S44" s="252" t="str">
        <f t="shared" ca="1" si="28"/>
        <v/>
      </c>
      <c r="T44" s="402" t="str">
        <f t="shared" si="29"/>
        <v/>
      </c>
      <c r="U44" s="399" t="str">
        <f t="shared" si="33"/>
        <v/>
      </c>
      <c r="V44" s="399" t="str">
        <f t="shared" si="31"/>
        <v/>
      </c>
      <c r="W44" s="399" t="str">
        <f t="shared" si="32"/>
        <v/>
      </c>
      <c r="X44" s="403" t="str">
        <f t="shared" si="30"/>
        <v/>
      </c>
    </row>
    <row r="45" spans="2:24" s="238" customFormat="1" ht="15" customHeight="1">
      <c r="B45" s="246" t="b">
        <f>IF(Pressure_1_R1!U40="",FALSE,TRUE)</f>
        <v>0</v>
      </c>
      <c r="C45" s="247">
        <v>37</v>
      </c>
      <c r="D45" s="248" t="str">
        <f>IF($B45=FALSE,"",표준압력!F40)</f>
        <v/>
      </c>
      <c r="E45" s="248" t="str">
        <f>IF($B45=FALSE,"",표준압력!H40)</f>
        <v/>
      </c>
      <c r="F45" s="248" t="str">
        <f>IF($B45=FALSE,"",Pressure_1_R1!U40)</f>
        <v/>
      </c>
      <c r="G45" s="249" t="str">
        <f>IF($B45=FALSE,"",Pressure_1_R1!V40)</f>
        <v/>
      </c>
      <c r="H45" s="249" t="str">
        <f>IF($B45=FALSE,"",Pressure_1_R1!W40)</f>
        <v/>
      </c>
      <c r="I45" s="255" t="b">
        <f t="shared" si="25"/>
        <v>0</v>
      </c>
      <c r="J45" s="250" t="str">
        <f>IF($B45=FALSE,"",F45*$H$3)</f>
        <v/>
      </c>
      <c r="K45" s="251" t="str">
        <f>IF($B45=FALSE,"",IF(G45="ⅹ",J45,G45*$H$3))</f>
        <v/>
      </c>
      <c r="L45" s="251" t="str">
        <f>IF($B45=FALSE,"",IF(H45="ⅹ",K45,H45*$H$3))</f>
        <v/>
      </c>
      <c r="M45" s="241"/>
      <c r="N45" s="252" t="b">
        <f t="shared" si="6"/>
        <v>0</v>
      </c>
      <c r="O45" s="397" t="s">
        <v>487</v>
      </c>
      <c r="P45" s="401">
        <v>7</v>
      </c>
      <c r="Q45" s="398" t="str">
        <f t="shared" ca="1" si="26"/>
        <v/>
      </c>
      <c r="R45" s="252" t="str">
        <f t="shared" ca="1" si="27"/>
        <v/>
      </c>
      <c r="S45" s="252" t="str">
        <f t="shared" ca="1" si="28"/>
        <v/>
      </c>
      <c r="T45" s="402" t="str">
        <f t="shared" si="29"/>
        <v/>
      </c>
      <c r="U45" s="399" t="str">
        <f t="shared" si="33"/>
        <v/>
      </c>
      <c r="V45" s="399" t="str">
        <f t="shared" si="31"/>
        <v/>
      </c>
      <c r="W45" s="399" t="str">
        <f t="shared" si="32"/>
        <v/>
      </c>
      <c r="X45" s="403" t="str">
        <f t="shared" si="30"/>
        <v/>
      </c>
    </row>
    <row r="46" spans="2:24" s="238" customFormat="1" ht="15" customHeight="1">
      <c r="B46" s="246" t="b">
        <f>IF(Pressure_1_R1!U41="",FALSE,TRUE)</f>
        <v>0</v>
      </c>
      <c r="C46" s="247">
        <v>38</v>
      </c>
      <c r="D46" s="248" t="str">
        <f>IF($B46=FALSE,"",표준압력!F41)</f>
        <v/>
      </c>
      <c r="E46" s="248" t="str">
        <f>IF($B46=FALSE,"",표준압력!H41)</f>
        <v/>
      </c>
      <c r="F46" s="248" t="str">
        <f>IF($B46=FALSE,"",Pressure_1_R1!U41)</f>
        <v/>
      </c>
      <c r="G46" s="249" t="str">
        <f>IF($B46=FALSE,"",Pressure_1_R1!V41)</f>
        <v/>
      </c>
      <c r="H46" s="249" t="str">
        <f>IF($B46=FALSE,"",Pressure_1_R1!W41)</f>
        <v/>
      </c>
      <c r="I46" s="255" t="b">
        <f t="shared" si="25"/>
        <v>0</v>
      </c>
      <c r="J46" s="250" t="str">
        <f>IF($B46=FALSE,"",F46*$H$3)</f>
        <v/>
      </c>
      <c r="K46" s="251" t="str">
        <f>IF($B46=FALSE,"",IF(G46="ⅹ",J46,G46*$H$3))</f>
        <v/>
      </c>
      <c r="L46" s="251" t="str">
        <f>IF($B46=FALSE,"",IF(H46="ⅹ",K46,H46*$H$3))</f>
        <v/>
      </c>
      <c r="M46" s="241"/>
      <c r="N46" s="252" t="b">
        <f t="shared" si="6"/>
        <v>0</v>
      </c>
      <c r="O46" s="397" t="s">
        <v>487</v>
      </c>
      <c r="P46" s="401">
        <v>8</v>
      </c>
      <c r="Q46" s="398" t="str">
        <f t="shared" ca="1" si="26"/>
        <v/>
      </c>
      <c r="R46" s="252" t="str">
        <f t="shared" ca="1" si="27"/>
        <v/>
      </c>
      <c r="S46" s="252" t="str">
        <f t="shared" ca="1" si="28"/>
        <v/>
      </c>
      <c r="T46" s="402" t="str">
        <f t="shared" si="29"/>
        <v/>
      </c>
      <c r="U46" s="399" t="str">
        <f t="shared" si="33"/>
        <v/>
      </c>
      <c r="V46" s="399" t="str">
        <f t="shared" si="31"/>
        <v/>
      </c>
      <c r="W46" s="399" t="str">
        <f t="shared" si="32"/>
        <v/>
      </c>
      <c r="X46" s="403" t="str">
        <f t="shared" si="30"/>
        <v/>
      </c>
    </row>
    <row r="47" spans="2:24" s="238" customFormat="1" ht="15" customHeight="1">
      <c r="B47" s="246" t="b">
        <f>IF(Pressure_1_R1!U42="",FALSE,TRUE)</f>
        <v>0</v>
      </c>
      <c r="C47" s="247">
        <v>39</v>
      </c>
      <c r="D47" s="248" t="str">
        <f>IF($B47=FALSE,"",표준압력!F42)</f>
        <v/>
      </c>
      <c r="E47" s="248" t="str">
        <f>IF($B47=FALSE,"",표준압력!H42)</f>
        <v/>
      </c>
      <c r="F47" s="248" t="str">
        <f>IF($B47=FALSE,"",Pressure_1_R1!U42)</f>
        <v/>
      </c>
      <c r="G47" s="249" t="str">
        <f>IF($B47=FALSE,"",Pressure_1_R1!V42)</f>
        <v/>
      </c>
      <c r="H47" s="249" t="str">
        <f>IF($B47=FALSE,"",Pressure_1_R1!W42)</f>
        <v/>
      </c>
      <c r="I47" s="255" t="b">
        <f t="shared" si="25"/>
        <v>0</v>
      </c>
      <c r="J47" s="250" t="str">
        <f>IF($B47=FALSE,"",F47*$H$3)</f>
        <v/>
      </c>
      <c r="K47" s="251" t="str">
        <f>IF($B47=FALSE,"",IF(G47="ⅹ",J47,G47*$H$3))</f>
        <v/>
      </c>
      <c r="L47" s="251" t="str">
        <f>IF($B47=FALSE,"",IF(H47="ⅹ",K47,H47*$H$3))</f>
        <v/>
      </c>
      <c r="M47" s="241"/>
      <c r="N47" s="252" t="b">
        <f t="shared" si="6"/>
        <v>0</v>
      </c>
      <c r="O47" s="397" t="s">
        <v>487</v>
      </c>
      <c r="P47" s="401">
        <v>9</v>
      </c>
      <c r="Q47" s="398" t="str">
        <f t="shared" ca="1" si="26"/>
        <v/>
      </c>
      <c r="R47" s="252" t="str">
        <f t="shared" ca="1" si="27"/>
        <v/>
      </c>
      <c r="S47" s="252" t="str">
        <f t="shared" ca="1" si="28"/>
        <v/>
      </c>
      <c r="T47" s="402" t="str">
        <f t="shared" si="29"/>
        <v/>
      </c>
      <c r="U47" s="399" t="str">
        <f t="shared" si="33"/>
        <v/>
      </c>
      <c r="V47" s="399" t="str">
        <f t="shared" si="31"/>
        <v/>
      </c>
      <c r="W47" s="399" t="str">
        <f t="shared" si="32"/>
        <v/>
      </c>
      <c r="X47" s="403" t="str">
        <f t="shared" si="30"/>
        <v/>
      </c>
    </row>
    <row r="48" spans="2:24" s="238" customFormat="1" ht="15" customHeight="1">
      <c r="B48" s="246" t="b">
        <f>IF(Pressure_1_R1!U43="",FALSE,TRUE)</f>
        <v>0</v>
      </c>
      <c r="C48" s="247">
        <v>40</v>
      </c>
      <c r="D48" s="248" t="str">
        <f>IF($B48=FALSE,"",표준압력!F43)</f>
        <v/>
      </c>
      <c r="E48" s="248" t="str">
        <f>IF($B48=FALSE,"",표준압력!H43)</f>
        <v/>
      </c>
      <c r="F48" s="248" t="str">
        <f>IF($B48=FALSE,"",Pressure_1_R1!U43)</f>
        <v/>
      </c>
      <c r="G48" s="249" t="str">
        <f>IF($B48=FALSE,"",Pressure_1_R1!V43)</f>
        <v/>
      </c>
      <c r="H48" s="249" t="str">
        <f>IF($B48=FALSE,"",Pressure_1_R1!W43)</f>
        <v/>
      </c>
      <c r="I48" s="255" t="b">
        <f t="shared" si="25"/>
        <v>0</v>
      </c>
      <c r="J48" s="250" t="str">
        <f>IF($B48=FALSE,"",F48*$H$3)</f>
        <v/>
      </c>
      <c r="K48" s="251" t="str">
        <f>IF($B48=FALSE,"",IF(G48="ⅹ",J48,G48*$H$3))</f>
        <v/>
      </c>
      <c r="L48" s="251" t="str">
        <f>IF($B48=FALSE,"",IF(H48="ⅹ",K48,H48*$H$3))</f>
        <v/>
      </c>
      <c r="M48" s="241"/>
      <c r="N48" s="252" t="b">
        <f t="shared" si="6"/>
        <v>0</v>
      </c>
      <c r="O48" s="397" t="s">
        <v>487</v>
      </c>
      <c r="P48" s="401">
        <v>10</v>
      </c>
      <c r="Q48" s="398" t="str">
        <f t="shared" ca="1" si="26"/>
        <v/>
      </c>
      <c r="R48" s="252" t="str">
        <f t="shared" ca="1" si="27"/>
        <v/>
      </c>
      <c r="S48" s="252" t="str">
        <f t="shared" ca="1" si="28"/>
        <v/>
      </c>
      <c r="T48" s="402" t="str">
        <f t="shared" si="29"/>
        <v/>
      </c>
      <c r="U48" s="399" t="str">
        <f t="shared" si="33"/>
        <v/>
      </c>
      <c r="V48" s="399" t="str">
        <f t="shared" si="31"/>
        <v/>
      </c>
      <c r="W48" s="399" t="str">
        <f t="shared" si="32"/>
        <v/>
      </c>
      <c r="X48" s="403" t="str">
        <f t="shared" si="30"/>
        <v/>
      </c>
    </row>
    <row r="49" spans="2:24" s="238" customFormat="1" ht="15" customHeight="1">
      <c r="B49" s="246" t="b">
        <f>IF(Pressure_1_R1!U44="",FALSE,TRUE)</f>
        <v>0</v>
      </c>
      <c r="C49" s="247">
        <v>41</v>
      </c>
      <c r="D49" s="248" t="str">
        <f>IF($B49=FALSE,"",표준압력!F44)</f>
        <v/>
      </c>
      <c r="E49" s="248" t="str">
        <f>IF($B49=FALSE,"",표준압력!H44)</f>
        <v/>
      </c>
      <c r="F49" s="248" t="str">
        <f>IF($B49=FALSE,"",Pressure_1_R1!U44)</f>
        <v/>
      </c>
      <c r="G49" s="249" t="str">
        <f>IF($B49=FALSE,"",Pressure_1_R1!V44)</f>
        <v/>
      </c>
      <c r="H49" s="249" t="str">
        <f>IF($B49=FALSE,"",Pressure_1_R1!W44)</f>
        <v/>
      </c>
      <c r="I49" s="255" t="b">
        <f t="shared" si="25"/>
        <v>0</v>
      </c>
      <c r="J49" s="250" t="str">
        <f>IF($B49=FALSE,"",F49*$H$3)</f>
        <v/>
      </c>
      <c r="K49" s="251" t="str">
        <f>IF($B49=FALSE,"",IF(G49="ⅹ",J49,G49*$H$3))</f>
        <v/>
      </c>
      <c r="L49" s="251" t="str">
        <f>IF($B49=FALSE,"",IF(H49="ⅹ",K49,H49*$H$3))</f>
        <v/>
      </c>
      <c r="M49" s="241"/>
      <c r="N49" s="252" t="b">
        <f t="shared" si="6"/>
        <v>0</v>
      </c>
      <c r="O49" s="397" t="s">
        <v>487</v>
      </c>
      <c r="P49" s="401">
        <v>11</v>
      </c>
      <c r="Q49" s="398" t="str">
        <f t="shared" ca="1" si="26"/>
        <v/>
      </c>
      <c r="R49" s="252" t="str">
        <f t="shared" ca="1" si="27"/>
        <v/>
      </c>
      <c r="S49" s="252" t="str">
        <f t="shared" ca="1" si="28"/>
        <v/>
      </c>
      <c r="T49" s="402" t="str">
        <f t="shared" si="29"/>
        <v/>
      </c>
      <c r="U49" s="399" t="str">
        <f t="shared" si="33"/>
        <v/>
      </c>
      <c r="V49" s="399" t="str">
        <f t="shared" si="31"/>
        <v/>
      </c>
      <c r="W49" s="399" t="str">
        <f t="shared" si="32"/>
        <v/>
      </c>
      <c r="X49" s="403" t="str">
        <f t="shared" si="30"/>
        <v/>
      </c>
    </row>
    <row r="50" spans="2:24" s="238" customFormat="1" ht="15" customHeight="1">
      <c r="B50" s="246" t="b">
        <f>IF(Pressure_1_R1!U45="",FALSE,TRUE)</f>
        <v>0</v>
      </c>
      <c r="C50" s="247">
        <v>42</v>
      </c>
      <c r="D50" s="248" t="str">
        <f>IF($B50=FALSE,"",표준압력!F45)</f>
        <v/>
      </c>
      <c r="E50" s="248" t="str">
        <f>IF($B50=FALSE,"",표준압력!H45)</f>
        <v/>
      </c>
      <c r="F50" s="248" t="str">
        <f>IF($B50=FALSE,"",Pressure_1_R1!U45)</f>
        <v/>
      </c>
      <c r="G50" s="249" t="str">
        <f>IF($B50=FALSE,"",Pressure_1_R1!V45)</f>
        <v/>
      </c>
      <c r="H50" s="249" t="str">
        <f>IF($B50=FALSE,"",Pressure_1_R1!W45)</f>
        <v/>
      </c>
      <c r="I50" s="255" t="b">
        <f t="shared" si="25"/>
        <v>0</v>
      </c>
      <c r="J50" s="250" t="str">
        <f>IF($B50=FALSE,"",F50*$H$3)</f>
        <v/>
      </c>
      <c r="K50" s="251" t="str">
        <f>IF($B50=FALSE,"",IF(G50="ⅹ",J50,G50*$H$3))</f>
        <v/>
      </c>
      <c r="L50" s="251" t="str">
        <f>IF($B50=FALSE,"",IF(H50="ⅹ",K50,H50*$H$3))</f>
        <v/>
      </c>
      <c r="M50" s="241"/>
      <c r="N50" s="252" t="b">
        <f t="shared" si="6"/>
        <v>0</v>
      </c>
      <c r="O50" s="397" t="s">
        <v>487</v>
      </c>
      <c r="P50" s="401">
        <v>12</v>
      </c>
      <c r="Q50" s="398" t="str">
        <f t="shared" ca="1" si="26"/>
        <v/>
      </c>
      <c r="R50" s="252" t="str">
        <f t="shared" ca="1" si="27"/>
        <v/>
      </c>
      <c r="S50" s="252" t="str">
        <f t="shared" ca="1" si="28"/>
        <v/>
      </c>
      <c r="T50" s="402" t="str">
        <f t="shared" si="29"/>
        <v/>
      </c>
      <c r="U50" s="399" t="str">
        <f t="shared" si="33"/>
        <v/>
      </c>
      <c r="V50" s="399" t="str">
        <f t="shared" si="31"/>
        <v/>
      </c>
      <c r="W50" s="399" t="str">
        <f t="shared" si="32"/>
        <v/>
      </c>
      <c r="X50" s="403" t="str">
        <f t="shared" si="30"/>
        <v/>
      </c>
    </row>
    <row r="51" spans="2:24" s="238" customFormat="1" ht="15" customHeight="1">
      <c r="B51" s="246" t="b">
        <f>IF(Pressure_1_R1!U46="",FALSE,TRUE)</f>
        <v>0</v>
      </c>
      <c r="C51" s="247">
        <v>43</v>
      </c>
      <c r="D51" s="248" t="str">
        <f>IF($B51=FALSE,"",표준압력!F46)</f>
        <v/>
      </c>
      <c r="E51" s="248" t="str">
        <f>IF($B51=FALSE,"",표준압력!H46)</f>
        <v/>
      </c>
      <c r="F51" s="248" t="str">
        <f>IF($B51=FALSE,"",Pressure_1_R1!U46)</f>
        <v/>
      </c>
      <c r="G51" s="249" t="str">
        <f>IF($B51=FALSE,"",Pressure_1_R1!V46)</f>
        <v/>
      </c>
      <c r="H51" s="249" t="str">
        <f>IF($B51=FALSE,"",Pressure_1_R1!W46)</f>
        <v/>
      </c>
      <c r="I51" s="255" t="b">
        <f t="shared" si="25"/>
        <v>0</v>
      </c>
      <c r="J51" s="250" t="str">
        <f>IF($B51=FALSE,"",F51*$H$3)</f>
        <v/>
      </c>
      <c r="K51" s="251" t="str">
        <f>IF($B51=FALSE,"",IF(G51="ⅹ",J51,G51*$H$3))</f>
        <v/>
      </c>
      <c r="L51" s="251" t="str">
        <f>IF($B51=FALSE,"",IF(H51="ⅹ",K51,H51*$H$3))</f>
        <v/>
      </c>
      <c r="M51" s="241"/>
      <c r="N51" s="252" t="b">
        <f t="shared" si="6"/>
        <v>0</v>
      </c>
      <c r="O51" s="397" t="s">
        <v>487</v>
      </c>
      <c r="P51" s="401">
        <v>13</v>
      </c>
      <c r="Q51" s="398" t="str">
        <f t="shared" ca="1" si="26"/>
        <v/>
      </c>
      <c r="R51" s="252" t="str">
        <f t="shared" ca="1" si="27"/>
        <v/>
      </c>
      <c r="S51" s="252" t="str">
        <f t="shared" ca="1" si="28"/>
        <v/>
      </c>
      <c r="T51" s="402" t="str">
        <f t="shared" si="29"/>
        <v/>
      </c>
      <c r="U51" s="399" t="str">
        <f t="shared" si="33"/>
        <v/>
      </c>
      <c r="V51" s="399" t="str">
        <f t="shared" si="31"/>
        <v/>
      </c>
      <c r="W51" s="399" t="str">
        <f t="shared" si="32"/>
        <v/>
      </c>
      <c r="X51" s="403" t="str">
        <f t="shared" si="30"/>
        <v/>
      </c>
    </row>
    <row r="52" spans="2:24" s="238" customFormat="1" ht="15" customHeight="1">
      <c r="B52" s="246" t="b">
        <f>IF(Pressure_1_R1!U47="",FALSE,TRUE)</f>
        <v>0</v>
      </c>
      <c r="C52" s="247">
        <v>44</v>
      </c>
      <c r="D52" s="248" t="str">
        <f>IF($B52=FALSE,"",표준압력!F47)</f>
        <v/>
      </c>
      <c r="E52" s="248" t="str">
        <f>IF($B52=FALSE,"",표준압력!H47)</f>
        <v/>
      </c>
      <c r="F52" s="248" t="str">
        <f>IF($B52=FALSE,"",Pressure_1_R1!U47)</f>
        <v/>
      </c>
      <c r="G52" s="249" t="str">
        <f>IF($B52=FALSE,"",Pressure_1_R1!V47)</f>
        <v/>
      </c>
      <c r="H52" s="249" t="str">
        <f>IF($B52=FALSE,"",Pressure_1_R1!W47)</f>
        <v/>
      </c>
      <c r="I52" s="255" t="b">
        <f t="shared" si="25"/>
        <v>0</v>
      </c>
      <c r="J52" s="250" t="str">
        <f>IF($B52=FALSE,"",F52*$H$3)</f>
        <v/>
      </c>
      <c r="K52" s="251" t="str">
        <f>IF($B52=FALSE,"",IF(G52="ⅹ",J52,G52*$H$3))</f>
        <v/>
      </c>
      <c r="L52" s="251" t="str">
        <f>IF($B52=FALSE,"",IF(H52="ⅹ",K52,H52*$H$3))</f>
        <v/>
      </c>
      <c r="M52" s="241"/>
      <c r="N52" s="252" t="b">
        <f t="shared" si="6"/>
        <v>0</v>
      </c>
      <c r="O52" s="397" t="s">
        <v>487</v>
      </c>
      <c r="P52" s="401">
        <v>14</v>
      </c>
      <c r="Q52" s="398" t="str">
        <f t="shared" ca="1" si="26"/>
        <v/>
      </c>
      <c r="R52" s="252" t="str">
        <f t="shared" ca="1" si="27"/>
        <v/>
      </c>
      <c r="S52" s="252" t="str">
        <f t="shared" ca="1" si="28"/>
        <v/>
      </c>
      <c r="T52" s="402" t="str">
        <f t="shared" si="29"/>
        <v/>
      </c>
      <c r="U52" s="399" t="str">
        <f t="shared" si="33"/>
        <v/>
      </c>
      <c r="V52" s="399" t="str">
        <f t="shared" si="31"/>
        <v/>
      </c>
      <c r="W52" s="399" t="str">
        <f t="shared" si="32"/>
        <v/>
      </c>
      <c r="X52" s="403" t="str">
        <f t="shared" si="30"/>
        <v/>
      </c>
    </row>
    <row r="53" spans="2:24" s="238" customFormat="1" ht="15" customHeight="1">
      <c r="B53" s="246" t="b">
        <f>IF(Pressure_1_R1!U48="",FALSE,TRUE)</f>
        <v>0</v>
      </c>
      <c r="C53" s="247">
        <v>45</v>
      </c>
      <c r="D53" s="248" t="str">
        <f>IF($B53=FALSE,"",표준압력!F48)</f>
        <v/>
      </c>
      <c r="E53" s="248" t="str">
        <f>IF($B53=FALSE,"",표준압력!H48)</f>
        <v/>
      </c>
      <c r="F53" s="248" t="str">
        <f>IF($B53=FALSE,"",Pressure_1_R1!U48)</f>
        <v/>
      </c>
      <c r="G53" s="249" t="str">
        <f>IF($B53=FALSE,"",Pressure_1_R1!V48)</f>
        <v/>
      </c>
      <c r="H53" s="249" t="str">
        <f>IF($B53=FALSE,"",Pressure_1_R1!W48)</f>
        <v/>
      </c>
      <c r="I53" s="255" t="b">
        <f t="shared" si="25"/>
        <v>0</v>
      </c>
      <c r="J53" s="250" t="str">
        <f>IF($B53=FALSE,"",F53*$H$3)</f>
        <v/>
      </c>
      <c r="K53" s="251" t="str">
        <f>IF($B53=FALSE,"",IF(G53="ⅹ",J53,G53*$H$3))</f>
        <v/>
      </c>
      <c r="L53" s="251" t="str">
        <f>IF($B53=FALSE,"",IF(H53="ⅹ",K53,H53*$H$3))</f>
        <v/>
      </c>
      <c r="M53" s="241"/>
      <c r="N53" s="252" t="b">
        <f t="shared" si="6"/>
        <v>0</v>
      </c>
      <c r="O53" s="397" t="s">
        <v>487</v>
      </c>
      <c r="P53" s="401">
        <v>15</v>
      </c>
      <c r="Q53" s="398" t="str">
        <f t="shared" ca="1" si="26"/>
        <v/>
      </c>
      <c r="R53" s="252" t="str">
        <f t="shared" ca="1" si="27"/>
        <v/>
      </c>
      <c r="S53" s="252" t="str">
        <f t="shared" ca="1" si="28"/>
        <v/>
      </c>
      <c r="T53" s="402" t="str">
        <f t="shared" si="29"/>
        <v/>
      </c>
      <c r="U53" s="399" t="str">
        <f t="shared" si="33"/>
        <v/>
      </c>
      <c r="V53" s="399" t="str">
        <f t="shared" si="31"/>
        <v/>
      </c>
      <c r="W53" s="399" t="str">
        <f t="shared" si="32"/>
        <v/>
      </c>
      <c r="X53" s="403" t="str">
        <f t="shared" si="30"/>
        <v/>
      </c>
    </row>
    <row r="54" spans="2:24" s="238" customFormat="1" ht="15" customHeight="1">
      <c r="B54" s="246" t="b">
        <f>IF(Pressure_1_R1!U49="",FALSE,TRUE)</f>
        <v>0</v>
      </c>
      <c r="C54" s="247">
        <v>46</v>
      </c>
      <c r="D54" s="248" t="str">
        <f>IF($B54=FALSE,"",표준압력!F49)</f>
        <v/>
      </c>
      <c r="E54" s="248" t="str">
        <f>IF($B54=FALSE,"",표준압력!H49)</f>
        <v/>
      </c>
      <c r="F54" s="248" t="str">
        <f>IF($B54=FALSE,"",Pressure_1_R1!U49)</f>
        <v/>
      </c>
      <c r="G54" s="249" t="str">
        <f>IF($B54=FALSE,"",Pressure_1_R1!V49)</f>
        <v/>
      </c>
      <c r="H54" s="249" t="str">
        <f>IF($B54=FALSE,"",Pressure_1_R1!W49)</f>
        <v/>
      </c>
      <c r="I54" s="255" t="b">
        <f t="shared" si="25"/>
        <v>0</v>
      </c>
      <c r="J54" s="250" t="str">
        <f>IF($B54=FALSE,"",F54*$H$3)</f>
        <v/>
      </c>
      <c r="K54" s="251" t="str">
        <f>IF($B54=FALSE,"",IF(G54="ⅹ",J54,G54*$H$3))</f>
        <v/>
      </c>
      <c r="L54" s="251" t="str">
        <f>IF($B54=FALSE,"",IF(H54="ⅹ",K54,H54*$H$3))</f>
        <v/>
      </c>
      <c r="M54" s="241"/>
      <c r="N54" s="252" t="b">
        <f t="shared" si="6"/>
        <v>0</v>
      </c>
      <c r="O54" s="397" t="s">
        <v>487</v>
      </c>
      <c r="P54" s="401">
        <v>16</v>
      </c>
      <c r="Q54" s="398" t="str">
        <f t="shared" ca="1" si="26"/>
        <v/>
      </c>
      <c r="R54" s="252" t="str">
        <f t="shared" ca="1" si="27"/>
        <v/>
      </c>
      <c r="S54" s="252" t="str">
        <f t="shared" ca="1" si="28"/>
        <v/>
      </c>
      <c r="T54" s="402" t="str">
        <f t="shared" si="29"/>
        <v/>
      </c>
      <c r="U54" s="399" t="str">
        <f t="shared" si="33"/>
        <v/>
      </c>
      <c r="V54" s="399" t="str">
        <f t="shared" si="31"/>
        <v/>
      </c>
      <c r="W54" s="399" t="str">
        <f t="shared" si="32"/>
        <v/>
      </c>
      <c r="X54" s="403" t="str">
        <f t="shared" si="30"/>
        <v/>
      </c>
    </row>
    <row r="55" spans="2:24" s="238" customFormat="1" ht="15" customHeight="1">
      <c r="B55" s="246" t="b">
        <f>IF(Pressure_1_R1!U50="",FALSE,TRUE)</f>
        <v>0</v>
      </c>
      <c r="C55" s="247">
        <v>47</v>
      </c>
      <c r="D55" s="248" t="str">
        <f>IF($B55=FALSE,"",표준압력!F50)</f>
        <v/>
      </c>
      <c r="E55" s="248" t="str">
        <f>IF($B55=FALSE,"",표준압력!H50)</f>
        <v/>
      </c>
      <c r="F55" s="248" t="str">
        <f>IF($B55=FALSE,"",Pressure_1_R1!U50)</f>
        <v/>
      </c>
      <c r="G55" s="249" t="str">
        <f>IF($B55=FALSE,"",Pressure_1_R1!V50)</f>
        <v/>
      </c>
      <c r="H55" s="249" t="str">
        <f>IF($B55=FALSE,"",Pressure_1_R1!W50)</f>
        <v/>
      </c>
      <c r="I55" s="255" t="b">
        <f t="shared" si="25"/>
        <v>0</v>
      </c>
      <c r="J55" s="250" t="str">
        <f>IF($B55=FALSE,"",F55*$H$3)</f>
        <v/>
      </c>
      <c r="K55" s="251" t="str">
        <f>IF($B55=FALSE,"",IF(G55="ⅹ",J55,G55*$H$3))</f>
        <v/>
      </c>
      <c r="L55" s="251" t="str">
        <f>IF($B55=FALSE,"",IF(H55="ⅹ",K55,H55*$H$3))</f>
        <v/>
      </c>
      <c r="M55" s="241"/>
      <c r="N55" s="252" t="b">
        <f t="shared" si="6"/>
        <v>0</v>
      </c>
      <c r="O55" s="397" t="s">
        <v>487</v>
      </c>
      <c r="P55" s="401">
        <v>17</v>
      </c>
      <c r="Q55" s="398" t="str">
        <f t="shared" ca="1" si="26"/>
        <v/>
      </c>
      <c r="R55" s="252" t="str">
        <f t="shared" ca="1" si="27"/>
        <v/>
      </c>
      <c r="S55" s="252" t="str">
        <f t="shared" ca="1" si="28"/>
        <v/>
      </c>
      <c r="T55" s="402" t="str">
        <f t="shared" si="29"/>
        <v/>
      </c>
      <c r="U55" s="399" t="str">
        <f t="shared" si="33"/>
        <v/>
      </c>
      <c r="V55" s="399" t="str">
        <f t="shared" si="31"/>
        <v/>
      </c>
      <c r="W55" s="399" t="str">
        <f t="shared" si="32"/>
        <v/>
      </c>
      <c r="X55" s="403" t="str">
        <f t="shared" si="30"/>
        <v/>
      </c>
    </row>
    <row r="56" spans="2:24" s="238" customFormat="1" ht="15" customHeight="1">
      <c r="B56" s="246" t="b">
        <f>IF(Pressure_1_R1!U51="",FALSE,TRUE)</f>
        <v>0</v>
      </c>
      <c r="C56" s="247">
        <v>48</v>
      </c>
      <c r="D56" s="248" t="str">
        <f>IF($B56=FALSE,"",표준압력!F51)</f>
        <v/>
      </c>
      <c r="E56" s="248" t="str">
        <f>IF($B56=FALSE,"",표준압력!H51)</f>
        <v/>
      </c>
      <c r="F56" s="248" t="str">
        <f>IF($B56=FALSE,"",Pressure_1_R1!U51)</f>
        <v/>
      </c>
      <c r="G56" s="249" t="str">
        <f>IF($B56=FALSE,"",Pressure_1_R1!V51)</f>
        <v/>
      </c>
      <c r="H56" s="249" t="str">
        <f>IF($B56=FALSE,"",Pressure_1_R1!W51)</f>
        <v/>
      </c>
      <c r="I56" s="255" t="b">
        <f t="shared" si="25"/>
        <v>0</v>
      </c>
      <c r="J56" s="250" t="str">
        <f>IF($B56=FALSE,"",F56*$H$3)</f>
        <v/>
      </c>
      <c r="K56" s="251" t="str">
        <f>IF($B56=FALSE,"",IF(G56="ⅹ",J56,G56*$H$3))</f>
        <v/>
      </c>
      <c r="L56" s="251" t="str">
        <f>IF($B56=FALSE,"",IF(H56="ⅹ",K56,H56*$H$3))</f>
        <v/>
      </c>
      <c r="M56" s="241"/>
      <c r="N56" s="252" t="b">
        <f t="shared" si="6"/>
        <v>0</v>
      </c>
      <c r="O56" s="397" t="s">
        <v>487</v>
      </c>
      <c r="P56" s="401">
        <v>18</v>
      </c>
      <c r="Q56" s="398" t="str">
        <f t="shared" ca="1" si="26"/>
        <v/>
      </c>
      <c r="R56" s="252" t="str">
        <f t="shared" ca="1" si="27"/>
        <v/>
      </c>
      <c r="S56" s="252" t="str">
        <f t="shared" ca="1" si="28"/>
        <v/>
      </c>
      <c r="T56" s="402" t="str">
        <f t="shared" si="29"/>
        <v/>
      </c>
      <c r="U56" s="399" t="str">
        <f t="shared" si="33"/>
        <v/>
      </c>
      <c r="V56" s="399" t="str">
        <f t="shared" si="31"/>
        <v/>
      </c>
      <c r="W56" s="399" t="str">
        <f t="shared" si="32"/>
        <v/>
      </c>
      <c r="X56" s="403" t="str">
        <f t="shared" si="30"/>
        <v/>
      </c>
    </row>
    <row r="57" spans="2:24" s="238" customFormat="1" ht="15" customHeight="1">
      <c r="B57" s="246" t="b">
        <f>IF(Pressure_1_R1!U52="",FALSE,TRUE)</f>
        <v>0</v>
      </c>
      <c r="C57" s="247">
        <v>49</v>
      </c>
      <c r="D57" s="248" t="str">
        <f>IF($B57=FALSE,"",표준압력!F52)</f>
        <v/>
      </c>
      <c r="E57" s="248" t="str">
        <f>IF($B57=FALSE,"",표준압력!H52)</f>
        <v/>
      </c>
      <c r="F57" s="248" t="str">
        <f>IF($B57=FALSE,"",Pressure_1_R1!U52)</f>
        <v/>
      </c>
      <c r="G57" s="249" t="str">
        <f>IF($B57=FALSE,"",Pressure_1_R1!V52)</f>
        <v/>
      </c>
      <c r="H57" s="249" t="str">
        <f>IF($B57=FALSE,"",Pressure_1_R1!W52)</f>
        <v/>
      </c>
      <c r="I57" s="255" t="b">
        <f t="shared" si="25"/>
        <v>0</v>
      </c>
      <c r="J57" s="250" t="str">
        <f>IF($B57=FALSE,"",F57*$H$3)</f>
        <v/>
      </c>
      <c r="K57" s="251" t="str">
        <f>IF($B57=FALSE,"",IF(G57="ⅹ",J57,G57*$H$3))</f>
        <v/>
      </c>
      <c r="L57" s="251" t="str">
        <f>IF($B57=FALSE,"",IF(H57="ⅹ",K57,H57*$H$3))</f>
        <v/>
      </c>
      <c r="M57" s="241"/>
      <c r="N57" s="252" t="b">
        <f t="shared" si="6"/>
        <v>0</v>
      </c>
      <c r="O57" s="397" t="s">
        <v>487</v>
      </c>
      <c r="P57" s="401">
        <v>19</v>
      </c>
      <c r="Q57" s="398" t="str">
        <f t="shared" ca="1" si="26"/>
        <v/>
      </c>
      <c r="R57" s="252" t="str">
        <f t="shared" ca="1" si="27"/>
        <v/>
      </c>
      <c r="S57" s="252" t="str">
        <f t="shared" ca="1" si="28"/>
        <v/>
      </c>
      <c r="T57" s="402" t="str">
        <f t="shared" si="29"/>
        <v/>
      </c>
      <c r="U57" s="399" t="str">
        <f t="shared" si="33"/>
        <v/>
      </c>
      <c r="V57" s="399" t="str">
        <f t="shared" si="31"/>
        <v/>
      </c>
      <c r="W57" s="399" t="str">
        <f t="shared" si="32"/>
        <v/>
      </c>
      <c r="X57" s="403" t="str">
        <f t="shared" si="30"/>
        <v/>
      </c>
    </row>
    <row r="58" spans="2:24" s="238" customFormat="1" ht="15" customHeight="1">
      <c r="B58" s="246" t="b">
        <f>IF(Pressure_1_R1!U53="",FALSE,TRUE)</f>
        <v>0</v>
      </c>
      <c r="C58" s="247">
        <v>50</v>
      </c>
      <c r="D58" s="248" t="str">
        <f>IF($B58=FALSE,"",표준압력!F53)</f>
        <v/>
      </c>
      <c r="E58" s="248" t="str">
        <f>IF($B58=FALSE,"",표준압력!H53)</f>
        <v/>
      </c>
      <c r="F58" s="248" t="str">
        <f>IF($B58=FALSE,"",Pressure_1_R1!U53)</f>
        <v/>
      </c>
      <c r="G58" s="249" t="str">
        <f>IF($B58=FALSE,"",Pressure_1_R1!V53)</f>
        <v/>
      </c>
      <c r="H58" s="249" t="str">
        <f>IF($B58=FALSE,"",Pressure_1_R1!W53)</f>
        <v/>
      </c>
      <c r="I58" s="255" t="b">
        <f t="shared" si="25"/>
        <v>0</v>
      </c>
      <c r="J58" s="250" t="str">
        <f>IF($B58=FALSE,"",F58*$H$3)</f>
        <v/>
      </c>
      <c r="K58" s="251" t="str">
        <f>IF($B58=FALSE,"",IF(G58="ⅹ",J58,G58*$H$3))</f>
        <v/>
      </c>
      <c r="L58" s="251" t="str">
        <f>IF($B58=FALSE,"",IF(H58="ⅹ",K58,H58*$H$3))</f>
        <v/>
      </c>
      <c r="M58" s="241"/>
      <c r="N58" s="252" t="b">
        <f t="shared" si="6"/>
        <v>0</v>
      </c>
      <c r="O58" s="397" t="s">
        <v>487</v>
      </c>
      <c r="P58" s="401">
        <v>20</v>
      </c>
      <c r="Q58" s="398" t="str">
        <f t="shared" ca="1" si="26"/>
        <v/>
      </c>
      <c r="R58" s="252" t="str">
        <f t="shared" ca="1" si="27"/>
        <v/>
      </c>
      <c r="S58" s="252" t="str">
        <f t="shared" ca="1" si="28"/>
        <v/>
      </c>
      <c r="T58" s="402" t="str">
        <f t="shared" si="29"/>
        <v/>
      </c>
      <c r="U58" s="399" t="str">
        <f t="shared" si="33"/>
        <v/>
      </c>
      <c r="V58" s="399" t="str">
        <f t="shared" si="31"/>
        <v/>
      </c>
      <c r="W58" s="399" t="str">
        <f t="shared" si="32"/>
        <v/>
      </c>
      <c r="X58" s="403" t="str">
        <f t="shared" si="30"/>
        <v/>
      </c>
    </row>
    <row r="59" spans="2:24" s="238" customFormat="1" ht="15" customHeight="1">
      <c r="B59" s="246" t="b">
        <f>IF(Pressure_1_R1!U54="",FALSE,TRUE)</f>
        <v>0</v>
      </c>
      <c r="C59" s="247">
        <v>51</v>
      </c>
      <c r="D59" s="248" t="str">
        <f>IF($B59=FALSE,"",표준압력!F54)</f>
        <v/>
      </c>
      <c r="E59" s="248" t="str">
        <f>IF($B59=FALSE,"",표준압력!H54)</f>
        <v/>
      </c>
      <c r="F59" s="248" t="str">
        <f>IF($B59=FALSE,"",Pressure_1_R1!U54)</f>
        <v/>
      </c>
      <c r="G59" s="249" t="str">
        <f>IF($B59=FALSE,"",Pressure_1_R1!V54)</f>
        <v/>
      </c>
      <c r="H59" s="249" t="str">
        <f>IF($B59=FALSE,"",Pressure_1_R1!W54)</f>
        <v/>
      </c>
      <c r="I59" s="255" t="b">
        <f t="shared" si="25"/>
        <v>0</v>
      </c>
      <c r="J59" s="250" t="str">
        <f>IF($B59=FALSE,"",F59*$H$3)</f>
        <v/>
      </c>
      <c r="K59" s="251" t="str">
        <f>IF($B59=FALSE,"",IF(G59="ⅹ",J59,G59*$H$3))</f>
        <v/>
      </c>
      <c r="L59" s="251" t="str">
        <f>IF($B59=FALSE,"",IF(H59="ⅹ",K59,H59*$H$3))</f>
        <v/>
      </c>
      <c r="M59" s="241"/>
      <c r="N59" s="252" t="b">
        <f t="shared" si="6"/>
        <v>0</v>
      </c>
      <c r="O59" s="397" t="s">
        <v>487</v>
      </c>
      <c r="P59" s="401">
        <v>21</v>
      </c>
      <c r="Q59" s="398" t="str">
        <f t="shared" ca="1" si="26"/>
        <v/>
      </c>
      <c r="R59" s="252" t="str">
        <f t="shared" ca="1" si="27"/>
        <v/>
      </c>
      <c r="S59" s="252" t="str">
        <f t="shared" ca="1" si="28"/>
        <v/>
      </c>
      <c r="T59" s="402" t="str">
        <f t="shared" si="29"/>
        <v/>
      </c>
      <c r="U59" s="399" t="str">
        <f t="shared" si="33"/>
        <v/>
      </c>
      <c r="V59" s="399" t="str">
        <f t="shared" si="31"/>
        <v/>
      </c>
      <c r="W59" s="399" t="str">
        <f t="shared" si="32"/>
        <v/>
      </c>
      <c r="X59" s="403" t="str">
        <f t="shared" si="30"/>
        <v/>
      </c>
    </row>
    <row r="60" spans="2:24" s="238" customFormat="1" ht="15" customHeight="1">
      <c r="B60" s="246" t="b">
        <f>IF(Pressure_1_R1!U55="",FALSE,TRUE)</f>
        <v>0</v>
      </c>
      <c r="C60" s="247">
        <v>52</v>
      </c>
      <c r="D60" s="248" t="str">
        <f>IF($B60=FALSE,"",표준압력!F55)</f>
        <v/>
      </c>
      <c r="E60" s="248" t="str">
        <f>IF($B60=FALSE,"",표준압력!H55)</f>
        <v/>
      </c>
      <c r="F60" s="248" t="str">
        <f>IF($B60=FALSE,"",Pressure_1_R1!U55)</f>
        <v/>
      </c>
      <c r="G60" s="249" t="str">
        <f>IF($B60=FALSE,"",Pressure_1_R1!V55)</f>
        <v/>
      </c>
      <c r="H60" s="249" t="str">
        <f>IF($B60=FALSE,"",Pressure_1_R1!W55)</f>
        <v/>
      </c>
      <c r="I60" s="255" t="b">
        <f t="shared" si="25"/>
        <v>0</v>
      </c>
      <c r="J60" s="250" t="str">
        <f>IF($B60=FALSE,"",F60*$H$3)</f>
        <v/>
      </c>
      <c r="K60" s="251" t="str">
        <f>IF($B60=FALSE,"",IF(G60="ⅹ",J60,G60*$H$3))</f>
        <v/>
      </c>
      <c r="L60" s="251" t="str">
        <f>IF($B60=FALSE,"",IF(H60="ⅹ",K60,H60*$H$3))</f>
        <v/>
      </c>
      <c r="M60" s="241"/>
      <c r="N60" s="252" t="b">
        <f t="shared" si="6"/>
        <v>0</v>
      </c>
      <c r="O60" s="397" t="s">
        <v>487</v>
      </c>
      <c r="P60" s="401">
        <v>22</v>
      </c>
      <c r="Q60" s="398" t="str">
        <f t="shared" ca="1" si="26"/>
        <v/>
      </c>
      <c r="R60" s="252" t="str">
        <f t="shared" ca="1" si="27"/>
        <v/>
      </c>
      <c r="S60" s="252" t="str">
        <f t="shared" ca="1" si="28"/>
        <v/>
      </c>
      <c r="T60" s="402" t="str">
        <f t="shared" si="29"/>
        <v/>
      </c>
      <c r="U60" s="399" t="str">
        <f t="shared" si="33"/>
        <v/>
      </c>
      <c r="V60" s="399" t="str">
        <f t="shared" si="31"/>
        <v/>
      </c>
      <c r="W60" s="399" t="str">
        <f t="shared" si="32"/>
        <v/>
      </c>
      <c r="X60" s="403" t="str">
        <f t="shared" si="30"/>
        <v/>
      </c>
    </row>
    <row r="61" spans="2:24" s="238" customFormat="1" ht="15" customHeight="1">
      <c r="B61" s="246" t="b">
        <f>IF(Pressure_1_R1!U56="",FALSE,TRUE)</f>
        <v>0</v>
      </c>
      <c r="C61" s="247">
        <v>53</v>
      </c>
      <c r="D61" s="248" t="str">
        <f>IF($B61=FALSE,"",표준압력!F56)</f>
        <v/>
      </c>
      <c r="E61" s="248" t="str">
        <f>IF($B61=FALSE,"",표준압력!H56)</f>
        <v/>
      </c>
      <c r="F61" s="248" t="str">
        <f>IF($B61=FALSE,"",Pressure_1_R1!U56)</f>
        <v/>
      </c>
      <c r="G61" s="249" t="str">
        <f>IF($B61=FALSE,"",Pressure_1_R1!V56)</f>
        <v/>
      </c>
      <c r="H61" s="249" t="str">
        <f>IF($B61=FALSE,"",Pressure_1_R1!W56)</f>
        <v/>
      </c>
      <c r="I61" s="255" t="b">
        <f t="shared" si="25"/>
        <v>0</v>
      </c>
      <c r="J61" s="250" t="str">
        <f>IF($B61=FALSE,"",F61*$H$3)</f>
        <v/>
      </c>
      <c r="K61" s="251" t="str">
        <f>IF($B61=FALSE,"",IF(G61="ⅹ",J61,G61*$H$3))</f>
        <v/>
      </c>
      <c r="L61" s="251" t="str">
        <f>IF($B61=FALSE,"",IF(H61="ⅹ",K61,H61*$H$3))</f>
        <v/>
      </c>
      <c r="M61" s="241"/>
      <c r="N61" s="252" t="b">
        <f t="shared" si="6"/>
        <v>0</v>
      </c>
      <c r="O61" s="397" t="s">
        <v>487</v>
      </c>
      <c r="P61" s="401">
        <v>23</v>
      </c>
      <c r="Q61" s="398" t="str">
        <f t="shared" ca="1" si="26"/>
        <v/>
      </c>
      <c r="R61" s="252" t="str">
        <f t="shared" ca="1" si="27"/>
        <v/>
      </c>
      <c r="S61" s="252" t="str">
        <f t="shared" ca="1" si="28"/>
        <v/>
      </c>
      <c r="T61" s="402" t="str">
        <f t="shared" si="29"/>
        <v/>
      </c>
      <c r="U61" s="399" t="str">
        <f t="shared" si="33"/>
        <v/>
      </c>
      <c r="V61" s="399" t="str">
        <f t="shared" si="31"/>
        <v/>
      </c>
      <c r="W61" s="399" t="str">
        <f t="shared" si="32"/>
        <v/>
      </c>
      <c r="X61" s="403" t="str">
        <f t="shared" si="30"/>
        <v/>
      </c>
    </row>
    <row r="62" spans="2:24" s="238" customFormat="1" ht="15" customHeight="1">
      <c r="B62" s="246" t="b">
        <f>IF(Pressure_1_R1!U57="",FALSE,TRUE)</f>
        <v>0</v>
      </c>
      <c r="C62" s="247">
        <v>54</v>
      </c>
      <c r="D62" s="248" t="str">
        <f>IF($B62=FALSE,"",표준압력!F57)</f>
        <v/>
      </c>
      <c r="E62" s="248" t="str">
        <f>IF($B62=FALSE,"",표준압력!H57)</f>
        <v/>
      </c>
      <c r="F62" s="248" t="str">
        <f>IF($B62=FALSE,"",Pressure_1_R1!U57)</f>
        <v/>
      </c>
      <c r="G62" s="249" t="str">
        <f>IF($B62=FALSE,"",Pressure_1_R1!V57)</f>
        <v/>
      </c>
      <c r="H62" s="249" t="str">
        <f>IF($B62=FALSE,"",Pressure_1_R1!W57)</f>
        <v/>
      </c>
      <c r="I62" s="255" t="b">
        <f t="shared" si="25"/>
        <v>0</v>
      </c>
      <c r="J62" s="250" t="str">
        <f>IF($B62=FALSE,"",F62*$H$3)</f>
        <v/>
      </c>
      <c r="K62" s="251" t="str">
        <f>IF($B62=FALSE,"",IF(G62="ⅹ",J62,G62*$H$3))</f>
        <v/>
      </c>
      <c r="L62" s="251" t="str">
        <f>IF($B62=FALSE,"",IF(H62="ⅹ",K62,H62*$H$3))</f>
        <v/>
      </c>
      <c r="M62" s="241"/>
      <c r="N62" s="252" t="b">
        <f t="shared" si="6"/>
        <v>0</v>
      </c>
      <c r="O62" s="397" t="s">
        <v>487</v>
      </c>
      <c r="P62" s="401">
        <v>24</v>
      </c>
      <c r="Q62" s="398" t="str">
        <f t="shared" ca="1" si="26"/>
        <v/>
      </c>
      <c r="R62" s="252" t="str">
        <f t="shared" ca="1" si="27"/>
        <v/>
      </c>
      <c r="S62" s="252" t="str">
        <f t="shared" ca="1" si="28"/>
        <v/>
      </c>
      <c r="T62" s="402" t="str">
        <f t="shared" si="29"/>
        <v/>
      </c>
      <c r="U62" s="399" t="str">
        <f t="shared" si="33"/>
        <v/>
      </c>
      <c r="V62" s="399" t="str">
        <f t="shared" si="31"/>
        <v/>
      </c>
      <c r="W62" s="399" t="str">
        <f t="shared" si="32"/>
        <v/>
      </c>
      <c r="X62" s="403" t="str">
        <f t="shared" si="30"/>
        <v/>
      </c>
    </row>
    <row r="63" spans="2:24" s="238" customFormat="1" ht="15" customHeight="1">
      <c r="B63" s="246" t="b">
        <f>IF(Pressure_1_R1!U58="",FALSE,TRUE)</f>
        <v>0</v>
      </c>
      <c r="C63" s="247">
        <v>55</v>
      </c>
      <c r="D63" s="248" t="str">
        <f>IF($B63=FALSE,"",표준압력!F58)</f>
        <v/>
      </c>
      <c r="E63" s="248" t="str">
        <f>IF($B63=FALSE,"",표준압력!H58)</f>
        <v/>
      </c>
      <c r="F63" s="248" t="str">
        <f>IF($B63=FALSE,"",Pressure_1_R1!U58)</f>
        <v/>
      </c>
      <c r="G63" s="249" t="str">
        <f>IF($B63=FALSE,"",Pressure_1_R1!V58)</f>
        <v/>
      </c>
      <c r="H63" s="249" t="str">
        <f>IF($B63=FALSE,"",Pressure_1_R1!W58)</f>
        <v/>
      </c>
      <c r="I63" s="255" t="b">
        <f t="shared" si="25"/>
        <v>0</v>
      </c>
      <c r="J63" s="250" t="str">
        <f>IF($B63=FALSE,"",F63*$H$3)</f>
        <v/>
      </c>
      <c r="K63" s="251" t="str">
        <f>IF($B63=FALSE,"",IF(G63="ⅹ",J63,G63*$H$3))</f>
        <v/>
      </c>
      <c r="L63" s="251" t="str">
        <f>IF($B63=FALSE,"",IF(H63="ⅹ",K63,H63*$H$3))</f>
        <v/>
      </c>
      <c r="M63" s="241"/>
      <c r="N63" s="252" t="b">
        <f t="shared" si="6"/>
        <v>0</v>
      </c>
      <c r="O63" s="397" t="s">
        <v>487</v>
      </c>
      <c r="P63" s="401">
        <v>25</v>
      </c>
      <c r="Q63" s="398" t="str">
        <f t="shared" ca="1" si="26"/>
        <v/>
      </c>
      <c r="R63" s="252" t="str">
        <f t="shared" ca="1" si="27"/>
        <v/>
      </c>
      <c r="S63" s="252" t="str">
        <f t="shared" ca="1" si="28"/>
        <v/>
      </c>
      <c r="T63" s="402" t="str">
        <f t="shared" si="29"/>
        <v/>
      </c>
      <c r="U63" s="399" t="str">
        <f t="shared" si="33"/>
        <v/>
      </c>
      <c r="V63" s="399" t="str">
        <f t="shared" si="31"/>
        <v/>
      </c>
      <c r="W63" s="399" t="str">
        <f t="shared" si="32"/>
        <v/>
      </c>
      <c r="X63" s="403" t="str">
        <f t="shared" si="30"/>
        <v/>
      </c>
    </row>
    <row r="64" spans="2:24" s="238" customFormat="1" ht="15" customHeight="1">
      <c r="B64" s="246" t="b">
        <f>IF(Pressure_1_R1!U59="",FALSE,TRUE)</f>
        <v>0</v>
      </c>
      <c r="C64" s="247">
        <v>56</v>
      </c>
      <c r="D64" s="248" t="str">
        <f>IF($B64=FALSE,"",표준압력!F59)</f>
        <v/>
      </c>
      <c r="E64" s="248" t="str">
        <f>IF($B64=FALSE,"",표준압력!H59)</f>
        <v/>
      </c>
      <c r="F64" s="248" t="str">
        <f>IF($B64=FALSE,"",Pressure_1_R1!U59)</f>
        <v/>
      </c>
      <c r="G64" s="249" t="str">
        <f>IF($B64=FALSE,"",Pressure_1_R1!V59)</f>
        <v/>
      </c>
      <c r="H64" s="249" t="str">
        <f>IF($B64=FALSE,"",Pressure_1_R1!W59)</f>
        <v/>
      </c>
      <c r="I64" s="255" t="b">
        <f t="shared" si="25"/>
        <v>0</v>
      </c>
      <c r="J64" s="250" t="str">
        <f>IF($B64=FALSE,"",F64*$H$3)</f>
        <v/>
      </c>
      <c r="K64" s="251" t="str">
        <f>IF($B64=FALSE,"",IF(G64="ⅹ",J64,G64*$H$3))</f>
        <v/>
      </c>
      <c r="L64" s="251" t="str">
        <f>IF($B64=FALSE,"",IF(H64="ⅹ",K64,H64*$H$3))</f>
        <v/>
      </c>
      <c r="M64" s="241"/>
      <c r="N64" s="252" t="b">
        <f t="shared" si="6"/>
        <v>0</v>
      </c>
      <c r="O64" s="397" t="s">
        <v>487</v>
      </c>
      <c r="P64" s="401">
        <v>26</v>
      </c>
      <c r="Q64" s="398" t="str">
        <f t="shared" ca="1" si="26"/>
        <v/>
      </c>
      <c r="R64" s="252" t="str">
        <f t="shared" ca="1" si="27"/>
        <v/>
      </c>
      <c r="S64" s="252" t="str">
        <f t="shared" ca="1" si="28"/>
        <v/>
      </c>
      <c r="T64" s="402" t="str">
        <f t="shared" si="29"/>
        <v/>
      </c>
      <c r="U64" s="399" t="str">
        <f t="shared" si="33"/>
        <v/>
      </c>
      <c r="V64" s="399" t="str">
        <f t="shared" si="31"/>
        <v/>
      </c>
      <c r="W64" s="399" t="str">
        <f t="shared" si="32"/>
        <v/>
      </c>
      <c r="X64" s="403" t="str">
        <f t="shared" si="30"/>
        <v/>
      </c>
    </row>
    <row r="65" spans="2:24" s="238" customFormat="1" ht="15" customHeight="1">
      <c r="B65" s="246" t="b">
        <f>IF(Pressure_1_R1!U60="",FALSE,TRUE)</f>
        <v>0</v>
      </c>
      <c r="C65" s="247">
        <v>57</v>
      </c>
      <c r="D65" s="248" t="str">
        <f>IF($B65=FALSE,"",표준압력!F60)</f>
        <v/>
      </c>
      <c r="E65" s="248" t="str">
        <f>IF($B65=FALSE,"",표준압력!H60)</f>
        <v/>
      </c>
      <c r="F65" s="248" t="str">
        <f>IF($B65=FALSE,"",Pressure_1_R1!U60)</f>
        <v/>
      </c>
      <c r="G65" s="249" t="str">
        <f>IF($B65=FALSE,"",Pressure_1_R1!V60)</f>
        <v/>
      </c>
      <c r="H65" s="249" t="str">
        <f>IF($B65=FALSE,"",Pressure_1_R1!W60)</f>
        <v/>
      </c>
      <c r="I65" s="255" t="b">
        <f t="shared" si="25"/>
        <v>0</v>
      </c>
      <c r="J65" s="250" t="str">
        <f>IF($B65=FALSE,"",F65*$H$3)</f>
        <v/>
      </c>
      <c r="K65" s="251" t="str">
        <f>IF($B65=FALSE,"",IF(G65="ⅹ",J65,G65*$H$3))</f>
        <v/>
      </c>
      <c r="L65" s="251" t="str">
        <f>IF($B65=FALSE,"",IF(H65="ⅹ",K65,H65*$H$3))</f>
        <v/>
      </c>
      <c r="M65" s="241"/>
      <c r="N65" s="252" t="b">
        <f t="shared" si="6"/>
        <v>0</v>
      </c>
      <c r="O65" s="397" t="s">
        <v>487</v>
      </c>
      <c r="P65" s="401">
        <v>27</v>
      </c>
      <c r="Q65" s="398" t="str">
        <f t="shared" ca="1" si="26"/>
        <v/>
      </c>
      <c r="R65" s="252" t="str">
        <f t="shared" ca="1" si="27"/>
        <v/>
      </c>
      <c r="S65" s="252" t="str">
        <f t="shared" ca="1" si="28"/>
        <v/>
      </c>
      <c r="T65" s="402" t="str">
        <f t="shared" si="29"/>
        <v/>
      </c>
      <c r="U65" s="399" t="str">
        <f t="shared" si="33"/>
        <v/>
      </c>
      <c r="V65" s="399" t="str">
        <f t="shared" si="31"/>
        <v/>
      </c>
      <c r="W65" s="399" t="str">
        <f t="shared" si="32"/>
        <v/>
      </c>
      <c r="X65" s="403" t="str">
        <f t="shared" si="30"/>
        <v/>
      </c>
    </row>
    <row r="66" spans="2:24" s="238" customFormat="1" ht="15" customHeight="1">
      <c r="B66" s="246" t="b">
        <f>IF(Pressure_1_R1!U61="",FALSE,TRUE)</f>
        <v>0</v>
      </c>
      <c r="C66" s="247">
        <v>58</v>
      </c>
      <c r="D66" s="248" t="str">
        <f>IF($B66=FALSE,"",표준압력!F61)</f>
        <v/>
      </c>
      <c r="E66" s="248" t="str">
        <f>IF($B66=FALSE,"",표준압력!H61)</f>
        <v/>
      </c>
      <c r="F66" s="248" t="str">
        <f>IF($B66=FALSE,"",Pressure_1_R1!U61)</f>
        <v/>
      </c>
      <c r="G66" s="249" t="str">
        <f>IF($B66=FALSE,"",Pressure_1_R1!V61)</f>
        <v/>
      </c>
      <c r="H66" s="249" t="str">
        <f>IF($B66=FALSE,"",Pressure_1_R1!W61)</f>
        <v/>
      </c>
      <c r="I66" s="255" t="b">
        <f t="shared" si="25"/>
        <v>0</v>
      </c>
      <c r="J66" s="250" t="str">
        <f>IF($B66=FALSE,"",F66*$H$3)</f>
        <v/>
      </c>
      <c r="K66" s="251" t="str">
        <f>IF($B66=FALSE,"",IF(G66="ⅹ",J66,G66*$H$3))</f>
        <v/>
      </c>
      <c r="L66" s="251" t="str">
        <f>IF($B66=FALSE,"",IF(H66="ⅹ",K66,H66*$H$3))</f>
        <v/>
      </c>
      <c r="M66" s="241"/>
      <c r="N66" s="252" t="b">
        <f t="shared" si="6"/>
        <v>0</v>
      </c>
      <c r="O66" s="397" t="s">
        <v>487</v>
      </c>
      <c r="P66" s="401">
        <v>28</v>
      </c>
      <c r="Q66" s="398" t="str">
        <f t="shared" ca="1" si="26"/>
        <v/>
      </c>
      <c r="R66" s="252" t="str">
        <f t="shared" ca="1" si="27"/>
        <v/>
      </c>
      <c r="S66" s="252" t="str">
        <f t="shared" ca="1" si="28"/>
        <v/>
      </c>
      <c r="T66" s="402" t="str">
        <f t="shared" si="29"/>
        <v/>
      </c>
      <c r="U66" s="399" t="str">
        <f t="shared" si="33"/>
        <v/>
      </c>
      <c r="V66" s="399" t="str">
        <f t="shared" si="31"/>
        <v/>
      </c>
      <c r="W66" s="399" t="str">
        <f t="shared" si="32"/>
        <v/>
      </c>
      <c r="X66" s="403" t="str">
        <f t="shared" si="30"/>
        <v/>
      </c>
    </row>
    <row r="67" spans="2:24" s="238" customFormat="1" ht="15" customHeight="1">
      <c r="B67" s="246" t="b">
        <f>IF(Pressure_1_R1!U62="",FALSE,TRUE)</f>
        <v>0</v>
      </c>
      <c r="C67" s="247">
        <v>59</v>
      </c>
      <c r="D67" s="248" t="str">
        <f>IF($B67=FALSE,"",표준압력!F62)</f>
        <v/>
      </c>
      <c r="E67" s="248" t="str">
        <f>IF($B67=FALSE,"",표준압력!H62)</f>
        <v/>
      </c>
      <c r="F67" s="248" t="str">
        <f>IF($B67=FALSE,"",Pressure_1_R1!U62)</f>
        <v/>
      </c>
      <c r="G67" s="249" t="str">
        <f>IF($B67=FALSE,"",Pressure_1_R1!V62)</f>
        <v/>
      </c>
      <c r="H67" s="249" t="str">
        <f>IF($B67=FALSE,"",Pressure_1_R1!W62)</f>
        <v/>
      </c>
      <c r="I67" s="255" t="b">
        <f t="shared" si="25"/>
        <v>0</v>
      </c>
      <c r="J67" s="250" t="str">
        <f>IF($B67=FALSE,"",F67*$H$3)</f>
        <v/>
      </c>
      <c r="K67" s="251" t="str">
        <f>IF($B67=FALSE,"",IF(G67="ⅹ",J67,G67*$H$3))</f>
        <v/>
      </c>
      <c r="L67" s="251" t="str">
        <f>IF($B67=FALSE,"",IF(H67="ⅹ",K67,H67*$H$3))</f>
        <v/>
      </c>
      <c r="M67" s="241"/>
      <c r="N67" s="252" t="b">
        <f t="shared" si="6"/>
        <v>0</v>
      </c>
      <c r="O67" s="397" t="s">
        <v>487</v>
      </c>
      <c r="P67" s="401">
        <v>29</v>
      </c>
      <c r="Q67" s="398" t="str">
        <f t="shared" ca="1" si="26"/>
        <v/>
      </c>
      <c r="R67" s="252" t="str">
        <f t="shared" ca="1" si="27"/>
        <v/>
      </c>
      <c r="S67" s="252" t="str">
        <f t="shared" ca="1" si="28"/>
        <v/>
      </c>
      <c r="T67" s="402" t="str">
        <f t="shared" si="29"/>
        <v/>
      </c>
      <c r="U67" s="399" t="str">
        <f t="shared" si="33"/>
        <v/>
      </c>
      <c r="V67" s="399" t="str">
        <f t="shared" si="31"/>
        <v/>
      </c>
      <c r="W67" s="399" t="str">
        <f t="shared" si="32"/>
        <v/>
      </c>
      <c r="X67" s="403" t="str">
        <f t="shared" si="30"/>
        <v/>
      </c>
    </row>
    <row r="68" spans="2:24" s="238" customFormat="1" ht="15" customHeight="1">
      <c r="B68" s="246" t="b">
        <f>IF(Pressure_1_R1!U63="",FALSE,TRUE)</f>
        <v>0</v>
      </c>
      <c r="C68" s="247">
        <v>60</v>
      </c>
      <c r="D68" s="248" t="str">
        <f>IF($B68=FALSE,"",표준압력!F63)</f>
        <v/>
      </c>
      <c r="E68" s="248" t="str">
        <f>IF($B68=FALSE,"",표준압력!H63)</f>
        <v/>
      </c>
      <c r="F68" s="248" t="str">
        <f>IF($B68=FALSE,"",Pressure_1_R1!U63)</f>
        <v/>
      </c>
      <c r="G68" s="249" t="str">
        <f>IF($B68=FALSE,"",Pressure_1_R1!V63)</f>
        <v/>
      </c>
      <c r="H68" s="249" t="str">
        <f>IF($B68=FALSE,"",Pressure_1_R1!W63)</f>
        <v/>
      </c>
      <c r="I68" s="255" t="b">
        <f t="shared" si="25"/>
        <v>0</v>
      </c>
      <c r="J68" s="250" t="str">
        <f>IF($B68=FALSE,"",F68*$H$3)</f>
        <v/>
      </c>
      <c r="K68" s="251" t="str">
        <f>IF($B68=FALSE,"",IF(G68="ⅹ",J68,G68*$H$3))</f>
        <v/>
      </c>
      <c r="L68" s="251" t="str">
        <f>IF($B68=FALSE,"",IF(H68="ⅹ",K68,H68*$H$3))</f>
        <v/>
      </c>
      <c r="M68" s="241"/>
      <c r="N68" s="252" t="b">
        <f t="shared" si="6"/>
        <v>0</v>
      </c>
      <c r="O68" s="397" t="s">
        <v>487</v>
      </c>
      <c r="P68" s="401">
        <v>30</v>
      </c>
      <c r="Q68" s="398" t="str">
        <f t="shared" ca="1" si="26"/>
        <v/>
      </c>
      <c r="R68" s="252" t="str">
        <f t="shared" ca="1" si="27"/>
        <v/>
      </c>
      <c r="S68" s="252" t="str">
        <f t="shared" ca="1" si="28"/>
        <v/>
      </c>
      <c r="T68" s="402" t="str">
        <f t="shared" si="29"/>
        <v/>
      </c>
      <c r="U68" s="399" t="str">
        <f t="shared" si="33"/>
        <v/>
      </c>
      <c r="V68" s="399" t="str">
        <f t="shared" si="31"/>
        <v/>
      </c>
      <c r="W68" s="399" t="str">
        <f t="shared" si="32"/>
        <v/>
      </c>
      <c r="X68" s="403" t="str">
        <f t="shared" si="30"/>
        <v/>
      </c>
    </row>
    <row r="69" spans="2:24" ht="15" customHeight="1">
      <c r="B69" s="237"/>
      <c r="C69" s="237"/>
      <c r="D69" s="237"/>
      <c r="E69" s="238"/>
      <c r="F69" s="238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8"/>
      <c r="S69" s="238"/>
      <c r="T69" s="238"/>
    </row>
    <row r="70" spans="2:24" ht="15" customHeight="1">
      <c r="B70" s="243" t="s">
        <v>512</v>
      </c>
      <c r="C70" s="237"/>
      <c r="D70" s="237"/>
      <c r="E70" s="244"/>
      <c r="F70" s="244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4"/>
      <c r="S70" s="244"/>
      <c r="U70" s="254"/>
    </row>
    <row r="71" spans="2:24" ht="15" customHeight="1">
      <c r="B71" s="812" t="s">
        <v>513</v>
      </c>
      <c r="C71" s="814" t="s">
        <v>514</v>
      </c>
      <c r="D71" s="814" t="s">
        <v>515</v>
      </c>
      <c r="E71" s="809" t="s">
        <v>963</v>
      </c>
      <c r="F71" s="809" t="s">
        <v>983</v>
      </c>
      <c r="G71" s="809" t="s">
        <v>516</v>
      </c>
      <c r="H71" s="788" t="s">
        <v>698</v>
      </c>
      <c r="I71" s="788"/>
      <c r="J71" s="788"/>
      <c r="K71" s="788"/>
      <c r="L71" s="809" t="s">
        <v>488</v>
      </c>
      <c r="M71" s="786" t="s">
        <v>700</v>
      </c>
      <c r="N71" s="796"/>
      <c r="O71" s="796"/>
      <c r="P71" s="796"/>
      <c r="Q71" s="787"/>
      <c r="R71" s="809" t="s">
        <v>489</v>
      </c>
      <c r="S71" s="823" t="s">
        <v>517</v>
      </c>
      <c r="T71" s="824"/>
      <c r="U71" s="824"/>
      <c r="V71" s="824"/>
      <c r="W71" s="825"/>
      <c r="X71" s="809" t="s">
        <v>518</v>
      </c>
    </row>
    <row r="72" spans="2:24" ht="15" customHeight="1">
      <c r="B72" s="813"/>
      <c r="C72" s="815"/>
      <c r="D72" s="815"/>
      <c r="E72" s="810"/>
      <c r="F72" s="810"/>
      <c r="G72" s="810"/>
      <c r="H72" s="363" t="s">
        <v>71</v>
      </c>
      <c r="I72" s="363" t="s">
        <v>519</v>
      </c>
      <c r="J72" s="363" t="s">
        <v>520</v>
      </c>
      <c r="K72" s="363" t="s">
        <v>209</v>
      </c>
      <c r="L72" s="810"/>
      <c r="M72" s="809" t="s">
        <v>516</v>
      </c>
      <c r="N72" s="809" t="s">
        <v>521</v>
      </c>
      <c r="O72" s="809" t="s">
        <v>522</v>
      </c>
      <c r="P72" s="809" t="s">
        <v>520</v>
      </c>
      <c r="Q72" s="809" t="s">
        <v>523</v>
      </c>
      <c r="R72" s="810"/>
      <c r="S72" s="812" t="s">
        <v>524</v>
      </c>
      <c r="T72" s="812" t="s">
        <v>525</v>
      </c>
      <c r="U72" s="812" t="s">
        <v>526</v>
      </c>
      <c r="V72" s="812" t="s">
        <v>701</v>
      </c>
      <c r="W72" s="812" t="s">
        <v>204</v>
      </c>
      <c r="X72" s="813"/>
    </row>
    <row r="73" spans="2:24" ht="15" customHeight="1">
      <c r="B73" s="813"/>
      <c r="C73" s="816"/>
      <c r="D73" s="816"/>
      <c r="E73" s="811"/>
      <c r="F73" s="811"/>
      <c r="G73" s="811"/>
      <c r="H73" s="363" t="s">
        <v>205</v>
      </c>
      <c r="I73" s="363" t="s">
        <v>527</v>
      </c>
      <c r="J73" s="363" t="s">
        <v>154</v>
      </c>
      <c r="K73" s="363" t="s">
        <v>210</v>
      </c>
      <c r="L73" s="811"/>
      <c r="M73" s="811"/>
      <c r="N73" s="811"/>
      <c r="O73" s="811"/>
      <c r="P73" s="811"/>
      <c r="Q73" s="811"/>
      <c r="R73" s="811"/>
      <c r="S73" s="822"/>
      <c r="T73" s="822"/>
      <c r="U73" s="822"/>
      <c r="V73" s="822"/>
      <c r="W73" s="822"/>
      <c r="X73" s="813"/>
    </row>
    <row r="74" spans="2:24" ht="15" customHeight="1">
      <c r="B74" s="813"/>
      <c r="C74" s="367">
        <f ca="1">D8</f>
        <v>0</v>
      </c>
      <c r="D74" s="367">
        <f ca="1">E8</f>
        <v>0</v>
      </c>
      <c r="E74" s="365">
        <f ca="1">D74</f>
        <v>0</v>
      </c>
      <c r="F74" s="475">
        <f ca="1">E74</f>
        <v>0</v>
      </c>
      <c r="G74" s="475">
        <f ca="1">F74</f>
        <v>0</v>
      </c>
      <c r="H74" s="365">
        <f t="shared" ref="H74:R74" ca="1" si="34">G74</f>
        <v>0</v>
      </c>
      <c r="I74" s="365">
        <f t="shared" ca="1" si="34"/>
        <v>0</v>
      </c>
      <c r="J74" s="365">
        <f t="shared" ca="1" si="34"/>
        <v>0</v>
      </c>
      <c r="K74" s="365">
        <f t="shared" ca="1" si="34"/>
        <v>0</v>
      </c>
      <c r="L74" s="365">
        <f t="shared" ca="1" si="34"/>
        <v>0</v>
      </c>
      <c r="M74" s="365">
        <f t="shared" ca="1" si="34"/>
        <v>0</v>
      </c>
      <c r="N74" s="365">
        <f t="shared" ca="1" si="34"/>
        <v>0</v>
      </c>
      <c r="O74" s="365">
        <f t="shared" ca="1" si="34"/>
        <v>0</v>
      </c>
      <c r="P74" s="365">
        <f t="shared" ca="1" si="34"/>
        <v>0</v>
      </c>
      <c r="Q74" s="365">
        <f t="shared" ca="1" si="34"/>
        <v>0</v>
      </c>
      <c r="R74" s="365">
        <f t="shared" ca="1" si="34"/>
        <v>0</v>
      </c>
      <c r="S74" s="365">
        <f ca="1">R74</f>
        <v>0</v>
      </c>
      <c r="T74" s="365">
        <f ca="1">W74</f>
        <v>0</v>
      </c>
      <c r="U74" s="365">
        <f ca="1">T74</f>
        <v>0</v>
      </c>
      <c r="V74" s="365"/>
      <c r="W74" s="365">
        <f ca="1">S74</f>
        <v>0</v>
      </c>
      <c r="X74" s="822"/>
    </row>
    <row r="75" spans="2:24" ht="15" customHeight="1">
      <c r="B75" s="255">
        <f t="shared" ref="B75:B88" si="35">C9</f>
        <v>1</v>
      </c>
      <c r="C75" s="255" t="str">
        <f t="shared" ref="C75:D88" si="36">IF($N9=FALSE,"",D9)</f>
        <v/>
      </c>
      <c r="D75" s="252" t="str">
        <f t="shared" si="36"/>
        <v/>
      </c>
      <c r="E75" s="252" t="str">
        <f>IF($N9=FALSE,"",표준압력!W4)</f>
        <v/>
      </c>
      <c r="F75" s="252" t="str">
        <f>IF($N9=FALSE,"",표준압력!Z4)</f>
        <v/>
      </c>
      <c r="G75" s="252" t="str">
        <f>IF($N9=FALSE,"",Pressure_1_R1!L4*H$3)</f>
        <v/>
      </c>
      <c r="H75" s="252" t="str">
        <f>IF($N9=FALSE,"",ROUND(AVERAGE(T9,T39),M$109))</f>
        <v/>
      </c>
      <c r="I75" s="252" t="str">
        <f>IF($N9=FALSE,"",ROUND(D75,M$109)-H75)</f>
        <v/>
      </c>
      <c r="J75" s="252" t="str">
        <f>IF($N9=FALSE,"",((Q39-Q9)+(R39-R9)+(S39-S9))/3)</f>
        <v/>
      </c>
      <c r="K75" s="252" t="str">
        <f>IF($N9=FALSE,"",MAX(X9,X39))</f>
        <v/>
      </c>
      <c r="L75" s="252" t="str">
        <f t="shared" ref="L75:L88" si="37">IF($N9=FALSE,"",SQRT(SUMSQ(E75/2,F75)))</f>
        <v/>
      </c>
      <c r="M75" s="252" t="str">
        <f t="shared" ref="M75:M88" si="38">IF($N9=FALSE,"",G75/2/SQRT(3))</f>
        <v/>
      </c>
      <c r="N75" s="252" t="str">
        <f>IF($N9=FALSE,"",MAX(ABS(Q$39-Q$9),ABS(R$39-R$9),ABS(S$39-S$9))/2/SQRT(3))</f>
        <v/>
      </c>
      <c r="O75" s="252" t="str">
        <f t="shared" ref="O75:O88" si="39">IF($N9=FALSE,"",IF(K75=0,MAX(K$75:K$104),K75)/2/SQRT(3))</f>
        <v/>
      </c>
      <c r="P75" s="252" t="str">
        <f t="shared" ref="P75:P88" si="40">IF($N9=FALSE,"",J75/2/SQRT(3))</f>
        <v/>
      </c>
      <c r="Q75" s="252" t="str">
        <f t="shared" ref="Q75:Q88" si="41">IF($N9=FALSE,"",SQRT(SUMSQ(M75:P75)))</f>
        <v/>
      </c>
      <c r="R75" s="252" t="str">
        <f t="shared" ref="R75:R88" si="42">IF($N9=FALSE,"",SQRT(SUMSQ(L75,Q75)))</f>
        <v/>
      </c>
      <c r="S75" s="252" t="str">
        <f t="shared" ref="S75:S88" si="43">IF($N9=FALSE,"",R75*2)</f>
        <v/>
      </c>
      <c r="T75" s="240" t="str">
        <f>IF($N9=FALSE,"",Pressure_1_R1!G4*C75)</f>
        <v/>
      </c>
      <c r="U75" s="240" t="str">
        <f t="shared" ref="U75:U88" si="44">IF($N9=FALSE,"",MAX(S75:T75))</f>
        <v/>
      </c>
      <c r="V75" s="240" t="str">
        <f t="shared" ref="V75:V88" si="45">IF($N9=FALSE,"",IF(((U75-ROUND(U75,M$109))/U75*100)&gt;=5,TRUE,FALSE))</f>
        <v/>
      </c>
      <c r="W75" s="240" t="str">
        <f t="shared" ref="W75:W88" si="46">IF($N9=FALSE,"",IF(ROUND(U75,M$109)=0,ROUNDUP(U75,M$109),IF(V75=TRUE,ROUNDUP(U75,M$109),ROUND(U75,M$109))))</f>
        <v/>
      </c>
      <c r="X75" s="263" t="str">
        <f t="shared" ref="X75:X88" si="47">IF($N9=FALSE,"",IF(S75=U75,0,1))</f>
        <v/>
      </c>
    </row>
    <row r="76" spans="2:24" ht="15" customHeight="1">
      <c r="B76" s="255">
        <f t="shared" si="35"/>
        <v>2</v>
      </c>
      <c r="C76" s="255" t="str">
        <f t="shared" si="36"/>
        <v/>
      </c>
      <c r="D76" s="252" t="str">
        <f t="shared" si="36"/>
        <v/>
      </c>
      <c r="E76" s="252" t="str">
        <f>IF($N10=FALSE,"",표준압력!W5)</f>
        <v/>
      </c>
      <c r="F76" s="252" t="str">
        <f>IF($N10=FALSE,"",표준압력!Z5)</f>
        <v/>
      </c>
      <c r="G76" s="252" t="str">
        <f>IF($N10=FALSE,"",Pressure_1_R1!L5*H$3)</f>
        <v/>
      </c>
      <c r="H76" s="252" t="str">
        <f t="shared" ref="H76:H104" si="48">IF($N10=FALSE,"",ROUND(AVERAGE(T10,T40),M$109))</f>
        <v/>
      </c>
      <c r="I76" s="252" t="str">
        <f t="shared" ref="I76:I104" si="49">IF($N10=FALSE,"",ROUND(D76,M$109)-H76)</f>
        <v/>
      </c>
      <c r="J76" s="252" t="str">
        <f t="shared" ref="J76:J104" si="50">IF($N10=FALSE,"",((Q40-Q10)+(R40-R10)+(S40-S10))/3)</f>
        <v/>
      </c>
      <c r="K76" s="252" t="str">
        <f t="shared" ref="K76:K104" si="51">IF($N10=FALSE,"",MAX(X10,X40))</f>
        <v/>
      </c>
      <c r="L76" s="252" t="str">
        <f t="shared" si="37"/>
        <v/>
      </c>
      <c r="M76" s="252" t="str">
        <f t="shared" si="38"/>
        <v/>
      </c>
      <c r="N76" s="252" t="str">
        <f t="shared" ref="N76:N104" si="52">IF($N10=FALSE,"",MAX(ABS(Q$39-Q$9),ABS(R$39-R$9),ABS(S$39-S$9))/2/SQRT(3))</f>
        <v/>
      </c>
      <c r="O76" s="252" t="str">
        <f t="shared" si="39"/>
        <v/>
      </c>
      <c r="P76" s="252" t="str">
        <f t="shared" si="40"/>
        <v/>
      </c>
      <c r="Q76" s="252" t="str">
        <f t="shared" si="41"/>
        <v/>
      </c>
      <c r="R76" s="252" t="str">
        <f t="shared" si="42"/>
        <v/>
      </c>
      <c r="S76" s="252" t="str">
        <f t="shared" si="43"/>
        <v/>
      </c>
      <c r="T76" s="240" t="str">
        <f>IF($N10=FALSE,"",Pressure_1_R1!G5*C76)</f>
        <v/>
      </c>
      <c r="U76" s="240" t="str">
        <f t="shared" si="44"/>
        <v/>
      </c>
      <c r="V76" s="240" t="str">
        <f t="shared" si="45"/>
        <v/>
      </c>
      <c r="W76" s="240" t="str">
        <f t="shared" si="46"/>
        <v/>
      </c>
      <c r="X76" s="263" t="str">
        <f t="shared" si="47"/>
        <v/>
      </c>
    </row>
    <row r="77" spans="2:24" ht="15" customHeight="1">
      <c r="B77" s="255">
        <f t="shared" si="35"/>
        <v>3</v>
      </c>
      <c r="C77" s="255" t="str">
        <f t="shared" si="36"/>
        <v/>
      </c>
      <c r="D77" s="252" t="str">
        <f t="shared" si="36"/>
        <v/>
      </c>
      <c r="E77" s="252" t="str">
        <f>IF($N11=FALSE,"",표준압력!W6)</f>
        <v/>
      </c>
      <c r="F77" s="252" t="str">
        <f>IF($N11=FALSE,"",표준압력!Z6)</f>
        <v/>
      </c>
      <c r="G77" s="252" t="str">
        <f>IF($N11=FALSE,"",Pressure_1_R1!L6*H$3)</f>
        <v/>
      </c>
      <c r="H77" s="252" t="str">
        <f t="shared" si="48"/>
        <v/>
      </c>
      <c r="I77" s="252" t="str">
        <f t="shared" si="49"/>
        <v/>
      </c>
      <c r="J77" s="252" t="str">
        <f t="shared" si="50"/>
        <v/>
      </c>
      <c r="K77" s="252" t="str">
        <f t="shared" si="51"/>
        <v/>
      </c>
      <c r="L77" s="252" t="str">
        <f t="shared" si="37"/>
        <v/>
      </c>
      <c r="M77" s="252" t="str">
        <f t="shared" si="38"/>
        <v/>
      </c>
      <c r="N77" s="252" t="str">
        <f t="shared" si="52"/>
        <v/>
      </c>
      <c r="O77" s="252" t="str">
        <f t="shared" si="39"/>
        <v/>
      </c>
      <c r="P77" s="252" t="str">
        <f t="shared" si="40"/>
        <v/>
      </c>
      <c r="Q77" s="252" t="str">
        <f t="shared" si="41"/>
        <v/>
      </c>
      <c r="R77" s="252" t="str">
        <f t="shared" si="42"/>
        <v/>
      </c>
      <c r="S77" s="252" t="str">
        <f t="shared" si="43"/>
        <v/>
      </c>
      <c r="T77" s="240" t="str">
        <f>IF($N11=FALSE,"",Pressure_1_R1!G6*C77)</f>
        <v/>
      </c>
      <c r="U77" s="240" t="str">
        <f t="shared" si="44"/>
        <v/>
      </c>
      <c r="V77" s="240" t="str">
        <f t="shared" si="45"/>
        <v/>
      </c>
      <c r="W77" s="240" t="str">
        <f t="shared" si="46"/>
        <v/>
      </c>
      <c r="X77" s="263" t="str">
        <f t="shared" si="47"/>
        <v/>
      </c>
    </row>
    <row r="78" spans="2:24" ht="15" customHeight="1">
      <c r="B78" s="255">
        <f t="shared" si="35"/>
        <v>4</v>
      </c>
      <c r="C78" s="255" t="str">
        <f t="shared" si="36"/>
        <v/>
      </c>
      <c r="D78" s="252" t="str">
        <f t="shared" si="36"/>
        <v/>
      </c>
      <c r="E78" s="252" t="str">
        <f>IF($N12=FALSE,"",표준압력!W7)</f>
        <v/>
      </c>
      <c r="F78" s="252" t="str">
        <f>IF($N12=FALSE,"",표준압력!Z7)</f>
        <v/>
      </c>
      <c r="G78" s="252" t="str">
        <f>IF($N12=FALSE,"",Pressure_1_R1!L7*H$3)</f>
        <v/>
      </c>
      <c r="H78" s="252" t="str">
        <f t="shared" si="48"/>
        <v/>
      </c>
      <c r="I78" s="252" t="str">
        <f t="shared" si="49"/>
        <v/>
      </c>
      <c r="J78" s="252" t="str">
        <f t="shared" si="50"/>
        <v/>
      </c>
      <c r="K78" s="252" t="str">
        <f t="shared" si="51"/>
        <v/>
      </c>
      <c r="L78" s="252" t="str">
        <f t="shared" si="37"/>
        <v/>
      </c>
      <c r="M78" s="252" t="str">
        <f t="shared" si="38"/>
        <v/>
      </c>
      <c r="N78" s="252" t="str">
        <f t="shared" si="52"/>
        <v/>
      </c>
      <c r="O78" s="252" t="str">
        <f t="shared" si="39"/>
        <v/>
      </c>
      <c r="P78" s="252" t="str">
        <f t="shared" si="40"/>
        <v/>
      </c>
      <c r="Q78" s="252" t="str">
        <f t="shared" si="41"/>
        <v/>
      </c>
      <c r="R78" s="252" t="str">
        <f t="shared" si="42"/>
        <v/>
      </c>
      <c r="S78" s="252" t="str">
        <f t="shared" si="43"/>
        <v/>
      </c>
      <c r="T78" s="240" t="str">
        <f>IF($N12=FALSE,"",Pressure_1_R1!G7*C78)</f>
        <v/>
      </c>
      <c r="U78" s="240" t="str">
        <f t="shared" si="44"/>
        <v/>
      </c>
      <c r="V78" s="240" t="str">
        <f t="shared" si="45"/>
        <v/>
      </c>
      <c r="W78" s="240" t="str">
        <f t="shared" si="46"/>
        <v/>
      </c>
      <c r="X78" s="263" t="str">
        <f t="shared" si="47"/>
        <v/>
      </c>
    </row>
    <row r="79" spans="2:24" ht="15" customHeight="1">
      <c r="B79" s="255">
        <f t="shared" si="35"/>
        <v>5</v>
      </c>
      <c r="C79" s="255" t="str">
        <f t="shared" si="36"/>
        <v/>
      </c>
      <c r="D79" s="252" t="str">
        <f t="shared" si="36"/>
        <v/>
      </c>
      <c r="E79" s="252" t="str">
        <f>IF($N13=FALSE,"",표준압력!W8)</f>
        <v/>
      </c>
      <c r="F79" s="252" t="str">
        <f>IF($N13=FALSE,"",표준압력!Z8)</f>
        <v/>
      </c>
      <c r="G79" s="252" t="str">
        <f>IF($N13=FALSE,"",Pressure_1_R1!L8*H$3)</f>
        <v/>
      </c>
      <c r="H79" s="252" t="str">
        <f t="shared" si="48"/>
        <v/>
      </c>
      <c r="I79" s="252" t="str">
        <f t="shared" si="49"/>
        <v/>
      </c>
      <c r="J79" s="252" t="str">
        <f t="shared" si="50"/>
        <v/>
      </c>
      <c r="K79" s="252" t="str">
        <f t="shared" si="51"/>
        <v/>
      </c>
      <c r="L79" s="252" t="str">
        <f t="shared" si="37"/>
        <v/>
      </c>
      <c r="M79" s="252" t="str">
        <f t="shared" si="38"/>
        <v/>
      </c>
      <c r="N79" s="252" t="str">
        <f t="shared" si="52"/>
        <v/>
      </c>
      <c r="O79" s="252" t="str">
        <f t="shared" si="39"/>
        <v/>
      </c>
      <c r="P79" s="252" t="str">
        <f t="shared" si="40"/>
        <v/>
      </c>
      <c r="Q79" s="252" t="str">
        <f t="shared" si="41"/>
        <v/>
      </c>
      <c r="R79" s="252" t="str">
        <f t="shared" si="42"/>
        <v/>
      </c>
      <c r="S79" s="252" t="str">
        <f t="shared" si="43"/>
        <v/>
      </c>
      <c r="T79" s="240" t="str">
        <f>IF($N13=FALSE,"",Pressure_1_R1!G8*C79)</f>
        <v/>
      </c>
      <c r="U79" s="240" t="str">
        <f t="shared" si="44"/>
        <v/>
      </c>
      <c r="V79" s="240" t="str">
        <f t="shared" si="45"/>
        <v/>
      </c>
      <c r="W79" s="240" t="str">
        <f t="shared" si="46"/>
        <v/>
      </c>
      <c r="X79" s="263" t="str">
        <f t="shared" si="47"/>
        <v/>
      </c>
    </row>
    <row r="80" spans="2:24" ht="15" customHeight="1">
      <c r="B80" s="255">
        <f t="shared" si="35"/>
        <v>6</v>
      </c>
      <c r="C80" s="255" t="str">
        <f t="shared" si="36"/>
        <v/>
      </c>
      <c r="D80" s="252" t="str">
        <f t="shared" si="36"/>
        <v/>
      </c>
      <c r="E80" s="252" t="str">
        <f>IF($N14=FALSE,"",표준압력!W9)</f>
        <v/>
      </c>
      <c r="F80" s="252" t="str">
        <f>IF($N14=FALSE,"",표준압력!Z9)</f>
        <v/>
      </c>
      <c r="G80" s="252" t="str">
        <f>IF($N14=FALSE,"",Pressure_1_R1!L9*H$3)</f>
        <v/>
      </c>
      <c r="H80" s="252" t="str">
        <f t="shared" si="48"/>
        <v/>
      </c>
      <c r="I80" s="252" t="str">
        <f t="shared" si="49"/>
        <v/>
      </c>
      <c r="J80" s="252" t="str">
        <f t="shared" si="50"/>
        <v/>
      </c>
      <c r="K80" s="252" t="str">
        <f t="shared" si="51"/>
        <v/>
      </c>
      <c r="L80" s="252" t="str">
        <f t="shared" si="37"/>
        <v/>
      </c>
      <c r="M80" s="252" t="str">
        <f t="shared" si="38"/>
        <v/>
      </c>
      <c r="N80" s="252" t="str">
        <f t="shared" si="52"/>
        <v/>
      </c>
      <c r="O80" s="252" t="str">
        <f t="shared" si="39"/>
        <v/>
      </c>
      <c r="P80" s="252" t="str">
        <f t="shared" si="40"/>
        <v/>
      </c>
      <c r="Q80" s="252" t="str">
        <f t="shared" si="41"/>
        <v/>
      </c>
      <c r="R80" s="252" t="str">
        <f t="shared" si="42"/>
        <v/>
      </c>
      <c r="S80" s="252" t="str">
        <f t="shared" si="43"/>
        <v/>
      </c>
      <c r="T80" s="240" t="str">
        <f>IF($N14=FALSE,"",Pressure_1_R1!G9*C80)</f>
        <v/>
      </c>
      <c r="U80" s="240" t="str">
        <f t="shared" si="44"/>
        <v/>
      </c>
      <c r="V80" s="240" t="str">
        <f t="shared" si="45"/>
        <v/>
      </c>
      <c r="W80" s="240" t="str">
        <f t="shared" si="46"/>
        <v/>
      </c>
      <c r="X80" s="263" t="str">
        <f t="shared" si="47"/>
        <v/>
      </c>
    </row>
    <row r="81" spans="2:24" ht="15" customHeight="1">
      <c r="B81" s="255">
        <f t="shared" si="35"/>
        <v>7</v>
      </c>
      <c r="C81" s="255" t="str">
        <f t="shared" si="36"/>
        <v/>
      </c>
      <c r="D81" s="252" t="str">
        <f t="shared" si="36"/>
        <v/>
      </c>
      <c r="E81" s="252" t="str">
        <f>IF($N15=FALSE,"",표준압력!W10)</f>
        <v/>
      </c>
      <c r="F81" s="252" t="str">
        <f>IF($N15=FALSE,"",표준압력!Z10)</f>
        <v/>
      </c>
      <c r="G81" s="252" t="str">
        <f>IF($N15=FALSE,"",Pressure_1_R1!L10*H$3)</f>
        <v/>
      </c>
      <c r="H81" s="252" t="str">
        <f t="shared" si="48"/>
        <v/>
      </c>
      <c r="I81" s="252" t="str">
        <f t="shared" si="49"/>
        <v/>
      </c>
      <c r="J81" s="252" t="str">
        <f t="shared" si="50"/>
        <v/>
      </c>
      <c r="K81" s="252" t="str">
        <f t="shared" si="51"/>
        <v/>
      </c>
      <c r="L81" s="252" t="str">
        <f t="shared" si="37"/>
        <v/>
      </c>
      <c r="M81" s="252" t="str">
        <f t="shared" si="38"/>
        <v/>
      </c>
      <c r="N81" s="252" t="str">
        <f t="shared" si="52"/>
        <v/>
      </c>
      <c r="O81" s="252" t="str">
        <f t="shared" si="39"/>
        <v/>
      </c>
      <c r="P81" s="252" t="str">
        <f t="shared" si="40"/>
        <v/>
      </c>
      <c r="Q81" s="252" t="str">
        <f t="shared" si="41"/>
        <v/>
      </c>
      <c r="R81" s="252" t="str">
        <f t="shared" si="42"/>
        <v/>
      </c>
      <c r="S81" s="252" t="str">
        <f t="shared" si="43"/>
        <v/>
      </c>
      <c r="T81" s="240" t="str">
        <f>IF($N15=FALSE,"",Pressure_1_R1!G10*C81)</f>
        <v/>
      </c>
      <c r="U81" s="240" t="str">
        <f t="shared" si="44"/>
        <v/>
      </c>
      <c r="V81" s="240" t="str">
        <f t="shared" si="45"/>
        <v/>
      </c>
      <c r="W81" s="240" t="str">
        <f t="shared" si="46"/>
        <v/>
      </c>
      <c r="X81" s="263" t="str">
        <f t="shared" si="47"/>
        <v/>
      </c>
    </row>
    <row r="82" spans="2:24" ht="15" customHeight="1">
      <c r="B82" s="255">
        <f t="shared" si="35"/>
        <v>8</v>
      </c>
      <c r="C82" s="255" t="str">
        <f t="shared" si="36"/>
        <v/>
      </c>
      <c r="D82" s="252" t="str">
        <f t="shared" si="36"/>
        <v/>
      </c>
      <c r="E82" s="252" t="str">
        <f>IF($N16=FALSE,"",표준압력!W11)</f>
        <v/>
      </c>
      <c r="F82" s="252" t="str">
        <f>IF($N16=FALSE,"",표준압력!Z11)</f>
        <v/>
      </c>
      <c r="G82" s="252" t="str">
        <f>IF($N16=FALSE,"",Pressure_1_R1!L11*H$3)</f>
        <v/>
      </c>
      <c r="H82" s="252" t="str">
        <f t="shared" si="48"/>
        <v/>
      </c>
      <c r="I82" s="252" t="str">
        <f t="shared" si="49"/>
        <v/>
      </c>
      <c r="J82" s="252" t="str">
        <f t="shared" si="50"/>
        <v/>
      </c>
      <c r="K82" s="252" t="str">
        <f t="shared" si="51"/>
        <v/>
      </c>
      <c r="L82" s="252" t="str">
        <f t="shared" si="37"/>
        <v/>
      </c>
      <c r="M82" s="252" t="str">
        <f t="shared" si="38"/>
        <v/>
      </c>
      <c r="N82" s="252" t="str">
        <f t="shared" si="52"/>
        <v/>
      </c>
      <c r="O82" s="252" t="str">
        <f t="shared" si="39"/>
        <v/>
      </c>
      <c r="P82" s="252" t="str">
        <f t="shared" si="40"/>
        <v/>
      </c>
      <c r="Q82" s="252" t="str">
        <f t="shared" si="41"/>
        <v/>
      </c>
      <c r="R82" s="252" t="str">
        <f t="shared" si="42"/>
        <v/>
      </c>
      <c r="S82" s="252" t="str">
        <f t="shared" si="43"/>
        <v/>
      </c>
      <c r="T82" s="240" t="str">
        <f>IF($N16=FALSE,"",Pressure_1_R1!G11*C82)</f>
        <v/>
      </c>
      <c r="U82" s="240" t="str">
        <f t="shared" si="44"/>
        <v/>
      </c>
      <c r="V82" s="240" t="str">
        <f t="shared" si="45"/>
        <v/>
      </c>
      <c r="W82" s="240" t="str">
        <f t="shared" si="46"/>
        <v/>
      </c>
      <c r="X82" s="263" t="str">
        <f t="shared" si="47"/>
        <v/>
      </c>
    </row>
    <row r="83" spans="2:24" ht="15" customHeight="1">
      <c r="B83" s="255">
        <f t="shared" si="35"/>
        <v>9</v>
      </c>
      <c r="C83" s="255" t="str">
        <f t="shared" si="36"/>
        <v/>
      </c>
      <c r="D83" s="252" t="str">
        <f t="shared" si="36"/>
        <v/>
      </c>
      <c r="E83" s="252" t="str">
        <f>IF($N17=FALSE,"",표준압력!W12)</f>
        <v/>
      </c>
      <c r="F83" s="252" t="str">
        <f>IF($N17=FALSE,"",표준압력!Z12)</f>
        <v/>
      </c>
      <c r="G83" s="252" t="str">
        <f>IF($N17=FALSE,"",Pressure_1_R1!L12*H$3)</f>
        <v/>
      </c>
      <c r="H83" s="252" t="str">
        <f t="shared" si="48"/>
        <v/>
      </c>
      <c r="I83" s="252" t="str">
        <f t="shared" si="49"/>
        <v/>
      </c>
      <c r="J83" s="252" t="str">
        <f t="shared" si="50"/>
        <v/>
      </c>
      <c r="K83" s="252" t="str">
        <f t="shared" si="51"/>
        <v/>
      </c>
      <c r="L83" s="252" t="str">
        <f t="shared" si="37"/>
        <v/>
      </c>
      <c r="M83" s="252" t="str">
        <f t="shared" si="38"/>
        <v/>
      </c>
      <c r="N83" s="252" t="str">
        <f t="shared" si="52"/>
        <v/>
      </c>
      <c r="O83" s="252" t="str">
        <f t="shared" si="39"/>
        <v/>
      </c>
      <c r="P83" s="252" t="str">
        <f t="shared" si="40"/>
        <v/>
      </c>
      <c r="Q83" s="252" t="str">
        <f t="shared" si="41"/>
        <v/>
      </c>
      <c r="R83" s="252" t="str">
        <f t="shared" si="42"/>
        <v/>
      </c>
      <c r="S83" s="252" t="str">
        <f t="shared" si="43"/>
        <v/>
      </c>
      <c r="T83" s="240" t="str">
        <f>IF($N17=FALSE,"",Pressure_1_R1!G12*C83)</f>
        <v/>
      </c>
      <c r="U83" s="240" t="str">
        <f t="shared" si="44"/>
        <v/>
      </c>
      <c r="V83" s="240" t="str">
        <f t="shared" si="45"/>
        <v/>
      </c>
      <c r="W83" s="240" t="str">
        <f t="shared" si="46"/>
        <v/>
      </c>
      <c r="X83" s="263" t="str">
        <f t="shared" si="47"/>
        <v/>
      </c>
    </row>
    <row r="84" spans="2:24" ht="15" customHeight="1">
      <c r="B84" s="255">
        <f t="shared" si="35"/>
        <v>10</v>
      </c>
      <c r="C84" s="255" t="str">
        <f t="shared" si="36"/>
        <v/>
      </c>
      <c r="D84" s="252" t="str">
        <f t="shared" si="36"/>
        <v/>
      </c>
      <c r="E84" s="252" t="str">
        <f>IF($N18=FALSE,"",표준압력!W13)</f>
        <v/>
      </c>
      <c r="F84" s="252" t="str">
        <f>IF($N18=FALSE,"",표준압력!Z13)</f>
        <v/>
      </c>
      <c r="G84" s="252" t="str">
        <f>IF($N18=FALSE,"",Pressure_1_R1!L13*H$3)</f>
        <v/>
      </c>
      <c r="H84" s="252" t="str">
        <f t="shared" si="48"/>
        <v/>
      </c>
      <c r="I84" s="252" t="str">
        <f t="shared" si="49"/>
        <v/>
      </c>
      <c r="J84" s="252" t="str">
        <f t="shared" si="50"/>
        <v/>
      </c>
      <c r="K84" s="252" t="str">
        <f t="shared" si="51"/>
        <v/>
      </c>
      <c r="L84" s="252" t="str">
        <f t="shared" si="37"/>
        <v/>
      </c>
      <c r="M84" s="252" t="str">
        <f t="shared" si="38"/>
        <v/>
      </c>
      <c r="N84" s="252" t="str">
        <f t="shared" si="52"/>
        <v/>
      </c>
      <c r="O84" s="252" t="str">
        <f t="shared" si="39"/>
        <v/>
      </c>
      <c r="P84" s="252" t="str">
        <f t="shared" si="40"/>
        <v/>
      </c>
      <c r="Q84" s="252" t="str">
        <f t="shared" si="41"/>
        <v/>
      </c>
      <c r="R84" s="252" t="str">
        <f t="shared" si="42"/>
        <v/>
      </c>
      <c r="S84" s="252" t="str">
        <f t="shared" si="43"/>
        <v/>
      </c>
      <c r="T84" s="240" t="str">
        <f>IF($N18=FALSE,"",Pressure_1_R1!G13*C84)</f>
        <v/>
      </c>
      <c r="U84" s="240" t="str">
        <f t="shared" si="44"/>
        <v/>
      </c>
      <c r="V84" s="240" t="str">
        <f t="shared" si="45"/>
        <v/>
      </c>
      <c r="W84" s="240" t="str">
        <f t="shared" si="46"/>
        <v/>
      </c>
      <c r="X84" s="263" t="str">
        <f t="shared" si="47"/>
        <v/>
      </c>
    </row>
    <row r="85" spans="2:24" ht="15" customHeight="1">
      <c r="B85" s="255">
        <f t="shared" si="35"/>
        <v>11</v>
      </c>
      <c r="C85" s="255" t="str">
        <f t="shared" si="36"/>
        <v/>
      </c>
      <c r="D85" s="252" t="str">
        <f t="shared" si="36"/>
        <v/>
      </c>
      <c r="E85" s="252" t="str">
        <f>IF($N19=FALSE,"",표준압력!W14)</f>
        <v/>
      </c>
      <c r="F85" s="252" t="str">
        <f>IF($N19=FALSE,"",표준압력!Z14)</f>
        <v/>
      </c>
      <c r="G85" s="252" t="str">
        <f>IF($N19=FALSE,"",Pressure_1_R1!L14*H$3)</f>
        <v/>
      </c>
      <c r="H85" s="252" t="str">
        <f t="shared" si="48"/>
        <v/>
      </c>
      <c r="I85" s="252" t="str">
        <f t="shared" si="49"/>
        <v/>
      </c>
      <c r="J85" s="252" t="str">
        <f t="shared" si="50"/>
        <v/>
      </c>
      <c r="K85" s="252" t="str">
        <f t="shared" si="51"/>
        <v/>
      </c>
      <c r="L85" s="252" t="str">
        <f t="shared" si="37"/>
        <v/>
      </c>
      <c r="M85" s="252" t="str">
        <f t="shared" si="38"/>
        <v/>
      </c>
      <c r="N85" s="252" t="str">
        <f t="shared" si="52"/>
        <v/>
      </c>
      <c r="O85" s="252" t="str">
        <f t="shared" si="39"/>
        <v/>
      </c>
      <c r="P85" s="252" t="str">
        <f t="shared" si="40"/>
        <v/>
      </c>
      <c r="Q85" s="252" t="str">
        <f t="shared" si="41"/>
        <v/>
      </c>
      <c r="R85" s="252" t="str">
        <f t="shared" si="42"/>
        <v/>
      </c>
      <c r="S85" s="252" t="str">
        <f t="shared" si="43"/>
        <v/>
      </c>
      <c r="T85" s="240" t="str">
        <f>IF($N19=FALSE,"",Pressure_1_R1!G14*C85)</f>
        <v/>
      </c>
      <c r="U85" s="240" t="str">
        <f t="shared" si="44"/>
        <v/>
      </c>
      <c r="V85" s="240" t="str">
        <f t="shared" si="45"/>
        <v/>
      </c>
      <c r="W85" s="240" t="str">
        <f t="shared" si="46"/>
        <v/>
      </c>
      <c r="X85" s="263" t="str">
        <f t="shared" si="47"/>
        <v/>
      </c>
    </row>
    <row r="86" spans="2:24" ht="15" customHeight="1">
      <c r="B86" s="255">
        <f t="shared" si="35"/>
        <v>12</v>
      </c>
      <c r="C86" s="255" t="str">
        <f t="shared" si="36"/>
        <v/>
      </c>
      <c r="D86" s="252" t="str">
        <f t="shared" si="36"/>
        <v/>
      </c>
      <c r="E86" s="252" t="str">
        <f>IF($N20=FALSE,"",표준압력!W15)</f>
        <v/>
      </c>
      <c r="F86" s="252" t="str">
        <f>IF($N20=FALSE,"",표준압력!Z15)</f>
        <v/>
      </c>
      <c r="G86" s="252" t="str">
        <f>IF($N20=FALSE,"",Pressure_1_R1!L15*H$3)</f>
        <v/>
      </c>
      <c r="H86" s="252" t="str">
        <f t="shared" si="48"/>
        <v/>
      </c>
      <c r="I86" s="252" t="str">
        <f t="shared" si="49"/>
        <v/>
      </c>
      <c r="J86" s="252" t="str">
        <f t="shared" si="50"/>
        <v/>
      </c>
      <c r="K86" s="252" t="str">
        <f t="shared" si="51"/>
        <v/>
      </c>
      <c r="L86" s="252" t="str">
        <f t="shared" si="37"/>
        <v/>
      </c>
      <c r="M86" s="252" t="str">
        <f t="shared" si="38"/>
        <v/>
      </c>
      <c r="N86" s="252" t="str">
        <f t="shared" si="52"/>
        <v/>
      </c>
      <c r="O86" s="252" t="str">
        <f t="shared" si="39"/>
        <v/>
      </c>
      <c r="P86" s="252" t="str">
        <f t="shared" si="40"/>
        <v/>
      </c>
      <c r="Q86" s="252" t="str">
        <f t="shared" si="41"/>
        <v/>
      </c>
      <c r="R86" s="252" t="str">
        <f t="shared" si="42"/>
        <v/>
      </c>
      <c r="S86" s="252" t="str">
        <f t="shared" si="43"/>
        <v/>
      </c>
      <c r="T86" s="240" t="str">
        <f>IF($N20=FALSE,"",Pressure_1_R1!G15*C86)</f>
        <v/>
      </c>
      <c r="U86" s="240" t="str">
        <f t="shared" si="44"/>
        <v/>
      </c>
      <c r="V86" s="240" t="str">
        <f t="shared" si="45"/>
        <v/>
      </c>
      <c r="W86" s="240" t="str">
        <f t="shared" si="46"/>
        <v/>
      </c>
      <c r="X86" s="263" t="str">
        <f t="shared" si="47"/>
        <v/>
      </c>
    </row>
    <row r="87" spans="2:24" ht="15" customHeight="1">
      <c r="B87" s="255">
        <f t="shared" si="35"/>
        <v>13</v>
      </c>
      <c r="C87" s="255" t="str">
        <f t="shared" si="36"/>
        <v/>
      </c>
      <c r="D87" s="252" t="str">
        <f t="shared" si="36"/>
        <v/>
      </c>
      <c r="E87" s="252" t="str">
        <f>IF($N21=FALSE,"",표준압력!W16)</f>
        <v/>
      </c>
      <c r="F87" s="252" t="str">
        <f>IF($N21=FALSE,"",표준압력!Z16)</f>
        <v/>
      </c>
      <c r="G87" s="252" t="str">
        <f>IF($N21=FALSE,"",Pressure_1_R1!L16*H$3)</f>
        <v/>
      </c>
      <c r="H87" s="252" t="str">
        <f t="shared" si="48"/>
        <v/>
      </c>
      <c r="I87" s="252" t="str">
        <f t="shared" si="49"/>
        <v/>
      </c>
      <c r="J87" s="252" t="str">
        <f t="shared" si="50"/>
        <v/>
      </c>
      <c r="K87" s="252" t="str">
        <f t="shared" si="51"/>
        <v/>
      </c>
      <c r="L87" s="252" t="str">
        <f t="shared" si="37"/>
        <v/>
      </c>
      <c r="M87" s="252" t="str">
        <f t="shared" si="38"/>
        <v/>
      </c>
      <c r="N87" s="252" t="str">
        <f t="shared" si="52"/>
        <v/>
      </c>
      <c r="O87" s="252" t="str">
        <f t="shared" si="39"/>
        <v/>
      </c>
      <c r="P87" s="252" t="str">
        <f t="shared" si="40"/>
        <v/>
      </c>
      <c r="Q87" s="252" t="str">
        <f t="shared" si="41"/>
        <v/>
      </c>
      <c r="R87" s="252" t="str">
        <f t="shared" si="42"/>
        <v/>
      </c>
      <c r="S87" s="252" t="str">
        <f t="shared" si="43"/>
        <v/>
      </c>
      <c r="T87" s="240" t="str">
        <f>IF($N21=FALSE,"",Pressure_1_R1!G16*C87)</f>
        <v/>
      </c>
      <c r="U87" s="240" t="str">
        <f t="shared" si="44"/>
        <v/>
      </c>
      <c r="V87" s="240" t="str">
        <f t="shared" si="45"/>
        <v/>
      </c>
      <c r="W87" s="240" t="str">
        <f t="shared" si="46"/>
        <v/>
      </c>
      <c r="X87" s="263" t="str">
        <f t="shared" si="47"/>
        <v/>
      </c>
    </row>
    <row r="88" spans="2:24" ht="15" customHeight="1">
      <c r="B88" s="255">
        <f t="shared" si="35"/>
        <v>14</v>
      </c>
      <c r="C88" s="255" t="str">
        <f t="shared" si="36"/>
        <v/>
      </c>
      <c r="D88" s="252" t="str">
        <f t="shared" si="36"/>
        <v/>
      </c>
      <c r="E88" s="252" t="str">
        <f>IF($N22=FALSE,"",표준압력!W17)</f>
        <v/>
      </c>
      <c r="F88" s="252" t="str">
        <f>IF($N22=FALSE,"",표준압력!Z17)</f>
        <v/>
      </c>
      <c r="G88" s="252" t="str">
        <f>IF($N22=FALSE,"",Pressure_1_R1!L17*H$3)</f>
        <v/>
      </c>
      <c r="H88" s="252" t="str">
        <f t="shared" si="48"/>
        <v/>
      </c>
      <c r="I88" s="252" t="str">
        <f t="shared" si="49"/>
        <v/>
      </c>
      <c r="J88" s="252" t="str">
        <f t="shared" si="50"/>
        <v/>
      </c>
      <c r="K88" s="252" t="str">
        <f t="shared" si="51"/>
        <v/>
      </c>
      <c r="L88" s="252" t="str">
        <f t="shared" si="37"/>
        <v/>
      </c>
      <c r="M88" s="252" t="str">
        <f t="shared" si="38"/>
        <v/>
      </c>
      <c r="N88" s="252" t="str">
        <f t="shared" si="52"/>
        <v/>
      </c>
      <c r="O88" s="252" t="str">
        <f t="shared" si="39"/>
        <v/>
      </c>
      <c r="P88" s="252" t="str">
        <f t="shared" si="40"/>
        <v/>
      </c>
      <c r="Q88" s="252" t="str">
        <f t="shared" si="41"/>
        <v/>
      </c>
      <c r="R88" s="252" t="str">
        <f t="shared" si="42"/>
        <v/>
      </c>
      <c r="S88" s="252" t="str">
        <f t="shared" si="43"/>
        <v/>
      </c>
      <c r="T88" s="240" t="str">
        <f>IF($N22=FALSE,"",Pressure_1_R1!G17*C88)</f>
        <v/>
      </c>
      <c r="U88" s="240" t="str">
        <f t="shared" si="44"/>
        <v/>
      </c>
      <c r="V88" s="240" t="str">
        <f t="shared" si="45"/>
        <v/>
      </c>
      <c r="W88" s="240" t="str">
        <f t="shared" si="46"/>
        <v/>
      </c>
      <c r="X88" s="263" t="str">
        <f t="shared" si="47"/>
        <v/>
      </c>
    </row>
    <row r="89" spans="2:24" ht="15" customHeight="1">
      <c r="B89" s="255">
        <f t="shared" ref="B89:B104" si="53">C23</f>
        <v>15</v>
      </c>
      <c r="C89" s="255" t="str">
        <f t="shared" ref="C89:D89" si="54">IF($N23=FALSE,"",D23)</f>
        <v/>
      </c>
      <c r="D89" s="252" t="str">
        <f t="shared" si="54"/>
        <v/>
      </c>
      <c r="E89" s="252" t="str">
        <f>IF($N23=FALSE,"",표준압력!W18)</f>
        <v/>
      </c>
      <c r="F89" s="252" t="str">
        <f>IF($N23=FALSE,"",표준압력!Z18)</f>
        <v/>
      </c>
      <c r="G89" s="252" t="str">
        <f>IF($N23=FALSE,"",Pressure_1_R1!L18*H$3)</f>
        <v/>
      </c>
      <c r="H89" s="252" t="str">
        <f t="shared" si="48"/>
        <v/>
      </c>
      <c r="I89" s="252" t="str">
        <f t="shared" si="49"/>
        <v/>
      </c>
      <c r="J89" s="252" t="str">
        <f t="shared" si="50"/>
        <v/>
      </c>
      <c r="K89" s="252" t="str">
        <f t="shared" si="51"/>
        <v/>
      </c>
      <c r="L89" s="252" t="str">
        <f t="shared" ref="L89:L104" si="55">IF($N23=FALSE,"",SQRT(SUMSQ(E89/2,F89)))</f>
        <v/>
      </c>
      <c r="M89" s="252" t="str">
        <f t="shared" ref="M89:M104" si="56">IF($N23=FALSE,"",G89/2/SQRT(3))</f>
        <v/>
      </c>
      <c r="N89" s="252" t="str">
        <f t="shared" si="52"/>
        <v/>
      </c>
      <c r="O89" s="252" t="str">
        <f t="shared" ref="O89:O104" si="57">IF($N23=FALSE,"",IF(K89=0,MAX(K$75:K$104),K89)/2/SQRT(3))</f>
        <v/>
      </c>
      <c r="P89" s="252" t="str">
        <f t="shared" ref="P89:P104" si="58">IF($N23=FALSE,"",J89/2/SQRT(3))</f>
        <v/>
      </c>
      <c r="Q89" s="252" t="str">
        <f t="shared" ref="Q89:Q104" si="59">IF($N23=FALSE,"",SQRT(SUMSQ(M89:P89)))</f>
        <v/>
      </c>
      <c r="R89" s="252" t="str">
        <f t="shared" ref="R89:R104" si="60">IF($N23=FALSE,"",SQRT(SUMSQ(L89,Q89)))</f>
        <v/>
      </c>
      <c r="S89" s="252" t="str">
        <f t="shared" ref="S89:S104" si="61">IF($N23=FALSE,"",R89*2)</f>
        <v/>
      </c>
      <c r="T89" s="240" t="str">
        <f>IF($N23=FALSE,"",Pressure_1_R1!G18*C89)</f>
        <v/>
      </c>
      <c r="U89" s="240" t="str">
        <f t="shared" ref="U89:U104" si="62">IF($N23=FALSE,"",MAX(S89:T89))</f>
        <v/>
      </c>
      <c r="V89" s="240" t="str">
        <f t="shared" ref="V89:V104" si="63">IF($N23=FALSE,"",IF(((U89-ROUND(U89,M$109))/U89*100)&gt;=5,TRUE,FALSE))</f>
        <v/>
      </c>
      <c r="W89" s="240" t="str">
        <f t="shared" ref="W89:W104" si="64">IF($N23=FALSE,"",IF(ROUND(U89,M$109)=0,ROUNDUP(U89,M$109),IF(V89=TRUE,ROUNDUP(U89,M$109),ROUND(U89,M$109))))</f>
        <v/>
      </c>
      <c r="X89" s="263" t="str">
        <f t="shared" ref="X89:X104" si="65">IF($N23=FALSE,"",IF(S89=U89,0,1))</f>
        <v/>
      </c>
    </row>
    <row r="90" spans="2:24" ht="15" customHeight="1">
      <c r="B90" s="255">
        <f t="shared" si="53"/>
        <v>16</v>
      </c>
      <c r="C90" s="255" t="str">
        <f t="shared" ref="C90:D90" si="66">IF($N24=FALSE,"",D24)</f>
        <v/>
      </c>
      <c r="D90" s="252" t="str">
        <f t="shared" si="66"/>
        <v/>
      </c>
      <c r="E90" s="252" t="str">
        <f>IF($N24=FALSE,"",표준압력!W19)</f>
        <v/>
      </c>
      <c r="F90" s="252" t="str">
        <f>IF($N24=FALSE,"",표준압력!Z19)</f>
        <v/>
      </c>
      <c r="G90" s="252" t="str">
        <f>IF($N24=FALSE,"",Pressure_1_R1!L19*H$3)</f>
        <v/>
      </c>
      <c r="H90" s="252" t="str">
        <f t="shared" si="48"/>
        <v/>
      </c>
      <c r="I90" s="252" t="str">
        <f t="shared" si="49"/>
        <v/>
      </c>
      <c r="J90" s="252" t="str">
        <f t="shared" si="50"/>
        <v/>
      </c>
      <c r="K90" s="252" t="str">
        <f t="shared" si="51"/>
        <v/>
      </c>
      <c r="L90" s="252" t="str">
        <f t="shared" si="55"/>
        <v/>
      </c>
      <c r="M90" s="252" t="str">
        <f t="shared" si="56"/>
        <v/>
      </c>
      <c r="N90" s="252" t="str">
        <f t="shared" si="52"/>
        <v/>
      </c>
      <c r="O90" s="252" t="str">
        <f t="shared" si="57"/>
        <v/>
      </c>
      <c r="P90" s="252" t="str">
        <f t="shared" si="58"/>
        <v/>
      </c>
      <c r="Q90" s="252" t="str">
        <f t="shared" si="59"/>
        <v/>
      </c>
      <c r="R90" s="252" t="str">
        <f t="shared" si="60"/>
        <v/>
      </c>
      <c r="S90" s="252" t="str">
        <f t="shared" si="61"/>
        <v/>
      </c>
      <c r="T90" s="240" t="str">
        <f>IF($N24=FALSE,"",Pressure_1_R1!G19*C90)</f>
        <v/>
      </c>
      <c r="U90" s="240" t="str">
        <f t="shared" si="62"/>
        <v/>
      </c>
      <c r="V90" s="240" t="str">
        <f t="shared" si="63"/>
        <v/>
      </c>
      <c r="W90" s="240" t="str">
        <f t="shared" si="64"/>
        <v/>
      </c>
      <c r="X90" s="263" t="str">
        <f t="shared" si="65"/>
        <v/>
      </c>
    </row>
    <row r="91" spans="2:24" ht="15" customHeight="1">
      <c r="B91" s="255">
        <f t="shared" si="53"/>
        <v>17</v>
      </c>
      <c r="C91" s="255" t="str">
        <f t="shared" ref="C91:D91" si="67">IF($N25=FALSE,"",D25)</f>
        <v/>
      </c>
      <c r="D91" s="252" t="str">
        <f t="shared" si="67"/>
        <v/>
      </c>
      <c r="E91" s="252" t="str">
        <f>IF($N25=FALSE,"",표준압력!W20)</f>
        <v/>
      </c>
      <c r="F91" s="252" t="str">
        <f>IF($N25=FALSE,"",표준압력!Z20)</f>
        <v/>
      </c>
      <c r="G91" s="252" t="str">
        <f>IF($N25=FALSE,"",Pressure_1_R1!L20*H$3)</f>
        <v/>
      </c>
      <c r="H91" s="252" t="str">
        <f t="shared" si="48"/>
        <v/>
      </c>
      <c r="I91" s="252" t="str">
        <f t="shared" si="49"/>
        <v/>
      </c>
      <c r="J91" s="252" t="str">
        <f t="shared" si="50"/>
        <v/>
      </c>
      <c r="K91" s="252" t="str">
        <f t="shared" si="51"/>
        <v/>
      </c>
      <c r="L91" s="252" t="str">
        <f t="shared" si="55"/>
        <v/>
      </c>
      <c r="M91" s="252" t="str">
        <f t="shared" si="56"/>
        <v/>
      </c>
      <c r="N91" s="252" t="str">
        <f t="shared" si="52"/>
        <v/>
      </c>
      <c r="O91" s="252" t="str">
        <f t="shared" si="57"/>
        <v/>
      </c>
      <c r="P91" s="252" t="str">
        <f t="shared" si="58"/>
        <v/>
      </c>
      <c r="Q91" s="252" t="str">
        <f t="shared" si="59"/>
        <v/>
      </c>
      <c r="R91" s="252" t="str">
        <f t="shared" si="60"/>
        <v/>
      </c>
      <c r="S91" s="252" t="str">
        <f t="shared" si="61"/>
        <v/>
      </c>
      <c r="T91" s="240" t="str">
        <f>IF($N25=FALSE,"",Pressure_1_R1!G20*C91)</f>
        <v/>
      </c>
      <c r="U91" s="240" t="str">
        <f t="shared" si="62"/>
        <v/>
      </c>
      <c r="V91" s="240" t="str">
        <f t="shared" si="63"/>
        <v/>
      </c>
      <c r="W91" s="240" t="str">
        <f t="shared" si="64"/>
        <v/>
      </c>
      <c r="X91" s="263" t="str">
        <f t="shared" si="65"/>
        <v/>
      </c>
    </row>
    <row r="92" spans="2:24" ht="15" customHeight="1">
      <c r="B92" s="255">
        <f t="shared" si="53"/>
        <v>18</v>
      </c>
      <c r="C92" s="255" t="str">
        <f t="shared" ref="C92:D92" si="68">IF($N26=FALSE,"",D26)</f>
        <v/>
      </c>
      <c r="D92" s="252" t="str">
        <f t="shared" si="68"/>
        <v/>
      </c>
      <c r="E92" s="252" t="str">
        <f>IF($N26=FALSE,"",표준압력!W21)</f>
        <v/>
      </c>
      <c r="F92" s="252" t="str">
        <f>IF($N26=FALSE,"",표준압력!Z21)</f>
        <v/>
      </c>
      <c r="G92" s="252" t="str">
        <f>IF($N26=FALSE,"",Pressure_1_R1!L21*H$3)</f>
        <v/>
      </c>
      <c r="H92" s="252" t="str">
        <f t="shared" si="48"/>
        <v/>
      </c>
      <c r="I92" s="252" t="str">
        <f t="shared" si="49"/>
        <v/>
      </c>
      <c r="J92" s="252" t="str">
        <f t="shared" si="50"/>
        <v/>
      </c>
      <c r="K92" s="252" t="str">
        <f t="shared" si="51"/>
        <v/>
      </c>
      <c r="L92" s="252" t="str">
        <f t="shared" si="55"/>
        <v/>
      </c>
      <c r="M92" s="252" t="str">
        <f t="shared" si="56"/>
        <v/>
      </c>
      <c r="N92" s="252" t="str">
        <f t="shared" si="52"/>
        <v/>
      </c>
      <c r="O92" s="252" t="str">
        <f t="shared" si="57"/>
        <v/>
      </c>
      <c r="P92" s="252" t="str">
        <f t="shared" si="58"/>
        <v/>
      </c>
      <c r="Q92" s="252" t="str">
        <f t="shared" si="59"/>
        <v/>
      </c>
      <c r="R92" s="252" t="str">
        <f t="shared" si="60"/>
        <v/>
      </c>
      <c r="S92" s="252" t="str">
        <f t="shared" si="61"/>
        <v/>
      </c>
      <c r="T92" s="240" t="str">
        <f>IF($N26=FALSE,"",Pressure_1_R1!G21*C92)</f>
        <v/>
      </c>
      <c r="U92" s="240" t="str">
        <f t="shared" si="62"/>
        <v/>
      </c>
      <c r="V92" s="240" t="str">
        <f t="shared" si="63"/>
        <v/>
      </c>
      <c r="W92" s="240" t="str">
        <f t="shared" si="64"/>
        <v/>
      </c>
      <c r="X92" s="263" t="str">
        <f t="shared" si="65"/>
        <v/>
      </c>
    </row>
    <row r="93" spans="2:24" ht="15" customHeight="1">
      <c r="B93" s="255">
        <f t="shared" si="53"/>
        <v>19</v>
      </c>
      <c r="C93" s="255" t="str">
        <f t="shared" ref="C93:D93" si="69">IF($N27=FALSE,"",D27)</f>
        <v/>
      </c>
      <c r="D93" s="252" t="str">
        <f t="shared" si="69"/>
        <v/>
      </c>
      <c r="E93" s="252" t="str">
        <f>IF($N27=FALSE,"",표준압력!W22)</f>
        <v/>
      </c>
      <c r="F93" s="252" t="str">
        <f>IF($N27=FALSE,"",표준압력!Z22)</f>
        <v/>
      </c>
      <c r="G93" s="252" t="str">
        <f>IF($N27=FALSE,"",Pressure_1_R1!L22*H$3)</f>
        <v/>
      </c>
      <c r="H93" s="252" t="str">
        <f t="shared" si="48"/>
        <v/>
      </c>
      <c r="I93" s="252" t="str">
        <f t="shared" si="49"/>
        <v/>
      </c>
      <c r="J93" s="252" t="str">
        <f t="shared" si="50"/>
        <v/>
      </c>
      <c r="K93" s="252" t="str">
        <f t="shared" si="51"/>
        <v/>
      </c>
      <c r="L93" s="252" t="str">
        <f t="shared" si="55"/>
        <v/>
      </c>
      <c r="M93" s="252" t="str">
        <f t="shared" si="56"/>
        <v/>
      </c>
      <c r="N93" s="252" t="str">
        <f t="shared" si="52"/>
        <v/>
      </c>
      <c r="O93" s="252" t="str">
        <f t="shared" si="57"/>
        <v/>
      </c>
      <c r="P93" s="252" t="str">
        <f t="shared" si="58"/>
        <v/>
      </c>
      <c r="Q93" s="252" t="str">
        <f t="shared" si="59"/>
        <v/>
      </c>
      <c r="R93" s="252" t="str">
        <f t="shared" si="60"/>
        <v/>
      </c>
      <c r="S93" s="252" t="str">
        <f t="shared" si="61"/>
        <v/>
      </c>
      <c r="T93" s="240" t="str">
        <f>IF($N27=FALSE,"",Pressure_1_R1!G22*C93)</f>
        <v/>
      </c>
      <c r="U93" s="240" t="str">
        <f t="shared" si="62"/>
        <v/>
      </c>
      <c r="V93" s="240" t="str">
        <f t="shared" si="63"/>
        <v/>
      </c>
      <c r="W93" s="240" t="str">
        <f t="shared" si="64"/>
        <v/>
      </c>
      <c r="X93" s="263" t="str">
        <f t="shared" si="65"/>
        <v/>
      </c>
    </row>
    <row r="94" spans="2:24" ht="15" customHeight="1">
      <c r="B94" s="255">
        <f t="shared" si="53"/>
        <v>20</v>
      </c>
      <c r="C94" s="255" t="str">
        <f t="shared" ref="C94:D94" si="70">IF($N28=FALSE,"",D28)</f>
        <v/>
      </c>
      <c r="D94" s="252" t="str">
        <f t="shared" si="70"/>
        <v/>
      </c>
      <c r="E94" s="252" t="str">
        <f>IF($N28=FALSE,"",표준압력!W23)</f>
        <v/>
      </c>
      <c r="F94" s="252" t="str">
        <f>IF($N28=FALSE,"",표준압력!Z23)</f>
        <v/>
      </c>
      <c r="G94" s="252" t="str">
        <f>IF($N28=FALSE,"",Pressure_1_R1!L23*H$3)</f>
        <v/>
      </c>
      <c r="H94" s="252" t="str">
        <f t="shared" si="48"/>
        <v/>
      </c>
      <c r="I94" s="252" t="str">
        <f t="shared" si="49"/>
        <v/>
      </c>
      <c r="J94" s="252" t="str">
        <f t="shared" si="50"/>
        <v/>
      </c>
      <c r="K94" s="252" t="str">
        <f t="shared" si="51"/>
        <v/>
      </c>
      <c r="L94" s="252" t="str">
        <f t="shared" si="55"/>
        <v/>
      </c>
      <c r="M94" s="252" t="str">
        <f t="shared" si="56"/>
        <v/>
      </c>
      <c r="N94" s="252" t="str">
        <f t="shared" si="52"/>
        <v/>
      </c>
      <c r="O94" s="252" t="str">
        <f t="shared" si="57"/>
        <v/>
      </c>
      <c r="P94" s="252" t="str">
        <f t="shared" si="58"/>
        <v/>
      </c>
      <c r="Q94" s="252" t="str">
        <f t="shared" si="59"/>
        <v/>
      </c>
      <c r="R94" s="252" t="str">
        <f t="shared" si="60"/>
        <v/>
      </c>
      <c r="S94" s="252" t="str">
        <f t="shared" si="61"/>
        <v/>
      </c>
      <c r="T94" s="240" t="str">
        <f>IF($N28=FALSE,"",Pressure_1_R1!G23*C94)</f>
        <v/>
      </c>
      <c r="U94" s="240" t="str">
        <f t="shared" si="62"/>
        <v/>
      </c>
      <c r="V94" s="240" t="str">
        <f t="shared" si="63"/>
        <v/>
      </c>
      <c r="W94" s="240" t="str">
        <f t="shared" si="64"/>
        <v/>
      </c>
      <c r="X94" s="263" t="str">
        <f t="shared" si="65"/>
        <v/>
      </c>
    </row>
    <row r="95" spans="2:24" ht="15" customHeight="1">
      <c r="B95" s="255">
        <f t="shared" si="53"/>
        <v>21</v>
      </c>
      <c r="C95" s="255" t="str">
        <f t="shared" ref="C95:D95" si="71">IF($N29=FALSE,"",D29)</f>
        <v/>
      </c>
      <c r="D95" s="252" t="str">
        <f t="shared" si="71"/>
        <v/>
      </c>
      <c r="E95" s="252" t="str">
        <f>IF($N29=FALSE,"",표준압력!W24)</f>
        <v/>
      </c>
      <c r="F95" s="252" t="str">
        <f>IF($N29=FALSE,"",표준압력!Z24)</f>
        <v/>
      </c>
      <c r="G95" s="252" t="str">
        <f>IF($N29=FALSE,"",Pressure_1_R1!L24*H$3)</f>
        <v/>
      </c>
      <c r="H95" s="252" t="str">
        <f t="shared" si="48"/>
        <v/>
      </c>
      <c r="I95" s="252" t="str">
        <f t="shared" si="49"/>
        <v/>
      </c>
      <c r="J95" s="252" t="str">
        <f t="shared" si="50"/>
        <v/>
      </c>
      <c r="K95" s="252" t="str">
        <f t="shared" si="51"/>
        <v/>
      </c>
      <c r="L95" s="252" t="str">
        <f t="shared" si="55"/>
        <v/>
      </c>
      <c r="M95" s="252" t="str">
        <f t="shared" si="56"/>
        <v/>
      </c>
      <c r="N95" s="252" t="str">
        <f t="shared" si="52"/>
        <v/>
      </c>
      <c r="O95" s="252" t="str">
        <f t="shared" si="57"/>
        <v/>
      </c>
      <c r="P95" s="252" t="str">
        <f t="shared" si="58"/>
        <v/>
      </c>
      <c r="Q95" s="252" t="str">
        <f t="shared" si="59"/>
        <v/>
      </c>
      <c r="R95" s="252" t="str">
        <f t="shared" si="60"/>
        <v/>
      </c>
      <c r="S95" s="252" t="str">
        <f t="shared" si="61"/>
        <v/>
      </c>
      <c r="T95" s="240" t="str">
        <f>IF($N29=FALSE,"",Pressure_1_R1!G24*C95)</f>
        <v/>
      </c>
      <c r="U95" s="240" t="str">
        <f t="shared" si="62"/>
        <v/>
      </c>
      <c r="V95" s="240" t="str">
        <f t="shared" si="63"/>
        <v/>
      </c>
      <c r="W95" s="240" t="str">
        <f t="shared" si="64"/>
        <v/>
      </c>
      <c r="X95" s="263" t="str">
        <f t="shared" si="65"/>
        <v/>
      </c>
    </row>
    <row r="96" spans="2:24" ht="15" customHeight="1">
      <c r="B96" s="255">
        <f t="shared" si="53"/>
        <v>22</v>
      </c>
      <c r="C96" s="255" t="str">
        <f t="shared" ref="C96:D96" si="72">IF($N30=FALSE,"",D30)</f>
        <v/>
      </c>
      <c r="D96" s="252" t="str">
        <f t="shared" si="72"/>
        <v/>
      </c>
      <c r="E96" s="252" t="str">
        <f>IF($N30=FALSE,"",표준압력!W25)</f>
        <v/>
      </c>
      <c r="F96" s="252" t="str">
        <f>IF($N30=FALSE,"",표준압력!Z25)</f>
        <v/>
      </c>
      <c r="G96" s="252" t="str">
        <f>IF($N30=FALSE,"",Pressure_1_R1!L25*H$3)</f>
        <v/>
      </c>
      <c r="H96" s="252" t="str">
        <f t="shared" si="48"/>
        <v/>
      </c>
      <c r="I96" s="252" t="str">
        <f t="shared" si="49"/>
        <v/>
      </c>
      <c r="J96" s="252" t="str">
        <f t="shared" si="50"/>
        <v/>
      </c>
      <c r="K96" s="252" t="str">
        <f t="shared" si="51"/>
        <v/>
      </c>
      <c r="L96" s="252" t="str">
        <f t="shared" si="55"/>
        <v/>
      </c>
      <c r="M96" s="252" t="str">
        <f t="shared" si="56"/>
        <v/>
      </c>
      <c r="N96" s="252" t="str">
        <f t="shared" si="52"/>
        <v/>
      </c>
      <c r="O96" s="252" t="str">
        <f t="shared" si="57"/>
        <v/>
      </c>
      <c r="P96" s="252" t="str">
        <f t="shared" si="58"/>
        <v/>
      </c>
      <c r="Q96" s="252" t="str">
        <f t="shared" si="59"/>
        <v/>
      </c>
      <c r="R96" s="252" t="str">
        <f t="shared" si="60"/>
        <v/>
      </c>
      <c r="S96" s="252" t="str">
        <f t="shared" si="61"/>
        <v/>
      </c>
      <c r="T96" s="240" t="str">
        <f>IF($N30=FALSE,"",Pressure_1_R1!G25*C96)</f>
        <v/>
      </c>
      <c r="U96" s="240" t="str">
        <f t="shared" si="62"/>
        <v/>
      </c>
      <c r="V96" s="240" t="str">
        <f t="shared" si="63"/>
        <v/>
      </c>
      <c r="W96" s="240" t="str">
        <f t="shared" si="64"/>
        <v/>
      </c>
      <c r="X96" s="263" t="str">
        <f t="shared" si="65"/>
        <v/>
      </c>
    </row>
    <row r="97" spans="2:27" ht="15" customHeight="1">
      <c r="B97" s="255">
        <f t="shared" si="53"/>
        <v>23</v>
      </c>
      <c r="C97" s="255" t="str">
        <f t="shared" ref="C97:D97" si="73">IF($N31=FALSE,"",D31)</f>
        <v/>
      </c>
      <c r="D97" s="252" t="str">
        <f t="shared" si="73"/>
        <v/>
      </c>
      <c r="E97" s="252" t="str">
        <f>IF($N31=FALSE,"",표준압력!W26)</f>
        <v/>
      </c>
      <c r="F97" s="252" t="str">
        <f>IF($N31=FALSE,"",표준압력!Z26)</f>
        <v/>
      </c>
      <c r="G97" s="252" t="str">
        <f>IF($N31=FALSE,"",Pressure_1_R1!L26*H$3)</f>
        <v/>
      </c>
      <c r="H97" s="252" t="str">
        <f t="shared" si="48"/>
        <v/>
      </c>
      <c r="I97" s="252" t="str">
        <f t="shared" si="49"/>
        <v/>
      </c>
      <c r="J97" s="252" t="str">
        <f t="shared" si="50"/>
        <v/>
      </c>
      <c r="K97" s="252" t="str">
        <f t="shared" si="51"/>
        <v/>
      </c>
      <c r="L97" s="252" t="str">
        <f t="shared" si="55"/>
        <v/>
      </c>
      <c r="M97" s="252" t="str">
        <f t="shared" si="56"/>
        <v/>
      </c>
      <c r="N97" s="252" t="str">
        <f t="shared" si="52"/>
        <v/>
      </c>
      <c r="O97" s="252" t="str">
        <f t="shared" si="57"/>
        <v/>
      </c>
      <c r="P97" s="252" t="str">
        <f t="shared" si="58"/>
        <v/>
      </c>
      <c r="Q97" s="252" t="str">
        <f t="shared" si="59"/>
        <v/>
      </c>
      <c r="R97" s="252" t="str">
        <f t="shared" si="60"/>
        <v/>
      </c>
      <c r="S97" s="252" t="str">
        <f t="shared" si="61"/>
        <v/>
      </c>
      <c r="T97" s="240" t="str">
        <f>IF($N31=FALSE,"",Pressure_1_R1!G26*C97)</f>
        <v/>
      </c>
      <c r="U97" s="240" t="str">
        <f t="shared" si="62"/>
        <v/>
      </c>
      <c r="V97" s="240" t="str">
        <f t="shared" si="63"/>
        <v/>
      </c>
      <c r="W97" s="240" t="str">
        <f t="shared" si="64"/>
        <v/>
      </c>
      <c r="X97" s="263" t="str">
        <f t="shared" si="65"/>
        <v/>
      </c>
    </row>
    <row r="98" spans="2:27" ht="15" customHeight="1">
      <c r="B98" s="255">
        <f t="shared" si="53"/>
        <v>24</v>
      </c>
      <c r="C98" s="255" t="str">
        <f t="shared" ref="C98:D98" si="74">IF($N32=FALSE,"",D32)</f>
        <v/>
      </c>
      <c r="D98" s="252" t="str">
        <f t="shared" si="74"/>
        <v/>
      </c>
      <c r="E98" s="252" t="str">
        <f>IF($N32=FALSE,"",표준압력!W27)</f>
        <v/>
      </c>
      <c r="F98" s="252" t="str">
        <f>IF($N32=FALSE,"",표준압력!Z27)</f>
        <v/>
      </c>
      <c r="G98" s="252" t="str">
        <f>IF($N32=FALSE,"",Pressure_1_R1!L27*H$3)</f>
        <v/>
      </c>
      <c r="H98" s="252" t="str">
        <f t="shared" si="48"/>
        <v/>
      </c>
      <c r="I98" s="252" t="str">
        <f t="shared" si="49"/>
        <v/>
      </c>
      <c r="J98" s="252" t="str">
        <f t="shared" si="50"/>
        <v/>
      </c>
      <c r="K98" s="252" t="str">
        <f t="shared" si="51"/>
        <v/>
      </c>
      <c r="L98" s="252" t="str">
        <f t="shared" si="55"/>
        <v/>
      </c>
      <c r="M98" s="252" t="str">
        <f t="shared" si="56"/>
        <v/>
      </c>
      <c r="N98" s="252" t="str">
        <f t="shared" si="52"/>
        <v/>
      </c>
      <c r="O98" s="252" t="str">
        <f t="shared" si="57"/>
        <v/>
      </c>
      <c r="P98" s="252" t="str">
        <f t="shared" si="58"/>
        <v/>
      </c>
      <c r="Q98" s="252" t="str">
        <f t="shared" si="59"/>
        <v/>
      </c>
      <c r="R98" s="252" t="str">
        <f t="shared" si="60"/>
        <v/>
      </c>
      <c r="S98" s="252" t="str">
        <f t="shared" si="61"/>
        <v/>
      </c>
      <c r="T98" s="240" t="str">
        <f>IF($N32=FALSE,"",Pressure_1_R1!G27*C98)</f>
        <v/>
      </c>
      <c r="U98" s="240" t="str">
        <f t="shared" si="62"/>
        <v/>
      </c>
      <c r="V98" s="240" t="str">
        <f t="shared" si="63"/>
        <v/>
      </c>
      <c r="W98" s="240" t="str">
        <f t="shared" si="64"/>
        <v/>
      </c>
      <c r="X98" s="263" t="str">
        <f t="shared" si="65"/>
        <v/>
      </c>
    </row>
    <row r="99" spans="2:27" ht="15" customHeight="1">
      <c r="B99" s="255">
        <f t="shared" si="53"/>
        <v>25</v>
      </c>
      <c r="C99" s="255" t="str">
        <f t="shared" ref="C99:D99" si="75">IF($N33=FALSE,"",D33)</f>
        <v/>
      </c>
      <c r="D99" s="252" t="str">
        <f t="shared" si="75"/>
        <v/>
      </c>
      <c r="E99" s="252" t="str">
        <f>IF($N33=FALSE,"",표준압력!W28)</f>
        <v/>
      </c>
      <c r="F99" s="252" t="str">
        <f>IF($N33=FALSE,"",표준압력!Z28)</f>
        <v/>
      </c>
      <c r="G99" s="252" t="str">
        <f>IF($N33=FALSE,"",Pressure_1_R1!L28*H$3)</f>
        <v/>
      </c>
      <c r="H99" s="252" t="str">
        <f t="shared" si="48"/>
        <v/>
      </c>
      <c r="I99" s="252" t="str">
        <f t="shared" si="49"/>
        <v/>
      </c>
      <c r="J99" s="252" t="str">
        <f t="shared" si="50"/>
        <v/>
      </c>
      <c r="K99" s="252" t="str">
        <f t="shared" si="51"/>
        <v/>
      </c>
      <c r="L99" s="252" t="str">
        <f t="shared" si="55"/>
        <v/>
      </c>
      <c r="M99" s="252" t="str">
        <f t="shared" si="56"/>
        <v/>
      </c>
      <c r="N99" s="252" t="str">
        <f t="shared" si="52"/>
        <v/>
      </c>
      <c r="O99" s="252" t="str">
        <f t="shared" si="57"/>
        <v/>
      </c>
      <c r="P99" s="252" t="str">
        <f t="shared" si="58"/>
        <v/>
      </c>
      <c r="Q99" s="252" t="str">
        <f t="shared" si="59"/>
        <v/>
      </c>
      <c r="R99" s="252" t="str">
        <f t="shared" si="60"/>
        <v/>
      </c>
      <c r="S99" s="252" t="str">
        <f t="shared" si="61"/>
        <v/>
      </c>
      <c r="T99" s="240" t="str">
        <f>IF($N33=FALSE,"",Pressure_1_R1!G28*C99)</f>
        <v/>
      </c>
      <c r="U99" s="240" t="str">
        <f t="shared" si="62"/>
        <v/>
      </c>
      <c r="V99" s="240" t="str">
        <f t="shared" si="63"/>
        <v/>
      </c>
      <c r="W99" s="240" t="str">
        <f t="shared" si="64"/>
        <v/>
      </c>
      <c r="X99" s="263" t="str">
        <f t="shared" si="65"/>
        <v/>
      </c>
    </row>
    <row r="100" spans="2:27" ht="15" customHeight="1">
      <c r="B100" s="255">
        <f t="shared" si="53"/>
        <v>26</v>
      </c>
      <c r="C100" s="255" t="str">
        <f t="shared" ref="C100:D100" si="76">IF($N34=FALSE,"",D34)</f>
        <v/>
      </c>
      <c r="D100" s="252" t="str">
        <f t="shared" si="76"/>
        <v/>
      </c>
      <c r="E100" s="252" t="str">
        <f>IF($N34=FALSE,"",표준압력!W29)</f>
        <v/>
      </c>
      <c r="F100" s="252" t="str">
        <f>IF($N34=FALSE,"",표준압력!Z29)</f>
        <v/>
      </c>
      <c r="G100" s="252" t="str">
        <f>IF($N34=FALSE,"",Pressure_1_R1!L29*H$3)</f>
        <v/>
      </c>
      <c r="H100" s="252" t="str">
        <f t="shared" si="48"/>
        <v/>
      </c>
      <c r="I100" s="252" t="str">
        <f t="shared" si="49"/>
        <v/>
      </c>
      <c r="J100" s="252" t="str">
        <f t="shared" si="50"/>
        <v/>
      </c>
      <c r="K100" s="252" t="str">
        <f t="shared" si="51"/>
        <v/>
      </c>
      <c r="L100" s="252" t="str">
        <f t="shared" si="55"/>
        <v/>
      </c>
      <c r="M100" s="252" t="str">
        <f t="shared" si="56"/>
        <v/>
      </c>
      <c r="N100" s="252" t="str">
        <f t="shared" si="52"/>
        <v/>
      </c>
      <c r="O100" s="252" t="str">
        <f t="shared" si="57"/>
        <v/>
      </c>
      <c r="P100" s="252" t="str">
        <f t="shared" si="58"/>
        <v/>
      </c>
      <c r="Q100" s="252" t="str">
        <f t="shared" si="59"/>
        <v/>
      </c>
      <c r="R100" s="252" t="str">
        <f t="shared" si="60"/>
        <v/>
      </c>
      <c r="S100" s="252" t="str">
        <f t="shared" si="61"/>
        <v/>
      </c>
      <c r="T100" s="240" t="str">
        <f>IF($N34=FALSE,"",Pressure_1_R1!G29*C100)</f>
        <v/>
      </c>
      <c r="U100" s="240" t="str">
        <f t="shared" si="62"/>
        <v/>
      </c>
      <c r="V100" s="240" t="str">
        <f t="shared" si="63"/>
        <v/>
      </c>
      <c r="W100" s="240" t="str">
        <f t="shared" si="64"/>
        <v/>
      </c>
      <c r="X100" s="263" t="str">
        <f t="shared" si="65"/>
        <v/>
      </c>
    </row>
    <row r="101" spans="2:27" ht="15" customHeight="1">
      <c r="B101" s="255">
        <f t="shared" si="53"/>
        <v>27</v>
      </c>
      <c r="C101" s="255" t="str">
        <f t="shared" ref="C101:D101" si="77">IF($N35=FALSE,"",D35)</f>
        <v/>
      </c>
      <c r="D101" s="252" t="str">
        <f t="shared" si="77"/>
        <v/>
      </c>
      <c r="E101" s="252" t="str">
        <f>IF($N35=FALSE,"",표준압력!W30)</f>
        <v/>
      </c>
      <c r="F101" s="252" t="str">
        <f>IF($N35=FALSE,"",표준압력!Z30)</f>
        <v/>
      </c>
      <c r="G101" s="252" t="str">
        <f>IF($N35=FALSE,"",Pressure_1_R1!L30*H$3)</f>
        <v/>
      </c>
      <c r="H101" s="252" t="str">
        <f t="shared" si="48"/>
        <v/>
      </c>
      <c r="I101" s="252" t="str">
        <f t="shared" si="49"/>
        <v/>
      </c>
      <c r="J101" s="252" t="str">
        <f t="shared" si="50"/>
        <v/>
      </c>
      <c r="K101" s="252" t="str">
        <f t="shared" si="51"/>
        <v/>
      </c>
      <c r="L101" s="252" t="str">
        <f t="shared" si="55"/>
        <v/>
      </c>
      <c r="M101" s="252" t="str">
        <f t="shared" si="56"/>
        <v/>
      </c>
      <c r="N101" s="252" t="str">
        <f t="shared" si="52"/>
        <v/>
      </c>
      <c r="O101" s="252" t="str">
        <f t="shared" si="57"/>
        <v/>
      </c>
      <c r="P101" s="252" t="str">
        <f t="shared" si="58"/>
        <v/>
      </c>
      <c r="Q101" s="252" t="str">
        <f t="shared" si="59"/>
        <v/>
      </c>
      <c r="R101" s="252" t="str">
        <f t="shared" si="60"/>
        <v/>
      </c>
      <c r="S101" s="252" t="str">
        <f t="shared" si="61"/>
        <v/>
      </c>
      <c r="T101" s="240" t="str">
        <f>IF($N35=FALSE,"",Pressure_1_R1!G30*C101)</f>
        <v/>
      </c>
      <c r="U101" s="240" t="str">
        <f t="shared" si="62"/>
        <v/>
      </c>
      <c r="V101" s="240" t="str">
        <f t="shared" si="63"/>
        <v/>
      </c>
      <c r="W101" s="240" t="str">
        <f t="shared" si="64"/>
        <v/>
      </c>
      <c r="X101" s="263" t="str">
        <f t="shared" si="65"/>
        <v/>
      </c>
    </row>
    <row r="102" spans="2:27" ht="15" customHeight="1">
      <c r="B102" s="255">
        <f t="shared" si="53"/>
        <v>28</v>
      </c>
      <c r="C102" s="255" t="str">
        <f t="shared" ref="C102:D102" si="78">IF($N36=FALSE,"",D36)</f>
        <v/>
      </c>
      <c r="D102" s="252" t="str">
        <f t="shared" si="78"/>
        <v/>
      </c>
      <c r="E102" s="252" t="str">
        <f>IF($N36=FALSE,"",표준압력!W31)</f>
        <v/>
      </c>
      <c r="F102" s="252" t="str">
        <f>IF($N36=FALSE,"",표준압력!Z31)</f>
        <v/>
      </c>
      <c r="G102" s="252" t="str">
        <f>IF($N36=FALSE,"",Pressure_1_R1!L31*H$3)</f>
        <v/>
      </c>
      <c r="H102" s="252" t="str">
        <f t="shared" si="48"/>
        <v/>
      </c>
      <c r="I102" s="252" t="str">
        <f t="shared" si="49"/>
        <v/>
      </c>
      <c r="J102" s="252" t="str">
        <f t="shared" si="50"/>
        <v/>
      </c>
      <c r="K102" s="252" t="str">
        <f t="shared" si="51"/>
        <v/>
      </c>
      <c r="L102" s="252" t="str">
        <f t="shared" si="55"/>
        <v/>
      </c>
      <c r="M102" s="252" t="str">
        <f t="shared" si="56"/>
        <v/>
      </c>
      <c r="N102" s="252" t="str">
        <f t="shared" si="52"/>
        <v/>
      </c>
      <c r="O102" s="252" t="str">
        <f t="shared" si="57"/>
        <v/>
      </c>
      <c r="P102" s="252" t="str">
        <f t="shared" si="58"/>
        <v/>
      </c>
      <c r="Q102" s="252" t="str">
        <f t="shared" si="59"/>
        <v/>
      </c>
      <c r="R102" s="252" t="str">
        <f t="shared" si="60"/>
        <v/>
      </c>
      <c r="S102" s="252" t="str">
        <f t="shared" si="61"/>
        <v/>
      </c>
      <c r="T102" s="240" t="str">
        <f>IF($N36=FALSE,"",Pressure_1_R1!G31*C102)</f>
        <v/>
      </c>
      <c r="U102" s="240" t="str">
        <f t="shared" si="62"/>
        <v/>
      </c>
      <c r="V102" s="240" t="str">
        <f t="shared" si="63"/>
        <v/>
      </c>
      <c r="W102" s="240" t="str">
        <f t="shared" si="64"/>
        <v/>
      </c>
      <c r="X102" s="263" t="str">
        <f t="shared" si="65"/>
        <v/>
      </c>
    </row>
    <row r="103" spans="2:27" ht="15" customHeight="1">
      <c r="B103" s="255">
        <f t="shared" si="53"/>
        <v>29</v>
      </c>
      <c r="C103" s="255" t="str">
        <f t="shared" ref="C103:D103" si="79">IF($N37=FALSE,"",D37)</f>
        <v/>
      </c>
      <c r="D103" s="252" t="str">
        <f t="shared" si="79"/>
        <v/>
      </c>
      <c r="E103" s="252" t="str">
        <f>IF($N37=FALSE,"",표준압력!W32)</f>
        <v/>
      </c>
      <c r="F103" s="252" t="str">
        <f>IF($N37=FALSE,"",표준압력!Z32)</f>
        <v/>
      </c>
      <c r="G103" s="252" t="str">
        <f>IF($N37=FALSE,"",Pressure_1_R1!L32*H$3)</f>
        <v/>
      </c>
      <c r="H103" s="252" t="str">
        <f t="shared" si="48"/>
        <v/>
      </c>
      <c r="I103" s="252" t="str">
        <f t="shared" si="49"/>
        <v/>
      </c>
      <c r="J103" s="252" t="str">
        <f t="shared" si="50"/>
        <v/>
      </c>
      <c r="K103" s="252" t="str">
        <f t="shared" si="51"/>
        <v/>
      </c>
      <c r="L103" s="252" t="str">
        <f t="shared" si="55"/>
        <v/>
      </c>
      <c r="M103" s="252" t="str">
        <f t="shared" si="56"/>
        <v/>
      </c>
      <c r="N103" s="252" t="str">
        <f t="shared" si="52"/>
        <v/>
      </c>
      <c r="O103" s="252" t="str">
        <f t="shared" si="57"/>
        <v/>
      </c>
      <c r="P103" s="252" t="str">
        <f t="shared" si="58"/>
        <v/>
      </c>
      <c r="Q103" s="252" t="str">
        <f t="shared" si="59"/>
        <v/>
      </c>
      <c r="R103" s="252" t="str">
        <f t="shared" si="60"/>
        <v/>
      </c>
      <c r="S103" s="252" t="str">
        <f t="shared" si="61"/>
        <v/>
      </c>
      <c r="T103" s="240" t="str">
        <f>IF($N37=FALSE,"",Pressure_1_R1!G32*C103)</f>
        <v/>
      </c>
      <c r="U103" s="240" t="str">
        <f t="shared" si="62"/>
        <v/>
      </c>
      <c r="V103" s="240" t="str">
        <f t="shared" si="63"/>
        <v/>
      </c>
      <c r="W103" s="240" t="str">
        <f t="shared" si="64"/>
        <v/>
      </c>
      <c r="X103" s="263" t="str">
        <f t="shared" si="65"/>
        <v/>
      </c>
    </row>
    <row r="104" spans="2:27" ht="15" customHeight="1" thickBot="1">
      <c r="B104" s="255">
        <f t="shared" si="53"/>
        <v>30</v>
      </c>
      <c r="C104" s="255" t="str">
        <f t="shared" ref="C104:D104" si="80">IF($N38=FALSE,"",D38)</f>
        <v/>
      </c>
      <c r="D104" s="252" t="str">
        <f t="shared" si="80"/>
        <v/>
      </c>
      <c r="E104" s="252" t="str">
        <f>IF($N38=FALSE,"",표준압력!W33)</f>
        <v/>
      </c>
      <c r="F104" s="252" t="str">
        <f>IF($N38=FALSE,"",표준압력!Z33)</f>
        <v/>
      </c>
      <c r="G104" s="252" t="str">
        <f>IF($N38=FALSE,"",Pressure_1_R1!L33*H$3)</f>
        <v/>
      </c>
      <c r="H104" s="252" t="str">
        <f t="shared" si="48"/>
        <v/>
      </c>
      <c r="I104" s="252" t="str">
        <f t="shared" si="49"/>
        <v/>
      </c>
      <c r="J104" s="252" t="str">
        <f t="shared" si="50"/>
        <v/>
      </c>
      <c r="K104" s="252" t="str">
        <f t="shared" si="51"/>
        <v/>
      </c>
      <c r="L104" s="252" t="str">
        <f t="shared" si="55"/>
        <v/>
      </c>
      <c r="M104" s="252" t="str">
        <f t="shared" si="56"/>
        <v/>
      </c>
      <c r="N104" s="252" t="str">
        <f t="shared" si="52"/>
        <v/>
      </c>
      <c r="O104" s="252" t="str">
        <f t="shared" si="57"/>
        <v/>
      </c>
      <c r="P104" s="252" t="str">
        <f t="shared" si="58"/>
        <v/>
      </c>
      <c r="Q104" s="252" t="str">
        <f t="shared" si="59"/>
        <v/>
      </c>
      <c r="R104" s="252" t="str">
        <f t="shared" si="60"/>
        <v/>
      </c>
      <c r="S104" s="252" t="str">
        <f t="shared" si="61"/>
        <v/>
      </c>
      <c r="T104" s="240" t="str">
        <f>IF($N38=FALSE,"",Pressure_1_R1!G33*C104)</f>
        <v/>
      </c>
      <c r="U104" s="240" t="str">
        <f t="shared" si="62"/>
        <v/>
      </c>
      <c r="V104" s="240" t="str">
        <f t="shared" si="63"/>
        <v/>
      </c>
      <c r="W104" s="240" t="str">
        <f t="shared" si="64"/>
        <v/>
      </c>
      <c r="X104" s="263" t="str">
        <f t="shared" si="65"/>
        <v/>
      </c>
    </row>
    <row r="105" spans="2:27" ht="15" customHeight="1" thickBot="1">
      <c r="S105" s="239"/>
      <c r="U105" s="254"/>
      <c r="V105" s="254"/>
      <c r="W105" s="254"/>
      <c r="X105" s="264" t="str">
        <f>IF($N24=FALSE,"",IF(SUM(X75:X104)=0,"","초과"))</f>
        <v/>
      </c>
    </row>
    <row r="106" spans="2:27" ht="15" customHeight="1">
      <c r="B106" s="243" t="s">
        <v>528</v>
      </c>
      <c r="H106" s="243" t="s">
        <v>529</v>
      </c>
      <c r="T106" s="243" t="s">
        <v>552</v>
      </c>
      <c r="U106" s="254"/>
      <c r="V106" s="254"/>
    </row>
    <row r="107" spans="2:27" ht="15" customHeight="1">
      <c r="B107" s="795" t="s">
        <v>530</v>
      </c>
      <c r="C107" s="788" t="s">
        <v>531</v>
      </c>
      <c r="D107" s="786" t="s">
        <v>698</v>
      </c>
      <c r="E107" s="796"/>
      <c r="F107" s="787"/>
      <c r="H107" s="797" t="s">
        <v>532</v>
      </c>
      <c r="I107" s="798"/>
      <c r="J107" s="799"/>
      <c r="K107" s="804" t="s">
        <v>600</v>
      </c>
      <c r="M107" s="258" t="s">
        <v>533</v>
      </c>
      <c r="N107" s="806" t="s">
        <v>534</v>
      </c>
      <c r="O107" s="807"/>
      <c r="P107" s="807"/>
      <c r="Q107" s="807"/>
      <c r="R107" s="808"/>
      <c r="T107" s="820" t="s">
        <v>553</v>
      </c>
      <c r="U107" s="821"/>
      <c r="W107" s="257" t="s">
        <v>535</v>
      </c>
      <c r="X107" s="257" t="s">
        <v>536</v>
      </c>
      <c r="Y107" s="257" t="s">
        <v>537</v>
      </c>
      <c r="Z107" s="257" t="s">
        <v>538</v>
      </c>
      <c r="AA107" s="257" t="s">
        <v>539</v>
      </c>
    </row>
    <row r="108" spans="2:27" ht="15" customHeight="1">
      <c r="B108" s="795"/>
      <c r="C108" s="788"/>
      <c r="D108" s="363" t="s">
        <v>540</v>
      </c>
      <c r="E108" s="363" t="s">
        <v>541</v>
      </c>
      <c r="F108" s="363" t="s">
        <v>542</v>
      </c>
      <c r="H108" s="364" t="s">
        <v>543</v>
      </c>
      <c r="I108" s="364" t="s">
        <v>544</v>
      </c>
      <c r="J108" s="364" t="s">
        <v>545</v>
      </c>
      <c r="K108" s="805"/>
      <c r="M108" s="265" t="s">
        <v>546</v>
      </c>
      <c r="N108" s="266" t="s">
        <v>177</v>
      </c>
      <c r="O108" s="363" t="s">
        <v>156</v>
      </c>
      <c r="P108" s="363" t="s">
        <v>72</v>
      </c>
      <c r="Q108" s="363" t="s">
        <v>550</v>
      </c>
      <c r="R108" s="363" t="s">
        <v>101</v>
      </c>
      <c r="T108" s="261" t="s">
        <v>554</v>
      </c>
      <c r="U108" s="262" t="e">
        <f>SLOPE(D75:D104,H75:H104)</f>
        <v>#DIV/0!</v>
      </c>
      <c r="W108" s="259"/>
      <c r="X108" s="259" t="s">
        <v>144</v>
      </c>
      <c r="Y108" s="257" t="s">
        <v>551</v>
      </c>
      <c r="Z108" s="259"/>
      <c r="AA108" s="259" t="s">
        <v>144</v>
      </c>
    </row>
    <row r="109" spans="2:27" ht="15" customHeight="1">
      <c r="B109" s="795"/>
      <c r="C109" s="369">
        <f ca="1">D74</f>
        <v>0</v>
      </c>
      <c r="D109" s="369">
        <f ca="1">H74</f>
        <v>0</v>
      </c>
      <c r="E109" s="369">
        <f ca="1">I74</f>
        <v>0</v>
      </c>
      <c r="F109" s="369">
        <f ca="1">W74</f>
        <v>0</v>
      </c>
      <c r="H109" s="364">
        <f ca="1">D109</f>
        <v>0</v>
      </c>
      <c r="I109" s="364">
        <f ca="1">H109</f>
        <v>0</v>
      </c>
      <c r="J109" s="364">
        <f ca="1">I109</f>
        <v>0</v>
      </c>
      <c r="K109" s="332" t="str">
        <f>IF(TYPE(MATCH("FAIL",K110:K139,0))=16,"","FAIL")</f>
        <v/>
      </c>
      <c r="M109" s="267">
        <f ca="1">IF(O$3=TRUE,MIN(M110:M139),IF(TYPE(MATCH(G3,AA6:AH6,0))=16,MIN(M110:M139),MIN(M110:M139,J3)))</f>
        <v>0</v>
      </c>
      <c r="N109" s="268">
        <f ca="1">OFFSET(X108,MATCH(M109,Y109:Y119,0),0)</f>
        <v>0</v>
      </c>
      <c r="O109" s="268">
        <f ca="1">N109</f>
        <v>0</v>
      </c>
      <c r="P109" s="268">
        <f ca="1">O109</f>
        <v>0</v>
      </c>
      <c r="Q109" s="268">
        <f ca="1">P109</f>
        <v>0</v>
      </c>
      <c r="R109" s="268" t="str">
        <f ca="1">OFFSET(X108,MATCH(M109+1,Y109:Y119,0),0)</f>
        <v>0.0</v>
      </c>
      <c r="T109" s="261" t="s">
        <v>555</v>
      </c>
      <c r="U109" s="262" t="e">
        <f>INTERCEPT(D75:D104,H75:H104)</f>
        <v>#DIV/0!</v>
      </c>
      <c r="W109" s="375">
        <v>1E-8</v>
      </c>
      <c r="X109" s="375" t="s">
        <v>853</v>
      </c>
      <c r="Y109" s="375">
        <v>8</v>
      </c>
      <c r="Z109" s="85">
        <v>0</v>
      </c>
      <c r="AA109" s="85"/>
    </row>
    <row r="110" spans="2:27" ht="15" customHeight="1">
      <c r="B110" s="240">
        <f t="shared" ref="B110:B123" si="81">B75</f>
        <v>1</v>
      </c>
      <c r="C110" s="260" t="str">
        <f t="shared" ref="C110:C123" si="82">IF($N9=FALSE,"",TEXT(ROUND(D75,$M$109),N110))</f>
        <v/>
      </c>
      <c r="D110" s="260" t="str">
        <f t="shared" ref="D110:D123" si="83">IF($N9=FALSE,"-",TEXT(H75,O110))</f>
        <v>-</v>
      </c>
      <c r="E110" s="260" t="str">
        <f t="shared" ref="E110:E123" si="84">IF($N9=FALSE,"-",TEXT(ROUND(I75,$M$109),P110))</f>
        <v>-</v>
      </c>
      <c r="F110" s="260" t="str">
        <f>IF($N9=FALSE,"",TEXT(+IF(O$3=TRUE,ROUND(W75,$M$109),ROUNDUP(W75,$M$109)),Q110))</f>
        <v/>
      </c>
      <c r="H110" s="269" t="str">
        <f>IF($N9=FALSE,"",ROUND(Pressure_1_R1!N4*$H$3,M$109+1))</f>
        <v/>
      </c>
      <c r="I110" s="269" t="str">
        <f>IF($N9=FALSE,"",ROUND(Pressure_1_R1!O4*$H$3,M$109+1))</f>
        <v/>
      </c>
      <c r="J110" s="269" t="str">
        <f t="shared" ref="J110:J123" si="85">IF($N9=FALSE,"","± "&amp;TEXT((I110-H110)/2,R110))</f>
        <v/>
      </c>
      <c r="K110" s="270" t="str">
        <f t="shared" ref="K110:K123" si="86">IF($N9=FALSE,"-",IF(AND(H110&lt;=H75,H75&lt;=I110),"PASS","FAIL"))</f>
        <v>-</v>
      </c>
      <c r="M110" s="255" t="str">
        <f ca="1">IF($N9=FALSE,"",OFFSET(Y$108,COUNTIF(W$109:W$119,"&lt;="&amp;U75),0)+P$3)</f>
        <v/>
      </c>
      <c r="N110" s="255" t="str">
        <f ca="1">IF($N9=FALSE,"",SUBSTITUTE(OFFSET($AA$108,COUNTIF($Z$109:$Z$118,"&lt;="&amp;ABS(C75)),0),0,"")&amp;N$109)</f>
        <v/>
      </c>
      <c r="O110" s="255" t="str">
        <f ca="1">IF($N9=FALSE,"",SUBSTITUTE(OFFSET($AA$108,COUNTIF($Z$109:$Z$118,"&lt;="&amp;ABS(H75)),0),0,"")&amp;O$109)</f>
        <v/>
      </c>
      <c r="P110" s="255" t="str">
        <f ca="1">IF($N9=FALSE,"",SUBSTITUTE(OFFSET($AA$108,COUNTIF($Z$109:$Z$118,"&lt;="&amp;ABS(I75)),0),0,"")&amp;P$109)</f>
        <v/>
      </c>
      <c r="Q110" s="255" t="str">
        <f t="shared" ref="Q110:R123" si="87">IF($N9=FALSE,"",Q$109)</f>
        <v/>
      </c>
      <c r="R110" s="255" t="str">
        <f t="shared" si="87"/>
        <v/>
      </c>
      <c r="W110" s="375">
        <v>9.9999999999999995E-8</v>
      </c>
      <c r="X110" s="375" t="s">
        <v>861</v>
      </c>
      <c r="Y110" s="375">
        <v>7</v>
      </c>
      <c r="Z110" s="85">
        <v>1</v>
      </c>
      <c r="AA110" s="85"/>
    </row>
    <row r="111" spans="2:27" ht="15" customHeight="1">
      <c r="B111" s="240">
        <f t="shared" si="81"/>
        <v>2</v>
      </c>
      <c r="C111" s="260" t="str">
        <f t="shared" si="82"/>
        <v/>
      </c>
      <c r="D111" s="260" t="str">
        <f t="shared" si="83"/>
        <v>-</v>
      </c>
      <c r="E111" s="260" t="str">
        <f t="shared" si="84"/>
        <v>-</v>
      </c>
      <c r="F111" s="260" t="str">
        <f>IF($N10=FALSE,"",TEXT(+IF(O$3=TRUE,ROUND(W76,$M$109),ROUNDUP(W76,$M$109)),Q111))</f>
        <v/>
      </c>
      <c r="H111" s="269" t="str">
        <f>IF($N10=FALSE,"",ROUND(Pressure_1_R1!N5*$H$3,M$109+1))</f>
        <v/>
      </c>
      <c r="I111" s="269" t="str">
        <f>IF($N10=FALSE,"",ROUND(Pressure_1_R1!O5*$H$3,M$109+1))</f>
        <v/>
      </c>
      <c r="J111" s="269" t="str">
        <f t="shared" si="85"/>
        <v/>
      </c>
      <c r="K111" s="270" t="str">
        <f t="shared" si="86"/>
        <v>-</v>
      </c>
      <c r="M111" s="255" t="str">
        <f ca="1">IF($N10=FALSE,"",OFFSET(Y$108,COUNTIF(W$109:W$119,"&lt;="&amp;U76),0)+P$3)</f>
        <v/>
      </c>
      <c r="N111" s="255" t="str">
        <f ca="1">IF($N10=FALSE,"",SUBSTITUTE(OFFSET($AA$108,COUNTIF($Z$109:$Z$118,"&lt;="&amp;ABS(C76)),0),0,"")&amp;N$109)</f>
        <v/>
      </c>
      <c r="O111" s="255" t="str">
        <f ca="1">IF($N10=FALSE,"",SUBSTITUTE(OFFSET($AA$108,COUNTIF($Z$109:$Z$118,"&lt;="&amp;ABS(H76)),0),0,"")&amp;O$109)</f>
        <v/>
      </c>
      <c r="P111" s="255" t="str">
        <f ca="1">IF($N10=FALSE,"",SUBSTITUTE(OFFSET($AA$108,COUNTIF($Z$109:$Z$118,"&lt;="&amp;ABS(I76)),0),0,"")&amp;P$109)</f>
        <v/>
      </c>
      <c r="Q111" s="255" t="str">
        <f t="shared" si="87"/>
        <v/>
      </c>
      <c r="R111" s="255" t="str">
        <f t="shared" si="87"/>
        <v/>
      </c>
      <c r="W111" s="375">
        <v>9.9999999999999995E-7</v>
      </c>
      <c r="X111" s="375" t="s">
        <v>862</v>
      </c>
      <c r="Y111" s="375">
        <v>6</v>
      </c>
      <c r="Z111" s="85">
        <v>10</v>
      </c>
      <c r="AA111" s="85" t="s">
        <v>145</v>
      </c>
    </row>
    <row r="112" spans="2:27" ht="15" customHeight="1">
      <c r="B112" s="240">
        <f t="shared" si="81"/>
        <v>3</v>
      </c>
      <c r="C112" s="260" t="str">
        <f t="shared" si="82"/>
        <v/>
      </c>
      <c r="D112" s="260" t="str">
        <f t="shared" si="83"/>
        <v>-</v>
      </c>
      <c r="E112" s="260" t="str">
        <f t="shared" si="84"/>
        <v>-</v>
      </c>
      <c r="F112" s="260" t="str">
        <f>IF($N11=FALSE,"",TEXT(+IF(O$3=TRUE,ROUND(W77,$M$109),ROUNDUP(W77,$M$109)),Q112))</f>
        <v/>
      </c>
      <c r="H112" s="269" t="str">
        <f>IF($N11=FALSE,"",ROUND(Pressure_1_R1!N6*$H$3,M$109+1))</f>
        <v/>
      </c>
      <c r="I112" s="269" t="str">
        <f>IF($N11=FALSE,"",ROUND(Pressure_1_R1!O6*$H$3,M$109+1))</f>
        <v/>
      </c>
      <c r="J112" s="269" t="str">
        <f t="shared" si="85"/>
        <v/>
      </c>
      <c r="K112" s="270" t="str">
        <f t="shared" si="86"/>
        <v>-</v>
      </c>
      <c r="M112" s="255" t="str">
        <f ca="1">IF($N11=FALSE,"",OFFSET(Y$108,COUNTIF(W$109:W$119,"&lt;="&amp;U77),0)+P$3)</f>
        <v/>
      </c>
      <c r="N112" s="255" t="str">
        <f ca="1">IF($N11=FALSE,"",SUBSTITUTE(OFFSET($AA$108,COUNTIF($Z$109:$Z$118,"&lt;="&amp;ABS(C77)),0),0,"")&amp;N$109)</f>
        <v/>
      </c>
      <c r="O112" s="255" t="str">
        <f ca="1">IF($N11=FALSE,"",SUBSTITUTE(OFFSET($AA$108,COUNTIF($Z$109:$Z$118,"&lt;="&amp;ABS(H77)),0),0,"")&amp;O$109)</f>
        <v/>
      </c>
      <c r="P112" s="255" t="str">
        <f ca="1">IF($N11=FALSE,"",SUBSTITUTE(OFFSET($AA$108,COUNTIF($Z$109:$Z$118,"&lt;="&amp;ABS(I77)),0),0,"")&amp;P$109)</f>
        <v/>
      </c>
      <c r="Q112" s="255" t="str">
        <f t="shared" si="87"/>
        <v/>
      </c>
      <c r="R112" s="255" t="str">
        <f t="shared" si="87"/>
        <v/>
      </c>
      <c r="W112" s="375">
        <v>1.0000000000000001E-5</v>
      </c>
      <c r="X112" s="375" t="s">
        <v>651</v>
      </c>
      <c r="Y112" s="375">
        <v>5</v>
      </c>
      <c r="Z112" s="85">
        <v>100</v>
      </c>
      <c r="AA112" s="85" t="s">
        <v>146</v>
      </c>
    </row>
    <row r="113" spans="2:27" ht="15" customHeight="1">
      <c r="B113" s="240">
        <f t="shared" si="81"/>
        <v>4</v>
      </c>
      <c r="C113" s="260" t="str">
        <f t="shared" si="82"/>
        <v/>
      </c>
      <c r="D113" s="260" t="str">
        <f t="shared" si="83"/>
        <v>-</v>
      </c>
      <c r="E113" s="260" t="str">
        <f t="shared" si="84"/>
        <v>-</v>
      </c>
      <c r="F113" s="260" t="str">
        <f>IF($N12=FALSE,"",TEXT(+IF(O$3=TRUE,ROUND(W78,$M$109),ROUNDUP(W78,$M$109)),Q113))</f>
        <v/>
      </c>
      <c r="H113" s="269" t="str">
        <f>IF($N12=FALSE,"",ROUND(Pressure_1_R1!N7*$H$3,M$109+1))</f>
        <v/>
      </c>
      <c r="I113" s="269" t="str">
        <f>IF($N12=FALSE,"",ROUND(Pressure_1_R1!O7*$H$3,M$109+1))</f>
        <v/>
      </c>
      <c r="J113" s="269" t="str">
        <f t="shared" si="85"/>
        <v/>
      </c>
      <c r="K113" s="270" t="str">
        <f t="shared" si="86"/>
        <v>-</v>
      </c>
      <c r="M113" s="255" t="str">
        <f ca="1">IF($N12=FALSE,"",OFFSET(Y$108,COUNTIF(W$109:W$119,"&lt;="&amp;U78),0)+P$3)</f>
        <v/>
      </c>
      <c r="N113" s="255" t="str">
        <f ca="1">IF($N12=FALSE,"",SUBSTITUTE(OFFSET($AA$108,COUNTIF($Z$109:$Z$118,"&lt;="&amp;ABS(C78)),0),0,"")&amp;N$109)</f>
        <v/>
      </c>
      <c r="O113" s="255" t="str">
        <f ca="1">IF($N12=FALSE,"",SUBSTITUTE(OFFSET($AA$108,COUNTIF($Z$109:$Z$118,"&lt;="&amp;ABS(H78)),0),0,"")&amp;O$109)</f>
        <v/>
      </c>
      <c r="P113" s="255" t="str">
        <f ca="1">IF($N12=FALSE,"",SUBSTITUTE(OFFSET($AA$108,COUNTIF($Z$109:$Z$118,"&lt;="&amp;ABS(I78)),0),0,"")&amp;P$109)</f>
        <v/>
      </c>
      <c r="Q113" s="255" t="str">
        <f t="shared" si="87"/>
        <v/>
      </c>
      <c r="R113" s="255" t="str">
        <f t="shared" si="87"/>
        <v/>
      </c>
      <c r="W113" s="375">
        <v>1E-4</v>
      </c>
      <c r="X113" s="375" t="s">
        <v>863</v>
      </c>
      <c r="Y113" s="375">
        <v>4</v>
      </c>
      <c r="Z113" s="85">
        <v>1000</v>
      </c>
      <c r="AA113" s="85" t="s">
        <v>147</v>
      </c>
    </row>
    <row r="114" spans="2:27" ht="15" customHeight="1">
      <c r="B114" s="240">
        <f t="shared" si="81"/>
        <v>5</v>
      </c>
      <c r="C114" s="260" t="str">
        <f t="shared" si="82"/>
        <v/>
      </c>
      <c r="D114" s="260" t="str">
        <f t="shared" si="83"/>
        <v>-</v>
      </c>
      <c r="E114" s="260" t="str">
        <f t="shared" si="84"/>
        <v>-</v>
      </c>
      <c r="F114" s="260" t="str">
        <f>IF($N13=FALSE,"",TEXT(+IF(O$3=TRUE,ROUND(W79,$M$109),ROUNDUP(W79,$M$109)),Q114))</f>
        <v/>
      </c>
      <c r="H114" s="269" t="str">
        <f>IF($N13=FALSE,"",ROUND(Pressure_1_R1!N8*$H$3,M$109+1))</f>
        <v/>
      </c>
      <c r="I114" s="269" t="str">
        <f>IF($N13=FALSE,"",ROUND(Pressure_1_R1!O8*$H$3,M$109+1))</f>
        <v/>
      </c>
      <c r="J114" s="269" t="str">
        <f t="shared" si="85"/>
        <v/>
      </c>
      <c r="K114" s="270" t="str">
        <f t="shared" si="86"/>
        <v>-</v>
      </c>
      <c r="M114" s="255" t="str">
        <f ca="1">IF($N13=FALSE,"",OFFSET(Y$108,COUNTIF(W$109:W$119,"&lt;="&amp;U79),0)+P$3)</f>
        <v/>
      </c>
      <c r="N114" s="255" t="str">
        <f ca="1">IF($N13=FALSE,"",SUBSTITUTE(OFFSET($AA$108,COUNTIF($Z$109:$Z$118,"&lt;="&amp;ABS(C79)),0),0,"")&amp;N$109)</f>
        <v/>
      </c>
      <c r="O114" s="255" t="str">
        <f ca="1">IF($N13=FALSE,"",SUBSTITUTE(OFFSET($AA$108,COUNTIF($Z$109:$Z$118,"&lt;="&amp;ABS(H79)),0),0,"")&amp;O$109)</f>
        <v/>
      </c>
      <c r="P114" s="255" t="str">
        <f ca="1">IF($N13=FALSE,"",SUBSTITUTE(OFFSET($AA$108,COUNTIF($Z$109:$Z$118,"&lt;="&amp;ABS(I79)),0),0,"")&amp;P$109)</f>
        <v/>
      </c>
      <c r="Q114" s="255" t="str">
        <f t="shared" si="87"/>
        <v/>
      </c>
      <c r="R114" s="255" t="str">
        <f t="shared" si="87"/>
        <v/>
      </c>
      <c r="W114" s="375">
        <v>1E-3</v>
      </c>
      <c r="X114" s="376" t="s">
        <v>864</v>
      </c>
      <c r="Y114" s="375">
        <v>3</v>
      </c>
      <c r="Z114" s="85">
        <v>10000</v>
      </c>
      <c r="AA114" s="85" t="s">
        <v>148</v>
      </c>
    </row>
    <row r="115" spans="2:27" ht="15" customHeight="1">
      <c r="B115" s="240">
        <f t="shared" si="81"/>
        <v>6</v>
      </c>
      <c r="C115" s="260" t="str">
        <f t="shared" si="82"/>
        <v/>
      </c>
      <c r="D115" s="260" t="str">
        <f t="shared" si="83"/>
        <v>-</v>
      </c>
      <c r="E115" s="260" t="str">
        <f t="shared" si="84"/>
        <v>-</v>
      </c>
      <c r="F115" s="260" t="str">
        <f>IF($N14=FALSE,"",TEXT(+IF(O$3=TRUE,ROUND(W80,$M$109),ROUNDUP(W80,$M$109)),Q115))</f>
        <v/>
      </c>
      <c r="H115" s="269" t="str">
        <f>IF($N14=FALSE,"",ROUND(Pressure_1_R1!N9*$H$3,M$109+1))</f>
        <v/>
      </c>
      <c r="I115" s="269" t="str">
        <f>IF($N14=FALSE,"",ROUND(Pressure_1_R1!O9*$H$3,M$109+1))</f>
        <v/>
      </c>
      <c r="J115" s="269" t="str">
        <f t="shared" si="85"/>
        <v/>
      </c>
      <c r="K115" s="270" t="str">
        <f t="shared" si="86"/>
        <v>-</v>
      </c>
      <c r="M115" s="255" t="str">
        <f ca="1">IF($N14=FALSE,"",OFFSET(Y$108,COUNTIF(W$109:W$119,"&lt;="&amp;U80),0)+P$3)</f>
        <v/>
      </c>
      <c r="N115" s="255" t="str">
        <f ca="1">IF($N14=FALSE,"",SUBSTITUTE(OFFSET($AA$108,COUNTIF($Z$109:$Z$118,"&lt;="&amp;ABS(C80)),0),0,"")&amp;N$109)</f>
        <v/>
      </c>
      <c r="O115" s="255" t="str">
        <f ca="1">IF($N14=FALSE,"",SUBSTITUTE(OFFSET($AA$108,COUNTIF($Z$109:$Z$118,"&lt;="&amp;ABS(H80)),0),0,"")&amp;O$109)</f>
        <v/>
      </c>
      <c r="P115" s="255" t="str">
        <f ca="1">IF($N14=FALSE,"",SUBSTITUTE(OFFSET($AA$108,COUNTIF($Z$109:$Z$118,"&lt;="&amp;ABS(I80)),0),0,"")&amp;P$109)</f>
        <v/>
      </c>
      <c r="Q115" s="255" t="str">
        <f t="shared" si="87"/>
        <v/>
      </c>
      <c r="R115" s="255" t="str">
        <f t="shared" si="87"/>
        <v/>
      </c>
      <c r="W115" s="375">
        <v>0.01</v>
      </c>
      <c r="X115" s="376" t="s">
        <v>858</v>
      </c>
      <c r="Y115" s="375">
        <v>2</v>
      </c>
      <c r="Z115" s="85">
        <v>100000</v>
      </c>
      <c r="AA115" s="85" t="s">
        <v>149</v>
      </c>
    </row>
    <row r="116" spans="2:27" ht="15" customHeight="1">
      <c r="B116" s="240">
        <f t="shared" si="81"/>
        <v>7</v>
      </c>
      <c r="C116" s="260" t="str">
        <f t="shared" si="82"/>
        <v/>
      </c>
      <c r="D116" s="260" t="str">
        <f t="shared" si="83"/>
        <v>-</v>
      </c>
      <c r="E116" s="260" t="str">
        <f t="shared" si="84"/>
        <v>-</v>
      </c>
      <c r="F116" s="260" t="str">
        <f>IF($N15=FALSE,"",TEXT(+IF(O$3=TRUE,ROUND(W81,$M$109),ROUNDUP(W81,$M$109)),Q116))</f>
        <v/>
      </c>
      <c r="H116" s="269" t="str">
        <f>IF($N15=FALSE,"",ROUND(Pressure_1_R1!N10*$H$3,M$109+1))</f>
        <v/>
      </c>
      <c r="I116" s="269" t="str">
        <f>IF($N15=FALSE,"",ROUND(Pressure_1_R1!O10*$H$3,M$109+1))</f>
        <v/>
      </c>
      <c r="J116" s="269" t="str">
        <f t="shared" si="85"/>
        <v/>
      </c>
      <c r="K116" s="270" t="str">
        <f t="shared" si="86"/>
        <v>-</v>
      </c>
      <c r="M116" s="255" t="str">
        <f ca="1">IF($N15=FALSE,"",OFFSET(Y$108,COUNTIF(W$109:W$119,"&lt;="&amp;U81),0)+P$3)</f>
        <v/>
      </c>
      <c r="N116" s="255" t="str">
        <f ca="1">IF($N15=FALSE,"",SUBSTITUTE(OFFSET($AA$108,COUNTIF($Z$109:$Z$118,"&lt;="&amp;ABS(C81)),0),0,"")&amp;N$109)</f>
        <v/>
      </c>
      <c r="O116" s="255" t="str">
        <f ca="1">IF($N15=FALSE,"",SUBSTITUTE(OFFSET($AA$108,COUNTIF($Z$109:$Z$118,"&lt;="&amp;ABS(H81)),0),0,"")&amp;O$109)</f>
        <v/>
      </c>
      <c r="P116" s="255" t="str">
        <f ca="1">IF($N15=FALSE,"",SUBSTITUTE(OFFSET($AA$108,COUNTIF($Z$109:$Z$118,"&lt;="&amp;ABS(I81)),0),0,"")&amp;P$109)</f>
        <v/>
      </c>
      <c r="Q116" s="255" t="str">
        <f t="shared" si="87"/>
        <v/>
      </c>
      <c r="R116" s="255" t="str">
        <f t="shared" si="87"/>
        <v/>
      </c>
      <c r="W116" s="375">
        <v>0.1</v>
      </c>
      <c r="X116" s="376" t="s">
        <v>865</v>
      </c>
      <c r="Y116" s="375">
        <v>1</v>
      </c>
      <c r="Z116" s="85">
        <v>1000000</v>
      </c>
      <c r="AA116" s="85" t="s">
        <v>150</v>
      </c>
    </row>
    <row r="117" spans="2:27" ht="15" customHeight="1">
      <c r="B117" s="240">
        <f t="shared" si="81"/>
        <v>8</v>
      </c>
      <c r="C117" s="260" t="str">
        <f t="shared" si="82"/>
        <v/>
      </c>
      <c r="D117" s="260" t="str">
        <f t="shared" si="83"/>
        <v>-</v>
      </c>
      <c r="E117" s="260" t="str">
        <f t="shared" si="84"/>
        <v>-</v>
      </c>
      <c r="F117" s="260" t="str">
        <f>IF($N16=FALSE,"",TEXT(+IF(O$3=TRUE,ROUND(W82,$M$109),ROUNDUP(W82,$M$109)),Q117))</f>
        <v/>
      </c>
      <c r="H117" s="269" t="str">
        <f>IF($N16=FALSE,"",ROUND(Pressure_1_R1!N11*$H$3,M$109+1))</f>
        <v/>
      </c>
      <c r="I117" s="269" t="str">
        <f>IF($N16=FALSE,"",ROUND(Pressure_1_R1!O11*$H$3,M$109+1))</f>
        <v/>
      </c>
      <c r="J117" s="269" t="str">
        <f t="shared" si="85"/>
        <v/>
      </c>
      <c r="K117" s="270" t="str">
        <f t="shared" si="86"/>
        <v>-</v>
      </c>
      <c r="M117" s="255" t="str">
        <f ca="1">IF($N16=FALSE,"",OFFSET(Y$108,COUNTIF(W$109:W$119,"&lt;="&amp;U82),0)+P$3)</f>
        <v/>
      </c>
      <c r="N117" s="255" t="str">
        <f ca="1">IF($N16=FALSE,"",SUBSTITUTE(OFFSET($AA$108,COUNTIF($Z$109:$Z$118,"&lt;="&amp;ABS(C82)),0),0,"")&amp;N$109)</f>
        <v/>
      </c>
      <c r="O117" s="255" t="str">
        <f ca="1">IF($N16=FALSE,"",SUBSTITUTE(OFFSET($AA$108,COUNTIF($Z$109:$Z$118,"&lt;="&amp;ABS(H82)),0),0,"")&amp;O$109)</f>
        <v/>
      </c>
      <c r="P117" s="255" t="str">
        <f ca="1">IF($N16=FALSE,"",SUBSTITUTE(OFFSET($AA$108,COUNTIF($Z$109:$Z$118,"&lt;="&amp;ABS(I82)),0),0,"")&amp;P$109)</f>
        <v/>
      </c>
      <c r="Q117" s="255" t="str">
        <f t="shared" si="87"/>
        <v/>
      </c>
      <c r="R117" s="255" t="str">
        <f t="shared" si="87"/>
        <v/>
      </c>
      <c r="W117" s="375">
        <v>1</v>
      </c>
      <c r="X117" s="375">
        <v>0</v>
      </c>
      <c r="Y117" s="375">
        <v>0</v>
      </c>
      <c r="Z117" s="85">
        <v>10000000</v>
      </c>
      <c r="AA117" s="85" t="s">
        <v>151</v>
      </c>
    </row>
    <row r="118" spans="2:27" ht="15" customHeight="1">
      <c r="B118" s="240">
        <f t="shared" si="81"/>
        <v>9</v>
      </c>
      <c r="C118" s="260" t="str">
        <f t="shared" si="82"/>
        <v/>
      </c>
      <c r="D118" s="260" t="str">
        <f t="shared" si="83"/>
        <v>-</v>
      </c>
      <c r="E118" s="260" t="str">
        <f t="shared" si="84"/>
        <v>-</v>
      </c>
      <c r="F118" s="260" t="str">
        <f>IF($N17=FALSE,"",TEXT(+IF(O$3=TRUE,ROUND(W83,$M$109),ROUNDUP(W83,$M$109)),Q118))</f>
        <v/>
      </c>
      <c r="H118" s="269" t="str">
        <f>IF($N17=FALSE,"",ROUND(Pressure_1_R1!N12*$H$3,M$109+1))</f>
        <v/>
      </c>
      <c r="I118" s="269" t="str">
        <f>IF($N17=FALSE,"",ROUND(Pressure_1_R1!O12*$H$3,M$109+1))</f>
        <v/>
      </c>
      <c r="J118" s="269" t="str">
        <f t="shared" si="85"/>
        <v/>
      </c>
      <c r="K118" s="270" t="str">
        <f t="shared" si="86"/>
        <v>-</v>
      </c>
      <c r="M118" s="255" t="str">
        <f ca="1">IF($N17=FALSE,"",OFFSET(Y$108,COUNTIF(W$109:W$119,"&lt;="&amp;U83),0)+P$3)</f>
        <v/>
      </c>
      <c r="N118" s="255" t="str">
        <f ca="1">IF($N17=FALSE,"",SUBSTITUTE(OFFSET($AA$108,COUNTIF($Z$109:$Z$118,"&lt;="&amp;ABS(C83)),0),0,"")&amp;N$109)</f>
        <v/>
      </c>
      <c r="O118" s="255" t="str">
        <f ca="1">IF($N17=FALSE,"",SUBSTITUTE(OFFSET($AA$108,COUNTIF($Z$109:$Z$118,"&lt;="&amp;ABS(H83)),0),0,"")&amp;O$109)</f>
        <v/>
      </c>
      <c r="P118" s="255" t="str">
        <f ca="1">IF($N17=FALSE,"",SUBSTITUTE(OFFSET($AA$108,COUNTIF($Z$109:$Z$118,"&lt;="&amp;ABS(I83)),0),0,"")&amp;P$109)</f>
        <v/>
      </c>
      <c r="Q118" s="255" t="str">
        <f t="shared" si="87"/>
        <v/>
      </c>
      <c r="R118" s="255" t="str">
        <f t="shared" si="87"/>
        <v/>
      </c>
      <c r="W118" s="375">
        <v>10</v>
      </c>
      <c r="X118" s="375">
        <v>0</v>
      </c>
      <c r="Y118" s="375">
        <v>-1</v>
      </c>
      <c r="Z118" s="85"/>
      <c r="AA118" s="85"/>
    </row>
    <row r="119" spans="2:27" ht="15" customHeight="1">
      <c r="B119" s="240">
        <f t="shared" si="81"/>
        <v>10</v>
      </c>
      <c r="C119" s="260" t="str">
        <f t="shared" si="82"/>
        <v/>
      </c>
      <c r="D119" s="260" t="str">
        <f t="shared" si="83"/>
        <v>-</v>
      </c>
      <c r="E119" s="260" t="str">
        <f t="shared" si="84"/>
        <v>-</v>
      </c>
      <c r="F119" s="260" t="str">
        <f>IF($N18=FALSE,"",TEXT(+IF(O$3=TRUE,ROUND(W84,$M$109),ROUNDUP(W84,$M$109)),Q119))</f>
        <v/>
      </c>
      <c r="H119" s="269" t="str">
        <f>IF($N18=FALSE,"",ROUND(Pressure_1_R1!N13*$H$3,M$109+1))</f>
        <v/>
      </c>
      <c r="I119" s="269" t="str">
        <f>IF($N18=FALSE,"",ROUND(Pressure_1_R1!O13*$H$3,M$109+1))</f>
        <v/>
      </c>
      <c r="J119" s="269" t="str">
        <f t="shared" si="85"/>
        <v/>
      </c>
      <c r="K119" s="270" t="str">
        <f t="shared" si="86"/>
        <v>-</v>
      </c>
      <c r="M119" s="255" t="str">
        <f ca="1">IF($N18=FALSE,"",OFFSET(Y$108,COUNTIF(W$109:W$119,"&lt;="&amp;U84),0)+P$3)</f>
        <v/>
      </c>
      <c r="N119" s="255" t="str">
        <f ca="1">IF($N18=FALSE,"",SUBSTITUTE(OFFSET($AA$108,COUNTIF($Z$109:$Z$118,"&lt;="&amp;ABS(C84)),0),0,"")&amp;N$109)</f>
        <v/>
      </c>
      <c r="O119" s="255" t="str">
        <f ca="1">IF($N18=FALSE,"",SUBSTITUTE(OFFSET($AA$108,COUNTIF($Z$109:$Z$118,"&lt;="&amp;ABS(H84)),0),0,"")&amp;O$109)</f>
        <v/>
      </c>
      <c r="P119" s="255" t="str">
        <f ca="1">IF($N18=FALSE,"",SUBSTITUTE(OFFSET($AA$108,COUNTIF($Z$109:$Z$118,"&lt;="&amp;ABS(I84)),0),0,"")&amp;P$109)</f>
        <v/>
      </c>
      <c r="Q119" s="255" t="str">
        <f t="shared" si="87"/>
        <v/>
      </c>
      <c r="R119" s="255" t="str">
        <f t="shared" si="87"/>
        <v/>
      </c>
      <c r="W119" s="375">
        <v>100</v>
      </c>
      <c r="X119" s="375">
        <v>0</v>
      </c>
      <c r="Y119" s="375">
        <v>-2</v>
      </c>
    </row>
    <row r="120" spans="2:27" ht="15" customHeight="1">
      <c r="B120" s="240">
        <f t="shared" si="81"/>
        <v>11</v>
      </c>
      <c r="C120" s="260" t="str">
        <f t="shared" si="82"/>
        <v/>
      </c>
      <c r="D120" s="260" t="str">
        <f t="shared" si="83"/>
        <v>-</v>
      </c>
      <c r="E120" s="260" t="str">
        <f t="shared" si="84"/>
        <v>-</v>
      </c>
      <c r="F120" s="260" t="str">
        <f>IF($N19=FALSE,"",TEXT(+IF(O$3=TRUE,ROUND(W85,$M$109),ROUNDUP(W85,$M$109)),Q120))</f>
        <v/>
      </c>
      <c r="H120" s="269" t="str">
        <f>IF($N19=FALSE,"",ROUND(Pressure_1_R1!N14*$H$3,M$109+1))</f>
        <v/>
      </c>
      <c r="I120" s="269" t="str">
        <f>IF($N19=FALSE,"",ROUND(Pressure_1_R1!O14*$H$3,M$109+1))</f>
        <v/>
      </c>
      <c r="J120" s="269" t="str">
        <f t="shared" si="85"/>
        <v/>
      </c>
      <c r="K120" s="270" t="str">
        <f t="shared" si="86"/>
        <v>-</v>
      </c>
      <c r="M120" s="255" t="str">
        <f ca="1">IF($N19=FALSE,"",OFFSET(Y$108,COUNTIF(W$109:W$119,"&lt;="&amp;U85),0)+P$3)</f>
        <v/>
      </c>
      <c r="N120" s="255" t="str">
        <f ca="1">IF($N19=FALSE,"",SUBSTITUTE(OFFSET($AA$108,COUNTIF($Z$109:$Z$118,"&lt;="&amp;ABS(C85)),0),0,"")&amp;N$109)</f>
        <v/>
      </c>
      <c r="O120" s="255" t="str">
        <f ca="1">IF($N19=FALSE,"",SUBSTITUTE(OFFSET($AA$108,COUNTIF($Z$109:$Z$118,"&lt;="&amp;ABS(H85)),0),0,"")&amp;O$109)</f>
        <v/>
      </c>
      <c r="P120" s="255" t="str">
        <f ca="1">IF($N19=FALSE,"",SUBSTITUTE(OFFSET($AA$108,COUNTIF($Z$109:$Z$118,"&lt;="&amp;ABS(I85)),0),0,"")&amp;P$109)</f>
        <v/>
      </c>
      <c r="Q120" s="255" t="str">
        <f t="shared" si="87"/>
        <v/>
      </c>
      <c r="R120" s="255" t="str">
        <f t="shared" si="87"/>
        <v/>
      </c>
    </row>
    <row r="121" spans="2:27" ht="15" customHeight="1">
      <c r="B121" s="240">
        <f t="shared" si="81"/>
        <v>12</v>
      </c>
      <c r="C121" s="260" t="str">
        <f t="shared" si="82"/>
        <v/>
      </c>
      <c r="D121" s="260" t="str">
        <f t="shared" si="83"/>
        <v>-</v>
      </c>
      <c r="E121" s="260" t="str">
        <f t="shared" si="84"/>
        <v>-</v>
      </c>
      <c r="F121" s="260" t="str">
        <f>IF($N20=FALSE,"",TEXT(+IF(O$3=TRUE,ROUND(W86,$M$109),ROUNDUP(W86,$M$109)),Q121))</f>
        <v/>
      </c>
      <c r="H121" s="269" t="str">
        <f>IF($N20=FALSE,"",ROUND(Pressure_1_R1!N15*$H$3,M$109+1))</f>
        <v/>
      </c>
      <c r="I121" s="269" t="str">
        <f>IF($N20=FALSE,"",ROUND(Pressure_1_R1!O15*$H$3,M$109+1))</f>
        <v/>
      </c>
      <c r="J121" s="269" t="str">
        <f t="shared" si="85"/>
        <v/>
      </c>
      <c r="K121" s="270" t="str">
        <f t="shared" si="86"/>
        <v>-</v>
      </c>
      <c r="M121" s="255" t="str">
        <f ca="1">IF($N20=FALSE,"",OFFSET(Y$108,COUNTIF(W$109:W$119,"&lt;="&amp;U86),0)+P$3)</f>
        <v/>
      </c>
      <c r="N121" s="255" t="str">
        <f ca="1">IF($N20=FALSE,"",SUBSTITUTE(OFFSET($AA$108,COUNTIF($Z$109:$Z$118,"&lt;="&amp;ABS(C86)),0),0,"")&amp;N$109)</f>
        <v/>
      </c>
      <c r="O121" s="255" t="str">
        <f ca="1">IF($N20=FALSE,"",SUBSTITUTE(OFFSET($AA$108,COUNTIF($Z$109:$Z$118,"&lt;="&amp;ABS(H86)),0),0,"")&amp;O$109)</f>
        <v/>
      </c>
      <c r="P121" s="255" t="str">
        <f ca="1">IF($N20=FALSE,"",SUBSTITUTE(OFFSET($AA$108,COUNTIF($Z$109:$Z$118,"&lt;="&amp;ABS(I86)),0),0,"")&amp;P$109)</f>
        <v/>
      </c>
      <c r="Q121" s="255" t="str">
        <f t="shared" si="87"/>
        <v/>
      </c>
      <c r="R121" s="255" t="str">
        <f t="shared" si="87"/>
        <v/>
      </c>
      <c r="T121" s="239"/>
    </row>
    <row r="122" spans="2:27" ht="15" customHeight="1">
      <c r="B122" s="240">
        <f t="shared" si="81"/>
        <v>13</v>
      </c>
      <c r="C122" s="260" t="str">
        <f t="shared" si="82"/>
        <v/>
      </c>
      <c r="D122" s="260" t="str">
        <f t="shared" si="83"/>
        <v>-</v>
      </c>
      <c r="E122" s="260" t="str">
        <f t="shared" si="84"/>
        <v>-</v>
      </c>
      <c r="F122" s="260" t="str">
        <f>IF($N21=FALSE,"",TEXT(+IF(O$3=TRUE,ROUND(W87,$M$109),ROUNDUP(W87,$M$109)),Q122))</f>
        <v/>
      </c>
      <c r="H122" s="269" t="str">
        <f>IF($N21=FALSE,"",ROUND(Pressure_1_R1!N16*$H$3,M$109+1))</f>
        <v/>
      </c>
      <c r="I122" s="269" t="str">
        <f>IF($N21=FALSE,"",ROUND(Pressure_1_R1!O16*$H$3,M$109+1))</f>
        <v/>
      </c>
      <c r="J122" s="269" t="str">
        <f t="shared" si="85"/>
        <v/>
      </c>
      <c r="K122" s="270" t="str">
        <f t="shared" si="86"/>
        <v>-</v>
      </c>
      <c r="M122" s="255" t="str">
        <f ca="1">IF($N21=FALSE,"",OFFSET(Y$108,COUNTIF(W$109:W$119,"&lt;="&amp;U87),0)+P$3)</f>
        <v/>
      </c>
      <c r="N122" s="255" t="str">
        <f ca="1">IF($N21=FALSE,"",SUBSTITUTE(OFFSET($AA$108,COUNTIF($Z$109:$Z$118,"&lt;="&amp;ABS(C87)),0),0,"")&amp;N$109)</f>
        <v/>
      </c>
      <c r="O122" s="255" t="str">
        <f ca="1">IF($N21=FALSE,"",SUBSTITUTE(OFFSET($AA$108,COUNTIF($Z$109:$Z$118,"&lt;="&amp;ABS(H87)),0),0,"")&amp;O$109)</f>
        <v/>
      </c>
      <c r="P122" s="255" t="str">
        <f ca="1">IF($N21=FALSE,"",SUBSTITUTE(OFFSET($AA$108,COUNTIF($Z$109:$Z$118,"&lt;="&amp;ABS(I87)),0),0,"")&amp;P$109)</f>
        <v/>
      </c>
      <c r="Q122" s="255" t="str">
        <f t="shared" si="87"/>
        <v/>
      </c>
      <c r="R122" s="255" t="str">
        <f t="shared" si="87"/>
        <v/>
      </c>
      <c r="T122" s="239"/>
    </row>
    <row r="123" spans="2:27" ht="15" customHeight="1">
      <c r="B123" s="240">
        <f t="shared" si="81"/>
        <v>14</v>
      </c>
      <c r="C123" s="260" t="str">
        <f t="shared" si="82"/>
        <v/>
      </c>
      <c r="D123" s="260" t="str">
        <f t="shared" si="83"/>
        <v>-</v>
      </c>
      <c r="E123" s="260" t="str">
        <f t="shared" si="84"/>
        <v>-</v>
      </c>
      <c r="F123" s="260" t="str">
        <f>IF($N22=FALSE,"",TEXT(+IF(O$3=TRUE,ROUND(W88,$M$109),ROUNDUP(W88,$M$109)),Q123))</f>
        <v/>
      </c>
      <c r="H123" s="269" t="str">
        <f>IF($N22=FALSE,"",ROUND(Pressure_1_R1!N17*$H$3,M$109+1))</f>
        <v/>
      </c>
      <c r="I123" s="269" t="str">
        <f>IF($N22=FALSE,"",ROUND(Pressure_1_R1!O17*$H$3,M$109+1))</f>
        <v/>
      </c>
      <c r="J123" s="269" t="str">
        <f t="shared" si="85"/>
        <v/>
      </c>
      <c r="K123" s="270" t="str">
        <f t="shared" si="86"/>
        <v>-</v>
      </c>
      <c r="M123" s="255" t="str">
        <f ca="1">IF($N22=FALSE,"",OFFSET(Y$108,COUNTIF(W$109:W$119,"&lt;="&amp;U88),0)+P$3)</f>
        <v/>
      </c>
      <c r="N123" s="255" t="str">
        <f ca="1">IF($N22=FALSE,"",SUBSTITUTE(OFFSET($AA$108,COUNTIF($Z$109:$Z$118,"&lt;="&amp;ABS(C88)),0),0,"")&amp;N$109)</f>
        <v/>
      </c>
      <c r="O123" s="255" t="str">
        <f ca="1">IF($N22=FALSE,"",SUBSTITUTE(OFFSET($AA$108,COUNTIF($Z$109:$Z$118,"&lt;="&amp;ABS(H88)),0),0,"")&amp;O$109)</f>
        <v/>
      </c>
      <c r="P123" s="255" t="str">
        <f ca="1">IF($N22=FALSE,"",SUBSTITUTE(OFFSET($AA$108,COUNTIF($Z$109:$Z$118,"&lt;="&amp;ABS(I88)),0),0,"")&amp;P$109)</f>
        <v/>
      </c>
      <c r="Q123" s="255" t="str">
        <f t="shared" si="87"/>
        <v/>
      </c>
      <c r="R123" s="255" t="str">
        <f t="shared" si="87"/>
        <v/>
      </c>
    </row>
    <row r="124" spans="2:27" ht="15" customHeight="1">
      <c r="B124" s="240">
        <f t="shared" ref="B124:B139" si="88">B89</f>
        <v>15</v>
      </c>
      <c r="C124" s="260" t="str">
        <f t="shared" ref="C124:C139" si="89">IF($N23=FALSE,"",TEXT(ROUND(D89,$M$109),N124))</f>
        <v/>
      </c>
      <c r="D124" s="260" t="str">
        <f t="shared" ref="D124:D139" si="90">IF($N23=FALSE,"-",TEXT(H89,O124))</f>
        <v>-</v>
      </c>
      <c r="E124" s="260" t="str">
        <f t="shared" ref="E124:E139" si="91">IF($N23=FALSE,"-",TEXT(ROUND(I89,$M$109),P124))</f>
        <v>-</v>
      </c>
      <c r="F124" s="260" t="str">
        <f>IF($N23=FALSE,"",TEXT(+IF(O$3=TRUE,ROUND(W89,$M$109),ROUNDUP(W89,$M$109)),Q124))</f>
        <v/>
      </c>
      <c r="H124" s="269" t="str">
        <f>IF($N23=FALSE,"",ROUND(Pressure_1_R1!N18*$H$3,M$109+1))</f>
        <v/>
      </c>
      <c r="I124" s="269" t="str">
        <f>IF($N23=FALSE,"",ROUND(Pressure_1_R1!O18*$H$3,M$109+1))</f>
        <v/>
      </c>
      <c r="J124" s="269" t="str">
        <f t="shared" ref="J124:J139" si="92">IF($N23=FALSE,"","± "&amp;TEXT((I124-H124)/2,R124))</f>
        <v/>
      </c>
      <c r="K124" s="270" t="str">
        <f t="shared" ref="K124:K139" si="93">IF($N23=FALSE,"-",IF(AND(H124&lt;=H89,H89&lt;=I124),"PASS","FAIL"))</f>
        <v>-</v>
      </c>
      <c r="M124" s="255" t="str">
        <f ca="1">IF($N23=FALSE,"",OFFSET(Y$108,COUNTIF(W$109:W$119,"&lt;="&amp;U89),0)+P$3)</f>
        <v/>
      </c>
      <c r="N124" s="255" t="str">
        <f ca="1">IF($N23=FALSE,"",SUBSTITUTE(OFFSET($AA$108,COUNTIF($Z$109:$Z$118,"&lt;="&amp;ABS(C89)),0),0,"")&amp;N$109)</f>
        <v/>
      </c>
      <c r="O124" s="255" t="str">
        <f ca="1">IF($N23=FALSE,"",SUBSTITUTE(OFFSET($AA$108,COUNTIF($Z$109:$Z$118,"&lt;="&amp;ABS(H89)),0),0,"")&amp;O$109)</f>
        <v/>
      </c>
      <c r="P124" s="255" t="str">
        <f ca="1">IF($N23=FALSE,"",SUBSTITUTE(OFFSET($AA$108,COUNTIF($Z$109:$Z$118,"&lt;="&amp;ABS(I89)),0),0,"")&amp;P$109)</f>
        <v/>
      </c>
      <c r="Q124" s="255" t="str">
        <f t="shared" ref="Q124:R124" si="94">IF($N23=FALSE,"",Q$109)</f>
        <v/>
      </c>
      <c r="R124" s="255" t="str">
        <f t="shared" si="94"/>
        <v/>
      </c>
    </row>
    <row r="125" spans="2:27" ht="15" customHeight="1">
      <c r="B125" s="240">
        <f t="shared" si="88"/>
        <v>16</v>
      </c>
      <c r="C125" s="260" t="str">
        <f t="shared" si="89"/>
        <v/>
      </c>
      <c r="D125" s="260" t="str">
        <f t="shared" si="90"/>
        <v>-</v>
      </c>
      <c r="E125" s="260" t="str">
        <f t="shared" si="91"/>
        <v>-</v>
      </c>
      <c r="F125" s="260" t="str">
        <f>IF($N24=FALSE,"",TEXT(+IF(O$3=TRUE,ROUND(W90,$M$109),ROUNDUP(W90,$M$109)),Q125))</f>
        <v/>
      </c>
      <c r="H125" s="269" t="str">
        <f>IF($N24=FALSE,"",ROUND(Pressure_1_R1!N19*$H$3,M$109+1))</f>
        <v/>
      </c>
      <c r="I125" s="269" t="str">
        <f>IF($N24=FALSE,"",ROUND(Pressure_1_R1!O19*$H$3,M$109+1))</f>
        <v/>
      </c>
      <c r="J125" s="269" t="str">
        <f t="shared" si="92"/>
        <v/>
      </c>
      <c r="K125" s="270" t="str">
        <f t="shared" si="93"/>
        <v>-</v>
      </c>
      <c r="M125" s="255" t="str">
        <f ca="1">IF($N24=FALSE,"",OFFSET(Y$108,COUNTIF(W$109:W$119,"&lt;="&amp;U90),0)+P$3)</f>
        <v/>
      </c>
      <c r="N125" s="255" t="str">
        <f ca="1">IF($N24=FALSE,"",SUBSTITUTE(OFFSET($AA$108,COUNTIF($Z$109:$Z$118,"&lt;="&amp;ABS(C90)),0),0,"")&amp;N$109)</f>
        <v/>
      </c>
      <c r="O125" s="255" t="str">
        <f ca="1">IF($N24=FALSE,"",SUBSTITUTE(OFFSET($AA$108,COUNTIF($Z$109:$Z$118,"&lt;="&amp;ABS(H90)),0),0,"")&amp;O$109)</f>
        <v/>
      </c>
      <c r="P125" s="255" t="str">
        <f ca="1">IF($N24=FALSE,"",SUBSTITUTE(OFFSET($AA$108,COUNTIF($Z$109:$Z$118,"&lt;="&amp;ABS(I90)),0),0,"")&amp;P$109)</f>
        <v/>
      </c>
      <c r="Q125" s="255" t="str">
        <f t="shared" ref="Q125:R125" si="95">IF($N24=FALSE,"",Q$109)</f>
        <v/>
      </c>
      <c r="R125" s="255" t="str">
        <f t="shared" si="95"/>
        <v/>
      </c>
    </row>
    <row r="126" spans="2:27" ht="15" customHeight="1">
      <c r="B126" s="240">
        <f t="shared" si="88"/>
        <v>17</v>
      </c>
      <c r="C126" s="260" t="str">
        <f t="shared" si="89"/>
        <v/>
      </c>
      <c r="D126" s="260" t="str">
        <f t="shared" si="90"/>
        <v>-</v>
      </c>
      <c r="E126" s="260" t="str">
        <f t="shared" si="91"/>
        <v>-</v>
      </c>
      <c r="F126" s="260" t="str">
        <f>IF($N25=FALSE,"",TEXT(+IF(O$3=TRUE,ROUND(W91,$M$109),ROUNDUP(W91,$M$109)),Q126))</f>
        <v/>
      </c>
      <c r="H126" s="269" t="str">
        <f>IF($N25=FALSE,"",ROUND(Pressure_1_R1!N20*$H$3,M$109+1))</f>
        <v/>
      </c>
      <c r="I126" s="269" t="str">
        <f>IF($N25=FALSE,"",ROUND(Pressure_1_R1!O20*$H$3,M$109+1))</f>
        <v/>
      </c>
      <c r="J126" s="269" t="str">
        <f t="shared" si="92"/>
        <v/>
      </c>
      <c r="K126" s="270" t="str">
        <f t="shared" si="93"/>
        <v>-</v>
      </c>
      <c r="M126" s="255" t="str">
        <f ca="1">IF($N25=FALSE,"",OFFSET(Y$108,COUNTIF(W$109:W$119,"&lt;="&amp;U91),0)+P$3)</f>
        <v/>
      </c>
      <c r="N126" s="255" t="str">
        <f ca="1">IF($N25=FALSE,"",SUBSTITUTE(OFFSET($AA$108,COUNTIF($Z$109:$Z$118,"&lt;="&amp;ABS(C91)),0),0,"")&amp;N$109)</f>
        <v/>
      </c>
      <c r="O126" s="255" t="str">
        <f ca="1">IF($N25=FALSE,"",SUBSTITUTE(OFFSET($AA$108,COUNTIF($Z$109:$Z$118,"&lt;="&amp;ABS(H91)),0),0,"")&amp;O$109)</f>
        <v/>
      </c>
      <c r="P126" s="255" t="str">
        <f ca="1">IF($N25=FALSE,"",SUBSTITUTE(OFFSET($AA$108,COUNTIF($Z$109:$Z$118,"&lt;="&amp;ABS(I91)),0),0,"")&amp;P$109)</f>
        <v/>
      </c>
      <c r="Q126" s="255" t="str">
        <f t="shared" ref="Q126:R126" si="96">IF($N25=FALSE,"",Q$109)</f>
        <v/>
      </c>
      <c r="R126" s="255" t="str">
        <f t="shared" si="96"/>
        <v/>
      </c>
    </row>
    <row r="127" spans="2:27" ht="15" customHeight="1">
      <c r="B127" s="240">
        <f t="shared" si="88"/>
        <v>18</v>
      </c>
      <c r="C127" s="260" t="str">
        <f t="shared" si="89"/>
        <v/>
      </c>
      <c r="D127" s="260" t="str">
        <f t="shared" si="90"/>
        <v>-</v>
      </c>
      <c r="E127" s="260" t="str">
        <f t="shared" si="91"/>
        <v>-</v>
      </c>
      <c r="F127" s="260" t="str">
        <f>IF($N26=FALSE,"",TEXT(+IF(O$3=TRUE,ROUND(W92,$M$109),ROUNDUP(W92,$M$109)),Q127))</f>
        <v/>
      </c>
      <c r="H127" s="269" t="str">
        <f>IF($N26=FALSE,"",ROUND(Pressure_1_R1!N21*$H$3,M$109+1))</f>
        <v/>
      </c>
      <c r="I127" s="269" t="str">
        <f>IF($N26=FALSE,"",ROUND(Pressure_1_R1!O21*$H$3,M$109+1))</f>
        <v/>
      </c>
      <c r="J127" s="269" t="str">
        <f t="shared" si="92"/>
        <v/>
      </c>
      <c r="K127" s="270" t="str">
        <f t="shared" si="93"/>
        <v>-</v>
      </c>
      <c r="M127" s="255" t="str">
        <f ca="1">IF($N26=FALSE,"",OFFSET(Y$108,COUNTIF(W$109:W$119,"&lt;="&amp;U92),0)+P$3)</f>
        <v/>
      </c>
      <c r="N127" s="255" t="str">
        <f ca="1">IF($N26=FALSE,"",SUBSTITUTE(OFFSET($AA$108,COUNTIF($Z$109:$Z$118,"&lt;="&amp;ABS(C92)),0),0,"")&amp;N$109)</f>
        <v/>
      </c>
      <c r="O127" s="255" t="str">
        <f ca="1">IF($N26=FALSE,"",SUBSTITUTE(OFFSET($AA$108,COUNTIF($Z$109:$Z$118,"&lt;="&amp;ABS(H92)),0),0,"")&amp;O$109)</f>
        <v/>
      </c>
      <c r="P127" s="255" t="str">
        <f ca="1">IF($N26=FALSE,"",SUBSTITUTE(OFFSET($AA$108,COUNTIF($Z$109:$Z$118,"&lt;="&amp;ABS(I92)),0),0,"")&amp;P$109)</f>
        <v/>
      </c>
      <c r="Q127" s="255" t="str">
        <f t="shared" ref="Q127:R127" si="97">IF($N26=FALSE,"",Q$109)</f>
        <v/>
      </c>
      <c r="R127" s="255" t="str">
        <f t="shared" si="97"/>
        <v/>
      </c>
    </row>
    <row r="128" spans="2:27" ht="15" customHeight="1">
      <c r="B128" s="240">
        <f t="shared" si="88"/>
        <v>19</v>
      </c>
      <c r="C128" s="260" t="str">
        <f t="shared" si="89"/>
        <v/>
      </c>
      <c r="D128" s="260" t="str">
        <f t="shared" si="90"/>
        <v>-</v>
      </c>
      <c r="E128" s="260" t="str">
        <f t="shared" si="91"/>
        <v>-</v>
      </c>
      <c r="F128" s="260" t="str">
        <f>IF($N27=FALSE,"",TEXT(+IF(O$3=TRUE,ROUND(W93,$M$109),ROUNDUP(W93,$M$109)),Q128))</f>
        <v/>
      </c>
      <c r="H128" s="269" t="str">
        <f>IF($N27=FALSE,"",ROUND(Pressure_1_R1!N22*$H$3,M$109+1))</f>
        <v/>
      </c>
      <c r="I128" s="269" t="str">
        <f>IF($N27=FALSE,"",ROUND(Pressure_1_R1!O22*$H$3,M$109+1))</f>
        <v/>
      </c>
      <c r="J128" s="269" t="str">
        <f t="shared" si="92"/>
        <v/>
      </c>
      <c r="K128" s="270" t="str">
        <f t="shared" si="93"/>
        <v>-</v>
      </c>
      <c r="M128" s="255" t="str">
        <f ca="1">IF($N27=FALSE,"",OFFSET(Y$108,COUNTIF(W$109:W$119,"&lt;="&amp;U93),0)+P$3)</f>
        <v/>
      </c>
      <c r="N128" s="255" t="str">
        <f ca="1">IF($N27=FALSE,"",SUBSTITUTE(OFFSET($AA$108,COUNTIF($Z$109:$Z$118,"&lt;="&amp;ABS(C93)),0),0,"")&amp;N$109)</f>
        <v/>
      </c>
      <c r="O128" s="255" t="str">
        <f ca="1">IF($N27=FALSE,"",SUBSTITUTE(OFFSET($AA$108,COUNTIF($Z$109:$Z$118,"&lt;="&amp;ABS(H93)),0),0,"")&amp;O$109)</f>
        <v/>
      </c>
      <c r="P128" s="255" t="str">
        <f ca="1">IF($N27=FALSE,"",SUBSTITUTE(OFFSET($AA$108,COUNTIF($Z$109:$Z$118,"&lt;="&amp;ABS(I93)),0),0,"")&amp;P$109)</f>
        <v/>
      </c>
      <c r="Q128" s="255" t="str">
        <f t="shared" ref="Q128:R128" si="98">IF($N27=FALSE,"",Q$109)</f>
        <v/>
      </c>
      <c r="R128" s="255" t="str">
        <f t="shared" si="98"/>
        <v/>
      </c>
    </row>
    <row r="129" spans="1:20" ht="15" customHeight="1">
      <c r="B129" s="240">
        <f t="shared" si="88"/>
        <v>20</v>
      </c>
      <c r="C129" s="260" t="str">
        <f t="shared" si="89"/>
        <v/>
      </c>
      <c r="D129" s="260" t="str">
        <f t="shared" si="90"/>
        <v>-</v>
      </c>
      <c r="E129" s="260" t="str">
        <f t="shared" si="91"/>
        <v>-</v>
      </c>
      <c r="F129" s="260" t="str">
        <f>IF($N28=FALSE,"",TEXT(+IF(O$3=TRUE,ROUND(W94,$M$109),ROUNDUP(W94,$M$109)),Q129))</f>
        <v/>
      </c>
      <c r="H129" s="269" t="str">
        <f>IF($N28=FALSE,"",ROUND(Pressure_1_R1!N23*$H$3,M$109+1))</f>
        <v/>
      </c>
      <c r="I129" s="269" t="str">
        <f>IF($N28=FALSE,"",ROUND(Pressure_1_R1!O23*$H$3,M$109+1))</f>
        <v/>
      </c>
      <c r="J129" s="269" t="str">
        <f t="shared" si="92"/>
        <v/>
      </c>
      <c r="K129" s="270" t="str">
        <f t="shared" si="93"/>
        <v>-</v>
      </c>
      <c r="M129" s="255" t="str">
        <f ca="1">IF($N28=FALSE,"",OFFSET(Y$108,COUNTIF(W$109:W$119,"&lt;="&amp;U94),0)+P$3)</f>
        <v/>
      </c>
      <c r="N129" s="255" t="str">
        <f ca="1">IF($N28=FALSE,"",SUBSTITUTE(OFFSET($AA$108,COUNTIF($Z$109:$Z$118,"&lt;="&amp;ABS(C94)),0),0,"")&amp;N$109)</f>
        <v/>
      </c>
      <c r="O129" s="255" t="str">
        <f ca="1">IF($N28=FALSE,"",SUBSTITUTE(OFFSET($AA$108,COUNTIF($Z$109:$Z$118,"&lt;="&amp;ABS(H94)),0),0,"")&amp;O$109)</f>
        <v/>
      </c>
      <c r="P129" s="255" t="str">
        <f ca="1">IF($N28=FALSE,"",SUBSTITUTE(OFFSET($AA$108,COUNTIF($Z$109:$Z$118,"&lt;="&amp;ABS(I94)),0),0,"")&amp;P$109)</f>
        <v/>
      </c>
      <c r="Q129" s="255" t="str">
        <f t="shared" ref="Q129:R129" si="99">IF($N28=FALSE,"",Q$109)</f>
        <v/>
      </c>
      <c r="R129" s="255" t="str">
        <f t="shared" si="99"/>
        <v/>
      </c>
    </row>
    <row r="130" spans="1:20" ht="15" customHeight="1">
      <c r="B130" s="240">
        <f t="shared" si="88"/>
        <v>21</v>
      </c>
      <c r="C130" s="260" t="str">
        <f t="shared" si="89"/>
        <v/>
      </c>
      <c r="D130" s="260" t="str">
        <f t="shared" si="90"/>
        <v>-</v>
      </c>
      <c r="E130" s="260" t="str">
        <f t="shared" si="91"/>
        <v>-</v>
      </c>
      <c r="F130" s="260" t="str">
        <f>IF($N29=FALSE,"",TEXT(+IF(O$3=TRUE,ROUND(W95,$M$109),ROUNDUP(W95,$M$109)),Q130))</f>
        <v/>
      </c>
      <c r="H130" s="269" t="str">
        <f>IF($N29=FALSE,"",ROUND(Pressure_1_R1!N24*$H$3,M$109+1))</f>
        <v/>
      </c>
      <c r="I130" s="269" t="str">
        <f>IF($N29=FALSE,"",ROUND(Pressure_1_R1!O24*$H$3,M$109+1))</f>
        <v/>
      </c>
      <c r="J130" s="269" t="str">
        <f t="shared" si="92"/>
        <v/>
      </c>
      <c r="K130" s="270" t="str">
        <f t="shared" si="93"/>
        <v>-</v>
      </c>
      <c r="M130" s="255" t="str">
        <f ca="1">IF($N29=FALSE,"",OFFSET(Y$108,COUNTIF(W$109:W$119,"&lt;="&amp;U95),0)+P$3)</f>
        <v/>
      </c>
      <c r="N130" s="255" t="str">
        <f ca="1">IF($N29=FALSE,"",SUBSTITUTE(OFFSET($AA$108,COUNTIF($Z$109:$Z$118,"&lt;="&amp;ABS(C95)),0),0,"")&amp;N$109)</f>
        <v/>
      </c>
      <c r="O130" s="255" t="str">
        <f ca="1">IF($N29=FALSE,"",SUBSTITUTE(OFFSET($AA$108,COUNTIF($Z$109:$Z$118,"&lt;="&amp;ABS(H95)),0),0,"")&amp;O$109)</f>
        <v/>
      </c>
      <c r="P130" s="255" t="str">
        <f ca="1">IF($N29=FALSE,"",SUBSTITUTE(OFFSET($AA$108,COUNTIF($Z$109:$Z$118,"&lt;="&amp;ABS(I95)),0),0,"")&amp;P$109)</f>
        <v/>
      </c>
      <c r="Q130" s="255" t="str">
        <f t="shared" ref="Q130:R130" si="100">IF($N29=FALSE,"",Q$109)</f>
        <v/>
      </c>
      <c r="R130" s="255" t="str">
        <f t="shared" si="100"/>
        <v/>
      </c>
    </row>
    <row r="131" spans="1:20" ht="15" customHeight="1">
      <c r="B131" s="240">
        <f t="shared" si="88"/>
        <v>22</v>
      </c>
      <c r="C131" s="260" t="str">
        <f t="shared" si="89"/>
        <v/>
      </c>
      <c r="D131" s="260" t="str">
        <f t="shared" si="90"/>
        <v>-</v>
      </c>
      <c r="E131" s="260" t="str">
        <f t="shared" si="91"/>
        <v>-</v>
      </c>
      <c r="F131" s="260" t="str">
        <f>IF($N30=FALSE,"",TEXT(+IF(O$3=TRUE,ROUND(W96,$M$109),ROUNDUP(W96,$M$109)),Q131))</f>
        <v/>
      </c>
      <c r="H131" s="269" t="str">
        <f>IF($N30=FALSE,"",ROUND(Pressure_1_R1!N25*$H$3,M$109+1))</f>
        <v/>
      </c>
      <c r="I131" s="269" t="str">
        <f>IF($N30=FALSE,"",ROUND(Pressure_1_R1!O25*$H$3,M$109+1))</f>
        <v/>
      </c>
      <c r="J131" s="269" t="str">
        <f t="shared" si="92"/>
        <v/>
      </c>
      <c r="K131" s="270" t="str">
        <f t="shared" si="93"/>
        <v>-</v>
      </c>
      <c r="M131" s="255" t="str">
        <f ca="1">IF($N30=FALSE,"",OFFSET(Y$108,COUNTIF(W$109:W$119,"&lt;="&amp;U96),0)+P$3)</f>
        <v/>
      </c>
      <c r="N131" s="255" t="str">
        <f ca="1">IF($N30=FALSE,"",SUBSTITUTE(OFFSET($AA$108,COUNTIF($Z$109:$Z$118,"&lt;="&amp;ABS(C96)),0),0,"")&amp;N$109)</f>
        <v/>
      </c>
      <c r="O131" s="255" t="str">
        <f ca="1">IF($N30=FALSE,"",SUBSTITUTE(OFFSET($AA$108,COUNTIF($Z$109:$Z$118,"&lt;="&amp;ABS(H96)),0),0,"")&amp;O$109)</f>
        <v/>
      </c>
      <c r="P131" s="255" t="str">
        <f ca="1">IF($N30=FALSE,"",SUBSTITUTE(OFFSET($AA$108,COUNTIF($Z$109:$Z$118,"&lt;="&amp;ABS(I96)),0),0,"")&amp;P$109)</f>
        <v/>
      </c>
      <c r="Q131" s="255" t="str">
        <f t="shared" ref="Q131:R131" si="101">IF($N30=FALSE,"",Q$109)</f>
        <v/>
      </c>
      <c r="R131" s="255" t="str">
        <f t="shared" si="101"/>
        <v/>
      </c>
    </row>
    <row r="132" spans="1:20" ht="15" customHeight="1">
      <c r="B132" s="240">
        <f t="shared" si="88"/>
        <v>23</v>
      </c>
      <c r="C132" s="260" t="str">
        <f t="shared" si="89"/>
        <v/>
      </c>
      <c r="D132" s="260" t="str">
        <f t="shared" si="90"/>
        <v>-</v>
      </c>
      <c r="E132" s="260" t="str">
        <f t="shared" si="91"/>
        <v>-</v>
      </c>
      <c r="F132" s="260" t="str">
        <f>IF($N31=FALSE,"",TEXT(+IF(O$3=TRUE,ROUND(W97,$M$109),ROUNDUP(W97,$M$109)),Q132))</f>
        <v/>
      </c>
      <c r="H132" s="269" t="str">
        <f>IF($N31=FALSE,"",ROUND(Pressure_1_R1!N26*$H$3,M$109+1))</f>
        <v/>
      </c>
      <c r="I132" s="269" t="str">
        <f>IF($N31=FALSE,"",ROUND(Pressure_1_R1!O26*$H$3,M$109+1))</f>
        <v/>
      </c>
      <c r="J132" s="269" t="str">
        <f t="shared" si="92"/>
        <v/>
      </c>
      <c r="K132" s="270" t="str">
        <f t="shared" si="93"/>
        <v>-</v>
      </c>
      <c r="M132" s="255" t="str">
        <f ca="1">IF($N31=FALSE,"",OFFSET(Y$108,COUNTIF(W$109:W$119,"&lt;="&amp;U97),0)+P$3)</f>
        <v/>
      </c>
      <c r="N132" s="255" t="str">
        <f ca="1">IF($N31=FALSE,"",SUBSTITUTE(OFFSET($AA$108,COUNTIF($Z$109:$Z$118,"&lt;="&amp;ABS(C97)),0),0,"")&amp;N$109)</f>
        <v/>
      </c>
      <c r="O132" s="255" t="str">
        <f ca="1">IF($N31=FALSE,"",SUBSTITUTE(OFFSET($AA$108,COUNTIF($Z$109:$Z$118,"&lt;="&amp;ABS(H97)),0),0,"")&amp;O$109)</f>
        <v/>
      </c>
      <c r="P132" s="255" t="str">
        <f ca="1">IF($N31=FALSE,"",SUBSTITUTE(OFFSET($AA$108,COUNTIF($Z$109:$Z$118,"&lt;="&amp;ABS(I97)),0),0,"")&amp;P$109)</f>
        <v/>
      </c>
      <c r="Q132" s="255" t="str">
        <f t="shared" ref="Q132:R132" si="102">IF($N31=FALSE,"",Q$109)</f>
        <v/>
      </c>
      <c r="R132" s="255" t="str">
        <f t="shared" si="102"/>
        <v/>
      </c>
    </row>
    <row r="133" spans="1:20" ht="15" customHeight="1">
      <c r="B133" s="240">
        <f t="shared" si="88"/>
        <v>24</v>
      </c>
      <c r="C133" s="260" t="str">
        <f t="shared" si="89"/>
        <v/>
      </c>
      <c r="D133" s="260" t="str">
        <f t="shared" si="90"/>
        <v>-</v>
      </c>
      <c r="E133" s="260" t="str">
        <f t="shared" si="91"/>
        <v>-</v>
      </c>
      <c r="F133" s="260" t="str">
        <f>IF($N32=FALSE,"",TEXT(+IF(O$3=TRUE,ROUND(W98,$M$109),ROUNDUP(W98,$M$109)),Q133))</f>
        <v/>
      </c>
      <c r="H133" s="269" t="str">
        <f>IF($N32=FALSE,"",ROUND(Pressure_1_R1!N27*$H$3,M$109+1))</f>
        <v/>
      </c>
      <c r="I133" s="269" t="str">
        <f>IF($N32=FALSE,"",ROUND(Pressure_1_R1!O27*$H$3,M$109+1))</f>
        <v/>
      </c>
      <c r="J133" s="269" t="str">
        <f t="shared" si="92"/>
        <v/>
      </c>
      <c r="K133" s="270" t="str">
        <f t="shared" si="93"/>
        <v>-</v>
      </c>
      <c r="M133" s="255" t="str">
        <f ca="1">IF($N32=FALSE,"",OFFSET(Y$108,COUNTIF(W$109:W$119,"&lt;="&amp;U98),0)+P$3)</f>
        <v/>
      </c>
      <c r="N133" s="255" t="str">
        <f ca="1">IF($N32=FALSE,"",SUBSTITUTE(OFFSET($AA$108,COUNTIF($Z$109:$Z$118,"&lt;="&amp;ABS(C98)),0),0,"")&amp;N$109)</f>
        <v/>
      </c>
      <c r="O133" s="255" t="str">
        <f ca="1">IF($N32=FALSE,"",SUBSTITUTE(OFFSET($AA$108,COUNTIF($Z$109:$Z$118,"&lt;="&amp;ABS(H98)),0),0,"")&amp;O$109)</f>
        <v/>
      </c>
      <c r="P133" s="255" t="str">
        <f ca="1">IF($N32=FALSE,"",SUBSTITUTE(OFFSET($AA$108,COUNTIF($Z$109:$Z$118,"&lt;="&amp;ABS(I98)),0),0,"")&amp;P$109)</f>
        <v/>
      </c>
      <c r="Q133" s="255" t="str">
        <f t="shared" ref="Q133:R133" si="103">IF($N32=FALSE,"",Q$109)</f>
        <v/>
      </c>
      <c r="R133" s="255" t="str">
        <f t="shared" si="103"/>
        <v/>
      </c>
    </row>
    <row r="134" spans="1:20" ht="15" customHeight="1">
      <c r="B134" s="240">
        <f t="shared" si="88"/>
        <v>25</v>
      </c>
      <c r="C134" s="260" t="str">
        <f t="shared" si="89"/>
        <v/>
      </c>
      <c r="D134" s="260" t="str">
        <f t="shared" si="90"/>
        <v>-</v>
      </c>
      <c r="E134" s="260" t="str">
        <f t="shared" si="91"/>
        <v>-</v>
      </c>
      <c r="F134" s="260" t="str">
        <f>IF($N33=FALSE,"",TEXT(+IF(O$3=TRUE,ROUND(W99,$M$109),ROUNDUP(W99,$M$109)),Q134))</f>
        <v/>
      </c>
      <c r="H134" s="269" t="str">
        <f>IF($N33=FALSE,"",ROUND(Pressure_1_R1!N28*$H$3,M$109+1))</f>
        <v/>
      </c>
      <c r="I134" s="269" t="str">
        <f>IF($N33=FALSE,"",ROUND(Pressure_1_R1!O28*$H$3,M$109+1))</f>
        <v/>
      </c>
      <c r="J134" s="269" t="str">
        <f t="shared" si="92"/>
        <v/>
      </c>
      <c r="K134" s="270" t="str">
        <f t="shared" si="93"/>
        <v>-</v>
      </c>
      <c r="M134" s="255" t="str">
        <f ca="1">IF($N33=FALSE,"",OFFSET(Y$108,COUNTIF(W$109:W$119,"&lt;="&amp;U99),0)+P$3)</f>
        <v/>
      </c>
      <c r="N134" s="255" t="str">
        <f ca="1">IF($N33=FALSE,"",SUBSTITUTE(OFFSET($AA$108,COUNTIF($Z$109:$Z$118,"&lt;="&amp;ABS(C99)),0),0,"")&amp;N$109)</f>
        <v/>
      </c>
      <c r="O134" s="255" t="str">
        <f ca="1">IF($N33=FALSE,"",SUBSTITUTE(OFFSET($AA$108,COUNTIF($Z$109:$Z$118,"&lt;="&amp;ABS(H99)),0),0,"")&amp;O$109)</f>
        <v/>
      </c>
      <c r="P134" s="255" t="str">
        <f ca="1">IF($N33=FALSE,"",SUBSTITUTE(OFFSET($AA$108,COUNTIF($Z$109:$Z$118,"&lt;="&amp;ABS(I99)),0),0,"")&amp;P$109)</f>
        <v/>
      </c>
      <c r="Q134" s="255" t="str">
        <f t="shared" ref="Q134:R134" si="104">IF($N33=FALSE,"",Q$109)</f>
        <v/>
      </c>
      <c r="R134" s="255" t="str">
        <f t="shared" si="104"/>
        <v/>
      </c>
    </row>
    <row r="135" spans="1:20" ht="15" customHeight="1">
      <c r="B135" s="240">
        <f t="shared" si="88"/>
        <v>26</v>
      </c>
      <c r="C135" s="260" t="str">
        <f t="shared" si="89"/>
        <v/>
      </c>
      <c r="D135" s="260" t="str">
        <f t="shared" si="90"/>
        <v>-</v>
      </c>
      <c r="E135" s="260" t="str">
        <f t="shared" si="91"/>
        <v>-</v>
      </c>
      <c r="F135" s="260" t="str">
        <f>IF($N34=FALSE,"",TEXT(+IF(O$3=TRUE,ROUND(W100,$M$109),ROUNDUP(W100,$M$109)),Q135))</f>
        <v/>
      </c>
      <c r="H135" s="269" t="str">
        <f>IF($N34=FALSE,"",ROUND(Pressure_1_R1!N29*$H$3,M$109+1))</f>
        <v/>
      </c>
      <c r="I135" s="269" t="str">
        <f>IF($N34=FALSE,"",ROUND(Pressure_1_R1!O29*$H$3,M$109+1))</f>
        <v/>
      </c>
      <c r="J135" s="269" t="str">
        <f t="shared" si="92"/>
        <v/>
      </c>
      <c r="K135" s="270" t="str">
        <f t="shared" si="93"/>
        <v>-</v>
      </c>
      <c r="M135" s="255" t="str">
        <f ca="1">IF($N34=FALSE,"",OFFSET(Y$108,COUNTIF(W$109:W$119,"&lt;="&amp;U100),0)+P$3)</f>
        <v/>
      </c>
      <c r="N135" s="255" t="str">
        <f ca="1">IF($N34=FALSE,"",SUBSTITUTE(OFFSET($AA$108,COUNTIF($Z$109:$Z$118,"&lt;="&amp;ABS(C100)),0),0,"")&amp;N$109)</f>
        <v/>
      </c>
      <c r="O135" s="255" t="str">
        <f ca="1">IF($N34=FALSE,"",SUBSTITUTE(OFFSET($AA$108,COUNTIF($Z$109:$Z$118,"&lt;="&amp;ABS(H100)),0),0,"")&amp;O$109)</f>
        <v/>
      </c>
      <c r="P135" s="255" t="str">
        <f ca="1">IF($N34=FALSE,"",SUBSTITUTE(OFFSET($AA$108,COUNTIF($Z$109:$Z$118,"&lt;="&amp;ABS(I100)),0),0,"")&amp;P$109)</f>
        <v/>
      </c>
      <c r="Q135" s="255" t="str">
        <f t="shared" ref="Q135:R135" si="105">IF($N34=FALSE,"",Q$109)</f>
        <v/>
      </c>
      <c r="R135" s="255" t="str">
        <f t="shared" si="105"/>
        <v/>
      </c>
    </row>
    <row r="136" spans="1:20" ht="15" customHeight="1">
      <c r="B136" s="240">
        <f t="shared" si="88"/>
        <v>27</v>
      </c>
      <c r="C136" s="260" t="str">
        <f t="shared" si="89"/>
        <v/>
      </c>
      <c r="D136" s="260" t="str">
        <f t="shared" si="90"/>
        <v>-</v>
      </c>
      <c r="E136" s="260" t="str">
        <f t="shared" si="91"/>
        <v>-</v>
      </c>
      <c r="F136" s="260" t="str">
        <f>IF($N35=FALSE,"",TEXT(+IF(O$3=TRUE,ROUND(W101,$M$109),ROUNDUP(W101,$M$109)),Q136))</f>
        <v/>
      </c>
      <c r="H136" s="269" t="str">
        <f>IF($N35=FALSE,"",ROUND(Pressure_1_R1!N30*$H$3,M$109+1))</f>
        <v/>
      </c>
      <c r="I136" s="269" t="str">
        <f>IF($N35=FALSE,"",ROUND(Pressure_1_R1!O30*$H$3,M$109+1))</f>
        <v/>
      </c>
      <c r="J136" s="269" t="str">
        <f t="shared" si="92"/>
        <v/>
      </c>
      <c r="K136" s="270" t="str">
        <f t="shared" si="93"/>
        <v>-</v>
      </c>
      <c r="M136" s="255" t="str">
        <f ca="1">IF($N35=FALSE,"",OFFSET(Y$108,COUNTIF(W$109:W$119,"&lt;="&amp;U101),0)+P$3)</f>
        <v/>
      </c>
      <c r="N136" s="255" t="str">
        <f ca="1">IF($N35=FALSE,"",SUBSTITUTE(OFFSET($AA$108,COUNTIF($Z$109:$Z$118,"&lt;="&amp;ABS(C101)),0),0,"")&amp;N$109)</f>
        <v/>
      </c>
      <c r="O136" s="255" t="str">
        <f ca="1">IF($N35=FALSE,"",SUBSTITUTE(OFFSET($AA$108,COUNTIF($Z$109:$Z$118,"&lt;="&amp;ABS(H101)),0),0,"")&amp;O$109)</f>
        <v/>
      </c>
      <c r="P136" s="255" t="str">
        <f ca="1">IF($N35=FALSE,"",SUBSTITUTE(OFFSET($AA$108,COUNTIF($Z$109:$Z$118,"&lt;="&amp;ABS(I101)),0),0,"")&amp;P$109)</f>
        <v/>
      </c>
      <c r="Q136" s="255" t="str">
        <f t="shared" ref="Q136:R136" si="106">IF($N35=FALSE,"",Q$109)</f>
        <v/>
      </c>
      <c r="R136" s="255" t="str">
        <f t="shared" si="106"/>
        <v/>
      </c>
    </row>
    <row r="137" spans="1:20" ht="15" customHeight="1">
      <c r="B137" s="240">
        <f t="shared" si="88"/>
        <v>28</v>
      </c>
      <c r="C137" s="260" t="str">
        <f t="shared" si="89"/>
        <v/>
      </c>
      <c r="D137" s="260" t="str">
        <f t="shared" si="90"/>
        <v>-</v>
      </c>
      <c r="E137" s="260" t="str">
        <f t="shared" si="91"/>
        <v>-</v>
      </c>
      <c r="F137" s="260" t="str">
        <f>IF($N36=FALSE,"",TEXT(+IF(O$3=TRUE,ROUND(W102,$M$109),ROUNDUP(W102,$M$109)),Q137))</f>
        <v/>
      </c>
      <c r="H137" s="269" t="str">
        <f>IF($N36=FALSE,"",ROUND(Pressure_1_R1!N31*$H$3,M$109+1))</f>
        <v/>
      </c>
      <c r="I137" s="269" t="str">
        <f>IF($N36=FALSE,"",ROUND(Pressure_1_R1!O31*$H$3,M$109+1))</f>
        <v/>
      </c>
      <c r="J137" s="269" t="str">
        <f t="shared" si="92"/>
        <v/>
      </c>
      <c r="K137" s="270" t="str">
        <f t="shared" si="93"/>
        <v>-</v>
      </c>
      <c r="M137" s="255" t="str">
        <f ca="1">IF($N36=FALSE,"",OFFSET(Y$108,COUNTIF(W$109:W$119,"&lt;="&amp;U102),0)+P$3)</f>
        <v/>
      </c>
      <c r="N137" s="255" t="str">
        <f ca="1">IF($N36=FALSE,"",SUBSTITUTE(OFFSET($AA$108,COUNTIF($Z$109:$Z$118,"&lt;="&amp;ABS(C102)),0),0,"")&amp;N$109)</f>
        <v/>
      </c>
      <c r="O137" s="255" t="str">
        <f ca="1">IF($N36=FALSE,"",SUBSTITUTE(OFFSET($AA$108,COUNTIF($Z$109:$Z$118,"&lt;="&amp;ABS(H102)),0),0,"")&amp;O$109)</f>
        <v/>
      </c>
      <c r="P137" s="255" t="str">
        <f ca="1">IF($N36=FALSE,"",SUBSTITUTE(OFFSET($AA$108,COUNTIF($Z$109:$Z$118,"&lt;="&amp;ABS(I102)),0),0,"")&amp;P$109)</f>
        <v/>
      </c>
      <c r="Q137" s="255" t="str">
        <f t="shared" ref="Q137:R137" si="107">IF($N36=FALSE,"",Q$109)</f>
        <v/>
      </c>
      <c r="R137" s="255" t="str">
        <f t="shared" si="107"/>
        <v/>
      </c>
      <c r="T137" s="239"/>
    </row>
    <row r="138" spans="1:20" ht="15" customHeight="1">
      <c r="B138" s="240">
        <f t="shared" si="88"/>
        <v>29</v>
      </c>
      <c r="C138" s="260" t="str">
        <f t="shared" si="89"/>
        <v/>
      </c>
      <c r="D138" s="260" t="str">
        <f t="shared" si="90"/>
        <v>-</v>
      </c>
      <c r="E138" s="260" t="str">
        <f t="shared" si="91"/>
        <v>-</v>
      </c>
      <c r="F138" s="260" t="str">
        <f>IF($N37=FALSE,"",TEXT(+IF(O$3=TRUE,ROUND(W103,$M$109),ROUNDUP(W103,$M$109)),Q138))</f>
        <v/>
      </c>
      <c r="H138" s="269" t="str">
        <f>IF($N37=FALSE,"",ROUND(Pressure_1_R1!N32*$H$3,M$109+1))</f>
        <v/>
      </c>
      <c r="I138" s="269" t="str">
        <f>IF($N37=FALSE,"",ROUND(Pressure_1_R1!O32*$H$3,M$109+1))</f>
        <v/>
      </c>
      <c r="J138" s="269" t="str">
        <f t="shared" si="92"/>
        <v/>
      </c>
      <c r="K138" s="270" t="str">
        <f t="shared" si="93"/>
        <v>-</v>
      </c>
      <c r="M138" s="255" t="str">
        <f ca="1">IF($N37=FALSE,"",OFFSET(Y$108,COUNTIF(W$109:W$119,"&lt;="&amp;U103),0)+P$3)</f>
        <v/>
      </c>
      <c r="N138" s="255" t="str">
        <f ca="1">IF($N37=FALSE,"",SUBSTITUTE(OFFSET($AA$108,COUNTIF($Z$109:$Z$118,"&lt;="&amp;ABS(C103)),0),0,"")&amp;N$109)</f>
        <v/>
      </c>
      <c r="O138" s="255" t="str">
        <f ca="1">IF($N37=FALSE,"",SUBSTITUTE(OFFSET($AA$108,COUNTIF($Z$109:$Z$118,"&lt;="&amp;ABS(H103)),0),0,"")&amp;O$109)</f>
        <v/>
      </c>
      <c r="P138" s="255" t="str">
        <f ca="1">IF($N37=FALSE,"",SUBSTITUTE(OFFSET($AA$108,COUNTIF($Z$109:$Z$118,"&lt;="&amp;ABS(I103)),0),0,"")&amp;P$109)</f>
        <v/>
      </c>
      <c r="Q138" s="255" t="str">
        <f t="shared" ref="Q138:R138" si="108">IF($N37=FALSE,"",Q$109)</f>
        <v/>
      </c>
      <c r="R138" s="255" t="str">
        <f t="shared" si="108"/>
        <v/>
      </c>
      <c r="T138" s="239"/>
    </row>
    <row r="139" spans="1:20" ht="15" customHeight="1">
      <c r="B139" s="240">
        <f t="shared" si="88"/>
        <v>30</v>
      </c>
      <c r="C139" s="260" t="str">
        <f t="shared" si="89"/>
        <v/>
      </c>
      <c r="D139" s="260" t="str">
        <f t="shared" si="90"/>
        <v>-</v>
      </c>
      <c r="E139" s="260" t="str">
        <f t="shared" si="91"/>
        <v>-</v>
      </c>
      <c r="F139" s="260" t="str">
        <f>IF($N38=FALSE,"",TEXT(+IF(O$3=TRUE,ROUND(W104,$M$109),ROUNDUP(W104,$M$109)),Q139))</f>
        <v/>
      </c>
      <c r="H139" s="269" t="str">
        <f>IF($N38=FALSE,"",ROUND(Pressure_1_R1!N33*$H$3,M$109+1))</f>
        <v/>
      </c>
      <c r="I139" s="269" t="str">
        <f>IF($N38=FALSE,"",ROUND(Pressure_1_R1!O33*$H$3,M$109+1))</f>
        <v/>
      </c>
      <c r="J139" s="269" t="str">
        <f t="shared" si="92"/>
        <v/>
      </c>
      <c r="K139" s="270" t="str">
        <f t="shared" si="93"/>
        <v>-</v>
      </c>
      <c r="M139" s="255" t="str">
        <f ca="1">IF($N38=FALSE,"",OFFSET(Y$108,COUNTIF(W$109:W$119,"&lt;="&amp;U104),0)+P$3)</f>
        <v/>
      </c>
      <c r="N139" s="255" t="str">
        <f ca="1">IF($N38=FALSE,"",SUBSTITUTE(OFFSET($AA$108,COUNTIF($Z$109:$Z$118,"&lt;="&amp;ABS(C104)),0),0,"")&amp;N$109)</f>
        <v/>
      </c>
      <c r="O139" s="255" t="str">
        <f ca="1">IF($N38=FALSE,"",SUBSTITUTE(OFFSET($AA$108,COUNTIF($Z$109:$Z$118,"&lt;="&amp;ABS(H104)),0),0,"")&amp;O$109)</f>
        <v/>
      </c>
      <c r="P139" s="255" t="str">
        <f ca="1">IF($N38=FALSE,"",SUBSTITUTE(OFFSET($AA$108,COUNTIF($Z$109:$Z$118,"&lt;="&amp;ABS(I104)),0),0,"")&amp;P$109)</f>
        <v/>
      </c>
      <c r="Q139" s="255" t="str">
        <f t="shared" ref="Q139:R139" si="109">IF($N38=FALSE,"",Q$109)</f>
        <v/>
      </c>
      <c r="R139" s="255" t="str">
        <f t="shared" si="109"/>
        <v/>
      </c>
      <c r="T139" s="239"/>
    </row>
    <row r="140" spans="1:20" ht="15" customHeight="1">
      <c r="B140" s="239"/>
      <c r="C140" s="239"/>
      <c r="D140" s="239"/>
      <c r="E140" s="239"/>
      <c r="T140" s="239"/>
    </row>
    <row r="141" spans="1:20" ht="15" customHeight="1">
      <c r="B141" s="239"/>
      <c r="C141" s="239"/>
      <c r="D141" s="239"/>
      <c r="E141" s="239"/>
      <c r="F141" s="256"/>
      <c r="T141" s="239"/>
    </row>
    <row r="142" spans="1:20" ht="15" customHeight="1">
      <c r="B142" s="239"/>
      <c r="C142" s="239"/>
      <c r="D142" s="239"/>
      <c r="E142" s="239"/>
      <c r="H142" s="256"/>
      <c r="I142" s="256"/>
      <c r="J142" s="256"/>
      <c r="K142" s="256"/>
      <c r="L142" s="256"/>
      <c r="M142" s="256"/>
      <c r="N142" s="256"/>
    </row>
    <row r="143" spans="1:20" ht="15" customHeight="1">
      <c r="A143" s="236" t="s">
        <v>556</v>
      </c>
      <c r="B143" s="237"/>
      <c r="C143" s="237"/>
      <c r="D143" s="237"/>
      <c r="E143" s="238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8"/>
      <c r="S143" s="238"/>
      <c r="T143" s="238"/>
    </row>
    <row r="144" spans="1:20" ht="15" customHeight="1">
      <c r="B144" s="363" t="s">
        <v>557</v>
      </c>
      <c r="C144" s="503" t="s">
        <v>995</v>
      </c>
      <c r="D144" s="503" t="s">
        <v>996</v>
      </c>
      <c r="E144" s="373" t="s">
        <v>95</v>
      </c>
      <c r="F144" s="369" t="s">
        <v>559</v>
      </c>
      <c r="G144" s="372" t="s">
        <v>846</v>
      </c>
      <c r="H144" s="369" t="s">
        <v>558</v>
      </c>
      <c r="I144" s="337">
        <f ca="1">E150</f>
        <v>0</v>
      </c>
      <c r="J144" s="337" t="s">
        <v>888</v>
      </c>
      <c r="K144" s="369" t="s">
        <v>560</v>
      </c>
      <c r="L144" s="369" t="s">
        <v>561</v>
      </c>
      <c r="M144" s="238"/>
      <c r="N144" s="238"/>
      <c r="O144" s="238"/>
      <c r="P144" s="238"/>
      <c r="Q144" s="238"/>
      <c r="R144" s="238"/>
      <c r="S144" s="238"/>
      <c r="T144" s="238"/>
    </row>
    <row r="145" spans="2:24" ht="15" customHeight="1">
      <c r="B145" s="240">
        <f>COUNTIF(B151:B210,TRUE)/2</f>
        <v>0</v>
      </c>
      <c r="C145" s="438">
        <f>MIN(Pressure_1_R2!$E$4:$E$63)</f>
        <v>0</v>
      </c>
      <c r="D145" s="438">
        <f>MAX(Pressure_1_R2!$E$4:$E$63)</f>
        <v>0</v>
      </c>
      <c r="E145" s="245">
        <f>Pressure_1_R2!K4</f>
        <v>0</v>
      </c>
      <c r="F145" s="245">
        <f>Pressure_1_R2!L4</f>
        <v>0</v>
      </c>
      <c r="G145" s="245">
        <f>Pressure_1_R2!M$4</f>
        <v>0</v>
      </c>
      <c r="H145" s="245" t="e">
        <f ca="1">OFFSET($Z$6,MATCH(F150,$Z$7:$Z$31,0),MATCH(E150,$AA$6:$AH$6,0))</f>
        <v>#N/A</v>
      </c>
      <c r="I145" s="338" t="e">
        <f ca="1">F145*H145</f>
        <v>#N/A</v>
      </c>
      <c r="J145" s="338" t="str">
        <f ca="1">OFFSET(Y250,COUNTIF(W251:W261,"&lt;="&amp;I145),0)</f>
        <v>자리수</v>
      </c>
      <c r="K145" s="245" t="e">
        <f ca="1">OFFSET(X250,MATCH(J145,Y251:Y261,0),0)</f>
        <v>#N/A</v>
      </c>
      <c r="L145" s="245">
        <f>Pressure_1_R2!J$4</f>
        <v>0</v>
      </c>
      <c r="M145" s="238"/>
      <c r="N145" s="238"/>
      <c r="O145" s="238"/>
      <c r="P145" s="238"/>
      <c r="Q145" s="238"/>
      <c r="R145" s="238"/>
      <c r="S145" s="238"/>
      <c r="T145" s="238"/>
    </row>
    <row r="146" spans="2:24" ht="15" customHeight="1">
      <c r="B146" s="237"/>
      <c r="C146" s="238"/>
      <c r="D146" s="238"/>
      <c r="E146" s="238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  <c r="S146" s="239"/>
      <c r="T146" s="239"/>
    </row>
    <row r="147" spans="2:24" s="244" customFormat="1" ht="15" customHeight="1">
      <c r="B147" s="243" t="s">
        <v>562</v>
      </c>
      <c r="C147" s="241"/>
      <c r="D147" s="241"/>
      <c r="E147" s="242"/>
      <c r="F147" s="241"/>
      <c r="G147" s="237"/>
      <c r="H147" s="241"/>
      <c r="I147" s="241"/>
      <c r="J147" s="241"/>
      <c r="K147" s="241"/>
      <c r="L147" s="241"/>
      <c r="M147" s="241"/>
      <c r="N147" s="243" t="s">
        <v>563</v>
      </c>
    </row>
    <row r="148" spans="2:24" s="238" customFormat="1" ht="15" customHeight="1">
      <c r="B148" s="800" t="s">
        <v>564</v>
      </c>
      <c r="C148" s="800" t="s">
        <v>565</v>
      </c>
      <c r="D148" s="817" t="s">
        <v>547</v>
      </c>
      <c r="E148" s="819" t="s">
        <v>369</v>
      </c>
      <c r="F148" s="800" t="s">
        <v>689</v>
      </c>
      <c r="G148" s="800"/>
      <c r="H148" s="800"/>
      <c r="I148" s="800" t="s">
        <v>566</v>
      </c>
      <c r="J148" s="801" t="s">
        <v>691</v>
      </c>
      <c r="K148" s="802"/>
      <c r="L148" s="803"/>
      <c r="M148" s="241"/>
      <c r="N148" s="800" t="s">
        <v>564</v>
      </c>
      <c r="O148" s="800" t="s">
        <v>567</v>
      </c>
      <c r="P148" s="800" t="s">
        <v>568</v>
      </c>
      <c r="Q148" s="801" t="s">
        <v>693</v>
      </c>
      <c r="R148" s="802"/>
      <c r="S148" s="802"/>
      <c r="T148" s="803"/>
      <c r="U148" s="801" t="s">
        <v>695</v>
      </c>
      <c r="V148" s="802"/>
      <c r="W148" s="802"/>
      <c r="X148" s="803"/>
    </row>
    <row r="149" spans="2:24" s="238" customFormat="1" ht="15" customHeight="1">
      <c r="B149" s="800"/>
      <c r="C149" s="800"/>
      <c r="D149" s="818"/>
      <c r="E149" s="819"/>
      <c r="F149" s="368" t="s">
        <v>569</v>
      </c>
      <c r="G149" s="368" t="s">
        <v>570</v>
      </c>
      <c r="H149" s="368" t="s">
        <v>0</v>
      </c>
      <c r="I149" s="800"/>
      <c r="J149" s="370" t="s">
        <v>571</v>
      </c>
      <c r="K149" s="370" t="s">
        <v>570</v>
      </c>
      <c r="L149" s="370" t="s">
        <v>572</v>
      </c>
      <c r="M149" s="241"/>
      <c r="N149" s="800"/>
      <c r="O149" s="800"/>
      <c r="P149" s="800"/>
      <c r="Q149" s="370" t="s">
        <v>569</v>
      </c>
      <c r="R149" s="370" t="s">
        <v>570</v>
      </c>
      <c r="S149" s="370" t="s">
        <v>573</v>
      </c>
      <c r="T149" s="370" t="s">
        <v>508</v>
      </c>
      <c r="U149" s="370" t="s">
        <v>574</v>
      </c>
      <c r="V149" s="370" t="s">
        <v>570</v>
      </c>
      <c r="W149" s="370" t="s">
        <v>573</v>
      </c>
      <c r="X149" s="370" t="s">
        <v>575</v>
      </c>
    </row>
    <row r="150" spans="2:24" s="238" customFormat="1" ht="15" customHeight="1">
      <c r="B150" s="800"/>
      <c r="C150" s="800"/>
      <c r="D150" s="448">
        <f ca="1">표준압력!G116</f>
        <v>0</v>
      </c>
      <c r="E150" s="448">
        <f ca="1">D150</f>
        <v>0</v>
      </c>
      <c r="F150" s="449">
        <f>G145</f>
        <v>0</v>
      </c>
      <c r="G150" s="370">
        <f>F150</f>
        <v>0</v>
      </c>
      <c r="H150" s="370">
        <f>G150</f>
        <v>0</v>
      </c>
      <c r="I150" s="800"/>
      <c r="J150" s="368">
        <f ca="1">$E150</f>
        <v>0</v>
      </c>
      <c r="K150" s="368">
        <f ca="1">$E150</f>
        <v>0</v>
      </c>
      <c r="L150" s="368">
        <f ca="1">$E150</f>
        <v>0</v>
      </c>
      <c r="M150" s="241"/>
      <c r="N150" s="800"/>
      <c r="O150" s="800"/>
      <c r="P150" s="800"/>
      <c r="Q150" s="368">
        <f ca="1">J150</f>
        <v>0</v>
      </c>
      <c r="R150" s="368">
        <f ca="1">K150</f>
        <v>0</v>
      </c>
      <c r="S150" s="368">
        <f ca="1">L150</f>
        <v>0</v>
      </c>
      <c r="T150" s="368">
        <f ca="1">S150</f>
        <v>0</v>
      </c>
      <c r="U150" s="368">
        <f ca="1">Q150</f>
        <v>0</v>
      </c>
      <c r="V150" s="368">
        <f ca="1">R150</f>
        <v>0</v>
      </c>
      <c r="W150" s="368">
        <f ca="1">S150</f>
        <v>0</v>
      </c>
      <c r="X150" s="368">
        <f ca="1">T150</f>
        <v>0</v>
      </c>
    </row>
    <row r="151" spans="2:24" s="238" customFormat="1" ht="15" customHeight="1">
      <c r="B151" s="246" t="b">
        <f>IF(Pressure_1_R2!U4="",FALSE,TRUE)</f>
        <v>0</v>
      </c>
      <c r="C151" s="247">
        <v>1</v>
      </c>
      <c r="D151" s="248" t="str">
        <f>IF($B151=FALSE,"",표준압력!F116)</f>
        <v/>
      </c>
      <c r="E151" s="248" t="str">
        <f>IF($B151=FALSE,"",표준압력!H116)</f>
        <v/>
      </c>
      <c r="F151" s="248" t="str">
        <f>IF($B151=FALSE,"",Pressure_1_R2!U4)</f>
        <v/>
      </c>
      <c r="G151" s="249" t="str">
        <f>IF($B151=FALSE,"",Pressure_1_R2!V4)</f>
        <v/>
      </c>
      <c r="H151" s="249" t="str">
        <f>IF($B151=FALSE,"",Pressure_1_R2!W4)</f>
        <v/>
      </c>
      <c r="I151" s="255" t="b">
        <f t="shared" ref="I151:I179" si="110">TYPE(G151)=1</f>
        <v>0</v>
      </c>
      <c r="J151" s="250" t="str">
        <f>IF($B151=FALSE,"",F151*$H$145)</f>
        <v/>
      </c>
      <c r="K151" s="251" t="str">
        <f>IF($B151=FALSE,"",IF(G151="ⅹ",J151,G151*$H$145))</f>
        <v/>
      </c>
      <c r="L151" s="251" t="str">
        <f>IF($B151=FALSE,"",IF(H151="ⅹ",K151,H151*$H$145))</f>
        <v/>
      </c>
      <c r="M151" s="241"/>
      <c r="N151" s="252" t="b">
        <f t="shared" ref="N151:N210" si="111">IF($P151&gt;$B$145,FALSE,TRUE)</f>
        <v>0</v>
      </c>
      <c r="O151" s="396" t="s">
        <v>511</v>
      </c>
      <c r="P151" s="400">
        <v>1</v>
      </c>
      <c r="Q151" s="398" t="str">
        <f t="shared" ref="Q151:Q165" ca="1" si="112">IF($N151=FALSE,"",IF($O151="가압",J151,OFFSET(J$150,$B$145*2-($P151-1),0)))</f>
        <v/>
      </c>
      <c r="R151" s="398" t="str">
        <f t="shared" ref="R151:R179" ca="1" si="113">IF($N151=FALSE,"",IF($O151="가압",K151,OFFSET(K$150,$B$145*2-($P151-1),0)))</f>
        <v/>
      </c>
      <c r="S151" s="398" t="str">
        <f t="shared" ref="S151:S179" ca="1" si="114">IF($N151=FALSE,"",IF($O151="가압",L151,OFFSET(L$150,$B$145*2-($P151-1),0)))</f>
        <v/>
      </c>
      <c r="T151" s="402" t="str">
        <f t="shared" ref="T151:T179" si="115">IF($N151=FALSE,"",AVERAGE(Q151:S151))</f>
        <v/>
      </c>
      <c r="U151" s="398" t="str">
        <f>IF($N151=FALSE,"",Q151-Q$151)</f>
        <v/>
      </c>
      <c r="V151" s="398" t="str">
        <f t="shared" ref="V151" si="116">IF($N151=FALSE,"",R151-R$151)</f>
        <v/>
      </c>
      <c r="W151" s="398" t="str">
        <f t="shared" ref="W151" si="117">IF($N151=FALSE,"",S151-S$151)</f>
        <v/>
      </c>
      <c r="X151" s="403" t="str">
        <f t="shared" ref="X151:X179" si="118">IF($N151=FALSE,"",MAX(U151:W151)-MIN(U151:W151))</f>
        <v/>
      </c>
    </row>
    <row r="152" spans="2:24" s="238" customFormat="1" ht="15" customHeight="1">
      <c r="B152" s="246" t="b">
        <f>IF(Pressure_1_R2!U5="",FALSE,TRUE)</f>
        <v>0</v>
      </c>
      <c r="C152" s="247">
        <v>2</v>
      </c>
      <c r="D152" s="248" t="str">
        <f>IF($B152=FALSE,"",표준압력!F117)</f>
        <v/>
      </c>
      <c r="E152" s="248" t="str">
        <f>IF($B152=FALSE,"",표준압력!H117)</f>
        <v/>
      </c>
      <c r="F152" s="248" t="str">
        <f>IF($B152=FALSE,"",Pressure_1_R2!U5)</f>
        <v/>
      </c>
      <c r="G152" s="249" t="str">
        <f>IF($B152=FALSE,"",Pressure_1_R2!V5)</f>
        <v/>
      </c>
      <c r="H152" s="249" t="str">
        <f>IF($B152=FALSE,"",Pressure_1_R2!W5)</f>
        <v/>
      </c>
      <c r="I152" s="255" t="b">
        <f t="shared" si="110"/>
        <v>0</v>
      </c>
      <c r="J152" s="250" t="str">
        <f>IF($B152=FALSE,"",F152*$H$145)</f>
        <v/>
      </c>
      <c r="K152" s="251" t="str">
        <f>IF($B152=FALSE,"",IF(G152="ⅹ",J152,G152*$H$145))</f>
        <v/>
      </c>
      <c r="L152" s="251" t="str">
        <f>IF($B152=FALSE,"",IF(H152="ⅹ",K152,H152*$H$145))</f>
        <v/>
      </c>
      <c r="M152" s="241"/>
      <c r="N152" s="252" t="b">
        <f t="shared" si="111"/>
        <v>0</v>
      </c>
      <c r="O152" s="396" t="s">
        <v>511</v>
      </c>
      <c r="P152" s="400">
        <v>2</v>
      </c>
      <c r="Q152" s="398" t="str">
        <f t="shared" ca="1" si="112"/>
        <v/>
      </c>
      <c r="R152" s="398" t="str">
        <f t="shared" ca="1" si="113"/>
        <v/>
      </c>
      <c r="S152" s="398" t="str">
        <f t="shared" ca="1" si="114"/>
        <v/>
      </c>
      <c r="T152" s="402" t="str">
        <f t="shared" si="115"/>
        <v/>
      </c>
      <c r="U152" s="398" t="str">
        <f t="shared" ref="U152:U180" si="119">IF($N152=FALSE,"",Q152-Q$151)</f>
        <v/>
      </c>
      <c r="V152" s="398" t="str">
        <f t="shared" ref="V152:V180" si="120">IF($N152=FALSE,"",R152-R$151)</f>
        <v/>
      </c>
      <c r="W152" s="398" t="str">
        <f t="shared" ref="W152:W180" si="121">IF($N152=FALSE,"",S152-S$151)</f>
        <v/>
      </c>
      <c r="X152" s="403" t="str">
        <f t="shared" si="118"/>
        <v/>
      </c>
    </row>
    <row r="153" spans="2:24" s="238" customFormat="1" ht="15" customHeight="1">
      <c r="B153" s="246" t="b">
        <f>IF(Pressure_1_R2!U6="",FALSE,TRUE)</f>
        <v>0</v>
      </c>
      <c r="C153" s="247">
        <v>3</v>
      </c>
      <c r="D153" s="248" t="str">
        <f>IF($B153=FALSE,"",표준압력!F118)</f>
        <v/>
      </c>
      <c r="E153" s="248" t="str">
        <f>IF($B153=FALSE,"",표준압력!H118)</f>
        <v/>
      </c>
      <c r="F153" s="248" t="str">
        <f>IF($B153=FALSE,"",Pressure_1_R2!U6)</f>
        <v/>
      </c>
      <c r="G153" s="249" t="str">
        <f>IF($B153=FALSE,"",Pressure_1_R2!V6)</f>
        <v/>
      </c>
      <c r="H153" s="249" t="str">
        <f>IF($B153=FALSE,"",Pressure_1_R2!W6)</f>
        <v/>
      </c>
      <c r="I153" s="255" t="b">
        <f t="shared" si="110"/>
        <v>0</v>
      </c>
      <c r="J153" s="250" t="str">
        <f>IF($B153=FALSE,"",F153*$H$145)</f>
        <v/>
      </c>
      <c r="K153" s="251" t="str">
        <f>IF($B153=FALSE,"",IF(G153="ⅹ",J153,G153*$H$145))</f>
        <v/>
      </c>
      <c r="L153" s="251" t="str">
        <f>IF($B153=FALSE,"",IF(H153="ⅹ",K153,H153*$H$145))</f>
        <v/>
      </c>
      <c r="M153" s="241"/>
      <c r="N153" s="252" t="b">
        <f t="shared" si="111"/>
        <v>0</v>
      </c>
      <c r="O153" s="396" t="s">
        <v>511</v>
      </c>
      <c r="P153" s="400">
        <v>3</v>
      </c>
      <c r="Q153" s="398" t="str">
        <f t="shared" ca="1" si="112"/>
        <v/>
      </c>
      <c r="R153" s="398" t="str">
        <f t="shared" ca="1" si="113"/>
        <v/>
      </c>
      <c r="S153" s="398" t="str">
        <f t="shared" ca="1" si="114"/>
        <v/>
      </c>
      <c r="T153" s="402" t="str">
        <f t="shared" si="115"/>
        <v/>
      </c>
      <c r="U153" s="398" t="str">
        <f t="shared" si="119"/>
        <v/>
      </c>
      <c r="V153" s="398" t="str">
        <f t="shared" si="120"/>
        <v/>
      </c>
      <c r="W153" s="398" t="str">
        <f t="shared" si="121"/>
        <v/>
      </c>
      <c r="X153" s="403" t="str">
        <f t="shared" si="118"/>
        <v/>
      </c>
    </row>
    <row r="154" spans="2:24" s="238" customFormat="1" ht="15" customHeight="1">
      <c r="B154" s="246" t="b">
        <f>IF(Pressure_1_R2!U7="",FALSE,TRUE)</f>
        <v>0</v>
      </c>
      <c r="C154" s="247">
        <v>4</v>
      </c>
      <c r="D154" s="248" t="str">
        <f>IF($B154=FALSE,"",표준압력!F119)</f>
        <v/>
      </c>
      <c r="E154" s="248" t="str">
        <f>IF($B154=FALSE,"",표준압력!H119)</f>
        <v/>
      </c>
      <c r="F154" s="248" t="str">
        <f>IF($B154=FALSE,"",Pressure_1_R2!U7)</f>
        <v/>
      </c>
      <c r="G154" s="249" t="str">
        <f>IF($B154=FALSE,"",Pressure_1_R2!V7)</f>
        <v/>
      </c>
      <c r="H154" s="249" t="str">
        <f>IF($B154=FALSE,"",Pressure_1_R2!W7)</f>
        <v/>
      </c>
      <c r="I154" s="255" t="b">
        <f t="shared" si="110"/>
        <v>0</v>
      </c>
      <c r="J154" s="250" t="str">
        <f>IF($B154=FALSE,"",F154*$H$145)</f>
        <v/>
      </c>
      <c r="K154" s="251" t="str">
        <f>IF($B154=FALSE,"",IF(G154="ⅹ",J154,G154*$H$145))</f>
        <v/>
      </c>
      <c r="L154" s="251" t="str">
        <f>IF($B154=FALSE,"",IF(H154="ⅹ",K154,H154*$H$145))</f>
        <v/>
      </c>
      <c r="M154" s="241"/>
      <c r="N154" s="252" t="b">
        <f t="shared" si="111"/>
        <v>0</v>
      </c>
      <c r="O154" s="396" t="s">
        <v>511</v>
      </c>
      <c r="P154" s="400">
        <v>4</v>
      </c>
      <c r="Q154" s="398" t="str">
        <f t="shared" ca="1" si="112"/>
        <v/>
      </c>
      <c r="R154" s="398" t="str">
        <f t="shared" ca="1" si="113"/>
        <v/>
      </c>
      <c r="S154" s="398" t="str">
        <f t="shared" ca="1" si="114"/>
        <v/>
      </c>
      <c r="T154" s="402" t="str">
        <f t="shared" si="115"/>
        <v/>
      </c>
      <c r="U154" s="398" t="str">
        <f t="shared" si="119"/>
        <v/>
      </c>
      <c r="V154" s="398" t="str">
        <f t="shared" si="120"/>
        <v/>
      </c>
      <c r="W154" s="398" t="str">
        <f t="shared" si="121"/>
        <v/>
      </c>
      <c r="X154" s="403" t="str">
        <f t="shared" si="118"/>
        <v/>
      </c>
    </row>
    <row r="155" spans="2:24" s="238" customFormat="1" ht="15" customHeight="1">
      <c r="B155" s="246" t="b">
        <f>IF(Pressure_1_R2!U8="",FALSE,TRUE)</f>
        <v>0</v>
      </c>
      <c r="C155" s="247">
        <v>5</v>
      </c>
      <c r="D155" s="248" t="str">
        <f>IF($B155=FALSE,"",표준압력!F120)</f>
        <v/>
      </c>
      <c r="E155" s="248" t="str">
        <f>IF($B155=FALSE,"",표준압력!H120)</f>
        <v/>
      </c>
      <c r="F155" s="248" t="str">
        <f>IF($B155=FALSE,"",Pressure_1_R2!U8)</f>
        <v/>
      </c>
      <c r="G155" s="249" t="str">
        <f>IF($B155=FALSE,"",Pressure_1_R2!V8)</f>
        <v/>
      </c>
      <c r="H155" s="249" t="str">
        <f>IF($B155=FALSE,"",Pressure_1_R2!W8)</f>
        <v/>
      </c>
      <c r="I155" s="255" t="b">
        <f t="shared" si="110"/>
        <v>0</v>
      </c>
      <c r="J155" s="250" t="str">
        <f>IF($B155=FALSE,"",F155*$H$145)</f>
        <v/>
      </c>
      <c r="K155" s="251" t="str">
        <f>IF($B155=FALSE,"",IF(G155="ⅹ",J155,G155*$H$145))</f>
        <v/>
      </c>
      <c r="L155" s="251" t="str">
        <f>IF($B155=FALSE,"",IF(H155="ⅹ",K155,H155*$H$145))</f>
        <v/>
      </c>
      <c r="M155" s="241"/>
      <c r="N155" s="252" t="b">
        <f t="shared" si="111"/>
        <v>0</v>
      </c>
      <c r="O155" s="396" t="s">
        <v>511</v>
      </c>
      <c r="P155" s="400">
        <v>5</v>
      </c>
      <c r="Q155" s="398" t="str">
        <f t="shared" ca="1" si="112"/>
        <v/>
      </c>
      <c r="R155" s="398" t="str">
        <f t="shared" ca="1" si="113"/>
        <v/>
      </c>
      <c r="S155" s="398" t="str">
        <f t="shared" ca="1" si="114"/>
        <v/>
      </c>
      <c r="T155" s="402" t="str">
        <f t="shared" si="115"/>
        <v/>
      </c>
      <c r="U155" s="398" t="str">
        <f t="shared" si="119"/>
        <v/>
      </c>
      <c r="V155" s="398" t="str">
        <f t="shared" si="120"/>
        <v/>
      </c>
      <c r="W155" s="398" t="str">
        <f t="shared" si="121"/>
        <v/>
      </c>
      <c r="X155" s="403" t="str">
        <f t="shared" si="118"/>
        <v/>
      </c>
    </row>
    <row r="156" spans="2:24" s="238" customFormat="1" ht="15" customHeight="1">
      <c r="B156" s="246" t="b">
        <f>IF(Pressure_1_R2!U9="",FALSE,TRUE)</f>
        <v>0</v>
      </c>
      <c r="C156" s="247">
        <v>6</v>
      </c>
      <c r="D156" s="248" t="str">
        <f>IF($B156=FALSE,"",표준압력!F121)</f>
        <v/>
      </c>
      <c r="E156" s="248" t="str">
        <f>IF($B156=FALSE,"",표준압력!H121)</f>
        <v/>
      </c>
      <c r="F156" s="248" t="str">
        <f>IF($B156=FALSE,"",Pressure_1_R2!U9)</f>
        <v/>
      </c>
      <c r="G156" s="249" t="str">
        <f>IF($B156=FALSE,"",Pressure_1_R2!V9)</f>
        <v/>
      </c>
      <c r="H156" s="249" t="str">
        <f>IF($B156=FALSE,"",Pressure_1_R2!W9)</f>
        <v/>
      </c>
      <c r="I156" s="255" t="b">
        <f t="shared" si="110"/>
        <v>0</v>
      </c>
      <c r="J156" s="250" t="str">
        <f>IF($B156=FALSE,"",F156*$H$145)</f>
        <v/>
      </c>
      <c r="K156" s="251" t="str">
        <f>IF($B156=FALSE,"",IF(G156="ⅹ",J156,G156*$H$145))</f>
        <v/>
      </c>
      <c r="L156" s="251" t="str">
        <f>IF($B156=FALSE,"",IF(H156="ⅹ",K156,H156*$H$145))</f>
        <v/>
      </c>
      <c r="M156" s="241"/>
      <c r="N156" s="252" t="b">
        <f t="shared" si="111"/>
        <v>0</v>
      </c>
      <c r="O156" s="396" t="s">
        <v>511</v>
      </c>
      <c r="P156" s="400">
        <v>6</v>
      </c>
      <c r="Q156" s="398" t="str">
        <f t="shared" ca="1" si="112"/>
        <v/>
      </c>
      <c r="R156" s="398" t="str">
        <f t="shared" ca="1" si="113"/>
        <v/>
      </c>
      <c r="S156" s="398" t="str">
        <f t="shared" ca="1" si="114"/>
        <v/>
      </c>
      <c r="T156" s="402" t="str">
        <f t="shared" si="115"/>
        <v/>
      </c>
      <c r="U156" s="398" t="str">
        <f t="shared" si="119"/>
        <v/>
      </c>
      <c r="V156" s="398" t="str">
        <f t="shared" si="120"/>
        <v/>
      </c>
      <c r="W156" s="398" t="str">
        <f t="shared" si="121"/>
        <v/>
      </c>
      <c r="X156" s="403" t="str">
        <f t="shared" si="118"/>
        <v/>
      </c>
    </row>
    <row r="157" spans="2:24" s="238" customFormat="1" ht="15" customHeight="1">
      <c r="B157" s="246" t="b">
        <f>IF(Pressure_1_R2!U10="",FALSE,TRUE)</f>
        <v>0</v>
      </c>
      <c r="C157" s="247">
        <v>7</v>
      </c>
      <c r="D157" s="248" t="str">
        <f>IF($B157=FALSE,"",표준압력!F122)</f>
        <v/>
      </c>
      <c r="E157" s="248" t="str">
        <f>IF($B157=FALSE,"",표준압력!H122)</f>
        <v/>
      </c>
      <c r="F157" s="248" t="str">
        <f>IF($B157=FALSE,"",Pressure_1_R2!U10)</f>
        <v/>
      </c>
      <c r="G157" s="249" t="str">
        <f>IF($B157=FALSE,"",Pressure_1_R2!V10)</f>
        <v/>
      </c>
      <c r="H157" s="249" t="str">
        <f>IF($B157=FALSE,"",Pressure_1_R2!W10)</f>
        <v/>
      </c>
      <c r="I157" s="255" t="b">
        <f t="shared" si="110"/>
        <v>0</v>
      </c>
      <c r="J157" s="250" t="str">
        <f>IF($B157=FALSE,"",F157*$H$145)</f>
        <v/>
      </c>
      <c r="K157" s="251" t="str">
        <f>IF($B157=FALSE,"",IF(G157="ⅹ",J157,G157*$H$145))</f>
        <v/>
      </c>
      <c r="L157" s="251" t="str">
        <f>IF($B157=FALSE,"",IF(H157="ⅹ",K157,H157*$H$145))</f>
        <v/>
      </c>
      <c r="M157" s="241"/>
      <c r="N157" s="252" t="b">
        <f t="shared" si="111"/>
        <v>0</v>
      </c>
      <c r="O157" s="396" t="s">
        <v>511</v>
      </c>
      <c r="P157" s="400">
        <v>7</v>
      </c>
      <c r="Q157" s="398" t="str">
        <f t="shared" ca="1" si="112"/>
        <v/>
      </c>
      <c r="R157" s="398" t="str">
        <f t="shared" ca="1" si="113"/>
        <v/>
      </c>
      <c r="S157" s="398" t="str">
        <f t="shared" ca="1" si="114"/>
        <v/>
      </c>
      <c r="T157" s="402" t="str">
        <f t="shared" si="115"/>
        <v/>
      </c>
      <c r="U157" s="398" t="str">
        <f t="shared" si="119"/>
        <v/>
      </c>
      <c r="V157" s="398" t="str">
        <f t="shared" si="120"/>
        <v/>
      </c>
      <c r="W157" s="398" t="str">
        <f t="shared" si="121"/>
        <v/>
      </c>
      <c r="X157" s="403" t="str">
        <f t="shared" si="118"/>
        <v/>
      </c>
    </row>
    <row r="158" spans="2:24" s="238" customFormat="1" ht="15" customHeight="1">
      <c r="B158" s="246" t="b">
        <f>IF(Pressure_1_R2!U11="",FALSE,TRUE)</f>
        <v>0</v>
      </c>
      <c r="C158" s="247">
        <v>8</v>
      </c>
      <c r="D158" s="248" t="str">
        <f>IF($B158=FALSE,"",표준압력!F123)</f>
        <v/>
      </c>
      <c r="E158" s="248" t="str">
        <f>IF($B158=FALSE,"",표준압력!H123)</f>
        <v/>
      </c>
      <c r="F158" s="248" t="str">
        <f>IF($B158=FALSE,"",Pressure_1_R2!U11)</f>
        <v/>
      </c>
      <c r="G158" s="249" t="str">
        <f>IF($B158=FALSE,"",Pressure_1_R2!V11)</f>
        <v/>
      </c>
      <c r="H158" s="249" t="str">
        <f>IF($B158=FALSE,"",Pressure_1_R2!W11)</f>
        <v/>
      </c>
      <c r="I158" s="255" t="b">
        <f t="shared" si="110"/>
        <v>0</v>
      </c>
      <c r="J158" s="250" t="str">
        <f>IF($B158=FALSE,"",F158*$H$145)</f>
        <v/>
      </c>
      <c r="K158" s="251" t="str">
        <f>IF($B158=FALSE,"",IF(G158="ⅹ",J158,G158*$H$145))</f>
        <v/>
      </c>
      <c r="L158" s="251" t="str">
        <f>IF($B158=FALSE,"",IF(H158="ⅹ",K158,H158*$H$145))</f>
        <v/>
      </c>
      <c r="M158" s="241"/>
      <c r="N158" s="252" t="b">
        <f t="shared" si="111"/>
        <v>0</v>
      </c>
      <c r="O158" s="396" t="s">
        <v>511</v>
      </c>
      <c r="P158" s="400">
        <v>8</v>
      </c>
      <c r="Q158" s="398" t="str">
        <f t="shared" ca="1" si="112"/>
        <v/>
      </c>
      <c r="R158" s="398" t="str">
        <f t="shared" ca="1" si="113"/>
        <v/>
      </c>
      <c r="S158" s="398" t="str">
        <f t="shared" ca="1" si="114"/>
        <v/>
      </c>
      <c r="T158" s="402" t="str">
        <f t="shared" si="115"/>
        <v/>
      </c>
      <c r="U158" s="398" t="str">
        <f t="shared" si="119"/>
        <v/>
      </c>
      <c r="V158" s="398" t="str">
        <f t="shared" si="120"/>
        <v/>
      </c>
      <c r="W158" s="398" t="str">
        <f t="shared" si="121"/>
        <v/>
      </c>
      <c r="X158" s="403" t="str">
        <f t="shared" si="118"/>
        <v/>
      </c>
    </row>
    <row r="159" spans="2:24" s="238" customFormat="1" ht="15" customHeight="1">
      <c r="B159" s="246" t="b">
        <f>IF(Pressure_1_R2!U12="",FALSE,TRUE)</f>
        <v>0</v>
      </c>
      <c r="C159" s="247">
        <v>9</v>
      </c>
      <c r="D159" s="248" t="str">
        <f>IF($B159=FALSE,"",표준압력!F124)</f>
        <v/>
      </c>
      <c r="E159" s="248" t="str">
        <f>IF($B159=FALSE,"",표준압력!H124)</f>
        <v/>
      </c>
      <c r="F159" s="248" t="str">
        <f>IF($B159=FALSE,"",Pressure_1_R2!U12)</f>
        <v/>
      </c>
      <c r="G159" s="249" t="str">
        <f>IF($B159=FALSE,"",Pressure_1_R2!V12)</f>
        <v/>
      </c>
      <c r="H159" s="249" t="str">
        <f>IF($B159=FALSE,"",Pressure_1_R2!W12)</f>
        <v/>
      </c>
      <c r="I159" s="255" t="b">
        <f t="shared" si="110"/>
        <v>0</v>
      </c>
      <c r="J159" s="250" t="str">
        <f>IF($B159=FALSE,"",F159*$H$145)</f>
        <v/>
      </c>
      <c r="K159" s="251" t="str">
        <f>IF($B159=FALSE,"",IF(G159="ⅹ",J159,G159*$H$145))</f>
        <v/>
      </c>
      <c r="L159" s="251" t="str">
        <f>IF($B159=FALSE,"",IF(H159="ⅹ",K159,H159*$H$145))</f>
        <v/>
      </c>
      <c r="M159" s="241"/>
      <c r="N159" s="252" t="b">
        <f t="shared" si="111"/>
        <v>0</v>
      </c>
      <c r="O159" s="396" t="s">
        <v>511</v>
      </c>
      <c r="P159" s="400">
        <v>9</v>
      </c>
      <c r="Q159" s="398" t="str">
        <f t="shared" ca="1" si="112"/>
        <v/>
      </c>
      <c r="R159" s="398" t="str">
        <f t="shared" ca="1" si="113"/>
        <v/>
      </c>
      <c r="S159" s="398" t="str">
        <f t="shared" ca="1" si="114"/>
        <v/>
      </c>
      <c r="T159" s="402" t="str">
        <f t="shared" si="115"/>
        <v/>
      </c>
      <c r="U159" s="398" t="str">
        <f t="shared" si="119"/>
        <v/>
      </c>
      <c r="V159" s="398" t="str">
        <f t="shared" si="120"/>
        <v/>
      </c>
      <c r="W159" s="398" t="str">
        <f t="shared" si="121"/>
        <v/>
      </c>
      <c r="X159" s="403" t="str">
        <f t="shared" si="118"/>
        <v/>
      </c>
    </row>
    <row r="160" spans="2:24" s="238" customFormat="1" ht="15" customHeight="1">
      <c r="B160" s="246" t="b">
        <f>IF(Pressure_1_R2!U13="",FALSE,TRUE)</f>
        <v>0</v>
      </c>
      <c r="C160" s="247">
        <v>10</v>
      </c>
      <c r="D160" s="248" t="str">
        <f>IF($B160=FALSE,"",표준압력!F125)</f>
        <v/>
      </c>
      <c r="E160" s="248" t="str">
        <f>IF($B160=FALSE,"",표준압력!H125)</f>
        <v/>
      </c>
      <c r="F160" s="248" t="str">
        <f>IF($B160=FALSE,"",Pressure_1_R2!U13)</f>
        <v/>
      </c>
      <c r="G160" s="249" t="str">
        <f>IF($B160=FALSE,"",Pressure_1_R2!V13)</f>
        <v/>
      </c>
      <c r="H160" s="249" t="str">
        <f>IF($B160=FALSE,"",Pressure_1_R2!W13)</f>
        <v/>
      </c>
      <c r="I160" s="255" t="b">
        <f t="shared" si="110"/>
        <v>0</v>
      </c>
      <c r="J160" s="250" t="str">
        <f>IF($B160=FALSE,"",F160*$H$145)</f>
        <v/>
      </c>
      <c r="K160" s="251" t="str">
        <f>IF($B160=FALSE,"",IF(G160="ⅹ",J160,G160*$H$145))</f>
        <v/>
      </c>
      <c r="L160" s="251" t="str">
        <f>IF($B160=FALSE,"",IF(H160="ⅹ",K160,H160*$H$145))</f>
        <v/>
      </c>
      <c r="M160" s="241"/>
      <c r="N160" s="252" t="b">
        <f t="shared" si="111"/>
        <v>0</v>
      </c>
      <c r="O160" s="396" t="s">
        <v>511</v>
      </c>
      <c r="P160" s="400">
        <v>10</v>
      </c>
      <c r="Q160" s="398" t="str">
        <f t="shared" ca="1" si="112"/>
        <v/>
      </c>
      <c r="R160" s="398" t="str">
        <f t="shared" ca="1" si="113"/>
        <v/>
      </c>
      <c r="S160" s="398" t="str">
        <f t="shared" ca="1" si="114"/>
        <v/>
      </c>
      <c r="T160" s="402" t="str">
        <f t="shared" si="115"/>
        <v/>
      </c>
      <c r="U160" s="398" t="str">
        <f t="shared" si="119"/>
        <v/>
      </c>
      <c r="V160" s="398" t="str">
        <f t="shared" si="120"/>
        <v/>
      </c>
      <c r="W160" s="398" t="str">
        <f t="shared" si="121"/>
        <v/>
      </c>
      <c r="X160" s="403" t="str">
        <f t="shared" si="118"/>
        <v/>
      </c>
    </row>
    <row r="161" spans="2:24" s="238" customFormat="1" ht="15" customHeight="1">
      <c r="B161" s="246" t="b">
        <f>IF(Pressure_1_R2!U14="",FALSE,TRUE)</f>
        <v>0</v>
      </c>
      <c r="C161" s="247">
        <v>11</v>
      </c>
      <c r="D161" s="248" t="str">
        <f>IF($B161=FALSE,"",표준압력!F126)</f>
        <v/>
      </c>
      <c r="E161" s="248" t="str">
        <f>IF($B161=FALSE,"",표준압력!H126)</f>
        <v/>
      </c>
      <c r="F161" s="248" t="str">
        <f>IF($B161=FALSE,"",Pressure_1_R2!U14)</f>
        <v/>
      </c>
      <c r="G161" s="249" t="str">
        <f>IF($B161=FALSE,"",Pressure_1_R2!V14)</f>
        <v/>
      </c>
      <c r="H161" s="249" t="str">
        <f>IF($B161=FALSE,"",Pressure_1_R2!W14)</f>
        <v/>
      </c>
      <c r="I161" s="255" t="b">
        <f t="shared" si="110"/>
        <v>0</v>
      </c>
      <c r="J161" s="250" t="str">
        <f>IF($B161=FALSE,"",F161*$H$145)</f>
        <v/>
      </c>
      <c r="K161" s="251" t="str">
        <f>IF($B161=FALSE,"",IF(G161="ⅹ",J161,G161*$H$145))</f>
        <v/>
      </c>
      <c r="L161" s="251" t="str">
        <f>IF($B161=FALSE,"",IF(H161="ⅹ",K161,H161*$H$145))</f>
        <v/>
      </c>
      <c r="M161" s="241"/>
      <c r="N161" s="252" t="b">
        <f t="shared" si="111"/>
        <v>0</v>
      </c>
      <c r="O161" s="396" t="s">
        <v>511</v>
      </c>
      <c r="P161" s="400">
        <v>11</v>
      </c>
      <c r="Q161" s="398" t="str">
        <f t="shared" ca="1" si="112"/>
        <v/>
      </c>
      <c r="R161" s="398" t="str">
        <f t="shared" ca="1" si="113"/>
        <v/>
      </c>
      <c r="S161" s="398" t="str">
        <f t="shared" ca="1" si="114"/>
        <v/>
      </c>
      <c r="T161" s="402" t="str">
        <f t="shared" si="115"/>
        <v/>
      </c>
      <c r="U161" s="398" t="str">
        <f t="shared" si="119"/>
        <v/>
      </c>
      <c r="V161" s="398" t="str">
        <f t="shared" si="120"/>
        <v/>
      </c>
      <c r="W161" s="398" t="str">
        <f t="shared" si="121"/>
        <v/>
      </c>
      <c r="X161" s="403" t="str">
        <f t="shared" si="118"/>
        <v/>
      </c>
    </row>
    <row r="162" spans="2:24" s="238" customFormat="1" ht="15" customHeight="1">
      <c r="B162" s="246" t="b">
        <f>IF(Pressure_1_R2!U15="",FALSE,TRUE)</f>
        <v>0</v>
      </c>
      <c r="C162" s="247">
        <v>12</v>
      </c>
      <c r="D162" s="248" t="str">
        <f>IF($B162=FALSE,"",표준압력!F127)</f>
        <v/>
      </c>
      <c r="E162" s="248" t="str">
        <f>IF($B162=FALSE,"",표준압력!H127)</f>
        <v/>
      </c>
      <c r="F162" s="248" t="str">
        <f>IF($B162=FALSE,"",Pressure_1_R2!U15)</f>
        <v/>
      </c>
      <c r="G162" s="249" t="str">
        <f>IF($B162=FALSE,"",Pressure_1_R2!V15)</f>
        <v/>
      </c>
      <c r="H162" s="249" t="str">
        <f>IF($B162=FALSE,"",Pressure_1_R2!W15)</f>
        <v/>
      </c>
      <c r="I162" s="255" t="b">
        <f t="shared" si="110"/>
        <v>0</v>
      </c>
      <c r="J162" s="250" t="str">
        <f>IF($B162=FALSE,"",F162*$H$145)</f>
        <v/>
      </c>
      <c r="K162" s="251" t="str">
        <f>IF($B162=FALSE,"",IF(G162="ⅹ",J162,G162*$H$145))</f>
        <v/>
      </c>
      <c r="L162" s="251" t="str">
        <f>IF($B162=FALSE,"",IF(H162="ⅹ",K162,H162*$H$145))</f>
        <v/>
      </c>
      <c r="M162" s="241"/>
      <c r="N162" s="252" t="b">
        <f t="shared" si="111"/>
        <v>0</v>
      </c>
      <c r="O162" s="396" t="s">
        <v>511</v>
      </c>
      <c r="P162" s="400">
        <v>12</v>
      </c>
      <c r="Q162" s="398" t="str">
        <f t="shared" ca="1" si="112"/>
        <v/>
      </c>
      <c r="R162" s="398" t="str">
        <f t="shared" ca="1" si="113"/>
        <v/>
      </c>
      <c r="S162" s="398" t="str">
        <f t="shared" ca="1" si="114"/>
        <v/>
      </c>
      <c r="T162" s="402" t="str">
        <f t="shared" si="115"/>
        <v/>
      </c>
      <c r="U162" s="398" t="str">
        <f t="shared" si="119"/>
        <v/>
      </c>
      <c r="V162" s="398" t="str">
        <f t="shared" si="120"/>
        <v/>
      </c>
      <c r="W162" s="398" t="str">
        <f t="shared" si="121"/>
        <v/>
      </c>
      <c r="X162" s="403" t="str">
        <f t="shared" si="118"/>
        <v/>
      </c>
    </row>
    <row r="163" spans="2:24" s="238" customFormat="1" ht="15" customHeight="1">
      <c r="B163" s="246" t="b">
        <f>IF(Pressure_1_R2!U16="",FALSE,TRUE)</f>
        <v>0</v>
      </c>
      <c r="C163" s="247">
        <v>13</v>
      </c>
      <c r="D163" s="248" t="str">
        <f>IF($B163=FALSE,"",표준압력!F128)</f>
        <v/>
      </c>
      <c r="E163" s="248" t="str">
        <f>IF($B163=FALSE,"",표준압력!H128)</f>
        <v/>
      </c>
      <c r="F163" s="248" t="str">
        <f>IF($B163=FALSE,"",Pressure_1_R2!U16)</f>
        <v/>
      </c>
      <c r="G163" s="249" t="str">
        <f>IF($B163=FALSE,"",Pressure_1_R2!V16)</f>
        <v/>
      </c>
      <c r="H163" s="249" t="str">
        <f>IF($B163=FALSE,"",Pressure_1_R2!W16)</f>
        <v/>
      </c>
      <c r="I163" s="255" t="b">
        <f t="shared" si="110"/>
        <v>0</v>
      </c>
      <c r="J163" s="250" t="str">
        <f>IF($B163=FALSE,"",F163*$H$145)</f>
        <v/>
      </c>
      <c r="K163" s="251" t="str">
        <f>IF($B163=FALSE,"",IF(G163="ⅹ",J163,G163*$H$145))</f>
        <v/>
      </c>
      <c r="L163" s="251" t="str">
        <f>IF($B163=FALSE,"",IF(H163="ⅹ",K163,H163*$H$145))</f>
        <v/>
      </c>
      <c r="M163" s="241"/>
      <c r="N163" s="252" t="b">
        <f t="shared" si="111"/>
        <v>0</v>
      </c>
      <c r="O163" s="396" t="s">
        <v>511</v>
      </c>
      <c r="P163" s="400">
        <v>13</v>
      </c>
      <c r="Q163" s="398" t="str">
        <f t="shared" ca="1" si="112"/>
        <v/>
      </c>
      <c r="R163" s="398" t="str">
        <f t="shared" ca="1" si="113"/>
        <v/>
      </c>
      <c r="S163" s="398" t="str">
        <f t="shared" ca="1" si="114"/>
        <v/>
      </c>
      <c r="T163" s="402" t="str">
        <f t="shared" si="115"/>
        <v/>
      </c>
      <c r="U163" s="398" t="str">
        <f t="shared" si="119"/>
        <v/>
      </c>
      <c r="V163" s="398" t="str">
        <f t="shared" si="120"/>
        <v/>
      </c>
      <c r="W163" s="398" t="str">
        <f t="shared" si="121"/>
        <v/>
      </c>
      <c r="X163" s="403" t="str">
        <f t="shared" si="118"/>
        <v/>
      </c>
    </row>
    <row r="164" spans="2:24" s="238" customFormat="1" ht="15" customHeight="1">
      <c r="B164" s="246" t="b">
        <f>IF(Pressure_1_R2!U17="",FALSE,TRUE)</f>
        <v>0</v>
      </c>
      <c r="C164" s="247">
        <v>14</v>
      </c>
      <c r="D164" s="248" t="str">
        <f>IF($B164=FALSE,"",표준압력!F129)</f>
        <v/>
      </c>
      <c r="E164" s="248" t="str">
        <f>IF($B164=FALSE,"",표준압력!H129)</f>
        <v/>
      </c>
      <c r="F164" s="248" t="str">
        <f>IF($B164=FALSE,"",Pressure_1_R2!U17)</f>
        <v/>
      </c>
      <c r="G164" s="249" t="str">
        <f>IF($B164=FALSE,"",Pressure_1_R2!V17)</f>
        <v/>
      </c>
      <c r="H164" s="249" t="str">
        <f>IF($B164=FALSE,"",Pressure_1_R2!W17)</f>
        <v/>
      </c>
      <c r="I164" s="255" t="b">
        <f t="shared" si="110"/>
        <v>0</v>
      </c>
      <c r="J164" s="250" t="str">
        <f>IF($B164=FALSE,"",F164*$H$145)</f>
        <v/>
      </c>
      <c r="K164" s="251" t="str">
        <f>IF($B164=FALSE,"",IF(G164="ⅹ",J164,G164*$H$145))</f>
        <v/>
      </c>
      <c r="L164" s="251" t="str">
        <f>IF($B164=FALSE,"",IF(H164="ⅹ",K164,H164*$H$145))</f>
        <v/>
      </c>
      <c r="M164" s="241"/>
      <c r="N164" s="252" t="b">
        <f t="shared" si="111"/>
        <v>0</v>
      </c>
      <c r="O164" s="396" t="s">
        <v>511</v>
      </c>
      <c r="P164" s="400">
        <v>14</v>
      </c>
      <c r="Q164" s="398" t="str">
        <f t="shared" ca="1" si="112"/>
        <v/>
      </c>
      <c r="R164" s="398" t="str">
        <f t="shared" ca="1" si="113"/>
        <v/>
      </c>
      <c r="S164" s="398" t="str">
        <f t="shared" ca="1" si="114"/>
        <v/>
      </c>
      <c r="T164" s="402" t="str">
        <f t="shared" si="115"/>
        <v/>
      </c>
      <c r="U164" s="398" t="str">
        <f t="shared" si="119"/>
        <v/>
      </c>
      <c r="V164" s="398" t="str">
        <f t="shared" si="120"/>
        <v/>
      </c>
      <c r="W164" s="398" t="str">
        <f t="shared" si="121"/>
        <v/>
      </c>
      <c r="X164" s="403" t="str">
        <f t="shared" si="118"/>
        <v/>
      </c>
    </row>
    <row r="165" spans="2:24" s="238" customFormat="1" ht="15" customHeight="1">
      <c r="B165" s="246" t="b">
        <f>IF(Pressure_1_R2!U18="",FALSE,TRUE)</f>
        <v>0</v>
      </c>
      <c r="C165" s="247">
        <v>15</v>
      </c>
      <c r="D165" s="248" t="str">
        <f>IF($B165=FALSE,"",표준압력!F130)</f>
        <v/>
      </c>
      <c r="E165" s="248" t="str">
        <f>IF($B165=FALSE,"",표준압력!H130)</f>
        <v/>
      </c>
      <c r="F165" s="248" t="str">
        <f>IF($B165=FALSE,"",Pressure_1_R2!U18)</f>
        <v/>
      </c>
      <c r="G165" s="249" t="str">
        <f>IF($B165=FALSE,"",Pressure_1_R2!V18)</f>
        <v/>
      </c>
      <c r="H165" s="249" t="str">
        <f>IF($B165=FALSE,"",Pressure_1_R2!W18)</f>
        <v/>
      </c>
      <c r="I165" s="255" t="b">
        <f t="shared" si="110"/>
        <v>0</v>
      </c>
      <c r="J165" s="250" t="str">
        <f>IF($B165=FALSE,"",F165*$H$145)</f>
        <v/>
      </c>
      <c r="K165" s="251" t="str">
        <f>IF($B165=FALSE,"",IF(G165="ⅹ",J165,G165*$H$145))</f>
        <v/>
      </c>
      <c r="L165" s="251" t="str">
        <f>IF($B165=FALSE,"",IF(H165="ⅹ",K165,H165*$H$145))</f>
        <v/>
      </c>
      <c r="M165" s="241"/>
      <c r="N165" s="252" t="b">
        <f t="shared" si="111"/>
        <v>0</v>
      </c>
      <c r="O165" s="396" t="s">
        <v>511</v>
      </c>
      <c r="P165" s="400">
        <v>15</v>
      </c>
      <c r="Q165" s="398" t="str">
        <f t="shared" ca="1" si="112"/>
        <v/>
      </c>
      <c r="R165" s="398" t="str">
        <f t="shared" ca="1" si="113"/>
        <v/>
      </c>
      <c r="S165" s="398" t="str">
        <f t="shared" ca="1" si="114"/>
        <v/>
      </c>
      <c r="T165" s="402" t="str">
        <f t="shared" si="115"/>
        <v/>
      </c>
      <c r="U165" s="398" t="str">
        <f t="shared" si="119"/>
        <v/>
      </c>
      <c r="V165" s="398" t="str">
        <f t="shared" si="120"/>
        <v/>
      </c>
      <c r="W165" s="398" t="str">
        <f t="shared" si="121"/>
        <v/>
      </c>
      <c r="X165" s="403" t="str">
        <f t="shared" si="118"/>
        <v/>
      </c>
    </row>
    <row r="166" spans="2:24" s="238" customFormat="1" ht="15" customHeight="1">
      <c r="B166" s="246" t="b">
        <f>IF(Pressure_1_R2!U19="",FALSE,TRUE)</f>
        <v>0</v>
      </c>
      <c r="C166" s="247">
        <v>16</v>
      </c>
      <c r="D166" s="248" t="str">
        <f>IF($B166=FALSE,"",표준압력!F131)</f>
        <v/>
      </c>
      <c r="E166" s="248" t="str">
        <f>IF($B166=FALSE,"",표준압력!H131)</f>
        <v/>
      </c>
      <c r="F166" s="248" t="str">
        <f>IF($B166=FALSE,"",Pressure_1_R2!U19)</f>
        <v/>
      </c>
      <c r="G166" s="249" t="str">
        <f>IF($B166=FALSE,"",Pressure_1_R2!V19)</f>
        <v/>
      </c>
      <c r="H166" s="249" t="str">
        <f>IF($B166=FALSE,"",Pressure_1_R2!W19)</f>
        <v/>
      </c>
      <c r="I166" s="255" t="b">
        <f t="shared" si="110"/>
        <v>0</v>
      </c>
      <c r="J166" s="250" t="str">
        <f>IF($B166=FALSE,"",F166*$H$145)</f>
        <v/>
      </c>
      <c r="K166" s="251" t="str">
        <f>IF($B166=FALSE,"",IF(G166="ⅹ",J166,G166*$H$145))</f>
        <v/>
      </c>
      <c r="L166" s="251" t="str">
        <f>IF($B166=FALSE,"",IF(H166="ⅹ",K166,H166*$H$145))</f>
        <v/>
      </c>
      <c r="M166" s="241"/>
      <c r="N166" s="252" t="b">
        <f t="shared" si="111"/>
        <v>0</v>
      </c>
      <c r="O166" s="396" t="s">
        <v>511</v>
      </c>
      <c r="P166" s="400">
        <v>16</v>
      </c>
      <c r="Q166" s="398" t="str">
        <f ca="1">IF($N166=FALSE,"",IF($O166="가압",J166,OFFSET(J$150,$B$145*2-($P166-1),0)))</f>
        <v/>
      </c>
      <c r="R166" s="398" t="str">
        <f t="shared" ca="1" si="113"/>
        <v/>
      </c>
      <c r="S166" s="398" t="str">
        <f t="shared" ca="1" si="114"/>
        <v/>
      </c>
      <c r="T166" s="402" t="str">
        <f t="shared" si="115"/>
        <v/>
      </c>
      <c r="U166" s="398" t="str">
        <f t="shared" si="119"/>
        <v/>
      </c>
      <c r="V166" s="398" t="str">
        <f t="shared" si="120"/>
        <v/>
      </c>
      <c r="W166" s="398" t="str">
        <f t="shared" si="121"/>
        <v/>
      </c>
      <c r="X166" s="403" t="str">
        <f t="shared" si="118"/>
        <v/>
      </c>
    </row>
    <row r="167" spans="2:24" s="238" customFormat="1" ht="15" customHeight="1">
      <c r="B167" s="246" t="b">
        <f>IF(Pressure_1_R2!U20="",FALSE,TRUE)</f>
        <v>0</v>
      </c>
      <c r="C167" s="247">
        <v>17</v>
      </c>
      <c r="D167" s="248" t="str">
        <f>IF($B167=FALSE,"",표준압력!F132)</f>
        <v/>
      </c>
      <c r="E167" s="248" t="str">
        <f>IF($B167=FALSE,"",표준압력!H132)</f>
        <v/>
      </c>
      <c r="F167" s="248" t="str">
        <f>IF($B167=FALSE,"",Pressure_1_R2!U20)</f>
        <v/>
      </c>
      <c r="G167" s="249" t="str">
        <f>IF($B167=FALSE,"",Pressure_1_R2!V20)</f>
        <v/>
      </c>
      <c r="H167" s="249" t="str">
        <f>IF($B167=FALSE,"",Pressure_1_R2!W20)</f>
        <v/>
      </c>
      <c r="I167" s="255" t="b">
        <f t="shared" si="110"/>
        <v>0</v>
      </c>
      <c r="J167" s="250" t="str">
        <f>IF($B167=FALSE,"",F167*$H$145)</f>
        <v/>
      </c>
      <c r="K167" s="251" t="str">
        <f>IF($B167=FALSE,"",IF(G167="ⅹ",J167,G167*$H$145))</f>
        <v/>
      </c>
      <c r="L167" s="251" t="str">
        <f>IF($B167=FALSE,"",IF(H167="ⅹ",K167,H167*$H$145))</f>
        <v/>
      </c>
      <c r="M167" s="241"/>
      <c r="N167" s="252" t="b">
        <f t="shared" si="111"/>
        <v>0</v>
      </c>
      <c r="O167" s="396" t="s">
        <v>511</v>
      </c>
      <c r="P167" s="400">
        <v>17</v>
      </c>
      <c r="Q167" s="398" t="str">
        <f t="shared" ref="Q167:Q179" ca="1" si="122">IF($N167=FALSE,"",IF($O167="가압",J167,OFFSET(J$150,$B$145*2-($P167-1),0)))</f>
        <v/>
      </c>
      <c r="R167" s="398" t="str">
        <f t="shared" ca="1" si="113"/>
        <v/>
      </c>
      <c r="S167" s="398" t="str">
        <f t="shared" ca="1" si="114"/>
        <v/>
      </c>
      <c r="T167" s="402" t="str">
        <f t="shared" si="115"/>
        <v/>
      </c>
      <c r="U167" s="398" t="str">
        <f t="shared" si="119"/>
        <v/>
      </c>
      <c r="V167" s="398" t="str">
        <f t="shared" si="120"/>
        <v/>
      </c>
      <c r="W167" s="398" t="str">
        <f t="shared" si="121"/>
        <v/>
      </c>
      <c r="X167" s="403" t="str">
        <f t="shared" si="118"/>
        <v/>
      </c>
    </row>
    <row r="168" spans="2:24" s="238" customFormat="1" ht="15" customHeight="1">
      <c r="B168" s="246" t="b">
        <f>IF(Pressure_1_R2!U21="",FALSE,TRUE)</f>
        <v>0</v>
      </c>
      <c r="C168" s="247">
        <v>18</v>
      </c>
      <c r="D168" s="248" t="str">
        <f>IF($B168=FALSE,"",표준압력!F133)</f>
        <v/>
      </c>
      <c r="E168" s="248" t="str">
        <f>IF($B168=FALSE,"",표준압력!H133)</f>
        <v/>
      </c>
      <c r="F168" s="248" t="str">
        <f>IF($B168=FALSE,"",Pressure_1_R2!U21)</f>
        <v/>
      </c>
      <c r="G168" s="249" t="str">
        <f>IF($B168=FALSE,"",Pressure_1_R2!V21)</f>
        <v/>
      </c>
      <c r="H168" s="249" t="str">
        <f>IF($B168=FALSE,"",Pressure_1_R2!W21)</f>
        <v/>
      </c>
      <c r="I168" s="255" t="b">
        <f t="shared" si="110"/>
        <v>0</v>
      </c>
      <c r="J168" s="250" t="str">
        <f>IF($B168=FALSE,"",F168*$H$145)</f>
        <v/>
      </c>
      <c r="K168" s="251" t="str">
        <f>IF($B168=FALSE,"",IF(G168="ⅹ",J168,G168*$H$145))</f>
        <v/>
      </c>
      <c r="L168" s="251" t="str">
        <f>IF($B168=FALSE,"",IF(H168="ⅹ",K168,H168*$H$145))</f>
        <v/>
      </c>
      <c r="M168" s="241"/>
      <c r="N168" s="252" t="b">
        <f t="shared" si="111"/>
        <v>0</v>
      </c>
      <c r="O168" s="396" t="s">
        <v>511</v>
      </c>
      <c r="P168" s="400">
        <v>18</v>
      </c>
      <c r="Q168" s="398" t="str">
        <f t="shared" ca="1" si="122"/>
        <v/>
      </c>
      <c r="R168" s="398" t="str">
        <f t="shared" ca="1" si="113"/>
        <v/>
      </c>
      <c r="S168" s="398" t="str">
        <f t="shared" ca="1" si="114"/>
        <v/>
      </c>
      <c r="T168" s="402" t="str">
        <f t="shared" si="115"/>
        <v/>
      </c>
      <c r="U168" s="398" t="str">
        <f t="shared" si="119"/>
        <v/>
      </c>
      <c r="V168" s="398" t="str">
        <f t="shared" si="120"/>
        <v/>
      </c>
      <c r="W168" s="398" t="str">
        <f t="shared" si="121"/>
        <v/>
      </c>
      <c r="X168" s="403" t="str">
        <f t="shared" si="118"/>
        <v/>
      </c>
    </row>
    <row r="169" spans="2:24" s="238" customFormat="1" ht="15" customHeight="1">
      <c r="B169" s="246" t="b">
        <f>IF(Pressure_1_R2!U22="",FALSE,TRUE)</f>
        <v>0</v>
      </c>
      <c r="C169" s="247">
        <v>19</v>
      </c>
      <c r="D169" s="248" t="str">
        <f>IF($B169=FALSE,"",표준압력!F134)</f>
        <v/>
      </c>
      <c r="E169" s="248" t="str">
        <f>IF($B169=FALSE,"",표준압력!H134)</f>
        <v/>
      </c>
      <c r="F169" s="248" t="str">
        <f>IF($B169=FALSE,"",Pressure_1_R2!U22)</f>
        <v/>
      </c>
      <c r="G169" s="249" t="str">
        <f>IF($B169=FALSE,"",Pressure_1_R2!V22)</f>
        <v/>
      </c>
      <c r="H169" s="249" t="str">
        <f>IF($B169=FALSE,"",Pressure_1_R2!W22)</f>
        <v/>
      </c>
      <c r="I169" s="255" t="b">
        <f t="shared" si="110"/>
        <v>0</v>
      </c>
      <c r="J169" s="250" t="str">
        <f>IF($B169=FALSE,"",F169*$H$145)</f>
        <v/>
      </c>
      <c r="K169" s="251" t="str">
        <f>IF($B169=FALSE,"",IF(G169="ⅹ",J169,G169*$H$145))</f>
        <v/>
      </c>
      <c r="L169" s="251" t="str">
        <f>IF($B169=FALSE,"",IF(H169="ⅹ",K169,H169*$H$145))</f>
        <v/>
      </c>
      <c r="M169" s="241"/>
      <c r="N169" s="252" t="b">
        <f t="shared" si="111"/>
        <v>0</v>
      </c>
      <c r="O169" s="396" t="s">
        <v>511</v>
      </c>
      <c r="P169" s="400">
        <v>19</v>
      </c>
      <c r="Q169" s="398" t="str">
        <f t="shared" ca="1" si="122"/>
        <v/>
      </c>
      <c r="R169" s="398" t="str">
        <f t="shared" ca="1" si="113"/>
        <v/>
      </c>
      <c r="S169" s="398" t="str">
        <f t="shared" ca="1" si="114"/>
        <v/>
      </c>
      <c r="T169" s="402" t="str">
        <f t="shared" si="115"/>
        <v/>
      </c>
      <c r="U169" s="398" t="str">
        <f t="shared" si="119"/>
        <v/>
      </c>
      <c r="V169" s="398" t="str">
        <f t="shared" si="120"/>
        <v/>
      </c>
      <c r="W169" s="398" t="str">
        <f t="shared" si="121"/>
        <v/>
      </c>
      <c r="X169" s="403" t="str">
        <f t="shared" si="118"/>
        <v/>
      </c>
    </row>
    <row r="170" spans="2:24" s="238" customFormat="1" ht="15" customHeight="1">
      <c r="B170" s="246" t="b">
        <f>IF(Pressure_1_R2!U23="",FALSE,TRUE)</f>
        <v>0</v>
      </c>
      <c r="C170" s="247">
        <v>20</v>
      </c>
      <c r="D170" s="248" t="str">
        <f>IF($B170=FALSE,"",표준압력!F135)</f>
        <v/>
      </c>
      <c r="E170" s="248" t="str">
        <f>IF($B170=FALSE,"",표준압력!H135)</f>
        <v/>
      </c>
      <c r="F170" s="248" t="str">
        <f>IF($B170=FALSE,"",Pressure_1_R2!U23)</f>
        <v/>
      </c>
      <c r="G170" s="249" t="str">
        <f>IF($B170=FALSE,"",Pressure_1_R2!V23)</f>
        <v/>
      </c>
      <c r="H170" s="249" t="str">
        <f>IF($B170=FALSE,"",Pressure_1_R2!W23)</f>
        <v/>
      </c>
      <c r="I170" s="255" t="b">
        <f t="shared" si="110"/>
        <v>0</v>
      </c>
      <c r="J170" s="250" t="str">
        <f>IF($B170=FALSE,"",F170*$H$145)</f>
        <v/>
      </c>
      <c r="K170" s="251" t="str">
        <f>IF($B170=FALSE,"",IF(G170="ⅹ",J170,G170*$H$145))</f>
        <v/>
      </c>
      <c r="L170" s="251" t="str">
        <f>IF($B170=FALSE,"",IF(H170="ⅹ",K170,H170*$H$145))</f>
        <v/>
      </c>
      <c r="M170" s="241"/>
      <c r="N170" s="252" t="b">
        <f t="shared" si="111"/>
        <v>0</v>
      </c>
      <c r="O170" s="396" t="s">
        <v>511</v>
      </c>
      <c r="P170" s="400">
        <v>20</v>
      </c>
      <c r="Q170" s="398" t="str">
        <f t="shared" ca="1" si="122"/>
        <v/>
      </c>
      <c r="R170" s="398" t="str">
        <f t="shared" ca="1" si="113"/>
        <v/>
      </c>
      <c r="S170" s="398" t="str">
        <f t="shared" ca="1" si="114"/>
        <v/>
      </c>
      <c r="T170" s="402" t="str">
        <f t="shared" si="115"/>
        <v/>
      </c>
      <c r="U170" s="398" t="str">
        <f t="shared" si="119"/>
        <v/>
      </c>
      <c r="V170" s="398" t="str">
        <f t="shared" si="120"/>
        <v/>
      </c>
      <c r="W170" s="398" t="str">
        <f t="shared" si="121"/>
        <v/>
      </c>
      <c r="X170" s="403" t="str">
        <f t="shared" si="118"/>
        <v/>
      </c>
    </row>
    <row r="171" spans="2:24" s="238" customFormat="1" ht="15" customHeight="1">
      <c r="B171" s="246" t="b">
        <f>IF(Pressure_1_R2!U24="",FALSE,TRUE)</f>
        <v>0</v>
      </c>
      <c r="C171" s="247">
        <v>21</v>
      </c>
      <c r="D171" s="248" t="str">
        <f>IF($B171=FALSE,"",표준압력!F136)</f>
        <v/>
      </c>
      <c r="E171" s="248" t="str">
        <f>IF($B171=FALSE,"",표준압력!H136)</f>
        <v/>
      </c>
      <c r="F171" s="248" t="str">
        <f>IF($B171=FALSE,"",Pressure_1_R2!U24)</f>
        <v/>
      </c>
      <c r="G171" s="249" t="str">
        <f>IF($B171=FALSE,"",Pressure_1_R2!V24)</f>
        <v/>
      </c>
      <c r="H171" s="249" t="str">
        <f>IF($B171=FALSE,"",Pressure_1_R2!W24)</f>
        <v/>
      </c>
      <c r="I171" s="255" t="b">
        <f t="shared" si="110"/>
        <v>0</v>
      </c>
      <c r="J171" s="250" t="str">
        <f>IF($B171=FALSE,"",F171*$H$145)</f>
        <v/>
      </c>
      <c r="K171" s="251" t="str">
        <f>IF($B171=FALSE,"",IF(G171="ⅹ",J171,G171*$H$145))</f>
        <v/>
      </c>
      <c r="L171" s="251" t="str">
        <f>IF($B171=FALSE,"",IF(H171="ⅹ",K171,H171*$H$145))</f>
        <v/>
      </c>
      <c r="M171" s="241"/>
      <c r="N171" s="252" t="b">
        <f t="shared" si="111"/>
        <v>0</v>
      </c>
      <c r="O171" s="396" t="s">
        <v>511</v>
      </c>
      <c r="P171" s="400">
        <v>21</v>
      </c>
      <c r="Q171" s="398" t="str">
        <f t="shared" ca="1" si="122"/>
        <v/>
      </c>
      <c r="R171" s="398" t="str">
        <f t="shared" ca="1" si="113"/>
        <v/>
      </c>
      <c r="S171" s="398" t="str">
        <f t="shared" ca="1" si="114"/>
        <v/>
      </c>
      <c r="T171" s="402" t="str">
        <f t="shared" si="115"/>
        <v/>
      </c>
      <c r="U171" s="398" t="str">
        <f t="shared" si="119"/>
        <v/>
      </c>
      <c r="V171" s="398" t="str">
        <f t="shared" si="120"/>
        <v/>
      </c>
      <c r="W171" s="398" t="str">
        <f t="shared" si="121"/>
        <v/>
      </c>
      <c r="X171" s="403" t="str">
        <f t="shared" si="118"/>
        <v/>
      </c>
    </row>
    <row r="172" spans="2:24" s="238" customFormat="1" ht="15" customHeight="1">
      <c r="B172" s="246" t="b">
        <f>IF(Pressure_1_R2!U25="",FALSE,TRUE)</f>
        <v>0</v>
      </c>
      <c r="C172" s="247">
        <v>22</v>
      </c>
      <c r="D172" s="248" t="str">
        <f>IF($B172=FALSE,"",표준압력!F137)</f>
        <v/>
      </c>
      <c r="E172" s="248" t="str">
        <f>IF($B172=FALSE,"",표준압력!H137)</f>
        <v/>
      </c>
      <c r="F172" s="248" t="str">
        <f>IF($B172=FALSE,"",Pressure_1_R2!U25)</f>
        <v/>
      </c>
      <c r="G172" s="249" t="str">
        <f>IF($B172=FALSE,"",Pressure_1_R2!V25)</f>
        <v/>
      </c>
      <c r="H172" s="249" t="str">
        <f>IF($B172=FALSE,"",Pressure_1_R2!W25)</f>
        <v/>
      </c>
      <c r="I172" s="255" t="b">
        <f t="shared" si="110"/>
        <v>0</v>
      </c>
      <c r="J172" s="250" t="str">
        <f>IF($B172=FALSE,"",F172*$H$145)</f>
        <v/>
      </c>
      <c r="K172" s="251" t="str">
        <f>IF($B172=FALSE,"",IF(G172="ⅹ",J172,G172*$H$145))</f>
        <v/>
      </c>
      <c r="L172" s="251" t="str">
        <f>IF($B172=FALSE,"",IF(H172="ⅹ",K172,H172*$H$145))</f>
        <v/>
      </c>
      <c r="M172" s="241"/>
      <c r="N172" s="252" t="b">
        <f t="shared" si="111"/>
        <v>0</v>
      </c>
      <c r="O172" s="396" t="s">
        <v>511</v>
      </c>
      <c r="P172" s="400">
        <v>22</v>
      </c>
      <c r="Q172" s="398" t="str">
        <f t="shared" ca="1" si="122"/>
        <v/>
      </c>
      <c r="R172" s="398" t="str">
        <f t="shared" ca="1" si="113"/>
        <v/>
      </c>
      <c r="S172" s="398" t="str">
        <f t="shared" ca="1" si="114"/>
        <v/>
      </c>
      <c r="T172" s="402" t="str">
        <f t="shared" si="115"/>
        <v/>
      </c>
      <c r="U172" s="398" t="str">
        <f t="shared" si="119"/>
        <v/>
      </c>
      <c r="V172" s="398" t="str">
        <f t="shared" si="120"/>
        <v/>
      </c>
      <c r="W172" s="398" t="str">
        <f t="shared" si="121"/>
        <v/>
      </c>
      <c r="X172" s="403" t="str">
        <f t="shared" si="118"/>
        <v/>
      </c>
    </row>
    <row r="173" spans="2:24" s="238" customFormat="1" ht="15" customHeight="1">
      <c r="B173" s="246" t="b">
        <f>IF(Pressure_1_R2!U26="",FALSE,TRUE)</f>
        <v>0</v>
      </c>
      <c r="C173" s="247">
        <v>23</v>
      </c>
      <c r="D173" s="248" t="str">
        <f>IF($B173=FALSE,"",표준압력!F138)</f>
        <v/>
      </c>
      <c r="E173" s="248" t="str">
        <f>IF($B173=FALSE,"",표준압력!H138)</f>
        <v/>
      </c>
      <c r="F173" s="248" t="str">
        <f>IF($B173=FALSE,"",Pressure_1_R2!U26)</f>
        <v/>
      </c>
      <c r="G173" s="249" t="str">
        <f>IF($B173=FALSE,"",Pressure_1_R2!V26)</f>
        <v/>
      </c>
      <c r="H173" s="249" t="str">
        <f>IF($B173=FALSE,"",Pressure_1_R2!W26)</f>
        <v/>
      </c>
      <c r="I173" s="255" t="b">
        <f t="shared" si="110"/>
        <v>0</v>
      </c>
      <c r="J173" s="250" t="str">
        <f>IF($B173=FALSE,"",F173*$H$145)</f>
        <v/>
      </c>
      <c r="K173" s="251" t="str">
        <f>IF($B173=FALSE,"",IF(G173="ⅹ",J173,G173*$H$145))</f>
        <v/>
      </c>
      <c r="L173" s="251" t="str">
        <f>IF($B173=FALSE,"",IF(H173="ⅹ",K173,H173*$H$145))</f>
        <v/>
      </c>
      <c r="M173" s="241"/>
      <c r="N173" s="252" t="b">
        <f t="shared" si="111"/>
        <v>0</v>
      </c>
      <c r="O173" s="396" t="s">
        <v>511</v>
      </c>
      <c r="P173" s="400">
        <v>23</v>
      </c>
      <c r="Q173" s="398" t="str">
        <f t="shared" ca="1" si="122"/>
        <v/>
      </c>
      <c r="R173" s="398" t="str">
        <f t="shared" ca="1" si="113"/>
        <v/>
      </c>
      <c r="S173" s="398" t="str">
        <f t="shared" ca="1" si="114"/>
        <v/>
      </c>
      <c r="T173" s="402" t="str">
        <f t="shared" si="115"/>
        <v/>
      </c>
      <c r="U173" s="398" t="str">
        <f t="shared" si="119"/>
        <v/>
      </c>
      <c r="V173" s="398" t="str">
        <f t="shared" si="120"/>
        <v/>
      </c>
      <c r="W173" s="398" t="str">
        <f t="shared" si="121"/>
        <v/>
      </c>
      <c r="X173" s="403" t="str">
        <f t="shared" si="118"/>
        <v/>
      </c>
    </row>
    <row r="174" spans="2:24" s="238" customFormat="1" ht="15" customHeight="1">
      <c r="B174" s="246" t="b">
        <f>IF(Pressure_1_R2!U27="",FALSE,TRUE)</f>
        <v>0</v>
      </c>
      <c r="C174" s="247">
        <v>24</v>
      </c>
      <c r="D174" s="248" t="str">
        <f>IF($B174=FALSE,"",표준압력!F139)</f>
        <v/>
      </c>
      <c r="E174" s="248" t="str">
        <f>IF($B174=FALSE,"",표준압력!H139)</f>
        <v/>
      </c>
      <c r="F174" s="248" t="str">
        <f>IF($B174=FALSE,"",Pressure_1_R2!U27)</f>
        <v/>
      </c>
      <c r="G174" s="249" t="str">
        <f>IF($B174=FALSE,"",Pressure_1_R2!V27)</f>
        <v/>
      </c>
      <c r="H174" s="249" t="str">
        <f>IF($B174=FALSE,"",Pressure_1_R2!W27)</f>
        <v/>
      </c>
      <c r="I174" s="255" t="b">
        <f t="shared" si="110"/>
        <v>0</v>
      </c>
      <c r="J174" s="250" t="str">
        <f>IF($B174=FALSE,"",F174*$H$145)</f>
        <v/>
      </c>
      <c r="K174" s="251" t="str">
        <f>IF($B174=FALSE,"",IF(G174="ⅹ",J174,G174*$H$145))</f>
        <v/>
      </c>
      <c r="L174" s="251" t="str">
        <f>IF($B174=FALSE,"",IF(H174="ⅹ",K174,H174*$H$145))</f>
        <v/>
      </c>
      <c r="M174" s="241"/>
      <c r="N174" s="252" t="b">
        <f t="shared" si="111"/>
        <v>0</v>
      </c>
      <c r="O174" s="396" t="s">
        <v>511</v>
      </c>
      <c r="P174" s="400">
        <v>24</v>
      </c>
      <c r="Q174" s="398" t="str">
        <f t="shared" ca="1" si="122"/>
        <v/>
      </c>
      <c r="R174" s="398" t="str">
        <f t="shared" ca="1" si="113"/>
        <v/>
      </c>
      <c r="S174" s="398" t="str">
        <f t="shared" ca="1" si="114"/>
        <v/>
      </c>
      <c r="T174" s="402" t="str">
        <f t="shared" si="115"/>
        <v/>
      </c>
      <c r="U174" s="398" t="str">
        <f t="shared" si="119"/>
        <v/>
      </c>
      <c r="V174" s="398" t="str">
        <f t="shared" si="120"/>
        <v/>
      </c>
      <c r="W174" s="398" t="str">
        <f t="shared" si="121"/>
        <v/>
      </c>
      <c r="X174" s="403" t="str">
        <f t="shared" si="118"/>
        <v/>
      </c>
    </row>
    <row r="175" spans="2:24" s="238" customFormat="1" ht="15" customHeight="1">
      <c r="B175" s="246" t="b">
        <f>IF(Pressure_1_R2!U28="",FALSE,TRUE)</f>
        <v>0</v>
      </c>
      <c r="C175" s="247">
        <v>25</v>
      </c>
      <c r="D175" s="248" t="str">
        <f>IF($B175=FALSE,"",표준압력!F140)</f>
        <v/>
      </c>
      <c r="E175" s="248" t="str">
        <f>IF($B175=FALSE,"",표준압력!H140)</f>
        <v/>
      </c>
      <c r="F175" s="248" t="str">
        <f>IF($B175=FALSE,"",Pressure_1_R2!U28)</f>
        <v/>
      </c>
      <c r="G175" s="249" t="str">
        <f>IF($B175=FALSE,"",Pressure_1_R2!V28)</f>
        <v/>
      </c>
      <c r="H175" s="249" t="str">
        <f>IF($B175=FALSE,"",Pressure_1_R2!W28)</f>
        <v/>
      </c>
      <c r="I175" s="255" t="b">
        <f t="shared" si="110"/>
        <v>0</v>
      </c>
      <c r="J175" s="250" t="str">
        <f>IF($B175=FALSE,"",F175*$H$145)</f>
        <v/>
      </c>
      <c r="K175" s="251" t="str">
        <f>IF($B175=FALSE,"",IF(G175="ⅹ",J175,G175*$H$145))</f>
        <v/>
      </c>
      <c r="L175" s="251" t="str">
        <f>IF($B175=FALSE,"",IF(H175="ⅹ",K175,H175*$H$145))</f>
        <v/>
      </c>
      <c r="M175" s="241"/>
      <c r="N175" s="252" t="b">
        <f t="shared" si="111"/>
        <v>0</v>
      </c>
      <c r="O175" s="396" t="s">
        <v>511</v>
      </c>
      <c r="P175" s="400">
        <v>25</v>
      </c>
      <c r="Q175" s="398" t="str">
        <f t="shared" ca="1" si="122"/>
        <v/>
      </c>
      <c r="R175" s="398" t="str">
        <f t="shared" ca="1" si="113"/>
        <v/>
      </c>
      <c r="S175" s="398" t="str">
        <f t="shared" ca="1" si="114"/>
        <v/>
      </c>
      <c r="T175" s="402" t="str">
        <f t="shared" si="115"/>
        <v/>
      </c>
      <c r="U175" s="398" t="str">
        <f t="shared" si="119"/>
        <v/>
      </c>
      <c r="V175" s="398" t="str">
        <f t="shared" si="120"/>
        <v/>
      </c>
      <c r="W175" s="398" t="str">
        <f t="shared" si="121"/>
        <v/>
      </c>
      <c r="X175" s="403" t="str">
        <f t="shared" si="118"/>
        <v/>
      </c>
    </row>
    <row r="176" spans="2:24" s="238" customFormat="1" ht="15" customHeight="1">
      <c r="B176" s="246" t="b">
        <f>IF(Pressure_1_R2!U29="",FALSE,TRUE)</f>
        <v>0</v>
      </c>
      <c r="C176" s="247">
        <v>26</v>
      </c>
      <c r="D176" s="248" t="str">
        <f>IF($B176=FALSE,"",표준압력!F141)</f>
        <v/>
      </c>
      <c r="E176" s="248" t="str">
        <f>IF($B176=FALSE,"",표준압력!H141)</f>
        <v/>
      </c>
      <c r="F176" s="248" t="str">
        <f>IF($B176=FALSE,"",Pressure_1_R2!U29)</f>
        <v/>
      </c>
      <c r="G176" s="249" t="str">
        <f>IF($B176=FALSE,"",Pressure_1_R2!V29)</f>
        <v/>
      </c>
      <c r="H176" s="249" t="str">
        <f>IF($B176=FALSE,"",Pressure_1_R2!W29)</f>
        <v/>
      </c>
      <c r="I176" s="255" t="b">
        <f t="shared" si="110"/>
        <v>0</v>
      </c>
      <c r="J176" s="250" t="str">
        <f>IF($B176=FALSE,"",F176*$H$145)</f>
        <v/>
      </c>
      <c r="K176" s="251" t="str">
        <f>IF($B176=FALSE,"",IF(G176="ⅹ",J176,G176*$H$145))</f>
        <v/>
      </c>
      <c r="L176" s="251" t="str">
        <f>IF($B176=FALSE,"",IF(H176="ⅹ",K176,H176*$H$145))</f>
        <v/>
      </c>
      <c r="M176" s="241"/>
      <c r="N176" s="252" t="b">
        <f t="shared" si="111"/>
        <v>0</v>
      </c>
      <c r="O176" s="396" t="s">
        <v>511</v>
      </c>
      <c r="P176" s="400">
        <v>26</v>
      </c>
      <c r="Q176" s="398" t="str">
        <f t="shared" ca="1" si="122"/>
        <v/>
      </c>
      <c r="R176" s="398" t="str">
        <f t="shared" ca="1" si="113"/>
        <v/>
      </c>
      <c r="S176" s="398" t="str">
        <f t="shared" ca="1" si="114"/>
        <v/>
      </c>
      <c r="T176" s="402" t="str">
        <f t="shared" si="115"/>
        <v/>
      </c>
      <c r="U176" s="398" t="str">
        <f t="shared" si="119"/>
        <v/>
      </c>
      <c r="V176" s="398" t="str">
        <f t="shared" si="120"/>
        <v/>
      </c>
      <c r="W176" s="398" t="str">
        <f t="shared" si="121"/>
        <v/>
      </c>
      <c r="X176" s="403" t="str">
        <f t="shared" si="118"/>
        <v/>
      </c>
    </row>
    <row r="177" spans="2:24" s="238" customFormat="1" ht="15" customHeight="1">
      <c r="B177" s="246" t="b">
        <f>IF(Pressure_1_R2!U30="",FALSE,TRUE)</f>
        <v>0</v>
      </c>
      <c r="C177" s="247">
        <v>27</v>
      </c>
      <c r="D177" s="248" t="str">
        <f>IF($B177=FALSE,"",표준압력!F142)</f>
        <v/>
      </c>
      <c r="E177" s="248" t="str">
        <f>IF($B177=FALSE,"",표준압력!H142)</f>
        <v/>
      </c>
      <c r="F177" s="248" t="str">
        <f>IF($B177=FALSE,"",Pressure_1_R2!U30)</f>
        <v/>
      </c>
      <c r="G177" s="249" t="str">
        <f>IF($B177=FALSE,"",Pressure_1_R2!V30)</f>
        <v/>
      </c>
      <c r="H177" s="249" t="str">
        <f>IF($B177=FALSE,"",Pressure_1_R2!W30)</f>
        <v/>
      </c>
      <c r="I177" s="255" t="b">
        <f t="shared" si="110"/>
        <v>0</v>
      </c>
      <c r="J177" s="250" t="str">
        <f>IF($B177=FALSE,"",F177*$H$145)</f>
        <v/>
      </c>
      <c r="K177" s="251" t="str">
        <f>IF($B177=FALSE,"",IF(G177="ⅹ",J177,G177*$H$145))</f>
        <v/>
      </c>
      <c r="L177" s="251" t="str">
        <f>IF($B177=FALSE,"",IF(H177="ⅹ",K177,H177*$H$145))</f>
        <v/>
      </c>
      <c r="M177" s="241"/>
      <c r="N177" s="252" t="b">
        <f t="shared" si="111"/>
        <v>0</v>
      </c>
      <c r="O177" s="396" t="s">
        <v>511</v>
      </c>
      <c r="P177" s="400">
        <v>27</v>
      </c>
      <c r="Q177" s="398" t="str">
        <f t="shared" ca="1" si="122"/>
        <v/>
      </c>
      <c r="R177" s="398" t="str">
        <f t="shared" ca="1" si="113"/>
        <v/>
      </c>
      <c r="S177" s="398" t="str">
        <f t="shared" ca="1" si="114"/>
        <v/>
      </c>
      <c r="T177" s="402" t="str">
        <f t="shared" si="115"/>
        <v/>
      </c>
      <c r="U177" s="398" t="str">
        <f t="shared" si="119"/>
        <v/>
      </c>
      <c r="V177" s="398" t="str">
        <f t="shared" si="120"/>
        <v/>
      </c>
      <c r="W177" s="398" t="str">
        <f t="shared" si="121"/>
        <v/>
      </c>
      <c r="X177" s="403" t="str">
        <f t="shared" si="118"/>
        <v/>
      </c>
    </row>
    <row r="178" spans="2:24" s="238" customFormat="1" ht="15" customHeight="1">
      <c r="B178" s="246" t="b">
        <f>IF(Pressure_1_R2!U31="",FALSE,TRUE)</f>
        <v>0</v>
      </c>
      <c r="C178" s="247">
        <v>28</v>
      </c>
      <c r="D178" s="248" t="str">
        <f>IF($B178=FALSE,"",표준압력!F143)</f>
        <v/>
      </c>
      <c r="E178" s="248" t="str">
        <f>IF($B178=FALSE,"",표준압력!H143)</f>
        <v/>
      </c>
      <c r="F178" s="248" t="str">
        <f>IF($B178=FALSE,"",Pressure_1_R2!U31)</f>
        <v/>
      </c>
      <c r="G178" s="249" t="str">
        <f>IF($B178=FALSE,"",Pressure_1_R2!V31)</f>
        <v/>
      </c>
      <c r="H178" s="249" t="str">
        <f>IF($B178=FALSE,"",Pressure_1_R2!W31)</f>
        <v/>
      </c>
      <c r="I178" s="255" t="b">
        <f t="shared" si="110"/>
        <v>0</v>
      </c>
      <c r="J178" s="250" t="str">
        <f>IF($B178=FALSE,"",F178*$H$145)</f>
        <v/>
      </c>
      <c r="K178" s="251" t="str">
        <f>IF($B178=FALSE,"",IF(G178="ⅹ",J178,G178*$H$145))</f>
        <v/>
      </c>
      <c r="L178" s="251" t="str">
        <f>IF($B178=FALSE,"",IF(H178="ⅹ",K178,H178*$H$145))</f>
        <v/>
      </c>
      <c r="M178" s="241"/>
      <c r="N178" s="252" t="b">
        <f t="shared" si="111"/>
        <v>0</v>
      </c>
      <c r="O178" s="396" t="s">
        <v>511</v>
      </c>
      <c r="P178" s="400">
        <v>28</v>
      </c>
      <c r="Q178" s="398" t="str">
        <f t="shared" ca="1" si="122"/>
        <v/>
      </c>
      <c r="R178" s="398" t="str">
        <f t="shared" ca="1" si="113"/>
        <v/>
      </c>
      <c r="S178" s="398" t="str">
        <f t="shared" ca="1" si="114"/>
        <v/>
      </c>
      <c r="T178" s="402" t="str">
        <f t="shared" si="115"/>
        <v/>
      </c>
      <c r="U178" s="398" t="str">
        <f t="shared" si="119"/>
        <v/>
      </c>
      <c r="V178" s="398" t="str">
        <f t="shared" si="120"/>
        <v/>
      </c>
      <c r="W178" s="398" t="str">
        <f t="shared" si="121"/>
        <v/>
      </c>
      <c r="X178" s="403" t="str">
        <f t="shared" si="118"/>
        <v/>
      </c>
    </row>
    <row r="179" spans="2:24" s="238" customFormat="1" ht="15" customHeight="1">
      <c r="B179" s="246" t="b">
        <f>IF(Pressure_1_R2!U32="",FALSE,TRUE)</f>
        <v>0</v>
      </c>
      <c r="C179" s="247">
        <v>29</v>
      </c>
      <c r="D179" s="248" t="str">
        <f>IF($B179=FALSE,"",표준압력!F144)</f>
        <v/>
      </c>
      <c r="E179" s="248" t="str">
        <f>IF($B179=FALSE,"",표준압력!H144)</f>
        <v/>
      </c>
      <c r="F179" s="248" t="str">
        <f>IF($B179=FALSE,"",Pressure_1_R2!U32)</f>
        <v/>
      </c>
      <c r="G179" s="249" t="str">
        <f>IF($B179=FALSE,"",Pressure_1_R2!V32)</f>
        <v/>
      </c>
      <c r="H179" s="249" t="str">
        <f>IF($B179=FALSE,"",Pressure_1_R2!W32)</f>
        <v/>
      </c>
      <c r="I179" s="255" t="b">
        <f t="shared" si="110"/>
        <v>0</v>
      </c>
      <c r="J179" s="250" t="str">
        <f>IF($B179=FALSE,"",F179*$H$145)</f>
        <v/>
      </c>
      <c r="K179" s="251" t="str">
        <f>IF($B179=FALSE,"",IF(G179="ⅹ",J179,G179*$H$145))</f>
        <v/>
      </c>
      <c r="L179" s="251" t="str">
        <f>IF($B179=FALSE,"",IF(H179="ⅹ",K179,H179*$H$145))</f>
        <v/>
      </c>
      <c r="M179" s="241"/>
      <c r="N179" s="252" t="b">
        <f t="shared" si="111"/>
        <v>0</v>
      </c>
      <c r="O179" s="396" t="s">
        <v>511</v>
      </c>
      <c r="P179" s="400">
        <v>29</v>
      </c>
      <c r="Q179" s="398" t="str">
        <f t="shared" ca="1" si="122"/>
        <v/>
      </c>
      <c r="R179" s="398" t="str">
        <f t="shared" ca="1" si="113"/>
        <v/>
      </c>
      <c r="S179" s="398" t="str">
        <f t="shared" ca="1" si="114"/>
        <v/>
      </c>
      <c r="T179" s="402" t="str">
        <f t="shared" si="115"/>
        <v/>
      </c>
      <c r="U179" s="398" t="str">
        <f t="shared" si="119"/>
        <v/>
      </c>
      <c r="V179" s="398" t="str">
        <f t="shared" si="120"/>
        <v/>
      </c>
      <c r="W179" s="398" t="str">
        <f t="shared" si="121"/>
        <v/>
      </c>
      <c r="X179" s="403" t="str">
        <f t="shared" si="118"/>
        <v/>
      </c>
    </row>
    <row r="180" spans="2:24" s="238" customFormat="1" ht="15" customHeight="1">
      <c r="B180" s="246" t="b">
        <f>IF(Pressure_1_R2!U33="",FALSE,TRUE)</f>
        <v>0</v>
      </c>
      <c r="C180" s="247">
        <v>30</v>
      </c>
      <c r="D180" s="248" t="str">
        <f>IF($B180=FALSE,"",표준압력!F145)</f>
        <v/>
      </c>
      <c r="E180" s="248" t="str">
        <f>IF($B180=FALSE,"",표준압력!H145)</f>
        <v/>
      </c>
      <c r="F180" s="248" t="str">
        <f>IF($B180=FALSE,"",Pressure_1_R2!U33)</f>
        <v/>
      </c>
      <c r="G180" s="249" t="str">
        <f>IF($B180=FALSE,"",Pressure_1_R2!V33)</f>
        <v/>
      </c>
      <c r="H180" s="249" t="str">
        <f>IF($B180=FALSE,"",Pressure_1_R2!W33)</f>
        <v/>
      </c>
      <c r="I180" s="255" t="b">
        <f t="shared" ref="I180:I210" si="123">TYPE(G180)=1</f>
        <v>0</v>
      </c>
      <c r="J180" s="250" t="str">
        <f>IF($B180=FALSE,"",F180*$H$145)</f>
        <v/>
      </c>
      <c r="K180" s="251" t="str">
        <f>IF($B180=FALSE,"",IF(G180="ⅹ",J180,G180*$H$145))</f>
        <v/>
      </c>
      <c r="L180" s="251" t="str">
        <f>IF($B180=FALSE,"",IF(H180="ⅹ",K180,H180*$H$145))</f>
        <v/>
      </c>
      <c r="M180" s="241"/>
      <c r="N180" s="252" t="b">
        <f t="shared" si="111"/>
        <v>0</v>
      </c>
      <c r="O180" s="396" t="s">
        <v>511</v>
      </c>
      <c r="P180" s="400">
        <v>30</v>
      </c>
      <c r="Q180" s="398" t="str">
        <f t="shared" ref="Q180:Q210" ca="1" si="124">IF($N180=FALSE,"",IF($O180="가압",J180,OFFSET(J$150,$B$145*2-($P180-1),0)))</f>
        <v/>
      </c>
      <c r="R180" s="398" t="str">
        <f t="shared" ref="R180:R210" ca="1" si="125">IF($N180=FALSE,"",IF($O180="가압",K180,OFFSET(K$150,$B$145*2-($P180-1),0)))</f>
        <v/>
      </c>
      <c r="S180" s="398" t="str">
        <f t="shared" ref="S180:S210" ca="1" si="126">IF($N180=FALSE,"",IF($O180="가압",L180,OFFSET(L$150,$B$145*2-($P180-1),0)))</f>
        <v/>
      </c>
      <c r="T180" s="402" t="str">
        <f t="shared" ref="T180:T210" si="127">IF($N180=FALSE,"",AVERAGE(Q180:S180))</f>
        <v/>
      </c>
      <c r="U180" s="398" t="str">
        <f t="shared" si="119"/>
        <v/>
      </c>
      <c r="V180" s="398" t="str">
        <f t="shared" si="120"/>
        <v/>
      </c>
      <c r="W180" s="398" t="str">
        <f t="shared" si="121"/>
        <v/>
      </c>
      <c r="X180" s="403" t="str">
        <f t="shared" ref="X180:X210" si="128">IF($N180=FALSE,"",MAX(U180:W180)-MIN(U180:W180))</f>
        <v/>
      </c>
    </row>
    <row r="181" spans="2:24" s="238" customFormat="1" ht="15" customHeight="1">
      <c r="B181" s="246" t="b">
        <f>IF(Pressure_1_R2!U34="",FALSE,TRUE)</f>
        <v>0</v>
      </c>
      <c r="C181" s="247">
        <v>31</v>
      </c>
      <c r="D181" s="248" t="str">
        <f>IF($B181=FALSE,"",표준압력!F146)</f>
        <v/>
      </c>
      <c r="E181" s="248" t="str">
        <f>IF($B181=FALSE,"",표준압력!H146)</f>
        <v/>
      </c>
      <c r="F181" s="248" t="str">
        <f>IF($B181=FALSE,"",Pressure_1_R2!U34)</f>
        <v/>
      </c>
      <c r="G181" s="249" t="str">
        <f>IF($B181=FALSE,"",Pressure_1_R2!V34)</f>
        <v/>
      </c>
      <c r="H181" s="249" t="str">
        <f>IF($B181=FALSE,"",Pressure_1_R2!W34)</f>
        <v/>
      </c>
      <c r="I181" s="255" t="b">
        <f t="shared" si="123"/>
        <v>0</v>
      </c>
      <c r="J181" s="250" t="str">
        <f>IF($B181=FALSE,"",F181*$H$145)</f>
        <v/>
      </c>
      <c r="K181" s="251" t="str">
        <f>IF($B181=FALSE,"",IF(G181="ⅹ",J181,G181*$H$145))</f>
        <v/>
      </c>
      <c r="L181" s="251" t="str">
        <f>IF($B181=FALSE,"",IF(H181="ⅹ",K181,H181*$H$145))</f>
        <v/>
      </c>
      <c r="M181" s="241"/>
      <c r="N181" s="252" t="b">
        <f t="shared" si="111"/>
        <v>0</v>
      </c>
      <c r="O181" s="397" t="s">
        <v>487</v>
      </c>
      <c r="P181" s="401">
        <v>1</v>
      </c>
      <c r="Q181" s="398" t="str">
        <f t="shared" ca="1" si="124"/>
        <v/>
      </c>
      <c r="R181" s="398" t="str">
        <f t="shared" ca="1" si="125"/>
        <v/>
      </c>
      <c r="S181" s="398" t="str">
        <f t="shared" ca="1" si="126"/>
        <v/>
      </c>
      <c r="T181" s="402" t="str">
        <f t="shared" si="127"/>
        <v/>
      </c>
      <c r="U181" s="399" t="str">
        <f>IF($N181=FALSE,"",Q181-Q$181)</f>
        <v/>
      </c>
      <c r="V181" s="399" t="str">
        <f t="shared" ref="V181:V210" si="129">IF($N181=FALSE,"",R181-R$181)</f>
        <v/>
      </c>
      <c r="W181" s="399" t="str">
        <f t="shared" ref="W181:W210" si="130">IF($N181=FALSE,"",S181-S$181)</f>
        <v/>
      </c>
      <c r="X181" s="403" t="str">
        <f t="shared" si="128"/>
        <v/>
      </c>
    </row>
    <row r="182" spans="2:24" s="238" customFormat="1" ht="15" customHeight="1">
      <c r="B182" s="246" t="b">
        <f>IF(Pressure_1_R2!U35="",FALSE,TRUE)</f>
        <v>0</v>
      </c>
      <c r="C182" s="247">
        <v>32</v>
      </c>
      <c r="D182" s="248" t="str">
        <f>IF($B182=FALSE,"",표준압력!F147)</f>
        <v/>
      </c>
      <c r="E182" s="248" t="str">
        <f>IF($B182=FALSE,"",표준압력!H147)</f>
        <v/>
      </c>
      <c r="F182" s="248" t="str">
        <f>IF($B182=FALSE,"",Pressure_1_R2!U35)</f>
        <v/>
      </c>
      <c r="G182" s="249" t="str">
        <f>IF($B182=FALSE,"",Pressure_1_R2!V35)</f>
        <v/>
      </c>
      <c r="H182" s="249" t="str">
        <f>IF($B182=FALSE,"",Pressure_1_R2!W35)</f>
        <v/>
      </c>
      <c r="I182" s="255" t="b">
        <f t="shared" si="123"/>
        <v>0</v>
      </c>
      <c r="J182" s="250" t="str">
        <f>IF($B182=FALSE,"",F182*$H$145)</f>
        <v/>
      </c>
      <c r="K182" s="251" t="str">
        <f>IF($B182=FALSE,"",IF(G182="ⅹ",J182,G182*$H$145))</f>
        <v/>
      </c>
      <c r="L182" s="251" t="str">
        <f>IF($B182=FALSE,"",IF(H182="ⅹ",K182,H182*$H$145))</f>
        <v/>
      </c>
      <c r="M182" s="241"/>
      <c r="N182" s="252" t="b">
        <f t="shared" si="111"/>
        <v>0</v>
      </c>
      <c r="O182" s="397" t="s">
        <v>487</v>
      </c>
      <c r="P182" s="401">
        <v>2</v>
      </c>
      <c r="Q182" s="398" t="str">
        <f t="shared" ca="1" si="124"/>
        <v/>
      </c>
      <c r="R182" s="398" t="str">
        <f t="shared" ca="1" si="125"/>
        <v/>
      </c>
      <c r="S182" s="398" t="str">
        <f t="shared" ca="1" si="126"/>
        <v/>
      </c>
      <c r="T182" s="402" t="str">
        <f t="shared" si="127"/>
        <v/>
      </c>
      <c r="U182" s="399" t="str">
        <f t="shared" ref="U182:U210" si="131">IF($N182=FALSE,"",Q182-Q$181)</f>
        <v/>
      </c>
      <c r="V182" s="399" t="str">
        <f t="shared" si="129"/>
        <v/>
      </c>
      <c r="W182" s="399" t="str">
        <f t="shared" si="130"/>
        <v/>
      </c>
      <c r="X182" s="403" t="str">
        <f t="shared" si="128"/>
        <v/>
      </c>
    </row>
    <row r="183" spans="2:24" s="238" customFormat="1" ht="15" customHeight="1">
      <c r="B183" s="246" t="b">
        <f>IF(Pressure_1_R2!U36="",FALSE,TRUE)</f>
        <v>0</v>
      </c>
      <c r="C183" s="247">
        <v>33</v>
      </c>
      <c r="D183" s="248" t="str">
        <f>IF($B183=FALSE,"",표준압력!F148)</f>
        <v/>
      </c>
      <c r="E183" s="248" t="str">
        <f>IF($B183=FALSE,"",표준압력!H148)</f>
        <v/>
      </c>
      <c r="F183" s="248" t="str">
        <f>IF($B183=FALSE,"",Pressure_1_R2!U36)</f>
        <v/>
      </c>
      <c r="G183" s="249" t="str">
        <f>IF($B183=FALSE,"",Pressure_1_R2!V36)</f>
        <v/>
      </c>
      <c r="H183" s="249" t="str">
        <f>IF($B183=FALSE,"",Pressure_1_R2!W36)</f>
        <v/>
      </c>
      <c r="I183" s="255" t="b">
        <f t="shared" si="123"/>
        <v>0</v>
      </c>
      <c r="J183" s="250" t="str">
        <f>IF($B183=FALSE,"",F183*$H$145)</f>
        <v/>
      </c>
      <c r="K183" s="251" t="str">
        <f>IF($B183=FALSE,"",IF(G183="ⅹ",J183,G183*$H$145))</f>
        <v/>
      </c>
      <c r="L183" s="251" t="str">
        <f>IF($B183=FALSE,"",IF(H183="ⅹ",K183,H183*$H$145))</f>
        <v/>
      </c>
      <c r="M183" s="241"/>
      <c r="N183" s="252" t="b">
        <f t="shared" si="111"/>
        <v>0</v>
      </c>
      <c r="O183" s="397" t="s">
        <v>487</v>
      </c>
      <c r="P183" s="401">
        <v>3</v>
      </c>
      <c r="Q183" s="398" t="str">
        <f t="shared" ca="1" si="124"/>
        <v/>
      </c>
      <c r="R183" s="398" t="str">
        <f t="shared" ca="1" si="125"/>
        <v/>
      </c>
      <c r="S183" s="398" t="str">
        <f t="shared" ca="1" si="126"/>
        <v/>
      </c>
      <c r="T183" s="402" t="str">
        <f t="shared" si="127"/>
        <v/>
      </c>
      <c r="U183" s="399" t="str">
        <f t="shared" si="131"/>
        <v/>
      </c>
      <c r="V183" s="399" t="str">
        <f t="shared" si="129"/>
        <v/>
      </c>
      <c r="W183" s="399" t="str">
        <f t="shared" si="130"/>
        <v/>
      </c>
      <c r="X183" s="403" t="str">
        <f t="shared" si="128"/>
        <v/>
      </c>
    </row>
    <row r="184" spans="2:24" s="238" customFormat="1" ht="15" customHeight="1">
      <c r="B184" s="246" t="b">
        <f>IF(Pressure_1_R2!U37="",FALSE,TRUE)</f>
        <v>0</v>
      </c>
      <c r="C184" s="247">
        <v>34</v>
      </c>
      <c r="D184" s="248" t="str">
        <f>IF($B184=FALSE,"",표준압력!F149)</f>
        <v/>
      </c>
      <c r="E184" s="248" t="str">
        <f>IF($B184=FALSE,"",표준압력!H149)</f>
        <v/>
      </c>
      <c r="F184" s="248" t="str">
        <f>IF($B184=FALSE,"",Pressure_1_R2!U37)</f>
        <v/>
      </c>
      <c r="G184" s="249" t="str">
        <f>IF($B184=FALSE,"",Pressure_1_R2!V37)</f>
        <v/>
      </c>
      <c r="H184" s="249" t="str">
        <f>IF($B184=FALSE,"",Pressure_1_R2!W37)</f>
        <v/>
      </c>
      <c r="I184" s="255" t="b">
        <f t="shared" si="123"/>
        <v>0</v>
      </c>
      <c r="J184" s="250" t="str">
        <f>IF($B184=FALSE,"",F184*$H$145)</f>
        <v/>
      </c>
      <c r="K184" s="251" t="str">
        <f>IF($B184=FALSE,"",IF(G184="ⅹ",J184,G184*$H$145))</f>
        <v/>
      </c>
      <c r="L184" s="251" t="str">
        <f>IF($B184=FALSE,"",IF(H184="ⅹ",K184,H184*$H$145))</f>
        <v/>
      </c>
      <c r="M184" s="241"/>
      <c r="N184" s="252" t="b">
        <f t="shared" si="111"/>
        <v>0</v>
      </c>
      <c r="O184" s="397" t="s">
        <v>487</v>
      </c>
      <c r="P184" s="401">
        <v>4</v>
      </c>
      <c r="Q184" s="398" t="str">
        <f t="shared" ca="1" si="124"/>
        <v/>
      </c>
      <c r="R184" s="398" t="str">
        <f t="shared" ca="1" si="125"/>
        <v/>
      </c>
      <c r="S184" s="398" t="str">
        <f t="shared" ca="1" si="126"/>
        <v/>
      </c>
      <c r="T184" s="402" t="str">
        <f t="shared" si="127"/>
        <v/>
      </c>
      <c r="U184" s="399" t="str">
        <f t="shared" si="131"/>
        <v/>
      </c>
      <c r="V184" s="399" t="str">
        <f t="shared" si="129"/>
        <v/>
      </c>
      <c r="W184" s="399" t="str">
        <f t="shared" si="130"/>
        <v/>
      </c>
      <c r="X184" s="403" t="str">
        <f t="shared" si="128"/>
        <v/>
      </c>
    </row>
    <row r="185" spans="2:24" s="238" customFormat="1" ht="15" customHeight="1">
      <c r="B185" s="246" t="b">
        <f>IF(Pressure_1_R2!U38="",FALSE,TRUE)</f>
        <v>0</v>
      </c>
      <c r="C185" s="247">
        <v>35</v>
      </c>
      <c r="D185" s="248" t="str">
        <f>IF($B185=FALSE,"",표준압력!F150)</f>
        <v/>
      </c>
      <c r="E185" s="248" t="str">
        <f>IF($B185=FALSE,"",표준압력!H150)</f>
        <v/>
      </c>
      <c r="F185" s="248" t="str">
        <f>IF($B185=FALSE,"",Pressure_1_R2!U38)</f>
        <v/>
      </c>
      <c r="G185" s="249" t="str">
        <f>IF($B185=FALSE,"",Pressure_1_R2!V38)</f>
        <v/>
      </c>
      <c r="H185" s="249" t="str">
        <f>IF($B185=FALSE,"",Pressure_1_R2!W38)</f>
        <v/>
      </c>
      <c r="I185" s="255" t="b">
        <f t="shared" si="123"/>
        <v>0</v>
      </c>
      <c r="J185" s="250" t="str">
        <f>IF($B185=FALSE,"",F185*$H$145)</f>
        <v/>
      </c>
      <c r="K185" s="251" t="str">
        <f>IF($B185=FALSE,"",IF(G185="ⅹ",J185,G185*$H$145))</f>
        <v/>
      </c>
      <c r="L185" s="251" t="str">
        <f>IF($B185=FALSE,"",IF(H185="ⅹ",K185,H185*$H$145))</f>
        <v/>
      </c>
      <c r="M185" s="241"/>
      <c r="N185" s="252" t="b">
        <f t="shared" si="111"/>
        <v>0</v>
      </c>
      <c r="O185" s="397" t="s">
        <v>487</v>
      </c>
      <c r="P185" s="401">
        <v>5</v>
      </c>
      <c r="Q185" s="398" t="str">
        <f t="shared" ca="1" si="124"/>
        <v/>
      </c>
      <c r="R185" s="398" t="str">
        <f t="shared" ca="1" si="125"/>
        <v/>
      </c>
      <c r="S185" s="398" t="str">
        <f t="shared" ca="1" si="126"/>
        <v/>
      </c>
      <c r="T185" s="402" t="str">
        <f t="shared" si="127"/>
        <v/>
      </c>
      <c r="U185" s="399" t="str">
        <f t="shared" si="131"/>
        <v/>
      </c>
      <c r="V185" s="399" t="str">
        <f t="shared" si="129"/>
        <v/>
      </c>
      <c r="W185" s="399" t="str">
        <f t="shared" si="130"/>
        <v/>
      </c>
      <c r="X185" s="403" t="str">
        <f t="shared" si="128"/>
        <v/>
      </c>
    </row>
    <row r="186" spans="2:24" s="238" customFormat="1" ht="15" customHeight="1">
      <c r="B186" s="246" t="b">
        <f>IF(Pressure_1_R2!U39="",FALSE,TRUE)</f>
        <v>0</v>
      </c>
      <c r="C186" s="247">
        <v>36</v>
      </c>
      <c r="D186" s="248" t="str">
        <f>IF($B186=FALSE,"",표준압력!F151)</f>
        <v/>
      </c>
      <c r="E186" s="248" t="str">
        <f>IF($B186=FALSE,"",표준압력!H151)</f>
        <v/>
      </c>
      <c r="F186" s="248" t="str">
        <f>IF($B186=FALSE,"",Pressure_1_R2!U39)</f>
        <v/>
      </c>
      <c r="G186" s="249" t="str">
        <f>IF($B186=FALSE,"",Pressure_1_R2!V39)</f>
        <v/>
      </c>
      <c r="H186" s="249" t="str">
        <f>IF($B186=FALSE,"",Pressure_1_R2!W39)</f>
        <v/>
      </c>
      <c r="I186" s="255" t="b">
        <f t="shared" si="123"/>
        <v>0</v>
      </c>
      <c r="J186" s="250" t="str">
        <f>IF($B186=FALSE,"",F186*$H$145)</f>
        <v/>
      </c>
      <c r="K186" s="251" t="str">
        <f>IF($B186=FALSE,"",IF(G186="ⅹ",J186,G186*$H$145))</f>
        <v/>
      </c>
      <c r="L186" s="251" t="str">
        <f>IF($B186=FALSE,"",IF(H186="ⅹ",K186,H186*$H$145))</f>
        <v/>
      </c>
      <c r="M186" s="241"/>
      <c r="N186" s="252" t="b">
        <f t="shared" si="111"/>
        <v>0</v>
      </c>
      <c r="O186" s="397" t="s">
        <v>487</v>
      </c>
      <c r="P186" s="401">
        <v>6</v>
      </c>
      <c r="Q186" s="398" t="str">
        <f t="shared" ca="1" si="124"/>
        <v/>
      </c>
      <c r="R186" s="398" t="str">
        <f t="shared" ca="1" si="125"/>
        <v/>
      </c>
      <c r="S186" s="398" t="str">
        <f t="shared" ca="1" si="126"/>
        <v/>
      </c>
      <c r="T186" s="402" t="str">
        <f t="shared" si="127"/>
        <v/>
      </c>
      <c r="U186" s="399" t="str">
        <f t="shared" si="131"/>
        <v/>
      </c>
      <c r="V186" s="399" t="str">
        <f t="shared" si="129"/>
        <v/>
      </c>
      <c r="W186" s="399" t="str">
        <f t="shared" si="130"/>
        <v/>
      </c>
      <c r="X186" s="403" t="str">
        <f t="shared" si="128"/>
        <v/>
      </c>
    </row>
    <row r="187" spans="2:24" s="238" customFormat="1" ht="15" customHeight="1">
      <c r="B187" s="246" t="b">
        <f>IF(Pressure_1_R2!U40="",FALSE,TRUE)</f>
        <v>0</v>
      </c>
      <c r="C187" s="247">
        <v>37</v>
      </c>
      <c r="D187" s="248" t="str">
        <f>IF($B187=FALSE,"",표준압력!F152)</f>
        <v/>
      </c>
      <c r="E187" s="248" t="str">
        <f>IF($B187=FALSE,"",표준압력!H152)</f>
        <v/>
      </c>
      <c r="F187" s="248" t="str">
        <f>IF($B187=FALSE,"",Pressure_1_R2!U40)</f>
        <v/>
      </c>
      <c r="G187" s="249" t="str">
        <f>IF($B187=FALSE,"",Pressure_1_R2!V40)</f>
        <v/>
      </c>
      <c r="H187" s="249" t="str">
        <f>IF($B187=FALSE,"",Pressure_1_R2!W40)</f>
        <v/>
      </c>
      <c r="I187" s="255" t="b">
        <f t="shared" si="123"/>
        <v>0</v>
      </c>
      <c r="J187" s="250" t="str">
        <f>IF($B187=FALSE,"",F187*$H$145)</f>
        <v/>
      </c>
      <c r="K187" s="251" t="str">
        <f>IF($B187=FALSE,"",IF(G187="ⅹ",J187,G187*$H$145))</f>
        <v/>
      </c>
      <c r="L187" s="251" t="str">
        <f>IF($B187=FALSE,"",IF(H187="ⅹ",K187,H187*$H$145))</f>
        <v/>
      </c>
      <c r="M187" s="241"/>
      <c r="N187" s="252" t="b">
        <f t="shared" si="111"/>
        <v>0</v>
      </c>
      <c r="O187" s="397" t="s">
        <v>487</v>
      </c>
      <c r="P187" s="401">
        <v>7</v>
      </c>
      <c r="Q187" s="398" t="str">
        <f t="shared" ca="1" si="124"/>
        <v/>
      </c>
      <c r="R187" s="398" t="str">
        <f t="shared" ca="1" si="125"/>
        <v/>
      </c>
      <c r="S187" s="398" t="str">
        <f t="shared" ca="1" si="126"/>
        <v/>
      </c>
      <c r="T187" s="402" t="str">
        <f t="shared" si="127"/>
        <v/>
      </c>
      <c r="U187" s="399" t="str">
        <f t="shared" si="131"/>
        <v/>
      </c>
      <c r="V187" s="399" t="str">
        <f t="shared" si="129"/>
        <v/>
      </c>
      <c r="W187" s="399" t="str">
        <f t="shared" si="130"/>
        <v/>
      </c>
      <c r="X187" s="403" t="str">
        <f t="shared" si="128"/>
        <v/>
      </c>
    </row>
    <row r="188" spans="2:24" s="238" customFormat="1" ht="15" customHeight="1">
      <c r="B188" s="246" t="b">
        <f>IF(Pressure_1_R2!U41="",FALSE,TRUE)</f>
        <v>0</v>
      </c>
      <c r="C188" s="247">
        <v>38</v>
      </c>
      <c r="D188" s="248" t="str">
        <f>IF($B188=FALSE,"",표준압력!F153)</f>
        <v/>
      </c>
      <c r="E188" s="248" t="str">
        <f>IF($B188=FALSE,"",표준압력!H153)</f>
        <v/>
      </c>
      <c r="F188" s="248" t="str">
        <f>IF($B188=FALSE,"",Pressure_1_R2!U41)</f>
        <v/>
      </c>
      <c r="G188" s="249" t="str">
        <f>IF($B188=FALSE,"",Pressure_1_R2!V41)</f>
        <v/>
      </c>
      <c r="H188" s="249" t="str">
        <f>IF($B188=FALSE,"",Pressure_1_R2!W41)</f>
        <v/>
      </c>
      <c r="I188" s="255" t="b">
        <f t="shared" si="123"/>
        <v>0</v>
      </c>
      <c r="J188" s="250" t="str">
        <f>IF($B188=FALSE,"",F188*$H$145)</f>
        <v/>
      </c>
      <c r="K188" s="251" t="str">
        <f>IF($B188=FALSE,"",IF(G188="ⅹ",J188,G188*$H$145))</f>
        <v/>
      </c>
      <c r="L188" s="251" t="str">
        <f>IF($B188=FALSE,"",IF(H188="ⅹ",K188,H188*$H$145))</f>
        <v/>
      </c>
      <c r="M188" s="241"/>
      <c r="N188" s="252" t="b">
        <f t="shared" si="111"/>
        <v>0</v>
      </c>
      <c r="O188" s="397" t="s">
        <v>487</v>
      </c>
      <c r="P188" s="401">
        <v>8</v>
      </c>
      <c r="Q188" s="398" t="str">
        <f t="shared" ca="1" si="124"/>
        <v/>
      </c>
      <c r="R188" s="398" t="str">
        <f t="shared" ca="1" si="125"/>
        <v/>
      </c>
      <c r="S188" s="398" t="str">
        <f t="shared" ca="1" si="126"/>
        <v/>
      </c>
      <c r="T188" s="402" t="str">
        <f t="shared" si="127"/>
        <v/>
      </c>
      <c r="U188" s="399" t="str">
        <f t="shared" si="131"/>
        <v/>
      </c>
      <c r="V188" s="399" t="str">
        <f t="shared" si="129"/>
        <v/>
      </c>
      <c r="W188" s="399" t="str">
        <f t="shared" si="130"/>
        <v/>
      </c>
      <c r="X188" s="403" t="str">
        <f t="shared" si="128"/>
        <v/>
      </c>
    </row>
    <row r="189" spans="2:24" s="238" customFormat="1" ht="15" customHeight="1">
      <c r="B189" s="246" t="b">
        <f>IF(Pressure_1_R2!U42="",FALSE,TRUE)</f>
        <v>0</v>
      </c>
      <c r="C189" s="247">
        <v>39</v>
      </c>
      <c r="D189" s="248" t="str">
        <f>IF($B189=FALSE,"",표준압력!F154)</f>
        <v/>
      </c>
      <c r="E189" s="248" t="str">
        <f>IF($B189=FALSE,"",표준압력!H154)</f>
        <v/>
      </c>
      <c r="F189" s="248" t="str">
        <f>IF($B189=FALSE,"",Pressure_1_R2!U42)</f>
        <v/>
      </c>
      <c r="G189" s="249" t="str">
        <f>IF($B189=FALSE,"",Pressure_1_R2!V42)</f>
        <v/>
      </c>
      <c r="H189" s="249" t="str">
        <f>IF($B189=FALSE,"",Pressure_1_R2!W42)</f>
        <v/>
      </c>
      <c r="I189" s="255" t="b">
        <f t="shared" si="123"/>
        <v>0</v>
      </c>
      <c r="J189" s="250" t="str">
        <f>IF($B189=FALSE,"",F189*$H$145)</f>
        <v/>
      </c>
      <c r="K189" s="251" t="str">
        <f>IF($B189=FALSE,"",IF(G189="ⅹ",J189,G189*$H$145))</f>
        <v/>
      </c>
      <c r="L189" s="251" t="str">
        <f>IF($B189=FALSE,"",IF(H189="ⅹ",K189,H189*$H$145))</f>
        <v/>
      </c>
      <c r="M189" s="241"/>
      <c r="N189" s="252" t="b">
        <f t="shared" si="111"/>
        <v>0</v>
      </c>
      <c r="O189" s="397" t="s">
        <v>487</v>
      </c>
      <c r="P189" s="401">
        <v>9</v>
      </c>
      <c r="Q189" s="398" t="str">
        <f t="shared" ca="1" si="124"/>
        <v/>
      </c>
      <c r="R189" s="398" t="str">
        <f t="shared" ca="1" si="125"/>
        <v/>
      </c>
      <c r="S189" s="398" t="str">
        <f t="shared" ca="1" si="126"/>
        <v/>
      </c>
      <c r="T189" s="402" t="str">
        <f t="shared" si="127"/>
        <v/>
      </c>
      <c r="U189" s="399" t="str">
        <f t="shared" si="131"/>
        <v/>
      </c>
      <c r="V189" s="399" t="str">
        <f t="shared" si="129"/>
        <v/>
      </c>
      <c r="W189" s="399" t="str">
        <f t="shared" si="130"/>
        <v/>
      </c>
      <c r="X189" s="403" t="str">
        <f t="shared" si="128"/>
        <v/>
      </c>
    </row>
    <row r="190" spans="2:24" s="238" customFormat="1" ht="15" customHeight="1">
      <c r="B190" s="246" t="b">
        <f>IF(Pressure_1_R2!U43="",FALSE,TRUE)</f>
        <v>0</v>
      </c>
      <c r="C190" s="247">
        <v>40</v>
      </c>
      <c r="D190" s="248" t="str">
        <f>IF($B190=FALSE,"",표준압력!F155)</f>
        <v/>
      </c>
      <c r="E190" s="248" t="str">
        <f>IF($B190=FALSE,"",표준압력!H155)</f>
        <v/>
      </c>
      <c r="F190" s="248" t="str">
        <f>IF($B190=FALSE,"",Pressure_1_R2!U43)</f>
        <v/>
      </c>
      <c r="G190" s="249" t="str">
        <f>IF($B190=FALSE,"",Pressure_1_R2!V43)</f>
        <v/>
      </c>
      <c r="H190" s="249" t="str">
        <f>IF($B190=FALSE,"",Pressure_1_R2!W43)</f>
        <v/>
      </c>
      <c r="I190" s="255" t="b">
        <f t="shared" si="123"/>
        <v>0</v>
      </c>
      <c r="J190" s="250" t="str">
        <f>IF($B190=FALSE,"",F190*$H$145)</f>
        <v/>
      </c>
      <c r="K190" s="251" t="str">
        <f>IF($B190=FALSE,"",IF(G190="ⅹ",J190,G190*$H$145))</f>
        <v/>
      </c>
      <c r="L190" s="251" t="str">
        <f>IF($B190=FALSE,"",IF(H190="ⅹ",K190,H190*$H$145))</f>
        <v/>
      </c>
      <c r="M190" s="241"/>
      <c r="N190" s="252" t="b">
        <f t="shared" si="111"/>
        <v>0</v>
      </c>
      <c r="O190" s="397" t="s">
        <v>487</v>
      </c>
      <c r="P190" s="401">
        <v>10</v>
      </c>
      <c r="Q190" s="398" t="str">
        <f t="shared" ca="1" si="124"/>
        <v/>
      </c>
      <c r="R190" s="398" t="str">
        <f t="shared" ca="1" si="125"/>
        <v/>
      </c>
      <c r="S190" s="398" t="str">
        <f t="shared" ca="1" si="126"/>
        <v/>
      </c>
      <c r="T190" s="402" t="str">
        <f t="shared" si="127"/>
        <v/>
      </c>
      <c r="U190" s="399" t="str">
        <f t="shared" si="131"/>
        <v/>
      </c>
      <c r="V190" s="399" t="str">
        <f t="shared" si="129"/>
        <v/>
      </c>
      <c r="W190" s="399" t="str">
        <f t="shared" si="130"/>
        <v/>
      </c>
      <c r="X190" s="403" t="str">
        <f t="shared" si="128"/>
        <v/>
      </c>
    </row>
    <row r="191" spans="2:24" s="238" customFormat="1" ht="15" customHeight="1">
      <c r="B191" s="246" t="b">
        <f>IF(Pressure_1_R2!U44="",FALSE,TRUE)</f>
        <v>0</v>
      </c>
      <c r="C191" s="247">
        <v>41</v>
      </c>
      <c r="D191" s="248" t="str">
        <f>IF($B191=FALSE,"",표준압력!F156)</f>
        <v/>
      </c>
      <c r="E191" s="248" t="str">
        <f>IF($B191=FALSE,"",표준압력!H156)</f>
        <v/>
      </c>
      <c r="F191" s="248" t="str">
        <f>IF($B191=FALSE,"",Pressure_1_R2!U44)</f>
        <v/>
      </c>
      <c r="G191" s="249" t="str">
        <f>IF($B191=FALSE,"",Pressure_1_R2!V44)</f>
        <v/>
      </c>
      <c r="H191" s="249" t="str">
        <f>IF($B191=FALSE,"",Pressure_1_R2!W44)</f>
        <v/>
      </c>
      <c r="I191" s="255" t="b">
        <f t="shared" si="123"/>
        <v>0</v>
      </c>
      <c r="J191" s="250" t="str">
        <f>IF($B191=FALSE,"",F191*$H$145)</f>
        <v/>
      </c>
      <c r="K191" s="251" t="str">
        <f>IF($B191=FALSE,"",IF(G191="ⅹ",J191,G191*$H$145))</f>
        <v/>
      </c>
      <c r="L191" s="251" t="str">
        <f>IF($B191=FALSE,"",IF(H191="ⅹ",K191,H191*$H$145))</f>
        <v/>
      </c>
      <c r="M191" s="241"/>
      <c r="N191" s="252" t="b">
        <f t="shared" si="111"/>
        <v>0</v>
      </c>
      <c r="O191" s="397" t="s">
        <v>487</v>
      </c>
      <c r="P191" s="401">
        <v>11</v>
      </c>
      <c r="Q191" s="398" t="str">
        <f t="shared" ca="1" si="124"/>
        <v/>
      </c>
      <c r="R191" s="398" t="str">
        <f t="shared" ca="1" si="125"/>
        <v/>
      </c>
      <c r="S191" s="398" t="str">
        <f t="shared" ca="1" si="126"/>
        <v/>
      </c>
      <c r="T191" s="402" t="str">
        <f t="shared" si="127"/>
        <v/>
      </c>
      <c r="U191" s="399" t="str">
        <f t="shared" si="131"/>
        <v/>
      </c>
      <c r="V191" s="399" t="str">
        <f t="shared" si="129"/>
        <v/>
      </c>
      <c r="W191" s="399" t="str">
        <f t="shared" si="130"/>
        <v/>
      </c>
      <c r="X191" s="403" t="str">
        <f t="shared" si="128"/>
        <v/>
      </c>
    </row>
    <row r="192" spans="2:24" s="238" customFormat="1" ht="15" customHeight="1">
      <c r="B192" s="246" t="b">
        <f>IF(Pressure_1_R2!U45="",FALSE,TRUE)</f>
        <v>0</v>
      </c>
      <c r="C192" s="247">
        <v>42</v>
      </c>
      <c r="D192" s="248" t="str">
        <f>IF($B192=FALSE,"",표준압력!F157)</f>
        <v/>
      </c>
      <c r="E192" s="248" t="str">
        <f>IF($B192=FALSE,"",표준압력!H157)</f>
        <v/>
      </c>
      <c r="F192" s="248" t="str">
        <f>IF($B192=FALSE,"",Pressure_1_R2!U45)</f>
        <v/>
      </c>
      <c r="G192" s="249" t="str">
        <f>IF($B192=FALSE,"",Pressure_1_R2!V45)</f>
        <v/>
      </c>
      <c r="H192" s="249" t="str">
        <f>IF($B192=FALSE,"",Pressure_1_R2!W45)</f>
        <v/>
      </c>
      <c r="I192" s="255" t="b">
        <f t="shared" si="123"/>
        <v>0</v>
      </c>
      <c r="J192" s="250" t="str">
        <f>IF($B192=FALSE,"",F192*$H$145)</f>
        <v/>
      </c>
      <c r="K192" s="251" t="str">
        <f>IF($B192=FALSE,"",IF(G192="ⅹ",J192,G192*$H$145))</f>
        <v/>
      </c>
      <c r="L192" s="251" t="str">
        <f>IF($B192=FALSE,"",IF(H192="ⅹ",K192,H192*$H$145))</f>
        <v/>
      </c>
      <c r="M192" s="241"/>
      <c r="N192" s="252" t="b">
        <f t="shared" si="111"/>
        <v>0</v>
      </c>
      <c r="O192" s="397" t="s">
        <v>487</v>
      </c>
      <c r="P192" s="401">
        <v>12</v>
      </c>
      <c r="Q192" s="398" t="str">
        <f t="shared" ca="1" si="124"/>
        <v/>
      </c>
      <c r="R192" s="398" t="str">
        <f t="shared" ca="1" si="125"/>
        <v/>
      </c>
      <c r="S192" s="398" t="str">
        <f t="shared" ca="1" si="126"/>
        <v/>
      </c>
      <c r="T192" s="402" t="str">
        <f t="shared" si="127"/>
        <v/>
      </c>
      <c r="U192" s="399" t="str">
        <f t="shared" si="131"/>
        <v/>
      </c>
      <c r="V192" s="399" t="str">
        <f t="shared" si="129"/>
        <v/>
      </c>
      <c r="W192" s="399" t="str">
        <f t="shared" si="130"/>
        <v/>
      </c>
      <c r="X192" s="403" t="str">
        <f t="shared" si="128"/>
        <v/>
      </c>
    </row>
    <row r="193" spans="2:24" s="238" customFormat="1" ht="15" customHeight="1">
      <c r="B193" s="246" t="b">
        <f>IF(Pressure_1_R2!U46="",FALSE,TRUE)</f>
        <v>0</v>
      </c>
      <c r="C193" s="247">
        <v>43</v>
      </c>
      <c r="D193" s="248" t="str">
        <f>IF($B193=FALSE,"",표준압력!F158)</f>
        <v/>
      </c>
      <c r="E193" s="248" t="str">
        <f>IF($B193=FALSE,"",표준압력!H158)</f>
        <v/>
      </c>
      <c r="F193" s="248" t="str">
        <f>IF($B193=FALSE,"",Pressure_1_R2!U46)</f>
        <v/>
      </c>
      <c r="G193" s="249" t="str">
        <f>IF($B193=FALSE,"",Pressure_1_R2!V46)</f>
        <v/>
      </c>
      <c r="H193" s="249" t="str">
        <f>IF($B193=FALSE,"",Pressure_1_R2!W46)</f>
        <v/>
      </c>
      <c r="I193" s="255" t="b">
        <f t="shared" si="123"/>
        <v>0</v>
      </c>
      <c r="J193" s="250" t="str">
        <f>IF($B193=FALSE,"",F193*$H$145)</f>
        <v/>
      </c>
      <c r="K193" s="251" t="str">
        <f>IF($B193=FALSE,"",IF(G193="ⅹ",J193,G193*$H$145))</f>
        <v/>
      </c>
      <c r="L193" s="251" t="str">
        <f>IF($B193=FALSE,"",IF(H193="ⅹ",K193,H193*$H$145))</f>
        <v/>
      </c>
      <c r="M193" s="241"/>
      <c r="N193" s="252" t="b">
        <f t="shared" si="111"/>
        <v>0</v>
      </c>
      <c r="O193" s="397" t="s">
        <v>487</v>
      </c>
      <c r="P193" s="401">
        <v>13</v>
      </c>
      <c r="Q193" s="398" t="str">
        <f t="shared" ca="1" si="124"/>
        <v/>
      </c>
      <c r="R193" s="398" t="str">
        <f t="shared" ca="1" si="125"/>
        <v/>
      </c>
      <c r="S193" s="398" t="str">
        <f t="shared" ca="1" si="126"/>
        <v/>
      </c>
      <c r="T193" s="402" t="str">
        <f t="shared" si="127"/>
        <v/>
      </c>
      <c r="U193" s="399" t="str">
        <f t="shared" si="131"/>
        <v/>
      </c>
      <c r="V193" s="399" t="str">
        <f t="shared" si="129"/>
        <v/>
      </c>
      <c r="W193" s="399" t="str">
        <f t="shared" si="130"/>
        <v/>
      </c>
      <c r="X193" s="403" t="str">
        <f t="shared" si="128"/>
        <v/>
      </c>
    </row>
    <row r="194" spans="2:24" s="238" customFormat="1" ht="15" customHeight="1">
      <c r="B194" s="246" t="b">
        <f>IF(Pressure_1_R2!U47="",FALSE,TRUE)</f>
        <v>0</v>
      </c>
      <c r="C194" s="247">
        <v>44</v>
      </c>
      <c r="D194" s="248" t="str">
        <f>IF($B194=FALSE,"",표준압력!F159)</f>
        <v/>
      </c>
      <c r="E194" s="248" t="str">
        <f>IF($B194=FALSE,"",표준압력!H159)</f>
        <v/>
      </c>
      <c r="F194" s="248" t="str">
        <f>IF($B194=FALSE,"",Pressure_1_R2!U47)</f>
        <v/>
      </c>
      <c r="G194" s="249" t="str">
        <f>IF($B194=FALSE,"",Pressure_1_R2!V47)</f>
        <v/>
      </c>
      <c r="H194" s="249" t="str">
        <f>IF($B194=FALSE,"",Pressure_1_R2!W47)</f>
        <v/>
      </c>
      <c r="I194" s="255" t="b">
        <f t="shared" si="123"/>
        <v>0</v>
      </c>
      <c r="J194" s="250" t="str">
        <f>IF($B194=FALSE,"",F194*$H$145)</f>
        <v/>
      </c>
      <c r="K194" s="251" t="str">
        <f>IF($B194=FALSE,"",IF(G194="ⅹ",J194,G194*$H$145))</f>
        <v/>
      </c>
      <c r="L194" s="251" t="str">
        <f>IF($B194=FALSE,"",IF(H194="ⅹ",K194,H194*$H$145))</f>
        <v/>
      </c>
      <c r="M194" s="241"/>
      <c r="N194" s="252" t="b">
        <f t="shared" si="111"/>
        <v>0</v>
      </c>
      <c r="O194" s="397" t="s">
        <v>487</v>
      </c>
      <c r="P194" s="401">
        <v>14</v>
      </c>
      <c r="Q194" s="398" t="str">
        <f t="shared" ca="1" si="124"/>
        <v/>
      </c>
      <c r="R194" s="398" t="str">
        <f t="shared" ca="1" si="125"/>
        <v/>
      </c>
      <c r="S194" s="398" t="str">
        <f t="shared" ca="1" si="126"/>
        <v/>
      </c>
      <c r="T194" s="402" t="str">
        <f t="shared" si="127"/>
        <v/>
      </c>
      <c r="U194" s="399" t="str">
        <f t="shared" si="131"/>
        <v/>
      </c>
      <c r="V194" s="399" t="str">
        <f t="shared" si="129"/>
        <v/>
      </c>
      <c r="W194" s="399" t="str">
        <f t="shared" si="130"/>
        <v/>
      </c>
      <c r="X194" s="403" t="str">
        <f t="shared" si="128"/>
        <v/>
      </c>
    </row>
    <row r="195" spans="2:24" s="238" customFormat="1" ht="15" customHeight="1">
      <c r="B195" s="246" t="b">
        <f>IF(Pressure_1_R2!U48="",FALSE,TRUE)</f>
        <v>0</v>
      </c>
      <c r="C195" s="247">
        <v>45</v>
      </c>
      <c r="D195" s="248" t="str">
        <f>IF($B195=FALSE,"",표준압력!F160)</f>
        <v/>
      </c>
      <c r="E195" s="248" t="str">
        <f>IF($B195=FALSE,"",표준압력!H160)</f>
        <v/>
      </c>
      <c r="F195" s="248" t="str">
        <f>IF($B195=FALSE,"",Pressure_1_R2!U48)</f>
        <v/>
      </c>
      <c r="G195" s="249" t="str">
        <f>IF($B195=FALSE,"",Pressure_1_R2!V48)</f>
        <v/>
      </c>
      <c r="H195" s="249" t="str">
        <f>IF($B195=FALSE,"",Pressure_1_R2!W48)</f>
        <v/>
      </c>
      <c r="I195" s="255" t="b">
        <f t="shared" si="123"/>
        <v>0</v>
      </c>
      <c r="J195" s="250" t="str">
        <f>IF($B195=FALSE,"",F195*$H$145)</f>
        <v/>
      </c>
      <c r="K195" s="251" t="str">
        <f>IF($B195=FALSE,"",IF(G195="ⅹ",J195,G195*$H$145))</f>
        <v/>
      </c>
      <c r="L195" s="251" t="str">
        <f>IF($B195=FALSE,"",IF(H195="ⅹ",K195,H195*$H$145))</f>
        <v/>
      </c>
      <c r="M195" s="241"/>
      <c r="N195" s="252" t="b">
        <f t="shared" si="111"/>
        <v>0</v>
      </c>
      <c r="O195" s="397" t="s">
        <v>487</v>
      </c>
      <c r="P195" s="401">
        <v>15</v>
      </c>
      <c r="Q195" s="398" t="str">
        <f t="shared" ca="1" si="124"/>
        <v/>
      </c>
      <c r="R195" s="398" t="str">
        <f t="shared" ca="1" si="125"/>
        <v/>
      </c>
      <c r="S195" s="398" t="str">
        <f t="shared" ca="1" si="126"/>
        <v/>
      </c>
      <c r="T195" s="402" t="str">
        <f t="shared" si="127"/>
        <v/>
      </c>
      <c r="U195" s="399" t="str">
        <f t="shared" si="131"/>
        <v/>
      </c>
      <c r="V195" s="399" t="str">
        <f t="shared" si="129"/>
        <v/>
      </c>
      <c r="W195" s="399" t="str">
        <f t="shared" si="130"/>
        <v/>
      </c>
      <c r="X195" s="403" t="str">
        <f t="shared" si="128"/>
        <v/>
      </c>
    </row>
    <row r="196" spans="2:24" s="238" customFormat="1" ht="15" customHeight="1">
      <c r="B196" s="246" t="b">
        <f>IF(Pressure_1_R2!U49="",FALSE,TRUE)</f>
        <v>0</v>
      </c>
      <c r="C196" s="247">
        <v>46</v>
      </c>
      <c r="D196" s="248" t="str">
        <f>IF($B196=FALSE,"",표준압력!F161)</f>
        <v/>
      </c>
      <c r="E196" s="248" t="str">
        <f>IF($B196=FALSE,"",표준압력!H161)</f>
        <v/>
      </c>
      <c r="F196" s="248" t="str">
        <f>IF($B196=FALSE,"",Pressure_1_R2!U49)</f>
        <v/>
      </c>
      <c r="G196" s="249" t="str">
        <f>IF($B196=FALSE,"",Pressure_1_R2!V49)</f>
        <v/>
      </c>
      <c r="H196" s="249" t="str">
        <f>IF($B196=FALSE,"",Pressure_1_R2!W49)</f>
        <v/>
      </c>
      <c r="I196" s="255" t="b">
        <f t="shared" si="123"/>
        <v>0</v>
      </c>
      <c r="J196" s="250" t="str">
        <f>IF($B196=FALSE,"",F196*$H$145)</f>
        <v/>
      </c>
      <c r="K196" s="251" t="str">
        <f>IF($B196=FALSE,"",IF(G196="ⅹ",J196,G196*$H$145))</f>
        <v/>
      </c>
      <c r="L196" s="251" t="str">
        <f>IF($B196=FALSE,"",IF(H196="ⅹ",K196,H196*$H$145))</f>
        <v/>
      </c>
      <c r="M196" s="241"/>
      <c r="N196" s="252" t="b">
        <f t="shared" si="111"/>
        <v>0</v>
      </c>
      <c r="O196" s="397" t="s">
        <v>487</v>
      </c>
      <c r="P196" s="401">
        <v>16</v>
      </c>
      <c r="Q196" s="398" t="str">
        <f t="shared" ca="1" si="124"/>
        <v/>
      </c>
      <c r="R196" s="398" t="str">
        <f t="shared" ca="1" si="125"/>
        <v/>
      </c>
      <c r="S196" s="398" t="str">
        <f t="shared" ca="1" si="126"/>
        <v/>
      </c>
      <c r="T196" s="402" t="str">
        <f t="shared" si="127"/>
        <v/>
      </c>
      <c r="U196" s="399" t="str">
        <f t="shared" si="131"/>
        <v/>
      </c>
      <c r="V196" s="399" t="str">
        <f t="shared" si="129"/>
        <v/>
      </c>
      <c r="W196" s="399" t="str">
        <f t="shared" si="130"/>
        <v/>
      </c>
      <c r="X196" s="403" t="str">
        <f t="shared" si="128"/>
        <v/>
      </c>
    </row>
    <row r="197" spans="2:24" s="238" customFormat="1" ht="15" customHeight="1">
      <c r="B197" s="246" t="b">
        <f>IF(Pressure_1_R2!U50="",FALSE,TRUE)</f>
        <v>0</v>
      </c>
      <c r="C197" s="247">
        <v>47</v>
      </c>
      <c r="D197" s="248" t="str">
        <f>IF($B197=FALSE,"",표준압력!F162)</f>
        <v/>
      </c>
      <c r="E197" s="248" t="str">
        <f>IF($B197=FALSE,"",표준압력!H162)</f>
        <v/>
      </c>
      <c r="F197" s="248" t="str">
        <f>IF($B197=FALSE,"",Pressure_1_R2!U50)</f>
        <v/>
      </c>
      <c r="G197" s="249" t="str">
        <f>IF($B197=FALSE,"",Pressure_1_R2!V50)</f>
        <v/>
      </c>
      <c r="H197" s="249" t="str">
        <f>IF($B197=FALSE,"",Pressure_1_R2!W50)</f>
        <v/>
      </c>
      <c r="I197" s="255" t="b">
        <f t="shared" si="123"/>
        <v>0</v>
      </c>
      <c r="J197" s="250" t="str">
        <f>IF($B197=FALSE,"",F197*$H$145)</f>
        <v/>
      </c>
      <c r="K197" s="251" t="str">
        <f>IF($B197=FALSE,"",IF(G197="ⅹ",J197,G197*$H$145))</f>
        <v/>
      </c>
      <c r="L197" s="251" t="str">
        <f>IF($B197=FALSE,"",IF(H197="ⅹ",K197,H197*$H$145))</f>
        <v/>
      </c>
      <c r="M197" s="241"/>
      <c r="N197" s="252" t="b">
        <f t="shared" si="111"/>
        <v>0</v>
      </c>
      <c r="O197" s="397" t="s">
        <v>487</v>
      </c>
      <c r="P197" s="401">
        <v>17</v>
      </c>
      <c r="Q197" s="398" t="str">
        <f t="shared" ca="1" si="124"/>
        <v/>
      </c>
      <c r="R197" s="398" t="str">
        <f t="shared" ca="1" si="125"/>
        <v/>
      </c>
      <c r="S197" s="398" t="str">
        <f t="shared" ca="1" si="126"/>
        <v/>
      </c>
      <c r="T197" s="402" t="str">
        <f t="shared" si="127"/>
        <v/>
      </c>
      <c r="U197" s="399" t="str">
        <f t="shared" si="131"/>
        <v/>
      </c>
      <c r="V197" s="399" t="str">
        <f t="shared" si="129"/>
        <v/>
      </c>
      <c r="W197" s="399" t="str">
        <f t="shared" si="130"/>
        <v/>
      </c>
      <c r="X197" s="403" t="str">
        <f t="shared" si="128"/>
        <v/>
      </c>
    </row>
    <row r="198" spans="2:24" s="238" customFormat="1" ht="15" customHeight="1">
      <c r="B198" s="246" t="b">
        <f>IF(Pressure_1_R2!U51="",FALSE,TRUE)</f>
        <v>0</v>
      </c>
      <c r="C198" s="247">
        <v>48</v>
      </c>
      <c r="D198" s="248" t="str">
        <f>IF($B198=FALSE,"",표준압력!F163)</f>
        <v/>
      </c>
      <c r="E198" s="248" t="str">
        <f>IF($B198=FALSE,"",표준압력!H163)</f>
        <v/>
      </c>
      <c r="F198" s="248" t="str">
        <f>IF($B198=FALSE,"",Pressure_1_R2!U51)</f>
        <v/>
      </c>
      <c r="G198" s="249" t="str">
        <f>IF($B198=FALSE,"",Pressure_1_R2!V51)</f>
        <v/>
      </c>
      <c r="H198" s="249" t="str">
        <f>IF($B198=FALSE,"",Pressure_1_R2!W51)</f>
        <v/>
      </c>
      <c r="I198" s="255" t="b">
        <f t="shared" si="123"/>
        <v>0</v>
      </c>
      <c r="J198" s="250" t="str">
        <f>IF($B198=FALSE,"",F198*$H$145)</f>
        <v/>
      </c>
      <c r="K198" s="251" t="str">
        <f>IF($B198=FALSE,"",IF(G198="ⅹ",J198,G198*$H$145))</f>
        <v/>
      </c>
      <c r="L198" s="251" t="str">
        <f>IF($B198=FALSE,"",IF(H198="ⅹ",K198,H198*$H$145))</f>
        <v/>
      </c>
      <c r="M198" s="241"/>
      <c r="N198" s="252" t="b">
        <f t="shared" si="111"/>
        <v>0</v>
      </c>
      <c r="O198" s="397" t="s">
        <v>487</v>
      </c>
      <c r="P198" s="401">
        <v>18</v>
      </c>
      <c r="Q198" s="398" t="str">
        <f t="shared" ca="1" si="124"/>
        <v/>
      </c>
      <c r="R198" s="398" t="str">
        <f t="shared" ca="1" si="125"/>
        <v/>
      </c>
      <c r="S198" s="398" t="str">
        <f t="shared" ca="1" si="126"/>
        <v/>
      </c>
      <c r="T198" s="402" t="str">
        <f t="shared" si="127"/>
        <v/>
      </c>
      <c r="U198" s="399" t="str">
        <f t="shared" si="131"/>
        <v/>
      </c>
      <c r="V198" s="399" t="str">
        <f t="shared" si="129"/>
        <v/>
      </c>
      <c r="W198" s="399" t="str">
        <f t="shared" si="130"/>
        <v/>
      </c>
      <c r="X198" s="403" t="str">
        <f t="shared" si="128"/>
        <v/>
      </c>
    </row>
    <row r="199" spans="2:24" s="238" customFormat="1" ht="15" customHeight="1">
      <c r="B199" s="246" t="b">
        <f>IF(Pressure_1_R2!U52="",FALSE,TRUE)</f>
        <v>0</v>
      </c>
      <c r="C199" s="247">
        <v>49</v>
      </c>
      <c r="D199" s="248" t="str">
        <f>IF($B199=FALSE,"",표준압력!F164)</f>
        <v/>
      </c>
      <c r="E199" s="248" t="str">
        <f>IF($B199=FALSE,"",표준압력!H164)</f>
        <v/>
      </c>
      <c r="F199" s="248" t="str">
        <f>IF($B199=FALSE,"",Pressure_1_R2!U52)</f>
        <v/>
      </c>
      <c r="G199" s="249" t="str">
        <f>IF($B199=FALSE,"",Pressure_1_R2!V52)</f>
        <v/>
      </c>
      <c r="H199" s="249" t="str">
        <f>IF($B199=FALSE,"",Pressure_1_R2!W52)</f>
        <v/>
      </c>
      <c r="I199" s="255" t="b">
        <f t="shared" si="123"/>
        <v>0</v>
      </c>
      <c r="J199" s="250" t="str">
        <f>IF($B199=FALSE,"",F199*$H$145)</f>
        <v/>
      </c>
      <c r="K199" s="251" t="str">
        <f>IF($B199=FALSE,"",IF(G199="ⅹ",J199,G199*$H$145))</f>
        <v/>
      </c>
      <c r="L199" s="251" t="str">
        <f>IF($B199=FALSE,"",IF(H199="ⅹ",K199,H199*$H$145))</f>
        <v/>
      </c>
      <c r="M199" s="241"/>
      <c r="N199" s="252" t="b">
        <f t="shared" si="111"/>
        <v>0</v>
      </c>
      <c r="O199" s="397" t="s">
        <v>487</v>
      </c>
      <c r="P199" s="401">
        <v>19</v>
      </c>
      <c r="Q199" s="398" t="str">
        <f t="shared" ca="1" si="124"/>
        <v/>
      </c>
      <c r="R199" s="398" t="str">
        <f t="shared" ca="1" si="125"/>
        <v/>
      </c>
      <c r="S199" s="398" t="str">
        <f t="shared" ca="1" si="126"/>
        <v/>
      </c>
      <c r="T199" s="402" t="str">
        <f t="shared" si="127"/>
        <v/>
      </c>
      <c r="U199" s="399" t="str">
        <f t="shared" si="131"/>
        <v/>
      </c>
      <c r="V199" s="399" t="str">
        <f t="shared" si="129"/>
        <v/>
      </c>
      <c r="W199" s="399" t="str">
        <f t="shared" si="130"/>
        <v/>
      </c>
      <c r="X199" s="403" t="str">
        <f t="shared" si="128"/>
        <v/>
      </c>
    </row>
    <row r="200" spans="2:24" s="238" customFormat="1" ht="15" customHeight="1">
      <c r="B200" s="246" t="b">
        <f>IF(Pressure_1_R2!U53="",FALSE,TRUE)</f>
        <v>0</v>
      </c>
      <c r="C200" s="247">
        <v>50</v>
      </c>
      <c r="D200" s="248" t="str">
        <f>IF($B200=FALSE,"",표준압력!F165)</f>
        <v/>
      </c>
      <c r="E200" s="248" t="str">
        <f>IF($B200=FALSE,"",표준압력!H165)</f>
        <v/>
      </c>
      <c r="F200" s="248" t="str">
        <f>IF($B200=FALSE,"",Pressure_1_R2!U53)</f>
        <v/>
      </c>
      <c r="G200" s="249" t="str">
        <f>IF($B200=FALSE,"",Pressure_1_R2!V53)</f>
        <v/>
      </c>
      <c r="H200" s="249" t="str">
        <f>IF($B200=FALSE,"",Pressure_1_R2!W53)</f>
        <v/>
      </c>
      <c r="I200" s="255" t="b">
        <f t="shared" si="123"/>
        <v>0</v>
      </c>
      <c r="J200" s="250" t="str">
        <f>IF($B200=FALSE,"",F200*$H$145)</f>
        <v/>
      </c>
      <c r="K200" s="251" t="str">
        <f>IF($B200=FALSE,"",IF(G200="ⅹ",J200,G200*$H$145))</f>
        <v/>
      </c>
      <c r="L200" s="251" t="str">
        <f>IF($B200=FALSE,"",IF(H200="ⅹ",K200,H200*$H$145))</f>
        <v/>
      </c>
      <c r="M200" s="241"/>
      <c r="N200" s="252" t="b">
        <f t="shared" si="111"/>
        <v>0</v>
      </c>
      <c r="O200" s="397" t="s">
        <v>487</v>
      </c>
      <c r="P200" s="401">
        <v>20</v>
      </c>
      <c r="Q200" s="398" t="str">
        <f t="shared" ca="1" si="124"/>
        <v/>
      </c>
      <c r="R200" s="398" t="str">
        <f t="shared" ca="1" si="125"/>
        <v/>
      </c>
      <c r="S200" s="398" t="str">
        <f t="shared" ca="1" si="126"/>
        <v/>
      </c>
      <c r="T200" s="402" t="str">
        <f t="shared" si="127"/>
        <v/>
      </c>
      <c r="U200" s="399" t="str">
        <f t="shared" si="131"/>
        <v/>
      </c>
      <c r="V200" s="399" t="str">
        <f t="shared" si="129"/>
        <v/>
      </c>
      <c r="W200" s="399" t="str">
        <f t="shared" si="130"/>
        <v/>
      </c>
      <c r="X200" s="403" t="str">
        <f t="shared" si="128"/>
        <v/>
      </c>
    </row>
    <row r="201" spans="2:24" s="238" customFormat="1" ht="15" customHeight="1">
      <c r="B201" s="246" t="b">
        <f>IF(Pressure_1_R2!U54="",FALSE,TRUE)</f>
        <v>0</v>
      </c>
      <c r="C201" s="247">
        <v>51</v>
      </c>
      <c r="D201" s="248" t="str">
        <f>IF($B201=FALSE,"",표준압력!F166)</f>
        <v/>
      </c>
      <c r="E201" s="248" t="str">
        <f>IF($B201=FALSE,"",표준압력!H166)</f>
        <v/>
      </c>
      <c r="F201" s="248" t="str">
        <f>IF($B201=FALSE,"",Pressure_1_R2!U54)</f>
        <v/>
      </c>
      <c r="G201" s="249" t="str">
        <f>IF($B201=FALSE,"",Pressure_1_R2!V54)</f>
        <v/>
      </c>
      <c r="H201" s="249" t="str">
        <f>IF($B201=FALSE,"",Pressure_1_R2!W54)</f>
        <v/>
      </c>
      <c r="I201" s="255" t="b">
        <f t="shared" si="123"/>
        <v>0</v>
      </c>
      <c r="J201" s="250" t="str">
        <f>IF($B201=FALSE,"",F201*$H$145)</f>
        <v/>
      </c>
      <c r="K201" s="251" t="str">
        <f>IF($B201=FALSE,"",IF(G201="ⅹ",J201,G201*$H$145))</f>
        <v/>
      </c>
      <c r="L201" s="251" t="str">
        <f>IF($B201=FALSE,"",IF(H201="ⅹ",K201,H201*$H$145))</f>
        <v/>
      </c>
      <c r="M201" s="241"/>
      <c r="N201" s="252" t="b">
        <f t="shared" si="111"/>
        <v>0</v>
      </c>
      <c r="O201" s="397" t="s">
        <v>487</v>
      </c>
      <c r="P201" s="401">
        <v>21</v>
      </c>
      <c r="Q201" s="398" t="str">
        <f t="shared" ca="1" si="124"/>
        <v/>
      </c>
      <c r="R201" s="398" t="str">
        <f t="shared" ca="1" si="125"/>
        <v/>
      </c>
      <c r="S201" s="398" t="str">
        <f t="shared" ca="1" si="126"/>
        <v/>
      </c>
      <c r="T201" s="402" t="str">
        <f t="shared" si="127"/>
        <v/>
      </c>
      <c r="U201" s="399" t="str">
        <f t="shared" si="131"/>
        <v/>
      </c>
      <c r="V201" s="399" t="str">
        <f t="shared" si="129"/>
        <v/>
      </c>
      <c r="W201" s="399" t="str">
        <f t="shared" si="130"/>
        <v/>
      </c>
      <c r="X201" s="403" t="str">
        <f t="shared" si="128"/>
        <v/>
      </c>
    </row>
    <row r="202" spans="2:24" s="238" customFormat="1" ht="15" customHeight="1">
      <c r="B202" s="246" t="b">
        <f>IF(Pressure_1_R2!U55="",FALSE,TRUE)</f>
        <v>0</v>
      </c>
      <c r="C202" s="247">
        <v>52</v>
      </c>
      <c r="D202" s="248" t="str">
        <f>IF($B202=FALSE,"",표준압력!F167)</f>
        <v/>
      </c>
      <c r="E202" s="248" t="str">
        <f>IF($B202=FALSE,"",표준압력!H167)</f>
        <v/>
      </c>
      <c r="F202" s="248" t="str">
        <f>IF($B202=FALSE,"",Pressure_1_R2!U55)</f>
        <v/>
      </c>
      <c r="G202" s="249" t="str">
        <f>IF($B202=FALSE,"",Pressure_1_R2!V55)</f>
        <v/>
      </c>
      <c r="H202" s="249" t="str">
        <f>IF($B202=FALSE,"",Pressure_1_R2!W55)</f>
        <v/>
      </c>
      <c r="I202" s="255" t="b">
        <f t="shared" si="123"/>
        <v>0</v>
      </c>
      <c r="J202" s="250" t="str">
        <f>IF($B202=FALSE,"",F202*$H$145)</f>
        <v/>
      </c>
      <c r="K202" s="251" t="str">
        <f>IF($B202=FALSE,"",IF(G202="ⅹ",J202,G202*$H$145))</f>
        <v/>
      </c>
      <c r="L202" s="251" t="str">
        <f>IF($B202=FALSE,"",IF(H202="ⅹ",K202,H202*$H$145))</f>
        <v/>
      </c>
      <c r="M202" s="241"/>
      <c r="N202" s="252" t="b">
        <f t="shared" si="111"/>
        <v>0</v>
      </c>
      <c r="O202" s="397" t="s">
        <v>487</v>
      </c>
      <c r="P202" s="401">
        <v>22</v>
      </c>
      <c r="Q202" s="398" t="str">
        <f t="shared" ca="1" si="124"/>
        <v/>
      </c>
      <c r="R202" s="398" t="str">
        <f t="shared" ca="1" si="125"/>
        <v/>
      </c>
      <c r="S202" s="398" t="str">
        <f t="shared" ca="1" si="126"/>
        <v/>
      </c>
      <c r="T202" s="402" t="str">
        <f t="shared" si="127"/>
        <v/>
      </c>
      <c r="U202" s="399" t="str">
        <f t="shared" si="131"/>
        <v/>
      </c>
      <c r="V202" s="399" t="str">
        <f t="shared" si="129"/>
        <v/>
      </c>
      <c r="W202" s="399" t="str">
        <f t="shared" si="130"/>
        <v/>
      </c>
      <c r="X202" s="403" t="str">
        <f t="shared" si="128"/>
        <v/>
      </c>
    </row>
    <row r="203" spans="2:24" s="238" customFormat="1" ht="15" customHeight="1">
      <c r="B203" s="246" t="b">
        <f>IF(Pressure_1_R2!U56="",FALSE,TRUE)</f>
        <v>0</v>
      </c>
      <c r="C203" s="247">
        <v>53</v>
      </c>
      <c r="D203" s="248" t="str">
        <f>IF($B203=FALSE,"",표준압력!F168)</f>
        <v/>
      </c>
      <c r="E203" s="248" t="str">
        <f>IF($B203=FALSE,"",표준압력!H168)</f>
        <v/>
      </c>
      <c r="F203" s="248" t="str">
        <f>IF($B203=FALSE,"",Pressure_1_R2!U56)</f>
        <v/>
      </c>
      <c r="G203" s="249" t="str">
        <f>IF($B203=FALSE,"",Pressure_1_R2!V56)</f>
        <v/>
      </c>
      <c r="H203" s="249" t="str">
        <f>IF($B203=FALSE,"",Pressure_1_R2!W56)</f>
        <v/>
      </c>
      <c r="I203" s="255" t="b">
        <f t="shared" si="123"/>
        <v>0</v>
      </c>
      <c r="J203" s="250" t="str">
        <f>IF($B203=FALSE,"",F203*$H$145)</f>
        <v/>
      </c>
      <c r="K203" s="251" t="str">
        <f>IF($B203=FALSE,"",IF(G203="ⅹ",J203,G203*$H$145))</f>
        <v/>
      </c>
      <c r="L203" s="251" t="str">
        <f>IF($B203=FALSE,"",IF(H203="ⅹ",K203,H203*$H$145))</f>
        <v/>
      </c>
      <c r="M203" s="241"/>
      <c r="N203" s="252" t="b">
        <f t="shared" si="111"/>
        <v>0</v>
      </c>
      <c r="O203" s="397" t="s">
        <v>487</v>
      </c>
      <c r="P203" s="401">
        <v>23</v>
      </c>
      <c r="Q203" s="398" t="str">
        <f t="shared" ca="1" si="124"/>
        <v/>
      </c>
      <c r="R203" s="398" t="str">
        <f t="shared" ca="1" si="125"/>
        <v/>
      </c>
      <c r="S203" s="398" t="str">
        <f t="shared" ca="1" si="126"/>
        <v/>
      </c>
      <c r="T203" s="402" t="str">
        <f t="shared" si="127"/>
        <v/>
      </c>
      <c r="U203" s="399" t="str">
        <f t="shared" si="131"/>
        <v/>
      </c>
      <c r="V203" s="399" t="str">
        <f t="shared" si="129"/>
        <v/>
      </c>
      <c r="W203" s="399" t="str">
        <f t="shared" si="130"/>
        <v/>
      </c>
      <c r="X203" s="403" t="str">
        <f t="shared" si="128"/>
        <v/>
      </c>
    </row>
    <row r="204" spans="2:24" s="238" customFormat="1" ht="15" customHeight="1">
      <c r="B204" s="246" t="b">
        <f>IF(Pressure_1_R2!U57="",FALSE,TRUE)</f>
        <v>0</v>
      </c>
      <c r="C204" s="247">
        <v>54</v>
      </c>
      <c r="D204" s="248" t="str">
        <f>IF($B204=FALSE,"",표준압력!F169)</f>
        <v/>
      </c>
      <c r="E204" s="248" t="str">
        <f>IF($B204=FALSE,"",표준압력!H169)</f>
        <v/>
      </c>
      <c r="F204" s="248" t="str">
        <f>IF($B204=FALSE,"",Pressure_1_R2!U57)</f>
        <v/>
      </c>
      <c r="G204" s="249" t="str">
        <f>IF($B204=FALSE,"",Pressure_1_R2!V57)</f>
        <v/>
      </c>
      <c r="H204" s="249" t="str">
        <f>IF($B204=FALSE,"",Pressure_1_R2!W57)</f>
        <v/>
      </c>
      <c r="I204" s="255" t="b">
        <f t="shared" si="123"/>
        <v>0</v>
      </c>
      <c r="J204" s="250" t="str">
        <f>IF($B204=FALSE,"",F204*$H$145)</f>
        <v/>
      </c>
      <c r="K204" s="251" t="str">
        <f>IF($B204=FALSE,"",IF(G204="ⅹ",J204,G204*$H$145))</f>
        <v/>
      </c>
      <c r="L204" s="251" t="str">
        <f>IF($B204=FALSE,"",IF(H204="ⅹ",K204,H204*$H$145))</f>
        <v/>
      </c>
      <c r="M204" s="241"/>
      <c r="N204" s="252" t="b">
        <f t="shared" si="111"/>
        <v>0</v>
      </c>
      <c r="O204" s="397" t="s">
        <v>487</v>
      </c>
      <c r="P204" s="401">
        <v>24</v>
      </c>
      <c r="Q204" s="398" t="str">
        <f t="shared" ca="1" si="124"/>
        <v/>
      </c>
      <c r="R204" s="398" t="str">
        <f t="shared" ca="1" si="125"/>
        <v/>
      </c>
      <c r="S204" s="398" t="str">
        <f t="shared" ca="1" si="126"/>
        <v/>
      </c>
      <c r="T204" s="402" t="str">
        <f t="shared" si="127"/>
        <v/>
      </c>
      <c r="U204" s="399" t="str">
        <f t="shared" si="131"/>
        <v/>
      </c>
      <c r="V204" s="399" t="str">
        <f t="shared" si="129"/>
        <v/>
      </c>
      <c r="W204" s="399" t="str">
        <f t="shared" si="130"/>
        <v/>
      </c>
      <c r="X204" s="403" t="str">
        <f t="shared" si="128"/>
        <v/>
      </c>
    </row>
    <row r="205" spans="2:24" s="238" customFormat="1" ht="15" customHeight="1">
      <c r="B205" s="246" t="b">
        <f>IF(Pressure_1_R2!U58="",FALSE,TRUE)</f>
        <v>0</v>
      </c>
      <c r="C205" s="247">
        <v>55</v>
      </c>
      <c r="D205" s="248" t="str">
        <f>IF($B205=FALSE,"",표준압력!F170)</f>
        <v/>
      </c>
      <c r="E205" s="248" t="str">
        <f>IF($B205=FALSE,"",표준압력!H170)</f>
        <v/>
      </c>
      <c r="F205" s="248" t="str">
        <f>IF($B205=FALSE,"",Pressure_1_R2!U58)</f>
        <v/>
      </c>
      <c r="G205" s="249" t="str">
        <f>IF($B205=FALSE,"",Pressure_1_R2!V58)</f>
        <v/>
      </c>
      <c r="H205" s="249" t="str">
        <f>IF($B205=FALSE,"",Pressure_1_R2!W58)</f>
        <v/>
      </c>
      <c r="I205" s="255" t="b">
        <f t="shared" si="123"/>
        <v>0</v>
      </c>
      <c r="J205" s="250" t="str">
        <f>IF($B205=FALSE,"",F205*$H$145)</f>
        <v/>
      </c>
      <c r="K205" s="251" t="str">
        <f>IF($B205=FALSE,"",IF(G205="ⅹ",J205,G205*$H$145))</f>
        <v/>
      </c>
      <c r="L205" s="251" t="str">
        <f>IF($B205=FALSE,"",IF(H205="ⅹ",K205,H205*$H$145))</f>
        <v/>
      </c>
      <c r="M205" s="241"/>
      <c r="N205" s="252" t="b">
        <f t="shared" si="111"/>
        <v>0</v>
      </c>
      <c r="O205" s="397" t="s">
        <v>487</v>
      </c>
      <c r="P205" s="401">
        <v>25</v>
      </c>
      <c r="Q205" s="398" t="str">
        <f t="shared" ca="1" si="124"/>
        <v/>
      </c>
      <c r="R205" s="398" t="str">
        <f t="shared" ca="1" si="125"/>
        <v/>
      </c>
      <c r="S205" s="398" t="str">
        <f t="shared" ca="1" si="126"/>
        <v/>
      </c>
      <c r="T205" s="402" t="str">
        <f t="shared" si="127"/>
        <v/>
      </c>
      <c r="U205" s="399" t="str">
        <f t="shared" si="131"/>
        <v/>
      </c>
      <c r="V205" s="399" t="str">
        <f t="shared" si="129"/>
        <v/>
      </c>
      <c r="W205" s="399" t="str">
        <f t="shared" si="130"/>
        <v/>
      </c>
      <c r="X205" s="403" t="str">
        <f t="shared" si="128"/>
        <v/>
      </c>
    </row>
    <row r="206" spans="2:24" s="238" customFormat="1" ht="15" customHeight="1">
      <c r="B206" s="246" t="b">
        <f>IF(Pressure_1_R2!U59="",FALSE,TRUE)</f>
        <v>0</v>
      </c>
      <c r="C206" s="247">
        <v>56</v>
      </c>
      <c r="D206" s="248" t="str">
        <f>IF($B206=FALSE,"",표준압력!F171)</f>
        <v/>
      </c>
      <c r="E206" s="248" t="str">
        <f>IF($B206=FALSE,"",표준압력!H171)</f>
        <v/>
      </c>
      <c r="F206" s="248" t="str">
        <f>IF($B206=FALSE,"",Pressure_1_R2!U59)</f>
        <v/>
      </c>
      <c r="G206" s="249" t="str">
        <f>IF($B206=FALSE,"",Pressure_1_R2!V59)</f>
        <v/>
      </c>
      <c r="H206" s="249" t="str">
        <f>IF($B206=FALSE,"",Pressure_1_R2!W59)</f>
        <v/>
      </c>
      <c r="I206" s="255" t="b">
        <f t="shared" si="123"/>
        <v>0</v>
      </c>
      <c r="J206" s="250" t="str">
        <f>IF($B206=FALSE,"",F206*$H$145)</f>
        <v/>
      </c>
      <c r="K206" s="251" t="str">
        <f>IF($B206=FALSE,"",IF(G206="ⅹ",J206,G206*$H$145))</f>
        <v/>
      </c>
      <c r="L206" s="251" t="str">
        <f>IF($B206=FALSE,"",IF(H206="ⅹ",K206,H206*$H$145))</f>
        <v/>
      </c>
      <c r="M206" s="241"/>
      <c r="N206" s="252" t="b">
        <f t="shared" si="111"/>
        <v>0</v>
      </c>
      <c r="O206" s="397" t="s">
        <v>487</v>
      </c>
      <c r="P206" s="401">
        <v>26</v>
      </c>
      <c r="Q206" s="398" t="str">
        <f t="shared" ca="1" si="124"/>
        <v/>
      </c>
      <c r="R206" s="398" t="str">
        <f t="shared" ca="1" si="125"/>
        <v/>
      </c>
      <c r="S206" s="398" t="str">
        <f t="shared" ca="1" si="126"/>
        <v/>
      </c>
      <c r="T206" s="402" t="str">
        <f t="shared" si="127"/>
        <v/>
      </c>
      <c r="U206" s="399" t="str">
        <f t="shared" si="131"/>
        <v/>
      </c>
      <c r="V206" s="399" t="str">
        <f t="shared" si="129"/>
        <v/>
      </c>
      <c r="W206" s="399" t="str">
        <f t="shared" si="130"/>
        <v/>
      </c>
      <c r="X206" s="403" t="str">
        <f t="shared" si="128"/>
        <v/>
      </c>
    </row>
    <row r="207" spans="2:24" s="238" customFormat="1" ht="15" customHeight="1">
      <c r="B207" s="246" t="b">
        <f>IF(Pressure_1_R2!U60="",FALSE,TRUE)</f>
        <v>0</v>
      </c>
      <c r="C207" s="247">
        <v>57</v>
      </c>
      <c r="D207" s="248" t="str">
        <f>IF($B207=FALSE,"",표준압력!F172)</f>
        <v/>
      </c>
      <c r="E207" s="248" t="str">
        <f>IF($B207=FALSE,"",표준압력!H172)</f>
        <v/>
      </c>
      <c r="F207" s="248" t="str">
        <f>IF($B207=FALSE,"",Pressure_1_R2!U60)</f>
        <v/>
      </c>
      <c r="G207" s="249" t="str">
        <f>IF($B207=FALSE,"",Pressure_1_R2!V60)</f>
        <v/>
      </c>
      <c r="H207" s="249" t="str">
        <f>IF($B207=FALSE,"",Pressure_1_R2!W60)</f>
        <v/>
      </c>
      <c r="I207" s="255" t="b">
        <f t="shared" si="123"/>
        <v>0</v>
      </c>
      <c r="J207" s="250" t="str">
        <f>IF($B207=FALSE,"",F207*$H$145)</f>
        <v/>
      </c>
      <c r="K207" s="251" t="str">
        <f>IF($B207=FALSE,"",IF(G207="ⅹ",J207,G207*$H$145))</f>
        <v/>
      </c>
      <c r="L207" s="251" t="str">
        <f>IF($B207=FALSE,"",IF(H207="ⅹ",K207,H207*$H$145))</f>
        <v/>
      </c>
      <c r="M207" s="241"/>
      <c r="N207" s="252" t="b">
        <f t="shared" si="111"/>
        <v>0</v>
      </c>
      <c r="O207" s="397" t="s">
        <v>487</v>
      </c>
      <c r="P207" s="401">
        <v>27</v>
      </c>
      <c r="Q207" s="398" t="str">
        <f t="shared" ca="1" si="124"/>
        <v/>
      </c>
      <c r="R207" s="398" t="str">
        <f t="shared" ca="1" si="125"/>
        <v/>
      </c>
      <c r="S207" s="398" t="str">
        <f t="shared" ca="1" si="126"/>
        <v/>
      </c>
      <c r="T207" s="402" t="str">
        <f t="shared" si="127"/>
        <v/>
      </c>
      <c r="U207" s="399" t="str">
        <f t="shared" si="131"/>
        <v/>
      </c>
      <c r="V207" s="399" t="str">
        <f t="shared" si="129"/>
        <v/>
      </c>
      <c r="W207" s="399" t="str">
        <f t="shared" si="130"/>
        <v/>
      </c>
      <c r="X207" s="403" t="str">
        <f t="shared" si="128"/>
        <v/>
      </c>
    </row>
    <row r="208" spans="2:24" s="238" customFormat="1" ht="15" customHeight="1">
      <c r="B208" s="246" t="b">
        <f>IF(Pressure_1_R2!U61="",FALSE,TRUE)</f>
        <v>0</v>
      </c>
      <c r="C208" s="247">
        <v>58</v>
      </c>
      <c r="D208" s="248" t="str">
        <f>IF($B208=FALSE,"",표준압력!F173)</f>
        <v/>
      </c>
      <c r="E208" s="248" t="str">
        <f>IF($B208=FALSE,"",표준압력!H173)</f>
        <v/>
      </c>
      <c r="F208" s="248" t="str">
        <f>IF($B208=FALSE,"",Pressure_1_R2!U61)</f>
        <v/>
      </c>
      <c r="G208" s="249" t="str">
        <f>IF($B208=FALSE,"",Pressure_1_R2!V61)</f>
        <v/>
      </c>
      <c r="H208" s="249" t="str">
        <f>IF($B208=FALSE,"",Pressure_1_R2!W61)</f>
        <v/>
      </c>
      <c r="I208" s="255" t="b">
        <f t="shared" si="123"/>
        <v>0</v>
      </c>
      <c r="J208" s="250" t="str">
        <f>IF($B208=FALSE,"",F208*$H$145)</f>
        <v/>
      </c>
      <c r="K208" s="251" t="str">
        <f>IF($B208=FALSE,"",IF(G208="ⅹ",J208,G208*$H$145))</f>
        <v/>
      </c>
      <c r="L208" s="251" t="str">
        <f>IF($B208=FALSE,"",IF(H208="ⅹ",K208,H208*$H$145))</f>
        <v/>
      </c>
      <c r="M208" s="241"/>
      <c r="N208" s="252" t="b">
        <f t="shared" si="111"/>
        <v>0</v>
      </c>
      <c r="O208" s="397" t="s">
        <v>487</v>
      </c>
      <c r="P208" s="401">
        <v>28</v>
      </c>
      <c r="Q208" s="398" t="str">
        <f t="shared" ca="1" si="124"/>
        <v/>
      </c>
      <c r="R208" s="398" t="str">
        <f t="shared" ca="1" si="125"/>
        <v/>
      </c>
      <c r="S208" s="398" t="str">
        <f t="shared" ca="1" si="126"/>
        <v/>
      </c>
      <c r="T208" s="402" t="str">
        <f t="shared" si="127"/>
        <v/>
      </c>
      <c r="U208" s="399" t="str">
        <f t="shared" si="131"/>
        <v/>
      </c>
      <c r="V208" s="399" t="str">
        <f t="shared" si="129"/>
        <v/>
      </c>
      <c r="W208" s="399" t="str">
        <f t="shared" si="130"/>
        <v/>
      </c>
      <c r="X208" s="403" t="str">
        <f t="shared" si="128"/>
        <v/>
      </c>
    </row>
    <row r="209" spans="2:24" s="238" customFormat="1" ht="15" customHeight="1">
      <c r="B209" s="246" t="b">
        <f>IF(Pressure_1_R2!U62="",FALSE,TRUE)</f>
        <v>0</v>
      </c>
      <c r="C209" s="247">
        <v>59</v>
      </c>
      <c r="D209" s="248" t="str">
        <f>IF($B209=FALSE,"",표준압력!F174)</f>
        <v/>
      </c>
      <c r="E209" s="248" t="str">
        <f>IF($B209=FALSE,"",표준압력!H174)</f>
        <v/>
      </c>
      <c r="F209" s="248" t="str">
        <f>IF($B209=FALSE,"",Pressure_1_R2!U62)</f>
        <v/>
      </c>
      <c r="G209" s="249" t="str">
        <f>IF($B209=FALSE,"",Pressure_1_R2!V62)</f>
        <v/>
      </c>
      <c r="H209" s="249" t="str">
        <f>IF($B209=FALSE,"",Pressure_1_R2!W62)</f>
        <v/>
      </c>
      <c r="I209" s="255" t="b">
        <f t="shared" si="123"/>
        <v>0</v>
      </c>
      <c r="J209" s="250" t="str">
        <f>IF($B209=FALSE,"",F209*$H$145)</f>
        <v/>
      </c>
      <c r="K209" s="251" t="str">
        <f>IF($B209=FALSE,"",IF(G209="ⅹ",J209,G209*$H$145))</f>
        <v/>
      </c>
      <c r="L209" s="251" t="str">
        <f>IF($B209=FALSE,"",IF(H209="ⅹ",K209,H209*$H$145))</f>
        <v/>
      </c>
      <c r="M209" s="241"/>
      <c r="N209" s="252" t="b">
        <f t="shared" si="111"/>
        <v>0</v>
      </c>
      <c r="O209" s="397" t="s">
        <v>487</v>
      </c>
      <c r="P209" s="401">
        <v>29</v>
      </c>
      <c r="Q209" s="398" t="str">
        <f t="shared" ca="1" si="124"/>
        <v/>
      </c>
      <c r="R209" s="398" t="str">
        <f t="shared" ca="1" si="125"/>
        <v/>
      </c>
      <c r="S209" s="398" t="str">
        <f t="shared" ca="1" si="126"/>
        <v/>
      </c>
      <c r="T209" s="402" t="str">
        <f t="shared" si="127"/>
        <v/>
      </c>
      <c r="U209" s="399" t="str">
        <f t="shared" si="131"/>
        <v/>
      </c>
      <c r="V209" s="399" t="str">
        <f t="shared" si="129"/>
        <v/>
      </c>
      <c r="W209" s="399" t="str">
        <f t="shared" si="130"/>
        <v/>
      </c>
      <c r="X209" s="403" t="str">
        <f t="shared" si="128"/>
        <v/>
      </c>
    </row>
    <row r="210" spans="2:24" s="238" customFormat="1" ht="15" customHeight="1">
      <c r="B210" s="246" t="b">
        <f>IF(Pressure_1_R2!U63="",FALSE,TRUE)</f>
        <v>0</v>
      </c>
      <c r="C210" s="247">
        <v>60</v>
      </c>
      <c r="D210" s="248" t="str">
        <f>IF($B210=FALSE,"",표준압력!F175)</f>
        <v/>
      </c>
      <c r="E210" s="248" t="str">
        <f>IF($B210=FALSE,"",표준압력!H175)</f>
        <v/>
      </c>
      <c r="F210" s="248" t="str">
        <f>IF($B210=FALSE,"",Pressure_1_R2!U63)</f>
        <v/>
      </c>
      <c r="G210" s="249" t="str">
        <f>IF($B210=FALSE,"",Pressure_1_R2!V63)</f>
        <v/>
      </c>
      <c r="H210" s="249" t="str">
        <f>IF($B210=FALSE,"",Pressure_1_R2!W63)</f>
        <v/>
      </c>
      <c r="I210" s="255" t="b">
        <f t="shared" si="123"/>
        <v>0</v>
      </c>
      <c r="J210" s="250" t="str">
        <f>IF($B210=FALSE,"",F210*$H$145)</f>
        <v/>
      </c>
      <c r="K210" s="251" t="str">
        <f>IF($B210=FALSE,"",IF(G210="ⅹ",J210,G210*$H$145))</f>
        <v/>
      </c>
      <c r="L210" s="251" t="str">
        <f>IF($B210=FALSE,"",IF(H210="ⅹ",K210,H210*$H$145))</f>
        <v/>
      </c>
      <c r="M210" s="241"/>
      <c r="N210" s="252" t="b">
        <f t="shared" si="111"/>
        <v>0</v>
      </c>
      <c r="O210" s="397" t="s">
        <v>487</v>
      </c>
      <c r="P210" s="401">
        <v>30</v>
      </c>
      <c r="Q210" s="398" t="str">
        <f t="shared" ca="1" si="124"/>
        <v/>
      </c>
      <c r="R210" s="398" t="str">
        <f t="shared" ca="1" si="125"/>
        <v/>
      </c>
      <c r="S210" s="398" t="str">
        <f t="shared" ca="1" si="126"/>
        <v/>
      </c>
      <c r="T210" s="402" t="str">
        <f t="shared" si="127"/>
        <v/>
      </c>
      <c r="U210" s="399" t="str">
        <f t="shared" si="131"/>
        <v/>
      </c>
      <c r="V210" s="399" t="str">
        <f t="shared" si="129"/>
        <v/>
      </c>
      <c r="W210" s="399" t="str">
        <f t="shared" si="130"/>
        <v/>
      </c>
      <c r="X210" s="403" t="str">
        <f t="shared" si="128"/>
        <v/>
      </c>
    </row>
    <row r="211" spans="2:24" ht="15" customHeight="1">
      <c r="B211" s="237"/>
      <c r="C211" s="237"/>
      <c r="D211" s="237"/>
      <c r="E211" s="238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</row>
    <row r="212" spans="2:24" ht="15" customHeight="1">
      <c r="B212" s="243" t="s">
        <v>576</v>
      </c>
      <c r="C212" s="237"/>
      <c r="D212" s="237"/>
      <c r="E212" s="244"/>
      <c r="F212" s="244"/>
      <c r="G212" s="244"/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4"/>
      <c r="S212" s="244"/>
      <c r="U212" s="254"/>
    </row>
    <row r="213" spans="2:24" ht="15" customHeight="1">
      <c r="B213" s="812" t="s">
        <v>577</v>
      </c>
      <c r="C213" s="814" t="s">
        <v>547</v>
      </c>
      <c r="D213" s="814" t="s">
        <v>369</v>
      </c>
      <c r="E213" s="809" t="s">
        <v>578</v>
      </c>
      <c r="F213" s="809" t="s">
        <v>983</v>
      </c>
      <c r="G213" s="809" t="s">
        <v>54</v>
      </c>
      <c r="H213" s="788" t="s">
        <v>697</v>
      </c>
      <c r="I213" s="788"/>
      <c r="J213" s="788"/>
      <c r="K213" s="788"/>
      <c r="L213" s="809" t="s">
        <v>579</v>
      </c>
      <c r="M213" s="786" t="s">
        <v>699</v>
      </c>
      <c r="N213" s="796"/>
      <c r="O213" s="796"/>
      <c r="P213" s="796"/>
      <c r="Q213" s="787"/>
      <c r="R213" s="809" t="s">
        <v>580</v>
      </c>
      <c r="S213" s="826" t="s">
        <v>581</v>
      </c>
      <c r="T213" s="827"/>
      <c r="U213" s="827"/>
      <c r="V213" s="827"/>
      <c r="W213" s="828"/>
      <c r="X213" s="809" t="s">
        <v>582</v>
      </c>
    </row>
    <row r="214" spans="2:24" ht="15" customHeight="1">
      <c r="B214" s="813"/>
      <c r="C214" s="815"/>
      <c r="D214" s="815"/>
      <c r="E214" s="810"/>
      <c r="F214" s="810"/>
      <c r="G214" s="810"/>
      <c r="H214" s="363" t="s">
        <v>583</v>
      </c>
      <c r="I214" s="363" t="s">
        <v>549</v>
      </c>
      <c r="J214" s="363" t="s">
        <v>584</v>
      </c>
      <c r="K214" s="363" t="s">
        <v>585</v>
      </c>
      <c r="L214" s="810"/>
      <c r="M214" s="809" t="s">
        <v>586</v>
      </c>
      <c r="N214" s="809" t="s">
        <v>587</v>
      </c>
      <c r="O214" s="809" t="s">
        <v>585</v>
      </c>
      <c r="P214" s="809" t="s">
        <v>319</v>
      </c>
      <c r="Q214" s="809" t="s">
        <v>589</v>
      </c>
      <c r="R214" s="810"/>
      <c r="S214" s="812" t="s">
        <v>524</v>
      </c>
      <c r="T214" s="812" t="s">
        <v>590</v>
      </c>
      <c r="U214" s="812" t="s">
        <v>591</v>
      </c>
      <c r="V214" s="812" t="s">
        <v>701</v>
      </c>
      <c r="W214" s="812" t="s">
        <v>592</v>
      </c>
      <c r="X214" s="813"/>
    </row>
    <row r="215" spans="2:24" ht="15" customHeight="1">
      <c r="B215" s="813"/>
      <c r="C215" s="816"/>
      <c r="D215" s="816"/>
      <c r="E215" s="811"/>
      <c r="F215" s="811"/>
      <c r="G215" s="811"/>
      <c r="H215" s="363" t="s">
        <v>593</v>
      </c>
      <c r="I215" s="363" t="s">
        <v>594</v>
      </c>
      <c r="J215" s="363" t="s">
        <v>595</v>
      </c>
      <c r="K215" s="363" t="s">
        <v>596</v>
      </c>
      <c r="L215" s="811"/>
      <c r="M215" s="811"/>
      <c r="N215" s="811"/>
      <c r="O215" s="811"/>
      <c r="P215" s="811"/>
      <c r="Q215" s="811"/>
      <c r="R215" s="811"/>
      <c r="S215" s="822"/>
      <c r="T215" s="822"/>
      <c r="U215" s="822"/>
      <c r="V215" s="822"/>
      <c r="W215" s="822"/>
      <c r="X215" s="813"/>
    </row>
    <row r="216" spans="2:24" ht="15" customHeight="1">
      <c r="B216" s="813"/>
      <c r="C216" s="367">
        <f ca="1">D150</f>
        <v>0</v>
      </c>
      <c r="D216" s="367">
        <f ca="1">E150</f>
        <v>0</v>
      </c>
      <c r="E216" s="365">
        <f t="shared" ref="E216:S216" ca="1" si="132">D216</f>
        <v>0</v>
      </c>
      <c r="F216" s="475">
        <f ca="1">E216</f>
        <v>0</v>
      </c>
      <c r="G216" s="475">
        <f ca="1">F216</f>
        <v>0</v>
      </c>
      <c r="H216" s="365">
        <f t="shared" ca="1" si="132"/>
        <v>0</v>
      </c>
      <c r="I216" s="365">
        <f t="shared" ca="1" si="132"/>
        <v>0</v>
      </c>
      <c r="J216" s="365">
        <f t="shared" ca="1" si="132"/>
        <v>0</v>
      </c>
      <c r="K216" s="365">
        <f t="shared" ca="1" si="132"/>
        <v>0</v>
      </c>
      <c r="L216" s="365">
        <f t="shared" ca="1" si="132"/>
        <v>0</v>
      </c>
      <c r="M216" s="365">
        <f t="shared" ca="1" si="132"/>
        <v>0</v>
      </c>
      <c r="N216" s="365">
        <f t="shared" ca="1" si="132"/>
        <v>0</v>
      </c>
      <c r="O216" s="365">
        <f t="shared" ca="1" si="132"/>
        <v>0</v>
      </c>
      <c r="P216" s="365">
        <f t="shared" ca="1" si="132"/>
        <v>0</v>
      </c>
      <c r="Q216" s="365">
        <f t="shared" ca="1" si="132"/>
        <v>0</v>
      </c>
      <c r="R216" s="365">
        <f t="shared" ca="1" si="132"/>
        <v>0</v>
      </c>
      <c r="S216" s="365">
        <f t="shared" ca="1" si="132"/>
        <v>0</v>
      </c>
      <c r="T216" s="365">
        <f ca="1">W216</f>
        <v>0</v>
      </c>
      <c r="U216" s="365">
        <f ca="1">T216</f>
        <v>0</v>
      </c>
      <c r="V216" s="365"/>
      <c r="W216" s="365">
        <f ca="1">S216</f>
        <v>0</v>
      </c>
      <c r="X216" s="822"/>
    </row>
    <row r="217" spans="2:24" ht="15" customHeight="1">
      <c r="B217" s="255">
        <f t="shared" ref="B217:B230" si="133">C151</f>
        <v>1</v>
      </c>
      <c r="C217" s="255" t="str">
        <f t="shared" ref="C217:D230" si="134">IF($N151=FALSE,"",D151)</f>
        <v/>
      </c>
      <c r="D217" s="252" t="str">
        <f t="shared" si="134"/>
        <v/>
      </c>
      <c r="E217" s="252" t="str">
        <f>IF($N151=FALSE,"",표준압력!W116)</f>
        <v/>
      </c>
      <c r="F217" s="252" t="str">
        <f>IF($N151=FALSE,"",표준압력!Z116)</f>
        <v/>
      </c>
      <c r="G217" s="252" t="str">
        <f>IF($N151=FALSE,"",Pressure_1_R2!L4*H$145)</f>
        <v/>
      </c>
      <c r="H217" s="395" t="str">
        <f>IF($N151=FALSE,"",ROUND(AVERAGE(T151,T181),M$251))</f>
        <v/>
      </c>
      <c r="I217" s="252" t="str">
        <f t="shared" ref="I217:I230" si="135">IF($N151=FALSE,"",ROUND(D217,M$251)-H217)</f>
        <v/>
      </c>
      <c r="J217" s="395" t="str">
        <f>IF($N151=FALSE,"",((Q181-Q151)+(R181-R151)+(S181-S151))/3)</f>
        <v/>
      </c>
      <c r="K217" s="395" t="str">
        <f>IF($N151=FALSE,"",MAX(X151,X181))</f>
        <v/>
      </c>
      <c r="L217" s="252" t="str">
        <f t="shared" ref="L217:L230" si="136">IF($N151=FALSE,"",SQRT(SUMSQ(E217/2,F217)))</f>
        <v/>
      </c>
      <c r="M217" s="252" t="str">
        <f t="shared" ref="M217:M230" si="137">IF($N151=FALSE,"",G217/2/SQRT(3))</f>
        <v/>
      </c>
      <c r="N217" s="395" t="str">
        <f>IF($N151=FALSE,"",MAX(ABS(Q$181-Q$151),ABS(R$181-R$151),ABS(S$181-S$151))/2/SQRT(3))</f>
        <v/>
      </c>
      <c r="O217" s="251" t="str">
        <f t="shared" ref="O217:O230" si="138">IF($N151=FALSE,"",IF(K217=0,MAX(K$217:K$246),K217)/2/SQRT(3))</f>
        <v/>
      </c>
      <c r="P217" s="252" t="str">
        <f t="shared" ref="P217:P230" si="139">IF($N151=FALSE,"",J217/2/SQRT(3))</f>
        <v/>
      </c>
      <c r="Q217" s="252" t="str">
        <f t="shared" ref="Q217:Q230" si="140">IF($N151=FALSE,"",SQRT(SUMSQ(M217:P217)))</f>
        <v/>
      </c>
      <c r="R217" s="252" t="str">
        <f t="shared" ref="R217:R230" si="141">IF($N151=FALSE,"",SQRT(SUMSQ(L217,Q217)))</f>
        <v/>
      </c>
      <c r="S217" s="252" t="str">
        <f t="shared" ref="S217:S230" si="142">IF($N151=FALSE,"",R217*2)</f>
        <v/>
      </c>
      <c r="T217" s="240" t="str">
        <f>IF($N151=FALSE,"",Pressure_1_R2!G4*C217)</f>
        <v/>
      </c>
      <c r="U217" s="240" t="str">
        <f t="shared" ref="U217:U230" si="143">IF($N151=FALSE,"",MAX(S217:T217))</f>
        <v/>
      </c>
      <c r="V217" s="240" t="str">
        <f t="shared" ref="V217:V230" si="144">IF($N151=FALSE,"",IF(((U217-ROUND(U217,M$251))/U217*100)&gt;=5,TRUE,FALSE))</f>
        <v/>
      </c>
      <c r="W217" s="240" t="str">
        <f t="shared" ref="W217:W230" si="145">IF($N151=FALSE,"",IF(ROUND(U217,M$251)=0,ROUNDUP(U217,M$251),IF(V217=TRUE,ROUNDUP(U217,M$251),ROUND(U217,M$251))))</f>
        <v/>
      </c>
      <c r="X217" s="263" t="str">
        <f t="shared" ref="X217:X230" si="146">IF($N151=FALSE,"",IF(S217=U217,0,1))</f>
        <v/>
      </c>
    </row>
    <row r="218" spans="2:24" ht="15" customHeight="1">
      <c r="B218" s="255">
        <f t="shared" si="133"/>
        <v>2</v>
      </c>
      <c r="C218" s="255" t="str">
        <f t="shared" si="134"/>
        <v/>
      </c>
      <c r="D218" s="252" t="str">
        <f t="shared" si="134"/>
        <v/>
      </c>
      <c r="E218" s="252" t="str">
        <f>IF($N152=FALSE,"",표준압력!W117)</f>
        <v/>
      </c>
      <c r="F218" s="252" t="str">
        <f>IF($N152=FALSE,"",표준압력!Z117)</f>
        <v/>
      </c>
      <c r="G218" s="252" t="str">
        <f>IF($N152=FALSE,"",Pressure_1_R2!L5*H$145)</f>
        <v/>
      </c>
      <c r="H218" s="395" t="str">
        <f t="shared" ref="H218:H246" si="147">IF($N152=FALSE,"",ROUND(AVERAGE(T152,T182),M$251))</f>
        <v/>
      </c>
      <c r="I218" s="252" t="str">
        <f t="shared" si="135"/>
        <v/>
      </c>
      <c r="J218" s="395" t="str">
        <f t="shared" ref="J218:J246" si="148">IF($N152=FALSE,"",((Q182-Q152)+(R182-R152)+(S182-S152))/3)</f>
        <v/>
      </c>
      <c r="K218" s="395" t="str">
        <f t="shared" ref="K218:K246" si="149">IF($N152=FALSE,"",MAX(X152,X182))</f>
        <v/>
      </c>
      <c r="L218" s="252" t="str">
        <f t="shared" si="136"/>
        <v/>
      </c>
      <c r="M218" s="252" t="str">
        <f t="shared" si="137"/>
        <v/>
      </c>
      <c r="N218" s="395" t="str">
        <f t="shared" ref="N218:N246" si="150">IF($N152=FALSE,"",MAX(ABS(Q$181-Q$151),ABS(R$181-R$151),ABS(S$181-S$151))/2/SQRT(3))</f>
        <v/>
      </c>
      <c r="O218" s="251" t="str">
        <f t="shared" si="138"/>
        <v/>
      </c>
      <c r="P218" s="252" t="str">
        <f t="shared" si="139"/>
        <v/>
      </c>
      <c r="Q218" s="252" t="str">
        <f t="shared" si="140"/>
        <v/>
      </c>
      <c r="R218" s="252" t="str">
        <f t="shared" si="141"/>
        <v/>
      </c>
      <c r="S218" s="252" t="str">
        <f t="shared" si="142"/>
        <v/>
      </c>
      <c r="T218" s="240" t="str">
        <f>IF($N152=FALSE,"",Pressure_1_R2!G5*C218)</f>
        <v/>
      </c>
      <c r="U218" s="240" t="str">
        <f t="shared" si="143"/>
        <v/>
      </c>
      <c r="V218" s="240" t="str">
        <f t="shared" si="144"/>
        <v/>
      </c>
      <c r="W218" s="240" t="str">
        <f t="shared" si="145"/>
        <v/>
      </c>
      <c r="X218" s="263" t="str">
        <f t="shared" si="146"/>
        <v/>
      </c>
    </row>
    <row r="219" spans="2:24" ht="15" customHeight="1">
      <c r="B219" s="255">
        <f t="shared" si="133"/>
        <v>3</v>
      </c>
      <c r="C219" s="255" t="str">
        <f t="shared" si="134"/>
        <v/>
      </c>
      <c r="D219" s="252" t="str">
        <f t="shared" si="134"/>
        <v/>
      </c>
      <c r="E219" s="252" t="str">
        <f>IF($N153=FALSE,"",표준압력!W118)</f>
        <v/>
      </c>
      <c r="F219" s="252" t="str">
        <f>IF($N153=FALSE,"",표준압력!Z118)</f>
        <v/>
      </c>
      <c r="G219" s="252" t="str">
        <f>IF($N153=FALSE,"",Pressure_1_R2!L6*H$145)</f>
        <v/>
      </c>
      <c r="H219" s="395" t="str">
        <f t="shared" si="147"/>
        <v/>
      </c>
      <c r="I219" s="252" t="str">
        <f t="shared" si="135"/>
        <v/>
      </c>
      <c r="J219" s="395" t="str">
        <f t="shared" si="148"/>
        <v/>
      </c>
      <c r="K219" s="395" t="str">
        <f t="shared" si="149"/>
        <v/>
      </c>
      <c r="L219" s="252" t="str">
        <f t="shared" si="136"/>
        <v/>
      </c>
      <c r="M219" s="252" t="str">
        <f t="shared" si="137"/>
        <v/>
      </c>
      <c r="N219" s="395" t="str">
        <f t="shared" si="150"/>
        <v/>
      </c>
      <c r="O219" s="251" t="str">
        <f t="shared" si="138"/>
        <v/>
      </c>
      <c r="P219" s="252" t="str">
        <f t="shared" si="139"/>
        <v/>
      </c>
      <c r="Q219" s="252" t="str">
        <f t="shared" si="140"/>
        <v/>
      </c>
      <c r="R219" s="252" t="str">
        <f t="shared" si="141"/>
        <v/>
      </c>
      <c r="S219" s="252" t="str">
        <f t="shared" si="142"/>
        <v/>
      </c>
      <c r="T219" s="240" t="str">
        <f>IF($N153=FALSE,"",Pressure_1_R2!G6*C219)</f>
        <v/>
      </c>
      <c r="U219" s="240" t="str">
        <f t="shared" si="143"/>
        <v/>
      </c>
      <c r="V219" s="240" t="str">
        <f t="shared" si="144"/>
        <v/>
      </c>
      <c r="W219" s="240" t="str">
        <f t="shared" si="145"/>
        <v/>
      </c>
      <c r="X219" s="263" t="str">
        <f t="shared" si="146"/>
        <v/>
      </c>
    </row>
    <row r="220" spans="2:24" ht="15" customHeight="1">
      <c r="B220" s="255">
        <f t="shared" si="133"/>
        <v>4</v>
      </c>
      <c r="C220" s="255" t="str">
        <f t="shared" si="134"/>
        <v/>
      </c>
      <c r="D220" s="252" t="str">
        <f t="shared" si="134"/>
        <v/>
      </c>
      <c r="E220" s="252" t="str">
        <f>IF($N154=FALSE,"",표준압력!W119)</f>
        <v/>
      </c>
      <c r="F220" s="252" t="str">
        <f>IF($N154=FALSE,"",표준압력!Z119)</f>
        <v/>
      </c>
      <c r="G220" s="252" t="str">
        <f>IF($N154=FALSE,"",Pressure_1_R2!L7*H$145)</f>
        <v/>
      </c>
      <c r="H220" s="395" t="str">
        <f t="shared" si="147"/>
        <v/>
      </c>
      <c r="I220" s="252" t="str">
        <f t="shared" si="135"/>
        <v/>
      </c>
      <c r="J220" s="395" t="str">
        <f t="shared" si="148"/>
        <v/>
      </c>
      <c r="K220" s="395" t="str">
        <f t="shared" si="149"/>
        <v/>
      </c>
      <c r="L220" s="252" t="str">
        <f t="shared" si="136"/>
        <v/>
      </c>
      <c r="M220" s="252" t="str">
        <f t="shared" si="137"/>
        <v/>
      </c>
      <c r="N220" s="395" t="str">
        <f t="shared" si="150"/>
        <v/>
      </c>
      <c r="O220" s="251" t="str">
        <f t="shared" si="138"/>
        <v/>
      </c>
      <c r="P220" s="252" t="str">
        <f t="shared" si="139"/>
        <v/>
      </c>
      <c r="Q220" s="252" t="str">
        <f t="shared" si="140"/>
        <v/>
      </c>
      <c r="R220" s="252" t="str">
        <f t="shared" si="141"/>
        <v/>
      </c>
      <c r="S220" s="252" t="str">
        <f t="shared" si="142"/>
        <v/>
      </c>
      <c r="T220" s="240" t="str">
        <f>IF($N154=FALSE,"",Pressure_1_R2!G7*C220)</f>
        <v/>
      </c>
      <c r="U220" s="240" t="str">
        <f t="shared" si="143"/>
        <v/>
      </c>
      <c r="V220" s="240" t="str">
        <f t="shared" si="144"/>
        <v/>
      </c>
      <c r="W220" s="240" t="str">
        <f t="shared" si="145"/>
        <v/>
      </c>
      <c r="X220" s="263" t="str">
        <f t="shared" si="146"/>
        <v/>
      </c>
    </row>
    <row r="221" spans="2:24" ht="15" customHeight="1">
      <c r="B221" s="255">
        <f t="shared" si="133"/>
        <v>5</v>
      </c>
      <c r="C221" s="255" t="str">
        <f t="shared" si="134"/>
        <v/>
      </c>
      <c r="D221" s="252" t="str">
        <f t="shared" si="134"/>
        <v/>
      </c>
      <c r="E221" s="252" t="str">
        <f>IF($N155=FALSE,"",표준압력!W120)</f>
        <v/>
      </c>
      <c r="F221" s="252" t="str">
        <f>IF($N155=FALSE,"",표준압력!Z120)</f>
        <v/>
      </c>
      <c r="G221" s="252" t="str">
        <f>IF($N155=FALSE,"",Pressure_1_R2!L8*H$145)</f>
        <v/>
      </c>
      <c r="H221" s="395" t="str">
        <f t="shared" si="147"/>
        <v/>
      </c>
      <c r="I221" s="252" t="str">
        <f t="shared" si="135"/>
        <v/>
      </c>
      <c r="J221" s="395" t="str">
        <f t="shared" si="148"/>
        <v/>
      </c>
      <c r="K221" s="395" t="str">
        <f t="shared" si="149"/>
        <v/>
      </c>
      <c r="L221" s="252" t="str">
        <f t="shared" si="136"/>
        <v/>
      </c>
      <c r="M221" s="252" t="str">
        <f t="shared" si="137"/>
        <v/>
      </c>
      <c r="N221" s="395" t="str">
        <f t="shared" si="150"/>
        <v/>
      </c>
      <c r="O221" s="251" t="str">
        <f t="shared" si="138"/>
        <v/>
      </c>
      <c r="P221" s="252" t="str">
        <f t="shared" si="139"/>
        <v/>
      </c>
      <c r="Q221" s="252" t="str">
        <f t="shared" si="140"/>
        <v/>
      </c>
      <c r="R221" s="252" t="str">
        <f t="shared" si="141"/>
        <v/>
      </c>
      <c r="S221" s="252" t="str">
        <f t="shared" si="142"/>
        <v/>
      </c>
      <c r="T221" s="240" t="str">
        <f>IF($N155=FALSE,"",Pressure_1_R2!G8*C221)</f>
        <v/>
      </c>
      <c r="U221" s="240" t="str">
        <f t="shared" si="143"/>
        <v/>
      </c>
      <c r="V221" s="240" t="str">
        <f t="shared" si="144"/>
        <v/>
      </c>
      <c r="W221" s="240" t="str">
        <f t="shared" si="145"/>
        <v/>
      </c>
      <c r="X221" s="263" t="str">
        <f t="shared" si="146"/>
        <v/>
      </c>
    </row>
    <row r="222" spans="2:24" ht="15" customHeight="1">
      <c r="B222" s="255">
        <f t="shared" si="133"/>
        <v>6</v>
      </c>
      <c r="C222" s="255" t="str">
        <f t="shared" si="134"/>
        <v/>
      </c>
      <c r="D222" s="252" t="str">
        <f t="shared" si="134"/>
        <v/>
      </c>
      <c r="E222" s="252" t="str">
        <f>IF($N156=FALSE,"",표준압력!W121)</f>
        <v/>
      </c>
      <c r="F222" s="252" t="str">
        <f>IF($N156=FALSE,"",표준압력!Z121)</f>
        <v/>
      </c>
      <c r="G222" s="252" t="str">
        <f>IF($N156=FALSE,"",Pressure_1_R2!L9*H$145)</f>
        <v/>
      </c>
      <c r="H222" s="395" t="str">
        <f t="shared" si="147"/>
        <v/>
      </c>
      <c r="I222" s="252" t="str">
        <f t="shared" si="135"/>
        <v/>
      </c>
      <c r="J222" s="395" t="str">
        <f t="shared" si="148"/>
        <v/>
      </c>
      <c r="K222" s="395" t="str">
        <f t="shared" si="149"/>
        <v/>
      </c>
      <c r="L222" s="252" t="str">
        <f t="shared" si="136"/>
        <v/>
      </c>
      <c r="M222" s="252" t="str">
        <f t="shared" si="137"/>
        <v/>
      </c>
      <c r="N222" s="395" t="str">
        <f t="shared" si="150"/>
        <v/>
      </c>
      <c r="O222" s="251" t="str">
        <f t="shared" si="138"/>
        <v/>
      </c>
      <c r="P222" s="252" t="str">
        <f t="shared" si="139"/>
        <v/>
      </c>
      <c r="Q222" s="252" t="str">
        <f t="shared" si="140"/>
        <v/>
      </c>
      <c r="R222" s="252" t="str">
        <f t="shared" si="141"/>
        <v/>
      </c>
      <c r="S222" s="252" t="str">
        <f t="shared" si="142"/>
        <v/>
      </c>
      <c r="T222" s="240" t="str">
        <f>IF($N156=FALSE,"",Pressure_1_R2!G9*C222)</f>
        <v/>
      </c>
      <c r="U222" s="240" t="str">
        <f t="shared" si="143"/>
        <v/>
      </c>
      <c r="V222" s="240" t="str">
        <f t="shared" si="144"/>
        <v/>
      </c>
      <c r="W222" s="240" t="str">
        <f t="shared" si="145"/>
        <v/>
      </c>
      <c r="X222" s="263" t="str">
        <f t="shared" si="146"/>
        <v/>
      </c>
    </row>
    <row r="223" spans="2:24" ht="15" customHeight="1">
      <c r="B223" s="255">
        <f t="shared" si="133"/>
        <v>7</v>
      </c>
      <c r="C223" s="255" t="str">
        <f t="shared" si="134"/>
        <v/>
      </c>
      <c r="D223" s="252" t="str">
        <f t="shared" si="134"/>
        <v/>
      </c>
      <c r="E223" s="252" t="str">
        <f>IF($N157=FALSE,"",표준압력!W122)</f>
        <v/>
      </c>
      <c r="F223" s="252" t="str">
        <f>IF($N157=FALSE,"",표준압력!Z122)</f>
        <v/>
      </c>
      <c r="G223" s="252" t="str">
        <f>IF($N157=FALSE,"",Pressure_1_R2!L10*H$145)</f>
        <v/>
      </c>
      <c r="H223" s="395" t="str">
        <f t="shared" si="147"/>
        <v/>
      </c>
      <c r="I223" s="252" t="str">
        <f t="shared" si="135"/>
        <v/>
      </c>
      <c r="J223" s="395" t="str">
        <f t="shared" si="148"/>
        <v/>
      </c>
      <c r="K223" s="395" t="str">
        <f t="shared" si="149"/>
        <v/>
      </c>
      <c r="L223" s="252" t="str">
        <f t="shared" si="136"/>
        <v/>
      </c>
      <c r="M223" s="252" t="str">
        <f t="shared" si="137"/>
        <v/>
      </c>
      <c r="N223" s="395" t="str">
        <f t="shared" si="150"/>
        <v/>
      </c>
      <c r="O223" s="251" t="str">
        <f t="shared" si="138"/>
        <v/>
      </c>
      <c r="P223" s="252" t="str">
        <f t="shared" si="139"/>
        <v/>
      </c>
      <c r="Q223" s="252" t="str">
        <f t="shared" si="140"/>
        <v/>
      </c>
      <c r="R223" s="252" t="str">
        <f t="shared" si="141"/>
        <v/>
      </c>
      <c r="S223" s="252" t="str">
        <f t="shared" si="142"/>
        <v/>
      </c>
      <c r="T223" s="240" t="str">
        <f>IF($N157=FALSE,"",Pressure_1_R2!G10*C223)</f>
        <v/>
      </c>
      <c r="U223" s="240" t="str">
        <f t="shared" si="143"/>
        <v/>
      </c>
      <c r="V223" s="240" t="str">
        <f t="shared" si="144"/>
        <v/>
      </c>
      <c r="W223" s="240" t="str">
        <f t="shared" si="145"/>
        <v/>
      </c>
      <c r="X223" s="263" t="str">
        <f t="shared" si="146"/>
        <v/>
      </c>
    </row>
    <row r="224" spans="2:24" ht="15" customHeight="1">
      <c r="B224" s="255">
        <f t="shared" si="133"/>
        <v>8</v>
      </c>
      <c r="C224" s="255" t="str">
        <f t="shared" si="134"/>
        <v/>
      </c>
      <c r="D224" s="252" t="str">
        <f t="shared" si="134"/>
        <v/>
      </c>
      <c r="E224" s="252" t="str">
        <f>IF($N158=FALSE,"",표준압력!W123)</f>
        <v/>
      </c>
      <c r="F224" s="252" t="str">
        <f>IF($N158=FALSE,"",표준압력!Z123)</f>
        <v/>
      </c>
      <c r="G224" s="252" t="str">
        <f>IF($N158=FALSE,"",Pressure_1_R2!L11*H$145)</f>
        <v/>
      </c>
      <c r="H224" s="395" t="str">
        <f t="shared" si="147"/>
        <v/>
      </c>
      <c r="I224" s="252" t="str">
        <f t="shared" si="135"/>
        <v/>
      </c>
      <c r="J224" s="395" t="str">
        <f t="shared" si="148"/>
        <v/>
      </c>
      <c r="K224" s="395" t="str">
        <f t="shared" si="149"/>
        <v/>
      </c>
      <c r="L224" s="252" t="str">
        <f t="shared" si="136"/>
        <v/>
      </c>
      <c r="M224" s="252" t="str">
        <f t="shared" si="137"/>
        <v/>
      </c>
      <c r="N224" s="395" t="str">
        <f t="shared" si="150"/>
        <v/>
      </c>
      <c r="O224" s="251" t="str">
        <f t="shared" si="138"/>
        <v/>
      </c>
      <c r="P224" s="252" t="str">
        <f t="shared" si="139"/>
        <v/>
      </c>
      <c r="Q224" s="252" t="str">
        <f t="shared" si="140"/>
        <v/>
      </c>
      <c r="R224" s="252" t="str">
        <f t="shared" si="141"/>
        <v/>
      </c>
      <c r="S224" s="252" t="str">
        <f t="shared" si="142"/>
        <v/>
      </c>
      <c r="T224" s="240" t="str">
        <f>IF($N158=FALSE,"",Pressure_1_R2!G11*C224)</f>
        <v/>
      </c>
      <c r="U224" s="240" t="str">
        <f t="shared" si="143"/>
        <v/>
      </c>
      <c r="V224" s="240" t="str">
        <f t="shared" si="144"/>
        <v/>
      </c>
      <c r="W224" s="240" t="str">
        <f t="shared" si="145"/>
        <v/>
      </c>
      <c r="X224" s="263" t="str">
        <f t="shared" si="146"/>
        <v/>
      </c>
    </row>
    <row r="225" spans="2:24" ht="15" customHeight="1">
      <c r="B225" s="255">
        <f t="shared" si="133"/>
        <v>9</v>
      </c>
      <c r="C225" s="255" t="str">
        <f t="shared" si="134"/>
        <v/>
      </c>
      <c r="D225" s="252" t="str">
        <f t="shared" si="134"/>
        <v/>
      </c>
      <c r="E225" s="252" t="str">
        <f>IF($N159=FALSE,"",표준압력!W124)</f>
        <v/>
      </c>
      <c r="F225" s="252" t="str">
        <f>IF($N159=FALSE,"",표준압력!Z124)</f>
        <v/>
      </c>
      <c r="G225" s="252" t="str">
        <f>IF($N159=FALSE,"",Pressure_1_R2!L12*H$145)</f>
        <v/>
      </c>
      <c r="H225" s="395" t="str">
        <f t="shared" si="147"/>
        <v/>
      </c>
      <c r="I225" s="252" t="str">
        <f t="shared" si="135"/>
        <v/>
      </c>
      <c r="J225" s="395" t="str">
        <f t="shared" si="148"/>
        <v/>
      </c>
      <c r="K225" s="395" t="str">
        <f t="shared" si="149"/>
        <v/>
      </c>
      <c r="L225" s="252" t="str">
        <f t="shared" si="136"/>
        <v/>
      </c>
      <c r="M225" s="252" t="str">
        <f t="shared" si="137"/>
        <v/>
      </c>
      <c r="N225" s="395" t="str">
        <f t="shared" si="150"/>
        <v/>
      </c>
      <c r="O225" s="251" t="str">
        <f t="shared" si="138"/>
        <v/>
      </c>
      <c r="P225" s="252" t="str">
        <f t="shared" si="139"/>
        <v/>
      </c>
      <c r="Q225" s="252" t="str">
        <f t="shared" si="140"/>
        <v/>
      </c>
      <c r="R225" s="252" t="str">
        <f t="shared" si="141"/>
        <v/>
      </c>
      <c r="S225" s="252" t="str">
        <f t="shared" si="142"/>
        <v/>
      </c>
      <c r="T225" s="240" t="str">
        <f>IF($N159=FALSE,"",Pressure_1_R2!G12*C225)</f>
        <v/>
      </c>
      <c r="U225" s="240" t="str">
        <f t="shared" si="143"/>
        <v/>
      </c>
      <c r="V225" s="240" t="str">
        <f t="shared" si="144"/>
        <v/>
      </c>
      <c r="W225" s="240" t="str">
        <f t="shared" si="145"/>
        <v/>
      </c>
      <c r="X225" s="263" t="str">
        <f t="shared" si="146"/>
        <v/>
      </c>
    </row>
    <row r="226" spans="2:24" ht="15" customHeight="1">
      <c r="B226" s="255">
        <f t="shared" si="133"/>
        <v>10</v>
      </c>
      <c r="C226" s="255" t="str">
        <f t="shared" si="134"/>
        <v/>
      </c>
      <c r="D226" s="252" t="str">
        <f t="shared" si="134"/>
        <v/>
      </c>
      <c r="E226" s="252" t="str">
        <f>IF($N160=FALSE,"",표준압력!W125)</f>
        <v/>
      </c>
      <c r="F226" s="252" t="str">
        <f>IF($N160=FALSE,"",표준압력!Z125)</f>
        <v/>
      </c>
      <c r="G226" s="252" t="str">
        <f>IF($N160=FALSE,"",Pressure_1_R2!L13*H$145)</f>
        <v/>
      </c>
      <c r="H226" s="395" t="str">
        <f t="shared" si="147"/>
        <v/>
      </c>
      <c r="I226" s="252" t="str">
        <f t="shared" si="135"/>
        <v/>
      </c>
      <c r="J226" s="395" t="str">
        <f t="shared" si="148"/>
        <v/>
      </c>
      <c r="K226" s="395" t="str">
        <f t="shared" si="149"/>
        <v/>
      </c>
      <c r="L226" s="252" t="str">
        <f t="shared" si="136"/>
        <v/>
      </c>
      <c r="M226" s="252" t="str">
        <f t="shared" si="137"/>
        <v/>
      </c>
      <c r="N226" s="395" t="str">
        <f t="shared" si="150"/>
        <v/>
      </c>
      <c r="O226" s="251" t="str">
        <f t="shared" si="138"/>
        <v/>
      </c>
      <c r="P226" s="252" t="str">
        <f t="shared" si="139"/>
        <v/>
      </c>
      <c r="Q226" s="252" t="str">
        <f t="shared" si="140"/>
        <v/>
      </c>
      <c r="R226" s="252" t="str">
        <f t="shared" si="141"/>
        <v/>
      </c>
      <c r="S226" s="252" t="str">
        <f t="shared" si="142"/>
        <v/>
      </c>
      <c r="T226" s="240" t="str">
        <f>IF($N160=FALSE,"",Pressure_1_R2!G13*C226)</f>
        <v/>
      </c>
      <c r="U226" s="240" t="str">
        <f t="shared" si="143"/>
        <v/>
      </c>
      <c r="V226" s="240" t="str">
        <f t="shared" si="144"/>
        <v/>
      </c>
      <c r="W226" s="240" t="str">
        <f t="shared" si="145"/>
        <v/>
      </c>
      <c r="X226" s="263" t="str">
        <f t="shared" si="146"/>
        <v/>
      </c>
    </row>
    <row r="227" spans="2:24" ht="15" customHeight="1">
      <c r="B227" s="255">
        <f t="shared" si="133"/>
        <v>11</v>
      </c>
      <c r="C227" s="255" t="str">
        <f t="shared" si="134"/>
        <v/>
      </c>
      <c r="D227" s="252" t="str">
        <f t="shared" si="134"/>
        <v/>
      </c>
      <c r="E227" s="252" t="str">
        <f>IF($N161=FALSE,"",표준압력!W126)</f>
        <v/>
      </c>
      <c r="F227" s="252" t="str">
        <f>IF($N161=FALSE,"",표준압력!Z126)</f>
        <v/>
      </c>
      <c r="G227" s="252" t="str">
        <f>IF($N161=FALSE,"",Pressure_1_R2!L14*H$145)</f>
        <v/>
      </c>
      <c r="H227" s="395" t="str">
        <f t="shared" si="147"/>
        <v/>
      </c>
      <c r="I227" s="252" t="str">
        <f t="shared" si="135"/>
        <v/>
      </c>
      <c r="J227" s="395" t="str">
        <f t="shared" si="148"/>
        <v/>
      </c>
      <c r="K227" s="395" t="str">
        <f t="shared" si="149"/>
        <v/>
      </c>
      <c r="L227" s="252" t="str">
        <f t="shared" si="136"/>
        <v/>
      </c>
      <c r="M227" s="252" t="str">
        <f t="shared" si="137"/>
        <v/>
      </c>
      <c r="N227" s="395" t="str">
        <f t="shared" si="150"/>
        <v/>
      </c>
      <c r="O227" s="251" t="str">
        <f t="shared" si="138"/>
        <v/>
      </c>
      <c r="P227" s="252" t="str">
        <f t="shared" si="139"/>
        <v/>
      </c>
      <c r="Q227" s="252" t="str">
        <f t="shared" si="140"/>
        <v/>
      </c>
      <c r="R227" s="252" t="str">
        <f t="shared" si="141"/>
        <v/>
      </c>
      <c r="S227" s="252" t="str">
        <f t="shared" si="142"/>
        <v/>
      </c>
      <c r="T227" s="240" t="str">
        <f>IF($N161=FALSE,"",Pressure_1_R2!G14*C227)</f>
        <v/>
      </c>
      <c r="U227" s="240" t="str">
        <f t="shared" si="143"/>
        <v/>
      </c>
      <c r="V227" s="240" t="str">
        <f t="shared" si="144"/>
        <v/>
      </c>
      <c r="W227" s="240" t="str">
        <f t="shared" si="145"/>
        <v/>
      </c>
      <c r="X227" s="263" t="str">
        <f t="shared" si="146"/>
        <v/>
      </c>
    </row>
    <row r="228" spans="2:24" ht="15" customHeight="1">
      <c r="B228" s="255">
        <f t="shared" si="133"/>
        <v>12</v>
      </c>
      <c r="C228" s="255" t="str">
        <f t="shared" si="134"/>
        <v/>
      </c>
      <c r="D228" s="252" t="str">
        <f t="shared" si="134"/>
        <v/>
      </c>
      <c r="E228" s="252" t="str">
        <f>IF($N162=FALSE,"",표준압력!W127)</f>
        <v/>
      </c>
      <c r="F228" s="252" t="str">
        <f>IF($N162=FALSE,"",표준압력!Z127)</f>
        <v/>
      </c>
      <c r="G228" s="252" t="str">
        <f>IF($N162=FALSE,"",Pressure_1_R2!L15*H$145)</f>
        <v/>
      </c>
      <c r="H228" s="395" t="str">
        <f t="shared" si="147"/>
        <v/>
      </c>
      <c r="I228" s="252" t="str">
        <f t="shared" si="135"/>
        <v/>
      </c>
      <c r="J228" s="395" t="str">
        <f t="shared" si="148"/>
        <v/>
      </c>
      <c r="K228" s="395" t="str">
        <f t="shared" si="149"/>
        <v/>
      </c>
      <c r="L228" s="252" t="str">
        <f t="shared" si="136"/>
        <v/>
      </c>
      <c r="M228" s="252" t="str">
        <f t="shared" si="137"/>
        <v/>
      </c>
      <c r="N228" s="395" t="str">
        <f t="shared" si="150"/>
        <v/>
      </c>
      <c r="O228" s="251" t="str">
        <f t="shared" si="138"/>
        <v/>
      </c>
      <c r="P228" s="252" t="str">
        <f t="shared" si="139"/>
        <v/>
      </c>
      <c r="Q228" s="252" t="str">
        <f t="shared" si="140"/>
        <v/>
      </c>
      <c r="R228" s="252" t="str">
        <f t="shared" si="141"/>
        <v/>
      </c>
      <c r="S228" s="252" t="str">
        <f t="shared" si="142"/>
        <v/>
      </c>
      <c r="T228" s="240" t="str">
        <f>IF($N162=FALSE,"",Pressure_1_R2!G15*C228)</f>
        <v/>
      </c>
      <c r="U228" s="240" t="str">
        <f t="shared" si="143"/>
        <v/>
      </c>
      <c r="V228" s="240" t="str">
        <f t="shared" si="144"/>
        <v/>
      </c>
      <c r="W228" s="240" t="str">
        <f t="shared" si="145"/>
        <v/>
      </c>
      <c r="X228" s="263" t="str">
        <f t="shared" si="146"/>
        <v/>
      </c>
    </row>
    <row r="229" spans="2:24" ht="15" customHeight="1">
      <c r="B229" s="255">
        <f t="shared" si="133"/>
        <v>13</v>
      </c>
      <c r="C229" s="255" t="str">
        <f t="shared" si="134"/>
        <v/>
      </c>
      <c r="D229" s="252" t="str">
        <f t="shared" si="134"/>
        <v/>
      </c>
      <c r="E229" s="252" t="str">
        <f>IF($N163=FALSE,"",표준압력!W128)</f>
        <v/>
      </c>
      <c r="F229" s="252" t="str">
        <f>IF($N163=FALSE,"",표준압력!Z128)</f>
        <v/>
      </c>
      <c r="G229" s="252" t="str">
        <f>IF($N163=FALSE,"",Pressure_1_R2!L16*H$145)</f>
        <v/>
      </c>
      <c r="H229" s="395" t="str">
        <f t="shared" si="147"/>
        <v/>
      </c>
      <c r="I229" s="252" t="str">
        <f t="shared" si="135"/>
        <v/>
      </c>
      <c r="J229" s="395" t="str">
        <f t="shared" si="148"/>
        <v/>
      </c>
      <c r="K229" s="395" t="str">
        <f t="shared" si="149"/>
        <v/>
      </c>
      <c r="L229" s="252" t="str">
        <f t="shared" si="136"/>
        <v/>
      </c>
      <c r="M229" s="252" t="str">
        <f t="shared" si="137"/>
        <v/>
      </c>
      <c r="N229" s="395" t="str">
        <f t="shared" si="150"/>
        <v/>
      </c>
      <c r="O229" s="251" t="str">
        <f t="shared" si="138"/>
        <v/>
      </c>
      <c r="P229" s="252" t="str">
        <f t="shared" si="139"/>
        <v/>
      </c>
      <c r="Q229" s="252" t="str">
        <f t="shared" si="140"/>
        <v/>
      </c>
      <c r="R229" s="252" t="str">
        <f t="shared" si="141"/>
        <v/>
      </c>
      <c r="S229" s="252" t="str">
        <f t="shared" si="142"/>
        <v/>
      </c>
      <c r="T229" s="240" t="str">
        <f>IF($N163=FALSE,"",Pressure_1_R2!G16*C229)</f>
        <v/>
      </c>
      <c r="U229" s="240" t="str">
        <f t="shared" si="143"/>
        <v/>
      </c>
      <c r="V229" s="240" t="str">
        <f t="shared" si="144"/>
        <v/>
      </c>
      <c r="W229" s="240" t="str">
        <f t="shared" si="145"/>
        <v/>
      </c>
      <c r="X229" s="263" t="str">
        <f t="shared" si="146"/>
        <v/>
      </c>
    </row>
    <row r="230" spans="2:24" ht="15" customHeight="1">
      <c r="B230" s="255">
        <f t="shared" si="133"/>
        <v>14</v>
      </c>
      <c r="C230" s="255" t="str">
        <f t="shared" si="134"/>
        <v/>
      </c>
      <c r="D230" s="252" t="str">
        <f t="shared" si="134"/>
        <v/>
      </c>
      <c r="E230" s="252" t="str">
        <f>IF($N164=FALSE,"",표준압력!W129)</f>
        <v/>
      </c>
      <c r="F230" s="252" t="str">
        <f>IF($N164=FALSE,"",표준압력!Z129)</f>
        <v/>
      </c>
      <c r="G230" s="252" t="str">
        <f>IF($N164=FALSE,"",Pressure_1_R2!L17*H$145)</f>
        <v/>
      </c>
      <c r="H230" s="395" t="str">
        <f t="shared" si="147"/>
        <v/>
      </c>
      <c r="I230" s="252" t="str">
        <f t="shared" si="135"/>
        <v/>
      </c>
      <c r="J230" s="395" t="str">
        <f t="shared" si="148"/>
        <v/>
      </c>
      <c r="K230" s="395" t="str">
        <f t="shared" si="149"/>
        <v/>
      </c>
      <c r="L230" s="252" t="str">
        <f t="shared" si="136"/>
        <v/>
      </c>
      <c r="M230" s="252" t="str">
        <f t="shared" si="137"/>
        <v/>
      </c>
      <c r="N230" s="395" t="str">
        <f t="shared" si="150"/>
        <v/>
      </c>
      <c r="O230" s="251" t="str">
        <f t="shared" si="138"/>
        <v/>
      </c>
      <c r="P230" s="252" t="str">
        <f t="shared" si="139"/>
        <v/>
      </c>
      <c r="Q230" s="252" t="str">
        <f t="shared" si="140"/>
        <v/>
      </c>
      <c r="R230" s="252" t="str">
        <f t="shared" si="141"/>
        <v/>
      </c>
      <c r="S230" s="252" t="str">
        <f t="shared" si="142"/>
        <v/>
      </c>
      <c r="T230" s="240" t="str">
        <f>IF($N164=FALSE,"",Pressure_1_R2!G17*C230)</f>
        <v/>
      </c>
      <c r="U230" s="240" t="str">
        <f t="shared" si="143"/>
        <v/>
      </c>
      <c r="V230" s="240" t="str">
        <f t="shared" si="144"/>
        <v/>
      </c>
      <c r="W230" s="240" t="str">
        <f t="shared" si="145"/>
        <v/>
      </c>
      <c r="X230" s="263" t="str">
        <f t="shared" si="146"/>
        <v/>
      </c>
    </row>
    <row r="231" spans="2:24" ht="15" customHeight="1">
      <c r="B231" s="255">
        <f t="shared" ref="B231:B246" si="151">C165</f>
        <v>15</v>
      </c>
      <c r="C231" s="255" t="str">
        <f t="shared" ref="C231:D231" si="152">IF($N165=FALSE,"",D165)</f>
        <v/>
      </c>
      <c r="D231" s="252" t="str">
        <f t="shared" si="152"/>
        <v/>
      </c>
      <c r="E231" s="252" t="str">
        <f>IF($N165=FALSE,"",표준압력!W130)</f>
        <v/>
      </c>
      <c r="F231" s="252" t="str">
        <f>IF($N165=FALSE,"",표준압력!Z130)</f>
        <v/>
      </c>
      <c r="G231" s="252" t="str">
        <f>IF($N165=FALSE,"",Pressure_1_R2!L18*H$145)</f>
        <v/>
      </c>
      <c r="H231" s="395" t="str">
        <f t="shared" si="147"/>
        <v/>
      </c>
      <c r="I231" s="252" t="str">
        <f t="shared" ref="I231:I246" si="153">IF($N165=FALSE,"",ROUND(D231,M$251)-H231)</f>
        <v/>
      </c>
      <c r="J231" s="395" t="str">
        <f t="shared" si="148"/>
        <v/>
      </c>
      <c r="K231" s="395" t="str">
        <f t="shared" si="149"/>
        <v/>
      </c>
      <c r="L231" s="252" t="str">
        <f t="shared" ref="L231:L246" si="154">IF($N165=FALSE,"",SQRT(SUMSQ(E231/2,F231)))</f>
        <v/>
      </c>
      <c r="M231" s="252" t="str">
        <f t="shared" ref="M231:M246" si="155">IF($N165=FALSE,"",G231/2/SQRT(3))</f>
        <v/>
      </c>
      <c r="N231" s="395" t="str">
        <f t="shared" si="150"/>
        <v/>
      </c>
      <c r="O231" s="251" t="str">
        <f t="shared" ref="O231:O246" si="156">IF($N165=FALSE,"",IF(K231=0,MAX(K$217:K$246),K231)/2/SQRT(3))</f>
        <v/>
      </c>
      <c r="P231" s="252" t="str">
        <f t="shared" ref="P231:P246" si="157">IF($N165=FALSE,"",J231/2/SQRT(3))</f>
        <v/>
      </c>
      <c r="Q231" s="252" t="str">
        <f t="shared" ref="Q231:Q246" si="158">IF($N165=FALSE,"",SQRT(SUMSQ(M231:P231)))</f>
        <v/>
      </c>
      <c r="R231" s="252" t="str">
        <f t="shared" ref="R231:R246" si="159">IF($N165=FALSE,"",SQRT(SUMSQ(L231,Q231)))</f>
        <v/>
      </c>
      <c r="S231" s="252" t="str">
        <f t="shared" ref="S231:S246" si="160">IF($N165=FALSE,"",R231*2)</f>
        <v/>
      </c>
      <c r="T231" s="240" t="str">
        <f>IF($N165=FALSE,"",Pressure_1_R2!G18*C231)</f>
        <v/>
      </c>
      <c r="U231" s="240" t="str">
        <f t="shared" ref="U231:U246" si="161">IF($N165=FALSE,"",MAX(S231:T231))</f>
        <v/>
      </c>
      <c r="V231" s="240" t="str">
        <f t="shared" ref="V231:V246" si="162">IF($N165=FALSE,"",IF(((U231-ROUND(U231,M$251))/U231*100)&gt;=5,TRUE,FALSE))</f>
        <v/>
      </c>
      <c r="W231" s="240" t="str">
        <f t="shared" ref="W231:W246" si="163">IF($N165=FALSE,"",IF(ROUND(U231,M$251)=0,ROUNDUP(U231,M$251),IF(V231=TRUE,ROUNDUP(U231,M$251),ROUND(U231,M$251))))</f>
        <v/>
      </c>
      <c r="X231" s="263" t="str">
        <f t="shared" ref="X231:X246" si="164">IF($N165=FALSE,"",IF(S231=U231,0,1))</f>
        <v/>
      </c>
    </row>
    <row r="232" spans="2:24" ht="15" customHeight="1">
      <c r="B232" s="255">
        <f t="shared" si="151"/>
        <v>16</v>
      </c>
      <c r="C232" s="255" t="str">
        <f t="shared" ref="C232:D232" si="165">IF($N166=FALSE,"",D166)</f>
        <v/>
      </c>
      <c r="D232" s="252" t="str">
        <f t="shared" si="165"/>
        <v/>
      </c>
      <c r="E232" s="252" t="str">
        <f>IF($N166=FALSE,"",표준압력!W131)</f>
        <v/>
      </c>
      <c r="F232" s="252" t="str">
        <f>IF($N166=FALSE,"",표준압력!Z131)</f>
        <v/>
      </c>
      <c r="G232" s="252" t="str">
        <f>IF($N166=FALSE,"",Pressure_1_R2!L19*H$145)</f>
        <v/>
      </c>
      <c r="H232" s="395" t="str">
        <f t="shared" si="147"/>
        <v/>
      </c>
      <c r="I232" s="252" t="str">
        <f t="shared" si="153"/>
        <v/>
      </c>
      <c r="J232" s="395" t="str">
        <f t="shared" si="148"/>
        <v/>
      </c>
      <c r="K232" s="395" t="str">
        <f t="shared" si="149"/>
        <v/>
      </c>
      <c r="L232" s="252" t="str">
        <f t="shared" si="154"/>
        <v/>
      </c>
      <c r="M232" s="252" t="str">
        <f t="shared" si="155"/>
        <v/>
      </c>
      <c r="N232" s="395" t="str">
        <f t="shared" si="150"/>
        <v/>
      </c>
      <c r="O232" s="251" t="str">
        <f t="shared" si="156"/>
        <v/>
      </c>
      <c r="P232" s="252" t="str">
        <f t="shared" si="157"/>
        <v/>
      </c>
      <c r="Q232" s="252" t="str">
        <f t="shared" si="158"/>
        <v/>
      </c>
      <c r="R232" s="252" t="str">
        <f t="shared" si="159"/>
        <v/>
      </c>
      <c r="S232" s="252" t="str">
        <f t="shared" si="160"/>
        <v/>
      </c>
      <c r="T232" s="240" t="str">
        <f>IF($N166=FALSE,"",Pressure_1_R2!G19*C232)</f>
        <v/>
      </c>
      <c r="U232" s="240" t="str">
        <f t="shared" si="161"/>
        <v/>
      </c>
      <c r="V232" s="240" t="str">
        <f t="shared" si="162"/>
        <v/>
      </c>
      <c r="W232" s="240" t="str">
        <f t="shared" si="163"/>
        <v/>
      </c>
      <c r="X232" s="263" t="str">
        <f t="shared" si="164"/>
        <v/>
      </c>
    </row>
    <row r="233" spans="2:24" ht="15" customHeight="1">
      <c r="B233" s="255">
        <f t="shared" si="151"/>
        <v>17</v>
      </c>
      <c r="C233" s="255" t="str">
        <f t="shared" ref="C233:D233" si="166">IF($N167=FALSE,"",D167)</f>
        <v/>
      </c>
      <c r="D233" s="252" t="str">
        <f t="shared" si="166"/>
        <v/>
      </c>
      <c r="E233" s="252" t="str">
        <f>IF($N167=FALSE,"",표준압력!W132)</f>
        <v/>
      </c>
      <c r="F233" s="252" t="str">
        <f>IF($N167=FALSE,"",표준압력!Z132)</f>
        <v/>
      </c>
      <c r="G233" s="252" t="str">
        <f>IF($N167=FALSE,"",Pressure_1_R2!L20*H$145)</f>
        <v/>
      </c>
      <c r="H233" s="395" t="str">
        <f t="shared" si="147"/>
        <v/>
      </c>
      <c r="I233" s="252" t="str">
        <f t="shared" si="153"/>
        <v/>
      </c>
      <c r="J233" s="395" t="str">
        <f t="shared" si="148"/>
        <v/>
      </c>
      <c r="K233" s="395" t="str">
        <f t="shared" si="149"/>
        <v/>
      </c>
      <c r="L233" s="252" t="str">
        <f t="shared" si="154"/>
        <v/>
      </c>
      <c r="M233" s="252" t="str">
        <f t="shared" si="155"/>
        <v/>
      </c>
      <c r="N233" s="395" t="str">
        <f t="shared" si="150"/>
        <v/>
      </c>
      <c r="O233" s="251" t="str">
        <f t="shared" si="156"/>
        <v/>
      </c>
      <c r="P233" s="252" t="str">
        <f t="shared" si="157"/>
        <v/>
      </c>
      <c r="Q233" s="252" t="str">
        <f t="shared" si="158"/>
        <v/>
      </c>
      <c r="R233" s="252" t="str">
        <f t="shared" si="159"/>
        <v/>
      </c>
      <c r="S233" s="252" t="str">
        <f t="shared" si="160"/>
        <v/>
      </c>
      <c r="T233" s="240" t="str">
        <f>IF($N167=FALSE,"",Pressure_1_R2!G20*C233)</f>
        <v/>
      </c>
      <c r="U233" s="240" t="str">
        <f t="shared" si="161"/>
        <v/>
      </c>
      <c r="V233" s="240" t="str">
        <f t="shared" si="162"/>
        <v/>
      </c>
      <c r="W233" s="240" t="str">
        <f t="shared" si="163"/>
        <v/>
      </c>
      <c r="X233" s="263" t="str">
        <f t="shared" si="164"/>
        <v/>
      </c>
    </row>
    <row r="234" spans="2:24" ht="15" customHeight="1">
      <c r="B234" s="255">
        <f t="shared" si="151"/>
        <v>18</v>
      </c>
      <c r="C234" s="255" t="str">
        <f t="shared" ref="C234:D234" si="167">IF($N168=FALSE,"",D168)</f>
        <v/>
      </c>
      <c r="D234" s="252" t="str">
        <f t="shared" si="167"/>
        <v/>
      </c>
      <c r="E234" s="252" t="str">
        <f>IF($N168=FALSE,"",표준압력!W133)</f>
        <v/>
      </c>
      <c r="F234" s="252" t="str">
        <f>IF($N168=FALSE,"",표준압력!Z133)</f>
        <v/>
      </c>
      <c r="G234" s="252" t="str">
        <f>IF($N168=FALSE,"",Pressure_1_R2!L21*H$145)</f>
        <v/>
      </c>
      <c r="H234" s="395" t="str">
        <f t="shared" si="147"/>
        <v/>
      </c>
      <c r="I234" s="252" t="str">
        <f t="shared" si="153"/>
        <v/>
      </c>
      <c r="J234" s="395" t="str">
        <f t="shared" si="148"/>
        <v/>
      </c>
      <c r="K234" s="395" t="str">
        <f t="shared" si="149"/>
        <v/>
      </c>
      <c r="L234" s="252" t="str">
        <f t="shared" si="154"/>
        <v/>
      </c>
      <c r="M234" s="252" t="str">
        <f t="shared" si="155"/>
        <v/>
      </c>
      <c r="N234" s="395" t="str">
        <f t="shared" si="150"/>
        <v/>
      </c>
      <c r="O234" s="251" t="str">
        <f t="shared" si="156"/>
        <v/>
      </c>
      <c r="P234" s="252" t="str">
        <f t="shared" si="157"/>
        <v/>
      </c>
      <c r="Q234" s="252" t="str">
        <f t="shared" si="158"/>
        <v/>
      </c>
      <c r="R234" s="252" t="str">
        <f t="shared" si="159"/>
        <v/>
      </c>
      <c r="S234" s="252" t="str">
        <f t="shared" si="160"/>
        <v/>
      </c>
      <c r="T234" s="240" t="str">
        <f>IF($N168=FALSE,"",Pressure_1_R2!G21*C234)</f>
        <v/>
      </c>
      <c r="U234" s="240" t="str">
        <f t="shared" si="161"/>
        <v/>
      </c>
      <c r="V234" s="240" t="str">
        <f t="shared" si="162"/>
        <v/>
      </c>
      <c r="W234" s="240" t="str">
        <f t="shared" si="163"/>
        <v/>
      </c>
      <c r="X234" s="263" t="str">
        <f t="shared" si="164"/>
        <v/>
      </c>
    </row>
    <row r="235" spans="2:24" ht="15" customHeight="1">
      <c r="B235" s="255">
        <f t="shared" si="151"/>
        <v>19</v>
      </c>
      <c r="C235" s="255" t="str">
        <f t="shared" ref="C235:D235" si="168">IF($N169=FALSE,"",D169)</f>
        <v/>
      </c>
      <c r="D235" s="252" t="str">
        <f t="shared" si="168"/>
        <v/>
      </c>
      <c r="E235" s="252" t="str">
        <f>IF($N169=FALSE,"",표준압력!W134)</f>
        <v/>
      </c>
      <c r="F235" s="252" t="str">
        <f>IF($N169=FALSE,"",표준압력!Z134)</f>
        <v/>
      </c>
      <c r="G235" s="252" t="str">
        <f>IF($N169=FALSE,"",Pressure_1_R2!L22*H$145)</f>
        <v/>
      </c>
      <c r="H235" s="395" t="str">
        <f t="shared" si="147"/>
        <v/>
      </c>
      <c r="I235" s="252" t="str">
        <f t="shared" si="153"/>
        <v/>
      </c>
      <c r="J235" s="395" t="str">
        <f t="shared" si="148"/>
        <v/>
      </c>
      <c r="K235" s="395" t="str">
        <f t="shared" si="149"/>
        <v/>
      </c>
      <c r="L235" s="252" t="str">
        <f t="shared" si="154"/>
        <v/>
      </c>
      <c r="M235" s="252" t="str">
        <f t="shared" si="155"/>
        <v/>
      </c>
      <c r="N235" s="395" t="str">
        <f t="shared" si="150"/>
        <v/>
      </c>
      <c r="O235" s="251" t="str">
        <f t="shared" si="156"/>
        <v/>
      </c>
      <c r="P235" s="252" t="str">
        <f t="shared" si="157"/>
        <v/>
      </c>
      <c r="Q235" s="252" t="str">
        <f t="shared" si="158"/>
        <v/>
      </c>
      <c r="R235" s="252" t="str">
        <f t="shared" si="159"/>
        <v/>
      </c>
      <c r="S235" s="252" t="str">
        <f t="shared" si="160"/>
        <v/>
      </c>
      <c r="T235" s="240" t="str">
        <f>IF($N169=FALSE,"",Pressure_1_R2!G22*C235)</f>
        <v/>
      </c>
      <c r="U235" s="240" t="str">
        <f t="shared" si="161"/>
        <v/>
      </c>
      <c r="V235" s="240" t="str">
        <f t="shared" si="162"/>
        <v/>
      </c>
      <c r="W235" s="240" t="str">
        <f t="shared" si="163"/>
        <v/>
      </c>
      <c r="X235" s="263" t="str">
        <f t="shared" si="164"/>
        <v/>
      </c>
    </row>
    <row r="236" spans="2:24" ht="15" customHeight="1">
      <c r="B236" s="255">
        <f t="shared" si="151"/>
        <v>20</v>
      </c>
      <c r="C236" s="255" t="str">
        <f t="shared" ref="C236:D236" si="169">IF($N170=FALSE,"",D170)</f>
        <v/>
      </c>
      <c r="D236" s="252" t="str">
        <f t="shared" si="169"/>
        <v/>
      </c>
      <c r="E236" s="252" t="str">
        <f>IF($N170=FALSE,"",표준압력!W135)</f>
        <v/>
      </c>
      <c r="F236" s="252" t="str">
        <f>IF($N170=FALSE,"",표준압력!Z135)</f>
        <v/>
      </c>
      <c r="G236" s="252" t="str">
        <f>IF($N170=FALSE,"",Pressure_1_R2!L23*H$145)</f>
        <v/>
      </c>
      <c r="H236" s="395" t="str">
        <f t="shared" si="147"/>
        <v/>
      </c>
      <c r="I236" s="252" t="str">
        <f t="shared" si="153"/>
        <v/>
      </c>
      <c r="J236" s="395" t="str">
        <f t="shared" si="148"/>
        <v/>
      </c>
      <c r="K236" s="395" t="str">
        <f t="shared" si="149"/>
        <v/>
      </c>
      <c r="L236" s="252" t="str">
        <f t="shared" si="154"/>
        <v/>
      </c>
      <c r="M236" s="252" t="str">
        <f t="shared" si="155"/>
        <v/>
      </c>
      <c r="N236" s="395" t="str">
        <f t="shared" si="150"/>
        <v/>
      </c>
      <c r="O236" s="251" t="str">
        <f t="shared" si="156"/>
        <v/>
      </c>
      <c r="P236" s="252" t="str">
        <f t="shared" si="157"/>
        <v/>
      </c>
      <c r="Q236" s="252" t="str">
        <f t="shared" si="158"/>
        <v/>
      </c>
      <c r="R236" s="252" t="str">
        <f t="shared" si="159"/>
        <v/>
      </c>
      <c r="S236" s="252" t="str">
        <f t="shared" si="160"/>
        <v/>
      </c>
      <c r="T236" s="240" t="str">
        <f>IF($N170=FALSE,"",Pressure_1_R2!G23*C236)</f>
        <v/>
      </c>
      <c r="U236" s="240" t="str">
        <f t="shared" si="161"/>
        <v/>
      </c>
      <c r="V236" s="240" t="str">
        <f t="shared" si="162"/>
        <v/>
      </c>
      <c r="W236" s="240" t="str">
        <f t="shared" si="163"/>
        <v/>
      </c>
      <c r="X236" s="263" t="str">
        <f t="shared" si="164"/>
        <v/>
      </c>
    </row>
    <row r="237" spans="2:24" ht="15" customHeight="1">
      <c r="B237" s="255">
        <f t="shared" si="151"/>
        <v>21</v>
      </c>
      <c r="C237" s="255" t="str">
        <f t="shared" ref="C237:D237" si="170">IF($N171=FALSE,"",D171)</f>
        <v/>
      </c>
      <c r="D237" s="252" t="str">
        <f t="shared" si="170"/>
        <v/>
      </c>
      <c r="E237" s="252" t="str">
        <f>IF($N171=FALSE,"",표준압력!W136)</f>
        <v/>
      </c>
      <c r="F237" s="252" t="str">
        <f>IF($N171=FALSE,"",표준압력!Z136)</f>
        <v/>
      </c>
      <c r="G237" s="252" t="str">
        <f>IF($N171=FALSE,"",Pressure_1_R2!L24*H$145)</f>
        <v/>
      </c>
      <c r="H237" s="395" t="str">
        <f t="shared" si="147"/>
        <v/>
      </c>
      <c r="I237" s="252" t="str">
        <f t="shared" si="153"/>
        <v/>
      </c>
      <c r="J237" s="395" t="str">
        <f t="shared" si="148"/>
        <v/>
      </c>
      <c r="K237" s="395" t="str">
        <f t="shared" si="149"/>
        <v/>
      </c>
      <c r="L237" s="252" t="str">
        <f t="shared" si="154"/>
        <v/>
      </c>
      <c r="M237" s="252" t="str">
        <f t="shared" si="155"/>
        <v/>
      </c>
      <c r="N237" s="395" t="str">
        <f t="shared" si="150"/>
        <v/>
      </c>
      <c r="O237" s="251" t="str">
        <f t="shared" si="156"/>
        <v/>
      </c>
      <c r="P237" s="252" t="str">
        <f t="shared" si="157"/>
        <v/>
      </c>
      <c r="Q237" s="252" t="str">
        <f t="shared" si="158"/>
        <v/>
      </c>
      <c r="R237" s="252" t="str">
        <f t="shared" si="159"/>
        <v/>
      </c>
      <c r="S237" s="252" t="str">
        <f t="shared" si="160"/>
        <v/>
      </c>
      <c r="T237" s="240" t="str">
        <f>IF($N171=FALSE,"",Pressure_1_R2!G24*C237)</f>
        <v/>
      </c>
      <c r="U237" s="240" t="str">
        <f t="shared" si="161"/>
        <v/>
      </c>
      <c r="V237" s="240" t="str">
        <f t="shared" si="162"/>
        <v/>
      </c>
      <c r="W237" s="240" t="str">
        <f t="shared" si="163"/>
        <v/>
      </c>
      <c r="X237" s="263" t="str">
        <f t="shared" si="164"/>
        <v/>
      </c>
    </row>
    <row r="238" spans="2:24" ht="15" customHeight="1">
      <c r="B238" s="255">
        <f t="shared" si="151"/>
        <v>22</v>
      </c>
      <c r="C238" s="255" t="str">
        <f t="shared" ref="C238:D238" si="171">IF($N172=FALSE,"",D172)</f>
        <v/>
      </c>
      <c r="D238" s="252" t="str">
        <f t="shared" si="171"/>
        <v/>
      </c>
      <c r="E238" s="252" t="str">
        <f>IF($N172=FALSE,"",표준압력!W137)</f>
        <v/>
      </c>
      <c r="F238" s="252" t="str">
        <f>IF($N172=FALSE,"",표준압력!Z137)</f>
        <v/>
      </c>
      <c r="G238" s="252" t="str">
        <f>IF($N172=FALSE,"",Pressure_1_R2!L25*H$145)</f>
        <v/>
      </c>
      <c r="H238" s="395" t="str">
        <f t="shared" si="147"/>
        <v/>
      </c>
      <c r="I238" s="252" t="str">
        <f t="shared" si="153"/>
        <v/>
      </c>
      <c r="J238" s="395" t="str">
        <f t="shared" si="148"/>
        <v/>
      </c>
      <c r="K238" s="395" t="str">
        <f t="shared" si="149"/>
        <v/>
      </c>
      <c r="L238" s="252" t="str">
        <f t="shared" si="154"/>
        <v/>
      </c>
      <c r="M238" s="252" t="str">
        <f t="shared" si="155"/>
        <v/>
      </c>
      <c r="N238" s="395" t="str">
        <f t="shared" si="150"/>
        <v/>
      </c>
      <c r="O238" s="251" t="str">
        <f t="shared" si="156"/>
        <v/>
      </c>
      <c r="P238" s="252" t="str">
        <f t="shared" si="157"/>
        <v/>
      </c>
      <c r="Q238" s="252" t="str">
        <f t="shared" si="158"/>
        <v/>
      </c>
      <c r="R238" s="252" t="str">
        <f t="shared" si="159"/>
        <v/>
      </c>
      <c r="S238" s="252" t="str">
        <f t="shared" si="160"/>
        <v/>
      </c>
      <c r="T238" s="240" t="str">
        <f>IF($N172=FALSE,"",Pressure_1_R2!G25*C238)</f>
        <v/>
      </c>
      <c r="U238" s="240" t="str">
        <f t="shared" si="161"/>
        <v/>
      </c>
      <c r="V238" s="240" t="str">
        <f t="shared" si="162"/>
        <v/>
      </c>
      <c r="W238" s="240" t="str">
        <f t="shared" si="163"/>
        <v/>
      </c>
      <c r="X238" s="263" t="str">
        <f t="shared" si="164"/>
        <v/>
      </c>
    </row>
    <row r="239" spans="2:24" ht="15" customHeight="1">
      <c r="B239" s="255">
        <f t="shared" si="151"/>
        <v>23</v>
      </c>
      <c r="C239" s="255" t="str">
        <f t="shared" ref="C239:D239" si="172">IF($N173=FALSE,"",D173)</f>
        <v/>
      </c>
      <c r="D239" s="252" t="str">
        <f t="shared" si="172"/>
        <v/>
      </c>
      <c r="E239" s="252" t="str">
        <f>IF($N173=FALSE,"",표준압력!W138)</f>
        <v/>
      </c>
      <c r="F239" s="252" t="str">
        <f>IF($N173=FALSE,"",표준압력!Z138)</f>
        <v/>
      </c>
      <c r="G239" s="252" t="str">
        <f>IF($N173=FALSE,"",Pressure_1_R2!L26*H$145)</f>
        <v/>
      </c>
      <c r="H239" s="395" t="str">
        <f t="shared" si="147"/>
        <v/>
      </c>
      <c r="I239" s="252" t="str">
        <f t="shared" si="153"/>
        <v/>
      </c>
      <c r="J239" s="395" t="str">
        <f t="shared" si="148"/>
        <v/>
      </c>
      <c r="K239" s="395" t="str">
        <f t="shared" si="149"/>
        <v/>
      </c>
      <c r="L239" s="252" t="str">
        <f t="shared" si="154"/>
        <v/>
      </c>
      <c r="M239" s="252" t="str">
        <f t="shared" si="155"/>
        <v/>
      </c>
      <c r="N239" s="395" t="str">
        <f t="shared" si="150"/>
        <v/>
      </c>
      <c r="O239" s="251" t="str">
        <f t="shared" si="156"/>
        <v/>
      </c>
      <c r="P239" s="252" t="str">
        <f t="shared" si="157"/>
        <v/>
      </c>
      <c r="Q239" s="252" t="str">
        <f t="shared" si="158"/>
        <v/>
      </c>
      <c r="R239" s="252" t="str">
        <f t="shared" si="159"/>
        <v/>
      </c>
      <c r="S239" s="252" t="str">
        <f t="shared" si="160"/>
        <v/>
      </c>
      <c r="T239" s="240" t="str">
        <f>IF($N173=FALSE,"",Pressure_1_R2!G26*C239)</f>
        <v/>
      </c>
      <c r="U239" s="240" t="str">
        <f t="shared" si="161"/>
        <v/>
      </c>
      <c r="V239" s="240" t="str">
        <f t="shared" si="162"/>
        <v/>
      </c>
      <c r="W239" s="240" t="str">
        <f t="shared" si="163"/>
        <v/>
      </c>
      <c r="X239" s="263" t="str">
        <f t="shared" si="164"/>
        <v/>
      </c>
    </row>
    <row r="240" spans="2:24" ht="15" customHeight="1">
      <c r="B240" s="255">
        <f t="shared" si="151"/>
        <v>24</v>
      </c>
      <c r="C240" s="255" t="str">
        <f t="shared" ref="C240:D240" si="173">IF($N174=FALSE,"",D174)</f>
        <v/>
      </c>
      <c r="D240" s="252" t="str">
        <f t="shared" si="173"/>
        <v/>
      </c>
      <c r="E240" s="252" t="str">
        <f>IF($N174=FALSE,"",표준압력!W139)</f>
        <v/>
      </c>
      <c r="F240" s="252" t="str">
        <f>IF($N174=FALSE,"",표준압력!Z139)</f>
        <v/>
      </c>
      <c r="G240" s="252" t="str">
        <f>IF($N174=FALSE,"",Pressure_1_R2!L27*H$145)</f>
        <v/>
      </c>
      <c r="H240" s="395" t="str">
        <f t="shared" si="147"/>
        <v/>
      </c>
      <c r="I240" s="252" t="str">
        <f t="shared" si="153"/>
        <v/>
      </c>
      <c r="J240" s="395" t="str">
        <f t="shared" si="148"/>
        <v/>
      </c>
      <c r="K240" s="395" t="str">
        <f t="shared" si="149"/>
        <v/>
      </c>
      <c r="L240" s="252" t="str">
        <f t="shared" si="154"/>
        <v/>
      </c>
      <c r="M240" s="252" t="str">
        <f t="shared" si="155"/>
        <v/>
      </c>
      <c r="N240" s="395" t="str">
        <f t="shared" si="150"/>
        <v/>
      </c>
      <c r="O240" s="251" t="str">
        <f t="shared" si="156"/>
        <v/>
      </c>
      <c r="P240" s="252" t="str">
        <f t="shared" si="157"/>
        <v/>
      </c>
      <c r="Q240" s="252" t="str">
        <f t="shared" si="158"/>
        <v/>
      </c>
      <c r="R240" s="252" t="str">
        <f t="shared" si="159"/>
        <v/>
      </c>
      <c r="S240" s="252" t="str">
        <f t="shared" si="160"/>
        <v/>
      </c>
      <c r="T240" s="240" t="str">
        <f>IF($N174=FALSE,"",Pressure_1_R2!G27*C240)</f>
        <v/>
      </c>
      <c r="U240" s="240" t="str">
        <f t="shared" si="161"/>
        <v/>
      </c>
      <c r="V240" s="240" t="str">
        <f t="shared" si="162"/>
        <v/>
      </c>
      <c r="W240" s="240" t="str">
        <f t="shared" si="163"/>
        <v/>
      </c>
      <c r="X240" s="263" t="str">
        <f t="shared" si="164"/>
        <v/>
      </c>
    </row>
    <row r="241" spans="2:27" ht="15" customHeight="1">
      <c r="B241" s="255">
        <f t="shared" si="151"/>
        <v>25</v>
      </c>
      <c r="C241" s="255" t="str">
        <f t="shared" ref="C241:D241" si="174">IF($N175=FALSE,"",D175)</f>
        <v/>
      </c>
      <c r="D241" s="252" t="str">
        <f t="shared" si="174"/>
        <v/>
      </c>
      <c r="E241" s="252" t="str">
        <f>IF($N175=FALSE,"",표준압력!W140)</f>
        <v/>
      </c>
      <c r="F241" s="252" t="str">
        <f>IF($N175=FALSE,"",표준압력!Z140)</f>
        <v/>
      </c>
      <c r="G241" s="252" t="str">
        <f>IF($N175=FALSE,"",Pressure_1_R2!L28*H$145)</f>
        <v/>
      </c>
      <c r="H241" s="395" t="str">
        <f t="shared" si="147"/>
        <v/>
      </c>
      <c r="I241" s="252" t="str">
        <f t="shared" si="153"/>
        <v/>
      </c>
      <c r="J241" s="395" t="str">
        <f t="shared" si="148"/>
        <v/>
      </c>
      <c r="K241" s="395" t="str">
        <f t="shared" si="149"/>
        <v/>
      </c>
      <c r="L241" s="252" t="str">
        <f t="shared" si="154"/>
        <v/>
      </c>
      <c r="M241" s="252" t="str">
        <f t="shared" si="155"/>
        <v/>
      </c>
      <c r="N241" s="395" t="str">
        <f t="shared" si="150"/>
        <v/>
      </c>
      <c r="O241" s="251" t="str">
        <f t="shared" si="156"/>
        <v/>
      </c>
      <c r="P241" s="252" t="str">
        <f t="shared" si="157"/>
        <v/>
      </c>
      <c r="Q241" s="252" t="str">
        <f t="shared" si="158"/>
        <v/>
      </c>
      <c r="R241" s="252" t="str">
        <f t="shared" si="159"/>
        <v/>
      </c>
      <c r="S241" s="252" t="str">
        <f t="shared" si="160"/>
        <v/>
      </c>
      <c r="T241" s="240" t="str">
        <f>IF($N175=FALSE,"",Pressure_1_R2!G28*C241)</f>
        <v/>
      </c>
      <c r="U241" s="240" t="str">
        <f t="shared" si="161"/>
        <v/>
      </c>
      <c r="V241" s="240" t="str">
        <f t="shared" si="162"/>
        <v/>
      </c>
      <c r="W241" s="240" t="str">
        <f t="shared" si="163"/>
        <v/>
      </c>
      <c r="X241" s="263" t="str">
        <f t="shared" si="164"/>
        <v/>
      </c>
    </row>
    <row r="242" spans="2:27" ht="15" customHeight="1">
      <c r="B242" s="255">
        <f t="shared" si="151"/>
        <v>26</v>
      </c>
      <c r="C242" s="255" t="str">
        <f t="shared" ref="C242:D242" si="175">IF($N176=FALSE,"",D176)</f>
        <v/>
      </c>
      <c r="D242" s="252" t="str">
        <f t="shared" si="175"/>
        <v/>
      </c>
      <c r="E242" s="252" t="str">
        <f>IF($N176=FALSE,"",표준압력!W141)</f>
        <v/>
      </c>
      <c r="F242" s="252" t="str">
        <f>IF($N176=FALSE,"",표준압력!Z141)</f>
        <v/>
      </c>
      <c r="G242" s="252" t="str">
        <f>IF($N176=FALSE,"",Pressure_1_R2!L29*H$145)</f>
        <v/>
      </c>
      <c r="H242" s="395" t="str">
        <f t="shared" si="147"/>
        <v/>
      </c>
      <c r="I242" s="252" t="str">
        <f t="shared" si="153"/>
        <v/>
      </c>
      <c r="J242" s="395" t="str">
        <f t="shared" si="148"/>
        <v/>
      </c>
      <c r="K242" s="395" t="str">
        <f t="shared" si="149"/>
        <v/>
      </c>
      <c r="L242" s="252" t="str">
        <f t="shared" si="154"/>
        <v/>
      </c>
      <c r="M242" s="252" t="str">
        <f t="shared" si="155"/>
        <v/>
      </c>
      <c r="N242" s="395" t="str">
        <f t="shared" si="150"/>
        <v/>
      </c>
      <c r="O242" s="251" t="str">
        <f t="shared" si="156"/>
        <v/>
      </c>
      <c r="P242" s="252" t="str">
        <f t="shared" si="157"/>
        <v/>
      </c>
      <c r="Q242" s="252" t="str">
        <f t="shared" si="158"/>
        <v/>
      </c>
      <c r="R242" s="252" t="str">
        <f t="shared" si="159"/>
        <v/>
      </c>
      <c r="S242" s="252" t="str">
        <f t="shared" si="160"/>
        <v/>
      </c>
      <c r="T242" s="240" t="str">
        <f>IF($N176=FALSE,"",Pressure_1_R2!G29*C242)</f>
        <v/>
      </c>
      <c r="U242" s="240" t="str">
        <f t="shared" si="161"/>
        <v/>
      </c>
      <c r="V242" s="240" t="str">
        <f t="shared" si="162"/>
        <v/>
      </c>
      <c r="W242" s="240" t="str">
        <f t="shared" si="163"/>
        <v/>
      </c>
      <c r="X242" s="263" t="str">
        <f t="shared" si="164"/>
        <v/>
      </c>
    </row>
    <row r="243" spans="2:27" ht="15" customHeight="1">
      <c r="B243" s="255">
        <f t="shared" si="151"/>
        <v>27</v>
      </c>
      <c r="C243" s="255" t="str">
        <f t="shared" ref="C243:D243" si="176">IF($N177=FALSE,"",D177)</f>
        <v/>
      </c>
      <c r="D243" s="252" t="str">
        <f t="shared" si="176"/>
        <v/>
      </c>
      <c r="E243" s="252" t="str">
        <f>IF($N177=FALSE,"",표준압력!W142)</f>
        <v/>
      </c>
      <c r="F243" s="252" t="str">
        <f>IF($N177=FALSE,"",표준압력!Z142)</f>
        <v/>
      </c>
      <c r="G243" s="252" t="str">
        <f>IF($N177=FALSE,"",Pressure_1_R2!L30*H$145)</f>
        <v/>
      </c>
      <c r="H243" s="395" t="str">
        <f t="shared" si="147"/>
        <v/>
      </c>
      <c r="I243" s="252" t="str">
        <f t="shared" si="153"/>
        <v/>
      </c>
      <c r="J243" s="395" t="str">
        <f t="shared" si="148"/>
        <v/>
      </c>
      <c r="K243" s="395" t="str">
        <f t="shared" si="149"/>
        <v/>
      </c>
      <c r="L243" s="252" t="str">
        <f t="shared" si="154"/>
        <v/>
      </c>
      <c r="M243" s="252" t="str">
        <f t="shared" si="155"/>
        <v/>
      </c>
      <c r="N243" s="395" t="str">
        <f t="shared" si="150"/>
        <v/>
      </c>
      <c r="O243" s="251" t="str">
        <f t="shared" si="156"/>
        <v/>
      </c>
      <c r="P243" s="252" t="str">
        <f t="shared" si="157"/>
        <v/>
      </c>
      <c r="Q243" s="252" t="str">
        <f t="shared" si="158"/>
        <v/>
      </c>
      <c r="R243" s="252" t="str">
        <f t="shared" si="159"/>
        <v/>
      </c>
      <c r="S243" s="252" t="str">
        <f t="shared" si="160"/>
        <v/>
      </c>
      <c r="T243" s="240" t="str">
        <f>IF($N177=FALSE,"",Pressure_1_R2!G30*C243)</f>
        <v/>
      </c>
      <c r="U243" s="240" t="str">
        <f t="shared" si="161"/>
        <v/>
      </c>
      <c r="V243" s="240" t="str">
        <f t="shared" si="162"/>
        <v/>
      </c>
      <c r="W243" s="240" t="str">
        <f t="shared" si="163"/>
        <v/>
      </c>
      <c r="X243" s="263" t="str">
        <f t="shared" si="164"/>
        <v/>
      </c>
    </row>
    <row r="244" spans="2:27" ht="15" customHeight="1">
      <c r="B244" s="255">
        <f t="shared" si="151"/>
        <v>28</v>
      </c>
      <c r="C244" s="255" t="str">
        <f t="shared" ref="C244:D244" si="177">IF($N178=FALSE,"",D178)</f>
        <v/>
      </c>
      <c r="D244" s="252" t="str">
        <f t="shared" si="177"/>
        <v/>
      </c>
      <c r="E244" s="252" t="str">
        <f>IF($N178=FALSE,"",표준압력!W143)</f>
        <v/>
      </c>
      <c r="F244" s="252" t="str">
        <f>IF($N178=FALSE,"",표준압력!Z143)</f>
        <v/>
      </c>
      <c r="G244" s="252" t="str">
        <f>IF($N178=FALSE,"",Pressure_1_R2!L31*H$145)</f>
        <v/>
      </c>
      <c r="H244" s="395" t="str">
        <f t="shared" si="147"/>
        <v/>
      </c>
      <c r="I244" s="252" t="str">
        <f t="shared" si="153"/>
        <v/>
      </c>
      <c r="J244" s="395" t="str">
        <f t="shared" si="148"/>
        <v/>
      </c>
      <c r="K244" s="395" t="str">
        <f t="shared" si="149"/>
        <v/>
      </c>
      <c r="L244" s="252" t="str">
        <f t="shared" si="154"/>
        <v/>
      </c>
      <c r="M244" s="252" t="str">
        <f t="shared" si="155"/>
        <v/>
      </c>
      <c r="N244" s="395" t="str">
        <f t="shared" si="150"/>
        <v/>
      </c>
      <c r="O244" s="251" t="str">
        <f t="shared" si="156"/>
        <v/>
      </c>
      <c r="P244" s="252" t="str">
        <f t="shared" si="157"/>
        <v/>
      </c>
      <c r="Q244" s="252" t="str">
        <f t="shared" si="158"/>
        <v/>
      </c>
      <c r="R244" s="252" t="str">
        <f t="shared" si="159"/>
        <v/>
      </c>
      <c r="S244" s="252" t="str">
        <f t="shared" si="160"/>
        <v/>
      </c>
      <c r="T244" s="240" t="str">
        <f>IF($N178=FALSE,"",Pressure_1_R2!G31*C244)</f>
        <v/>
      </c>
      <c r="U244" s="240" t="str">
        <f t="shared" si="161"/>
        <v/>
      </c>
      <c r="V244" s="240" t="str">
        <f t="shared" si="162"/>
        <v/>
      </c>
      <c r="W244" s="240" t="str">
        <f t="shared" si="163"/>
        <v/>
      </c>
      <c r="X244" s="263" t="str">
        <f t="shared" si="164"/>
        <v/>
      </c>
    </row>
    <row r="245" spans="2:27" ht="15" customHeight="1">
      <c r="B245" s="255">
        <f t="shared" si="151"/>
        <v>29</v>
      </c>
      <c r="C245" s="255" t="str">
        <f t="shared" ref="C245:D245" si="178">IF($N179=FALSE,"",D179)</f>
        <v/>
      </c>
      <c r="D245" s="252" t="str">
        <f t="shared" si="178"/>
        <v/>
      </c>
      <c r="E245" s="252" t="str">
        <f>IF($N179=FALSE,"",표준압력!W144)</f>
        <v/>
      </c>
      <c r="F245" s="252" t="str">
        <f>IF($N179=FALSE,"",표준압력!Z144)</f>
        <v/>
      </c>
      <c r="G245" s="252" t="str">
        <f>IF($N179=FALSE,"",Pressure_1_R2!L32*H$145)</f>
        <v/>
      </c>
      <c r="H245" s="395" t="str">
        <f t="shared" si="147"/>
        <v/>
      </c>
      <c r="I245" s="252" t="str">
        <f t="shared" si="153"/>
        <v/>
      </c>
      <c r="J245" s="395" t="str">
        <f t="shared" si="148"/>
        <v/>
      </c>
      <c r="K245" s="395" t="str">
        <f t="shared" si="149"/>
        <v/>
      </c>
      <c r="L245" s="252" t="str">
        <f t="shared" si="154"/>
        <v/>
      </c>
      <c r="M245" s="252" t="str">
        <f t="shared" si="155"/>
        <v/>
      </c>
      <c r="N245" s="395" t="str">
        <f t="shared" si="150"/>
        <v/>
      </c>
      <c r="O245" s="251" t="str">
        <f t="shared" si="156"/>
        <v/>
      </c>
      <c r="P245" s="252" t="str">
        <f t="shared" si="157"/>
        <v/>
      </c>
      <c r="Q245" s="252" t="str">
        <f t="shared" si="158"/>
        <v/>
      </c>
      <c r="R245" s="252" t="str">
        <f t="shared" si="159"/>
        <v/>
      </c>
      <c r="S245" s="252" t="str">
        <f t="shared" si="160"/>
        <v/>
      </c>
      <c r="T245" s="240" t="str">
        <f>IF($N179=FALSE,"",Pressure_1_R2!G32*C245)</f>
        <v/>
      </c>
      <c r="U245" s="240" t="str">
        <f t="shared" si="161"/>
        <v/>
      </c>
      <c r="V245" s="240" t="str">
        <f t="shared" si="162"/>
        <v/>
      </c>
      <c r="W245" s="240" t="str">
        <f t="shared" si="163"/>
        <v/>
      </c>
      <c r="X245" s="263" t="str">
        <f t="shared" si="164"/>
        <v/>
      </c>
    </row>
    <row r="246" spans="2:27" ht="15" customHeight="1" thickBot="1">
      <c r="B246" s="255">
        <f t="shared" si="151"/>
        <v>30</v>
      </c>
      <c r="C246" s="255" t="str">
        <f t="shared" ref="C246:D246" si="179">IF($N180=FALSE,"",D180)</f>
        <v/>
      </c>
      <c r="D246" s="252" t="str">
        <f t="shared" si="179"/>
        <v/>
      </c>
      <c r="E246" s="252" t="str">
        <f>IF($N180=FALSE,"",표준압력!W145)</f>
        <v/>
      </c>
      <c r="F246" s="252" t="str">
        <f>IF($N180=FALSE,"",표준압력!Z145)</f>
        <v/>
      </c>
      <c r="G246" s="252" t="str">
        <f>IF($N180=FALSE,"",Pressure_1_R2!L33*H$145)</f>
        <v/>
      </c>
      <c r="H246" s="395" t="str">
        <f t="shared" si="147"/>
        <v/>
      </c>
      <c r="I246" s="252" t="str">
        <f t="shared" si="153"/>
        <v/>
      </c>
      <c r="J246" s="395" t="str">
        <f t="shared" si="148"/>
        <v/>
      </c>
      <c r="K246" s="395" t="str">
        <f t="shared" si="149"/>
        <v/>
      </c>
      <c r="L246" s="252" t="str">
        <f t="shared" si="154"/>
        <v/>
      </c>
      <c r="M246" s="252" t="str">
        <f t="shared" si="155"/>
        <v/>
      </c>
      <c r="N246" s="395" t="str">
        <f t="shared" si="150"/>
        <v/>
      </c>
      <c r="O246" s="251" t="str">
        <f t="shared" si="156"/>
        <v/>
      </c>
      <c r="P246" s="252" t="str">
        <f t="shared" si="157"/>
        <v/>
      </c>
      <c r="Q246" s="252" t="str">
        <f t="shared" si="158"/>
        <v/>
      </c>
      <c r="R246" s="252" t="str">
        <f t="shared" si="159"/>
        <v/>
      </c>
      <c r="S246" s="252" t="str">
        <f t="shared" si="160"/>
        <v/>
      </c>
      <c r="T246" s="240" t="str">
        <f>IF($N180=FALSE,"",Pressure_1_R2!G33*C246)</f>
        <v/>
      </c>
      <c r="U246" s="240" t="str">
        <f t="shared" si="161"/>
        <v/>
      </c>
      <c r="V246" s="240" t="str">
        <f t="shared" si="162"/>
        <v/>
      </c>
      <c r="W246" s="240" t="str">
        <f t="shared" si="163"/>
        <v/>
      </c>
      <c r="X246" s="263" t="str">
        <f t="shared" si="164"/>
        <v/>
      </c>
    </row>
    <row r="247" spans="2:27" ht="15" customHeight="1" thickBot="1">
      <c r="S247" s="239"/>
      <c r="U247" s="254"/>
      <c r="V247" s="254"/>
      <c r="X247" s="264" t="str">
        <f>IF($N166=FALSE,"",IF(SUM(X217:X246)=0,"","초과"))</f>
        <v/>
      </c>
    </row>
    <row r="248" spans="2:27" ht="15" customHeight="1">
      <c r="B248" s="243" t="s">
        <v>597</v>
      </c>
      <c r="H248" s="243" t="s">
        <v>598</v>
      </c>
      <c r="T248" s="243" t="s">
        <v>493</v>
      </c>
      <c r="U248" s="254"/>
      <c r="V248" s="254"/>
    </row>
    <row r="249" spans="2:27" ht="15" customHeight="1">
      <c r="B249" s="795" t="s">
        <v>577</v>
      </c>
      <c r="C249" s="788" t="s">
        <v>370</v>
      </c>
      <c r="D249" s="786" t="s">
        <v>697</v>
      </c>
      <c r="E249" s="796"/>
      <c r="F249" s="787"/>
      <c r="H249" s="797" t="s">
        <v>599</v>
      </c>
      <c r="I249" s="798"/>
      <c r="J249" s="799"/>
      <c r="K249" s="804" t="s">
        <v>775</v>
      </c>
      <c r="M249" s="258" t="s">
        <v>533</v>
      </c>
      <c r="N249" s="806" t="s">
        <v>534</v>
      </c>
      <c r="O249" s="807"/>
      <c r="P249" s="807"/>
      <c r="Q249" s="807"/>
      <c r="R249" s="808"/>
      <c r="T249" s="820" t="s">
        <v>611</v>
      </c>
      <c r="U249" s="821"/>
      <c r="W249" s="257" t="s">
        <v>601</v>
      </c>
      <c r="X249" s="257" t="s">
        <v>539</v>
      </c>
      <c r="Y249" s="257" t="s">
        <v>602</v>
      </c>
      <c r="Z249" s="257" t="s">
        <v>603</v>
      </c>
      <c r="AA249" s="257" t="s">
        <v>536</v>
      </c>
    </row>
    <row r="250" spans="2:27" ht="15" customHeight="1">
      <c r="B250" s="795"/>
      <c r="C250" s="788"/>
      <c r="D250" s="363" t="s">
        <v>548</v>
      </c>
      <c r="E250" s="363" t="s">
        <v>343</v>
      </c>
      <c r="F250" s="363" t="s">
        <v>605</v>
      </c>
      <c r="H250" s="364" t="s">
        <v>543</v>
      </c>
      <c r="I250" s="364" t="s">
        <v>606</v>
      </c>
      <c r="J250" s="364" t="s">
        <v>607</v>
      </c>
      <c r="K250" s="805"/>
      <c r="M250" s="265" t="s">
        <v>608</v>
      </c>
      <c r="N250" s="266" t="s">
        <v>177</v>
      </c>
      <c r="O250" s="363" t="s">
        <v>776</v>
      </c>
      <c r="P250" s="363" t="s">
        <v>72</v>
      </c>
      <c r="Q250" s="363" t="s">
        <v>550</v>
      </c>
      <c r="R250" s="363" t="s">
        <v>101</v>
      </c>
      <c r="T250" s="261" t="s">
        <v>554</v>
      </c>
      <c r="U250" s="262" t="e">
        <f>SLOPE(D217:D246,H217:H246)</f>
        <v>#DIV/0!</v>
      </c>
      <c r="W250" s="259"/>
      <c r="X250" s="259" t="s">
        <v>144</v>
      </c>
      <c r="Y250" s="257" t="s">
        <v>206</v>
      </c>
      <c r="Z250" s="259"/>
      <c r="AA250" s="259" t="s">
        <v>144</v>
      </c>
    </row>
    <row r="251" spans="2:27" ht="15" customHeight="1">
      <c r="B251" s="795"/>
      <c r="C251" s="369">
        <f ca="1">D216</f>
        <v>0</v>
      </c>
      <c r="D251" s="369">
        <f ca="1">H216</f>
        <v>0</v>
      </c>
      <c r="E251" s="369">
        <f ca="1">I216</f>
        <v>0</v>
      </c>
      <c r="F251" s="369">
        <f ca="1">W216</f>
        <v>0</v>
      </c>
      <c r="H251" s="364">
        <f ca="1">D251</f>
        <v>0</v>
      </c>
      <c r="I251" s="364">
        <f ca="1">H251</f>
        <v>0</v>
      </c>
      <c r="J251" s="364">
        <f ca="1">I251</f>
        <v>0</v>
      </c>
      <c r="K251" s="332" t="str">
        <f>IF(TYPE(MATCH("FAIL",K252:K281,0))=16,"","FAIL")</f>
        <v/>
      </c>
      <c r="M251" s="267">
        <f ca="1">IF(O$3=TRUE,MIN(M252:M281),IF(TYPE(MATCH(G145,#REF!,0))=16,MIN(M252:M281),MIN(M252:M281,J145)))</f>
        <v>0</v>
      </c>
      <c r="N251" s="268">
        <f ca="1">OFFSET(X250,MATCH(M251,Y251:Y261,0),0)</f>
        <v>0</v>
      </c>
      <c r="O251" s="268">
        <f ca="1">N251</f>
        <v>0</v>
      </c>
      <c r="P251" s="268">
        <f ca="1">O251</f>
        <v>0</v>
      </c>
      <c r="Q251" s="268">
        <f ca="1">P251</f>
        <v>0</v>
      </c>
      <c r="R251" s="268" t="str">
        <f ca="1">OFFSET(X250,MATCH(M251+1,Y251:Y261,0),0)</f>
        <v>0.0</v>
      </c>
      <c r="T251" s="261" t="s">
        <v>555</v>
      </c>
      <c r="U251" s="262" t="e">
        <f>INTERCEPT(D217:D246,H217:H246)</f>
        <v>#DIV/0!</v>
      </c>
      <c r="W251" s="375">
        <v>1E-8</v>
      </c>
      <c r="X251" s="375" t="s">
        <v>866</v>
      </c>
      <c r="Y251" s="375">
        <v>8</v>
      </c>
      <c r="Z251" s="85">
        <v>0</v>
      </c>
      <c r="AA251" s="85"/>
    </row>
    <row r="252" spans="2:27" ht="15" customHeight="1">
      <c r="B252" s="240">
        <f t="shared" ref="B252:B265" si="180">B217</f>
        <v>1</v>
      </c>
      <c r="C252" s="260" t="str">
        <f t="shared" ref="C252:C265" si="181">IF($N151=FALSE,"",TEXT(ROUND(D217,$M$251),N252))</f>
        <v/>
      </c>
      <c r="D252" s="260" t="str">
        <f t="shared" ref="D252:D265" si="182">IF($N151=FALSE,"-",TEXT(H217,O252))</f>
        <v>-</v>
      </c>
      <c r="E252" s="260" t="str">
        <f t="shared" ref="E252:E265" si="183">IF($N151=FALSE,"-",TEXT(ROUND(I217,$M$251),P252))</f>
        <v>-</v>
      </c>
      <c r="F252" s="260" t="str">
        <f>IF($N151=FALSE,"",TEXT(IF(O$3=TRUE,ROUND(W217,$M$251),ROUNDUP(W217,$M$251)),Q252))</f>
        <v/>
      </c>
      <c r="H252" s="269" t="str">
        <f>IF($N151=FALSE,"",ROUND(Pressure_1_R2!N4*$H$145,M$251+1))</f>
        <v/>
      </c>
      <c r="I252" s="269" t="str">
        <f>IF($N151=FALSE,"",ROUND(Pressure_1_R2!O4*$H$145,M$251+1))</f>
        <v/>
      </c>
      <c r="J252" s="269" t="str">
        <f t="shared" ref="J252:J265" si="184">IF($N151=FALSE,"","± "&amp;TEXT((I252-H252)/2,R252))</f>
        <v/>
      </c>
      <c r="K252" s="270" t="str">
        <f t="shared" ref="K252:K265" si="185">IF($N151=FALSE,"-",IF(AND(H252&lt;=H217,H217&lt;=I252),"PASS","FAIL"))</f>
        <v>-</v>
      </c>
      <c r="M252" s="255" t="str">
        <f ca="1">IF($N151=FALSE,"",OFFSET(Y$250,COUNTIF(W$251:W$261,"&lt;="&amp;U217),0)+P$3)</f>
        <v/>
      </c>
      <c r="N252" s="255" t="str">
        <f ca="1">IF($N151=FALSE,"",SUBSTITUTE(OFFSET($AA$250,COUNTIF($Z$251:$Z$260,"&lt;="&amp;ABS(C217)),0),0,"")&amp;N$251)</f>
        <v/>
      </c>
      <c r="O252" s="255" t="str">
        <f ca="1">IF($N151=FALSE,"",SUBSTITUTE(OFFSET($AA$250,COUNTIF($Z$251:$Z$260,"&lt;="&amp;ABS(H217)),0),0,"")&amp;O$251)</f>
        <v/>
      </c>
      <c r="P252" s="255" t="str">
        <f ca="1">IF($N151=FALSE,"",SUBSTITUTE(OFFSET($AA$250,COUNTIF($Z$251:$Z$260,"&lt;="&amp;ABS(I217)),0),0,"")&amp;P$251)</f>
        <v/>
      </c>
      <c r="Q252" s="255" t="str">
        <f t="shared" ref="Q252:R265" si="186">IF($N151=FALSE,"",Q$251)</f>
        <v/>
      </c>
      <c r="R252" s="255" t="str">
        <f t="shared" si="186"/>
        <v/>
      </c>
      <c r="W252" s="375">
        <v>9.9999999999999995E-8</v>
      </c>
      <c r="X252" s="375" t="s">
        <v>867</v>
      </c>
      <c r="Y252" s="375">
        <v>7</v>
      </c>
      <c r="Z252" s="85">
        <v>1</v>
      </c>
      <c r="AA252" s="85"/>
    </row>
    <row r="253" spans="2:27" ht="15" customHeight="1">
      <c r="B253" s="240">
        <f t="shared" si="180"/>
        <v>2</v>
      </c>
      <c r="C253" s="260" t="str">
        <f t="shared" si="181"/>
        <v/>
      </c>
      <c r="D253" s="260" t="str">
        <f t="shared" si="182"/>
        <v>-</v>
      </c>
      <c r="E253" s="260" t="str">
        <f t="shared" si="183"/>
        <v>-</v>
      </c>
      <c r="F253" s="260" t="str">
        <f>IF($N152=FALSE,"",TEXT(IF(O$3=TRUE,ROUND(W218,$M$251),ROUNDUP(W218,$M$251)),Q253))</f>
        <v/>
      </c>
      <c r="H253" s="269" t="str">
        <f>IF($N152=FALSE,"",ROUND(Pressure_1_R2!N5*$H$145,M$251+1))</f>
        <v/>
      </c>
      <c r="I253" s="269" t="str">
        <f>IF($N152=FALSE,"",ROUND(Pressure_1_R2!O5*$H$145,M$251+1))</f>
        <v/>
      </c>
      <c r="J253" s="269" t="str">
        <f t="shared" si="184"/>
        <v/>
      </c>
      <c r="K253" s="270" t="str">
        <f t="shared" si="185"/>
        <v>-</v>
      </c>
      <c r="M253" s="255" t="str">
        <f ca="1">IF($N152=FALSE,"",OFFSET(Y$250,COUNTIF(W$251:W$261,"&lt;="&amp;U218),0)+P$3)</f>
        <v/>
      </c>
      <c r="N253" s="255" t="str">
        <f ca="1">IF($N152=FALSE,"",SUBSTITUTE(OFFSET($AA$250,COUNTIF($Z$251:$Z$260,"&lt;="&amp;ABS(C218)),0),0,"")&amp;N$251)</f>
        <v/>
      </c>
      <c r="O253" s="255" t="str">
        <f ca="1">IF($N152=FALSE,"",SUBSTITUTE(OFFSET($AA$250,COUNTIF($Z$251:$Z$260,"&lt;="&amp;ABS(H218)),0),0,"")&amp;O$251)</f>
        <v/>
      </c>
      <c r="P253" s="255" t="str">
        <f ca="1">IF($N152=FALSE,"",SUBSTITUTE(OFFSET($AA$250,COUNTIF($Z$251:$Z$260,"&lt;="&amp;ABS(I218)),0),0,"")&amp;P$251)</f>
        <v/>
      </c>
      <c r="Q253" s="255" t="str">
        <f t="shared" si="186"/>
        <v/>
      </c>
      <c r="R253" s="255" t="str">
        <f t="shared" si="186"/>
        <v/>
      </c>
      <c r="W253" s="375">
        <v>9.9999999999999995E-7</v>
      </c>
      <c r="X253" s="375" t="s">
        <v>868</v>
      </c>
      <c r="Y253" s="375">
        <v>6</v>
      </c>
      <c r="Z253" s="85">
        <v>10</v>
      </c>
      <c r="AA253" s="85" t="s">
        <v>145</v>
      </c>
    </row>
    <row r="254" spans="2:27" ht="15" customHeight="1">
      <c r="B254" s="240">
        <f t="shared" si="180"/>
        <v>3</v>
      </c>
      <c r="C254" s="260" t="str">
        <f t="shared" si="181"/>
        <v/>
      </c>
      <c r="D254" s="260" t="str">
        <f t="shared" si="182"/>
        <v>-</v>
      </c>
      <c r="E254" s="260" t="str">
        <f t="shared" si="183"/>
        <v>-</v>
      </c>
      <c r="F254" s="260" t="str">
        <f>IF($N153=FALSE,"",TEXT(IF(O$3=TRUE,ROUND(W219,$M$251),ROUNDUP(W219,$M$251)),Q254))</f>
        <v/>
      </c>
      <c r="H254" s="269" t="str">
        <f>IF($N153=FALSE,"",ROUND(Pressure_1_R2!N6*$H$145,M$251+1))</f>
        <v/>
      </c>
      <c r="I254" s="269" t="str">
        <f>IF($N153=FALSE,"",ROUND(Pressure_1_R2!O6*$H$145,M$251+1))</f>
        <v/>
      </c>
      <c r="J254" s="269" t="str">
        <f t="shared" si="184"/>
        <v/>
      </c>
      <c r="K254" s="270" t="str">
        <f t="shared" si="185"/>
        <v>-</v>
      </c>
      <c r="M254" s="255" t="str">
        <f ca="1">IF($N153=FALSE,"",OFFSET(Y$250,COUNTIF(W$251:W$261,"&lt;="&amp;U219),0)+P$3)</f>
        <v/>
      </c>
      <c r="N254" s="255" t="str">
        <f ca="1">IF($N153=FALSE,"",SUBSTITUTE(OFFSET($AA$250,COUNTIF($Z$251:$Z$260,"&lt;="&amp;ABS(C219)),0),0,"")&amp;N$251)</f>
        <v/>
      </c>
      <c r="O254" s="255" t="str">
        <f ca="1">IF($N153=FALSE,"",SUBSTITUTE(OFFSET($AA$250,COUNTIF($Z$251:$Z$260,"&lt;="&amp;ABS(H219)),0),0,"")&amp;O$251)</f>
        <v/>
      </c>
      <c r="P254" s="255" t="str">
        <f ca="1">IF($N153=FALSE,"",SUBSTITUTE(OFFSET($AA$250,COUNTIF($Z$251:$Z$260,"&lt;="&amp;ABS(I219)),0),0,"")&amp;P$251)</f>
        <v/>
      </c>
      <c r="Q254" s="255" t="str">
        <f t="shared" si="186"/>
        <v/>
      </c>
      <c r="R254" s="255" t="str">
        <f t="shared" si="186"/>
        <v/>
      </c>
      <c r="W254" s="375">
        <v>1.0000000000000001E-5</v>
      </c>
      <c r="X254" s="375" t="s">
        <v>869</v>
      </c>
      <c r="Y254" s="375">
        <v>5</v>
      </c>
      <c r="Z254" s="85">
        <v>100</v>
      </c>
      <c r="AA254" s="85" t="s">
        <v>146</v>
      </c>
    </row>
    <row r="255" spans="2:27" ht="15" customHeight="1">
      <c r="B255" s="240">
        <f t="shared" si="180"/>
        <v>4</v>
      </c>
      <c r="C255" s="260" t="str">
        <f t="shared" si="181"/>
        <v/>
      </c>
      <c r="D255" s="260" t="str">
        <f t="shared" si="182"/>
        <v>-</v>
      </c>
      <c r="E255" s="260" t="str">
        <f t="shared" si="183"/>
        <v>-</v>
      </c>
      <c r="F255" s="260" t="str">
        <f>IF($N154=FALSE,"",TEXT(IF(O$3=TRUE,ROUND(W220,$M$251),ROUNDUP(W220,$M$251)),Q255))</f>
        <v/>
      </c>
      <c r="H255" s="269" t="str">
        <f>IF($N154=FALSE,"",ROUND(Pressure_1_R2!N7*$H$145,M$251+1))</f>
        <v/>
      </c>
      <c r="I255" s="269" t="str">
        <f>IF($N154=FALSE,"",ROUND(Pressure_1_R2!O7*$H$145,M$251+1))</f>
        <v/>
      </c>
      <c r="J255" s="269" t="str">
        <f t="shared" si="184"/>
        <v/>
      </c>
      <c r="K255" s="270" t="str">
        <f t="shared" si="185"/>
        <v>-</v>
      </c>
      <c r="M255" s="255" t="str">
        <f ca="1">IF($N154=FALSE,"",OFFSET(Y$250,COUNTIF(W$251:W$261,"&lt;="&amp;U220),0)+P$3)</f>
        <v/>
      </c>
      <c r="N255" s="255" t="str">
        <f ca="1">IF($N154=FALSE,"",SUBSTITUTE(OFFSET($AA$250,COUNTIF($Z$251:$Z$260,"&lt;="&amp;ABS(C220)),0),0,"")&amp;N$251)</f>
        <v/>
      </c>
      <c r="O255" s="255" t="str">
        <f ca="1">IF($N154=FALSE,"",SUBSTITUTE(OFFSET($AA$250,COUNTIF($Z$251:$Z$260,"&lt;="&amp;ABS(H220)),0),0,"")&amp;O$251)</f>
        <v/>
      </c>
      <c r="P255" s="255" t="str">
        <f ca="1">IF($N154=FALSE,"",SUBSTITUTE(OFFSET($AA$250,COUNTIF($Z$251:$Z$260,"&lt;="&amp;ABS(I220)),0),0,"")&amp;P$251)</f>
        <v/>
      </c>
      <c r="Q255" s="255" t="str">
        <f t="shared" si="186"/>
        <v/>
      </c>
      <c r="R255" s="255" t="str">
        <f t="shared" si="186"/>
        <v/>
      </c>
      <c r="W255" s="375">
        <v>1E-4</v>
      </c>
      <c r="X255" s="375" t="s">
        <v>870</v>
      </c>
      <c r="Y255" s="375">
        <v>4</v>
      </c>
      <c r="Z255" s="85">
        <v>1000</v>
      </c>
      <c r="AA255" s="85" t="s">
        <v>147</v>
      </c>
    </row>
    <row r="256" spans="2:27" ht="15" customHeight="1">
      <c r="B256" s="240">
        <f t="shared" si="180"/>
        <v>5</v>
      </c>
      <c r="C256" s="260" t="str">
        <f t="shared" si="181"/>
        <v/>
      </c>
      <c r="D256" s="260" t="str">
        <f t="shared" si="182"/>
        <v>-</v>
      </c>
      <c r="E256" s="260" t="str">
        <f t="shared" si="183"/>
        <v>-</v>
      </c>
      <c r="F256" s="260" t="str">
        <f>IF($N155=FALSE,"",TEXT(IF(O$3=TRUE,ROUND(W221,$M$251),ROUNDUP(W221,$M$251)),Q256))</f>
        <v/>
      </c>
      <c r="H256" s="269" t="str">
        <f>IF($N155=FALSE,"",ROUND(Pressure_1_R2!N8*$H$145,M$251+1))</f>
        <v/>
      </c>
      <c r="I256" s="269" t="str">
        <f>IF($N155=FALSE,"",ROUND(Pressure_1_R2!O8*$H$145,M$251+1))</f>
        <v/>
      </c>
      <c r="J256" s="269" t="str">
        <f t="shared" si="184"/>
        <v/>
      </c>
      <c r="K256" s="270" t="str">
        <f t="shared" si="185"/>
        <v>-</v>
      </c>
      <c r="M256" s="255" t="str">
        <f ca="1">IF($N155=FALSE,"",OFFSET(Y$250,COUNTIF(W$251:W$261,"&lt;="&amp;U221),0)+P$3)</f>
        <v/>
      </c>
      <c r="N256" s="255" t="str">
        <f ca="1">IF($N155=FALSE,"",SUBSTITUTE(OFFSET($AA$250,COUNTIF($Z$251:$Z$260,"&lt;="&amp;ABS(C221)),0),0,"")&amp;N$251)</f>
        <v/>
      </c>
      <c r="O256" s="255" t="str">
        <f ca="1">IF($N155=FALSE,"",SUBSTITUTE(OFFSET($AA$250,COUNTIF($Z$251:$Z$260,"&lt;="&amp;ABS(H221)),0),0,"")&amp;O$251)</f>
        <v/>
      </c>
      <c r="P256" s="255" t="str">
        <f ca="1">IF($N155=FALSE,"",SUBSTITUTE(OFFSET($AA$250,COUNTIF($Z$251:$Z$260,"&lt;="&amp;ABS(I221)),0),0,"")&amp;P$251)</f>
        <v/>
      </c>
      <c r="Q256" s="255" t="str">
        <f t="shared" si="186"/>
        <v/>
      </c>
      <c r="R256" s="255" t="str">
        <f t="shared" si="186"/>
        <v/>
      </c>
      <c r="W256" s="375">
        <v>1E-3</v>
      </c>
      <c r="X256" s="376" t="s">
        <v>871</v>
      </c>
      <c r="Y256" s="375">
        <v>3</v>
      </c>
      <c r="Z256" s="85">
        <v>10000</v>
      </c>
      <c r="AA256" s="85" t="s">
        <v>148</v>
      </c>
    </row>
    <row r="257" spans="2:27" ht="15" customHeight="1">
      <c r="B257" s="240">
        <f t="shared" si="180"/>
        <v>6</v>
      </c>
      <c r="C257" s="260" t="str">
        <f t="shared" si="181"/>
        <v/>
      </c>
      <c r="D257" s="260" t="str">
        <f t="shared" si="182"/>
        <v>-</v>
      </c>
      <c r="E257" s="260" t="str">
        <f t="shared" si="183"/>
        <v>-</v>
      </c>
      <c r="F257" s="260" t="str">
        <f>IF($N156=FALSE,"",TEXT(IF(O$3=TRUE,ROUND(W222,$M$251),ROUNDUP(W222,$M$251)),Q257))</f>
        <v/>
      </c>
      <c r="H257" s="269" t="str">
        <f>IF($N156=FALSE,"",ROUND(Pressure_1_R2!N9*$H$145,M$251+1))</f>
        <v/>
      </c>
      <c r="I257" s="269" t="str">
        <f>IF($N156=FALSE,"",ROUND(Pressure_1_R2!O9*$H$145,M$251+1))</f>
        <v/>
      </c>
      <c r="J257" s="269" t="str">
        <f t="shared" si="184"/>
        <v/>
      </c>
      <c r="K257" s="270" t="str">
        <f t="shared" si="185"/>
        <v>-</v>
      </c>
      <c r="M257" s="255" t="str">
        <f ca="1">IF($N156=FALSE,"",OFFSET(Y$250,COUNTIF(W$251:W$261,"&lt;="&amp;U222),0)+P$3)</f>
        <v/>
      </c>
      <c r="N257" s="255" t="str">
        <f ca="1">IF($N156=FALSE,"",SUBSTITUTE(OFFSET($AA$250,COUNTIF($Z$251:$Z$260,"&lt;="&amp;ABS(C222)),0),0,"")&amp;N$251)</f>
        <v/>
      </c>
      <c r="O257" s="255" t="str">
        <f ca="1">IF($N156=FALSE,"",SUBSTITUTE(OFFSET($AA$250,COUNTIF($Z$251:$Z$260,"&lt;="&amp;ABS(H222)),0),0,"")&amp;O$251)</f>
        <v/>
      </c>
      <c r="P257" s="255" t="str">
        <f ca="1">IF($N156=FALSE,"",SUBSTITUTE(OFFSET($AA$250,COUNTIF($Z$251:$Z$260,"&lt;="&amp;ABS(I222)),0),0,"")&amp;P$251)</f>
        <v/>
      </c>
      <c r="Q257" s="255" t="str">
        <f t="shared" si="186"/>
        <v/>
      </c>
      <c r="R257" s="255" t="str">
        <f t="shared" si="186"/>
        <v/>
      </c>
      <c r="W257" s="375">
        <v>0.01</v>
      </c>
      <c r="X257" s="376" t="s">
        <v>872</v>
      </c>
      <c r="Y257" s="375">
        <v>2</v>
      </c>
      <c r="Z257" s="85">
        <v>100000</v>
      </c>
      <c r="AA257" s="85" t="s">
        <v>149</v>
      </c>
    </row>
    <row r="258" spans="2:27" ht="15" customHeight="1">
      <c r="B258" s="240">
        <f t="shared" si="180"/>
        <v>7</v>
      </c>
      <c r="C258" s="260" t="str">
        <f t="shared" si="181"/>
        <v/>
      </c>
      <c r="D258" s="260" t="str">
        <f t="shared" si="182"/>
        <v>-</v>
      </c>
      <c r="E258" s="260" t="str">
        <f t="shared" si="183"/>
        <v>-</v>
      </c>
      <c r="F258" s="260" t="str">
        <f>IF($N157=FALSE,"",TEXT(IF(O$3=TRUE,ROUND(W223,$M$251),ROUNDUP(W223,$M$251)),Q258))</f>
        <v/>
      </c>
      <c r="H258" s="269" t="str">
        <f>IF($N157=FALSE,"",ROUND(Pressure_1_R2!N10*$H$145,M$251+1))</f>
        <v/>
      </c>
      <c r="I258" s="269" t="str">
        <f>IF($N157=FALSE,"",ROUND(Pressure_1_R2!O10*$H$145,M$251+1))</f>
        <v/>
      </c>
      <c r="J258" s="269" t="str">
        <f t="shared" si="184"/>
        <v/>
      </c>
      <c r="K258" s="270" t="str">
        <f t="shared" si="185"/>
        <v>-</v>
      </c>
      <c r="M258" s="255" t="str">
        <f ca="1">IF($N157=FALSE,"",OFFSET(Y$250,COUNTIF(W$251:W$261,"&lt;="&amp;U223),0)+P$3)</f>
        <v/>
      </c>
      <c r="N258" s="255" t="str">
        <f ca="1">IF($N157=FALSE,"",SUBSTITUTE(OFFSET($AA$250,COUNTIF($Z$251:$Z$260,"&lt;="&amp;ABS(C223)),0),0,"")&amp;N$251)</f>
        <v/>
      </c>
      <c r="O258" s="255" t="str">
        <f ca="1">IF($N157=FALSE,"",SUBSTITUTE(OFFSET($AA$250,COUNTIF($Z$251:$Z$260,"&lt;="&amp;ABS(H223)),0),0,"")&amp;O$251)</f>
        <v/>
      </c>
      <c r="P258" s="255" t="str">
        <f ca="1">IF($N157=FALSE,"",SUBSTITUTE(OFFSET($AA$250,COUNTIF($Z$251:$Z$260,"&lt;="&amp;ABS(I223)),0),0,"")&amp;P$251)</f>
        <v/>
      </c>
      <c r="Q258" s="255" t="str">
        <f t="shared" si="186"/>
        <v/>
      </c>
      <c r="R258" s="255" t="str">
        <f t="shared" si="186"/>
        <v/>
      </c>
      <c r="W258" s="375">
        <v>0.1</v>
      </c>
      <c r="X258" s="376" t="s">
        <v>873</v>
      </c>
      <c r="Y258" s="375">
        <v>1</v>
      </c>
      <c r="Z258" s="85">
        <v>1000000</v>
      </c>
      <c r="AA258" s="85" t="s">
        <v>150</v>
      </c>
    </row>
    <row r="259" spans="2:27" ht="15" customHeight="1">
      <c r="B259" s="240">
        <f t="shared" si="180"/>
        <v>8</v>
      </c>
      <c r="C259" s="260" t="str">
        <f t="shared" si="181"/>
        <v/>
      </c>
      <c r="D259" s="260" t="str">
        <f t="shared" si="182"/>
        <v>-</v>
      </c>
      <c r="E259" s="260" t="str">
        <f t="shared" si="183"/>
        <v>-</v>
      </c>
      <c r="F259" s="260" t="str">
        <f>IF($N158=FALSE,"",TEXT(IF(O$3=TRUE,ROUND(W224,$M$251),ROUNDUP(W224,$M$251)),Q259))</f>
        <v/>
      </c>
      <c r="H259" s="269" t="str">
        <f>IF($N158=FALSE,"",ROUND(Pressure_1_R2!N11*$H$145,M$251+1))</f>
        <v/>
      </c>
      <c r="I259" s="269" t="str">
        <f>IF($N158=FALSE,"",ROUND(Pressure_1_R2!O11*$H$145,M$251+1))</f>
        <v/>
      </c>
      <c r="J259" s="269" t="str">
        <f t="shared" si="184"/>
        <v/>
      </c>
      <c r="K259" s="270" t="str">
        <f t="shared" si="185"/>
        <v>-</v>
      </c>
      <c r="M259" s="255" t="str">
        <f ca="1">IF($N158=FALSE,"",OFFSET(Y$250,COUNTIF(W$251:W$261,"&lt;="&amp;U224),0)+P$3)</f>
        <v/>
      </c>
      <c r="N259" s="255" t="str">
        <f ca="1">IF($N158=FALSE,"",SUBSTITUTE(OFFSET($AA$250,COUNTIF($Z$251:$Z$260,"&lt;="&amp;ABS(C224)),0),0,"")&amp;N$251)</f>
        <v/>
      </c>
      <c r="O259" s="255" t="str">
        <f ca="1">IF($N158=FALSE,"",SUBSTITUTE(OFFSET($AA$250,COUNTIF($Z$251:$Z$260,"&lt;="&amp;ABS(H224)),0),0,"")&amp;O$251)</f>
        <v/>
      </c>
      <c r="P259" s="255" t="str">
        <f ca="1">IF($N158=FALSE,"",SUBSTITUTE(OFFSET($AA$250,COUNTIF($Z$251:$Z$260,"&lt;="&amp;ABS(I224)),0),0,"")&amp;P$251)</f>
        <v/>
      </c>
      <c r="Q259" s="255" t="str">
        <f t="shared" si="186"/>
        <v/>
      </c>
      <c r="R259" s="255" t="str">
        <f t="shared" si="186"/>
        <v/>
      </c>
      <c r="W259" s="375">
        <v>1</v>
      </c>
      <c r="X259" s="375">
        <v>0</v>
      </c>
      <c r="Y259" s="375">
        <v>0</v>
      </c>
      <c r="Z259" s="85">
        <v>10000000</v>
      </c>
      <c r="AA259" s="85" t="s">
        <v>151</v>
      </c>
    </row>
    <row r="260" spans="2:27" ht="15" customHeight="1">
      <c r="B260" s="240">
        <f t="shared" si="180"/>
        <v>9</v>
      </c>
      <c r="C260" s="260" t="str">
        <f t="shared" si="181"/>
        <v/>
      </c>
      <c r="D260" s="260" t="str">
        <f t="shared" si="182"/>
        <v>-</v>
      </c>
      <c r="E260" s="260" t="str">
        <f t="shared" si="183"/>
        <v>-</v>
      </c>
      <c r="F260" s="260" t="str">
        <f>IF($N159=FALSE,"",TEXT(IF(O$3=TRUE,ROUND(W225,$M$251),ROUNDUP(W225,$M$251)),Q260))</f>
        <v/>
      </c>
      <c r="H260" s="269" t="str">
        <f>IF($N159=FALSE,"",ROUND(Pressure_1_R2!N12*$H$145,M$251+1))</f>
        <v/>
      </c>
      <c r="I260" s="269" t="str">
        <f>IF($N159=FALSE,"",ROUND(Pressure_1_R2!O12*$H$145,M$251+1))</f>
        <v/>
      </c>
      <c r="J260" s="269" t="str">
        <f t="shared" si="184"/>
        <v/>
      </c>
      <c r="K260" s="270" t="str">
        <f t="shared" si="185"/>
        <v>-</v>
      </c>
      <c r="M260" s="255" t="str">
        <f ca="1">IF($N159=FALSE,"",OFFSET(Y$250,COUNTIF(W$251:W$261,"&lt;="&amp;U225),0)+P$3)</f>
        <v/>
      </c>
      <c r="N260" s="255" t="str">
        <f ca="1">IF($N159=FALSE,"",SUBSTITUTE(OFFSET($AA$250,COUNTIF($Z$251:$Z$260,"&lt;="&amp;ABS(C225)),0),0,"")&amp;N$251)</f>
        <v/>
      </c>
      <c r="O260" s="255" t="str">
        <f ca="1">IF($N159=FALSE,"",SUBSTITUTE(OFFSET($AA$250,COUNTIF($Z$251:$Z$260,"&lt;="&amp;ABS(H225)),0),0,"")&amp;O$251)</f>
        <v/>
      </c>
      <c r="P260" s="255" t="str">
        <f ca="1">IF($N159=FALSE,"",SUBSTITUTE(OFFSET($AA$250,COUNTIF($Z$251:$Z$260,"&lt;="&amp;ABS(I225)),0),0,"")&amp;P$251)</f>
        <v/>
      </c>
      <c r="Q260" s="255" t="str">
        <f t="shared" si="186"/>
        <v/>
      </c>
      <c r="R260" s="255" t="str">
        <f t="shared" si="186"/>
        <v/>
      </c>
      <c r="W260" s="375">
        <v>10</v>
      </c>
      <c r="X260" s="375">
        <v>0</v>
      </c>
      <c r="Y260" s="375">
        <v>-1</v>
      </c>
      <c r="Z260" s="85"/>
      <c r="AA260" s="85"/>
    </row>
    <row r="261" spans="2:27" ht="15" customHeight="1">
      <c r="B261" s="240">
        <f t="shared" si="180"/>
        <v>10</v>
      </c>
      <c r="C261" s="260" t="str">
        <f t="shared" si="181"/>
        <v/>
      </c>
      <c r="D261" s="260" t="str">
        <f t="shared" si="182"/>
        <v>-</v>
      </c>
      <c r="E261" s="260" t="str">
        <f t="shared" si="183"/>
        <v>-</v>
      </c>
      <c r="F261" s="260" t="str">
        <f>IF($N160=FALSE,"",TEXT(IF(O$3=TRUE,ROUND(W226,$M$251),ROUNDUP(W226,$M$251)),Q261))</f>
        <v/>
      </c>
      <c r="H261" s="269" t="str">
        <f>IF($N160=FALSE,"",ROUND(Pressure_1_R2!N13*$H$145,M$251+1))</f>
        <v/>
      </c>
      <c r="I261" s="269" t="str">
        <f>IF($N160=FALSE,"",ROUND(Pressure_1_R2!O13*$H$145,M$251+1))</f>
        <v/>
      </c>
      <c r="J261" s="269" t="str">
        <f t="shared" si="184"/>
        <v/>
      </c>
      <c r="K261" s="270" t="str">
        <f t="shared" si="185"/>
        <v>-</v>
      </c>
      <c r="M261" s="255" t="str">
        <f ca="1">IF($N160=FALSE,"",OFFSET(Y$250,COUNTIF(W$251:W$261,"&lt;="&amp;U226),0)+P$3)</f>
        <v/>
      </c>
      <c r="N261" s="255" t="str">
        <f ca="1">IF($N160=FALSE,"",SUBSTITUTE(OFFSET($AA$250,COUNTIF($Z$251:$Z$260,"&lt;="&amp;ABS(C226)),0),0,"")&amp;N$251)</f>
        <v/>
      </c>
      <c r="O261" s="255" t="str">
        <f ca="1">IF($N160=FALSE,"",SUBSTITUTE(OFFSET($AA$250,COUNTIF($Z$251:$Z$260,"&lt;="&amp;ABS(H226)),0),0,"")&amp;O$251)</f>
        <v/>
      </c>
      <c r="P261" s="255" t="str">
        <f ca="1">IF($N160=FALSE,"",SUBSTITUTE(OFFSET($AA$250,COUNTIF($Z$251:$Z$260,"&lt;="&amp;ABS(I226)),0),0,"")&amp;P$251)</f>
        <v/>
      </c>
      <c r="Q261" s="255" t="str">
        <f t="shared" si="186"/>
        <v/>
      </c>
      <c r="R261" s="255" t="str">
        <f t="shared" si="186"/>
        <v/>
      </c>
      <c r="W261" s="375">
        <v>100</v>
      </c>
      <c r="X261" s="375">
        <v>0</v>
      </c>
      <c r="Y261" s="375">
        <v>-2</v>
      </c>
    </row>
    <row r="262" spans="2:27" ht="15" customHeight="1">
      <c r="B262" s="240">
        <f t="shared" si="180"/>
        <v>11</v>
      </c>
      <c r="C262" s="260" t="str">
        <f t="shared" si="181"/>
        <v/>
      </c>
      <c r="D262" s="260" t="str">
        <f t="shared" si="182"/>
        <v>-</v>
      </c>
      <c r="E262" s="260" t="str">
        <f t="shared" si="183"/>
        <v>-</v>
      </c>
      <c r="F262" s="260" t="str">
        <f>IF($N161=FALSE,"",TEXT(IF(O$3=TRUE,ROUND(W227,$M$251),ROUNDUP(W227,$M$251)),Q262))</f>
        <v/>
      </c>
      <c r="H262" s="269" t="str">
        <f>IF($N161=FALSE,"",ROUND(Pressure_1_R2!N14*$H$145,M$251+1))</f>
        <v/>
      </c>
      <c r="I262" s="269" t="str">
        <f>IF($N161=FALSE,"",ROUND(Pressure_1_R2!O14*$H$145,M$251+1))</f>
        <v/>
      </c>
      <c r="J262" s="269" t="str">
        <f t="shared" si="184"/>
        <v/>
      </c>
      <c r="K262" s="270" t="str">
        <f t="shared" si="185"/>
        <v>-</v>
      </c>
      <c r="M262" s="255" t="str">
        <f ca="1">IF($N161=FALSE,"",OFFSET(Y$250,COUNTIF(W$251:W$261,"&lt;="&amp;U227),0)+P$3)</f>
        <v/>
      </c>
      <c r="N262" s="255" t="str">
        <f ca="1">IF($N161=FALSE,"",SUBSTITUTE(OFFSET($AA$250,COUNTIF($Z$251:$Z$260,"&lt;="&amp;ABS(C227)),0),0,"")&amp;N$251)</f>
        <v/>
      </c>
      <c r="O262" s="255" t="str">
        <f ca="1">IF($N161=FALSE,"",SUBSTITUTE(OFFSET($AA$250,COUNTIF($Z$251:$Z$260,"&lt;="&amp;ABS(H227)),0),0,"")&amp;O$251)</f>
        <v/>
      </c>
      <c r="P262" s="255" t="str">
        <f ca="1">IF($N161=FALSE,"",SUBSTITUTE(OFFSET($AA$250,COUNTIF($Z$251:$Z$260,"&lt;="&amp;ABS(I227)),0),0,"")&amp;P$251)</f>
        <v/>
      </c>
      <c r="Q262" s="255" t="str">
        <f t="shared" si="186"/>
        <v/>
      </c>
      <c r="R262" s="255" t="str">
        <f t="shared" si="186"/>
        <v/>
      </c>
    </row>
    <row r="263" spans="2:27" ht="15" customHeight="1">
      <c r="B263" s="240">
        <f t="shared" si="180"/>
        <v>12</v>
      </c>
      <c r="C263" s="260" t="str">
        <f t="shared" si="181"/>
        <v/>
      </c>
      <c r="D263" s="260" t="str">
        <f t="shared" si="182"/>
        <v>-</v>
      </c>
      <c r="E263" s="260" t="str">
        <f t="shared" si="183"/>
        <v>-</v>
      </c>
      <c r="F263" s="260" t="str">
        <f>IF($N162=FALSE,"",TEXT(IF(O$3=TRUE,ROUND(W228,$M$251),ROUNDUP(W228,$M$251)),Q263))</f>
        <v/>
      </c>
      <c r="H263" s="269" t="str">
        <f>IF($N162=FALSE,"",ROUND(Pressure_1_R2!N15*$H$145,M$251+1))</f>
        <v/>
      </c>
      <c r="I263" s="269" t="str">
        <f>IF($N162=FALSE,"",ROUND(Pressure_1_R2!O15*$H$145,M$251+1))</f>
        <v/>
      </c>
      <c r="J263" s="269" t="str">
        <f t="shared" si="184"/>
        <v/>
      </c>
      <c r="K263" s="270" t="str">
        <f t="shared" si="185"/>
        <v>-</v>
      </c>
      <c r="M263" s="255" t="str">
        <f ca="1">IF($N162=FALSE,"",OFFSET(Y$250,COUNTIF(W$251:W$261,"&lt;="&amp;U228),0)+P$3)</f>
        <v/>
      </c>
      <c r="N263" s="255" t="str">
        <f ca="1">IF($N162=FALSE,"",SUBSTITUTE(OFFSET($AA$250,COUNTIF($Z$251:$Z$260,"&lt;="&amp;ABS(C228)),0),0,"")&amp;N$251)</f>
        <v/>
      </c>
      <c r="O263" s="255" t="str">
        <f ca="1">IF($N162=FALSE,"",SUBSTITUTE(OFFSET($AA$250,COUNTIF($Z$251:$Z$260,"&lt;="&amp;ABS(H228)),0),0,"")&amp;O$251)</f>
        <v/>
      </c>
      <c r="P263" s="255" t="str">
        <f ca="1">IF($N162=FALSE,"",SUBSTITUTE(OFFSET($AA$250,COUNTIF($Z$251:$Z$260,"&lt;="&amp;ABS(I228)),0),0,"")&amp;P$251)</f>
        <v/>
      </c>
      <c r="Q263" s="255" t="str">
        <f t="shared" si="186"/>
        <v/>
      </c>
      <c r="R263" s="255" t="str">
        <f t="shared" si="186"/>
        <v/>
      </c>
      <c r="T263" s="239"/>
    </row>
    <row r="264" spans="2:27" ht="15" customHeight="1">
      <c r="B264" s="240">
        <f t="shared" si="180"/>
        <v>13</v>
      </c>
      <c r="C264" s="260" t="str">
        <f t="shared" si="181"/>
        <v/>
      </c>
      <c r="D264" s="260" t="str">
        <f t="shared" si="182"/>
        <v>-</v>
      </c>
      <c r="E264" s="260" t="str">
        <f t="shared" si="183"/>
        <v>-</v>
      </c>
      <c r="F264" s="260" t="str">
        <f>IF($N163=FALSE,"",TEXT(IF(O$3=TRUE,ROUND(W229,$M$251),ROUNDUP(W229,$M$251)),Q264))</f>
        <v/>
      </c>
      <c r="H264" s="269" t="str">
        <f>IF($N163=FALSE,"",ROUND(Pressure_1_R2!N16*$H$145,M$251+1))</f>
        <v/>
      </c>
      <c r="I264" s="269" t="str">
        <f>IF($N163=FALSE,"",ROUND(Pressure_1_R2!O16*$H$145,M$251+1))</f>
        <v/>
      </c>
      <c r="J264" s="269" t="str">
        <f t="shared" si="184"/>
        <v/>
      </c>
      <c r="K264" s="270" t="str">
        <f t="shared" si="185"/>
        <v>-</v>
      </c>
      <c r="M264" s="255" t="str">
        <f ca="1">IF($N163=FALSE,"",OFFSET(Y$250,COUNTIF(W$251:W$261,"&lt;="&amp;U229),0)+P$3)</f>
        <v/>
      </c>
      <c r="N264" s="255" t="str">
        <f ca="1">IF($N163=FALSE,"",SUBSTITUTE(OFFSET($AA$250,COUNTIF($Z$251:$Z$260,"&lt;="&amp;ABS(C229)),0),0,"")&amp;N$251)</f>
        <v/>
      </c>
      <c r="O264" s="255" t="str">
        <f ca="1">IF($N163=FALSE,"",SUBSTITUTE(OFFSET($AA$250,COUNTIF($Z$251:$Z$260,"&lt;="&amp;ABS(H229)),0),0,"")&amp;O$251)</f>
        <v/>
      </c>
      <c r="P264" s="255" t="str">
        <f ca="1">IF($N163=FALSE,"",SUBSTITUTE(OFFSET($AA$250,COUNTIF($Z$251:$Z$260,"&lt;="&amp;ABS(I229)),0),0,"")&amp;P$251)</f>
        <v/>
      </c>
      <c r="Q264" s="255" t="str">
        <f t="shared" si="186"/>
        <v/>
      </c>
      <c r="R264" s="255" t="str">
        <f t="shared" si="186"/>
        <v/>
      </c>
      <c r="T264" s="239"/>
    </row>
    <row r="265" spans="2:27" ht="15" customHeight="1">
      <c r="B265" s="240">
        <f t="shared" si="180"/>
        <v>14</v>
      </c>
      <c r="C265" s="260" t="str">
        <f t="shared" si="181"/>
        <v/>
      </c>
      <c r="D265" s="260" t="str">
        <f t="shared" si="182"/>
        <v>-</v>
      </c>
      <c r="E265" s="260" t="str">
        <f t="shared" si="183"/>
        <v>-</v>
      </c>
      <c r="F265" s="260" t="str">
        <f>IF($N164=FALSE,"",TEXT(IF(O$3=TRUE,ROUND(W230,$M$251),ROUNDUP(W230,$M$251)),Q265))</f>
        <v/>
      </c>
      <c r="H265" s="269" t="str">
        <f>IF($N164=FALSE,"",ROUND(Pressure_1_R2!N17*$H$145,M$251+1))</f>
        <v/>
      </c>
      <c r="I265" s="269" t="str">
        <f>IF($N164=FALSE,"",ROUND(Pressure_1_R2!O17*$H$145,M$251+1))</f>
        <v/>
      </c>
      <c r="J265" s="269" t="str">
        <f t="shared" si="184"/>
        <v/>
      </c>
      <c r="K265" s="270" t="str">
        <f t="shared" si="185"/>
        <v>-</v>
      </c>
      <c r="M265" s="255" t="str">
        <f ca="1">IF($N164=FALSE,"",OFFSET(Y$250,COUNTIF(W$251:W$261,"&lt;="&amp;U230),0)+P$3)</f>
        <v/>
      </c>
      <c r="N265" s="255" t="str">
        <f ca="1">IF($N164=FALSE,"",SUBSTITUTE(OFFSET($AA$250,COUNTIF($Z$251:$Z$260,"&lt;="&amp;ABS(C230)),0),0,"")&amp;N$251)</f>
        <v/>
      </c>
      <c r="O265" s="255" t="str">
        <f ca="1">IF($N164=FALSE,"",SUBSTITUTE(OFFSET($AA$250,COUNTIF($Z$251:$Z$260,"&lt;="&amp;ABS(H230)),0),0,"")&amp;O$251)</f>
        <v/>
      </c>
      <c r="P265" s="255" t="str">
        <f ca="1">IF($N164=FALSE,"",SUBSTITUTE(OFFSET($AA$250,COUNTIF($Z$251:$Z$260,"&lt;="&amp;ABS(I230)),0),0,"")&amp;P$251)</f>
        <v/>
      </c>
      <c r="Q265" s="255" t="str">
        <f t="shared" si="186"/>
        <v/>
      </c>
      <c r="R265" s="255" t="str">
        <f t="shared" si="186"/>
        <v/>
      </c>
    </row>
    <row r="266" spans="2:27" ht="15" customHeight="1">
      <c r="B266" s="240">
        <f t="shared" ref="B266:B281" si="187">B231</f>
        <v>15</v>
      </c>
      <c r="C266" s="260" t="str">
        <f t="shared" ref="C266:C281" si="188">IF($N165=FALSE,"",TEXT(ROUND(D231,$M$251),N266))</f>
        <v/>
      </c>
      <c r="D266" s="260" t="str">
        <f t="shared" ref="D266:D281" si="189">IF($N165=FALSE,"-",TEXT(H231,O266))</f>
        <v>-</v>
      </c>
      <c r="E266" s="260" t="str">
        <f t="shared" ref="E266:E281" si="190">IF($N165=FALSE,"-",TEXT(ROUND(I231,$M$251),P266))</f>
        <v>-</v>
      </c>
      <c r="F266" s="260" t="str">
        <f>IF($N165=FALSE,"",TEXT(IF(O$3=TRUE,ROUND(W231,$M$251),ROUNDUP(W231,$M$251)),Q266))</f>
        <v/>
      </c>
      <c r="H266" s="269" t="str">
        <f>IF($N165=FALSE,"",ROUND(Pressure_1_R2!N18*$H$145,M$251+1))</f>
        <v/>
      </c>
      <c r="I266" s="269" t="str">
        <f>IF($N165=FALSE,"",ROUND(Pressure_1_R2!O18*$H$145,M$251+1))</f>
        <v/>
      </c>
      <c r="J266" s="269" t="str">
        <f t="shared" ref="J266:J281" si="191">IF($N165=FALSE,"","± "&amp;TEXT((I266-H266)/2,R266))</f>
        <v/>
      </c>
      <c r="K266" s="270" t="str">
        <f t="shared" ref="K266:K281" si="192">IF($N165=FALSE,"-",IF(AND(H266&lt;=H231,H231&lt;=I266),"PASS","FAIL"))</f>
        <v>-</v>
      </c>
      <c r="M266" s="255" t="str">
        <f ca="1">IF($N165=FALSE,"",OFFSET(Y$250,COUNTIF(W$251:W$261,"&lt;="&amp;U231),0)+P$3)</f>
        <v/>
      </c>
      <c r="N266" s="255" t="str">
        <f ca="1">IF($N165=FALSE,"",SUBSTITUTE(OFFSET($AA$250,COUNTIF($Z$251:$Z$260,"&lt;="&amp;ABS(C231)),0),0,"")&amp;N$251)</f>
        <v/>
      </c>
      <c r="O266" s="255" t="str">
        <f ca="1">IF($N165=FALSE,"",SUBSTITUTE(OFFSET($AA$250,COUNTIF($Z$251:$Z$260,"&lt;="&amp;ABS(H231)),0),0,"")&amp;O$251)</f>
        <v/>
      </c>
      <c r="P266" s="255" t="str">
        <f ca="1">IF($N165=FALSE,"",SUBSTITUTE(OFFSET($AA$250,COUNTIF($Z$251:$Z$260,"&lt;="&amp;ABS(I231)),0),0,"")&amp;P$251)</f>
        <v/>
      </c>
      <c r="Q266" s="255" t="str">
        <f t="shared" ref="Q266:R266" si="193">IF($N165=FALSE,"",Q$251)</f>
        <v/>
      </c>
      <c r="R266" s="255" t="str">
        <f t="shared" si="193"/>
        <v/>
      </c>
    </row>
    <row r="267" spans="2:27" ht="15" customHeight="1">
      <c r="B267" s="240">
        <f t="shared" si="187"/>
        <v>16</v>
      </c>
      <c r="C267" s="260" t="str">
        <f t="shared" si="188"/>
        <v/>
      </c>
      <c r="D267" s="260" t="str">
        <f t="shared" si="189"/>
        <v>-</v>
      </c>
      <c r="E267" s="260" t="str">
        <f t="shared" si="190"/>
        <v>-</v>
      </c>
      <c r="F267" s="260" t="str">
        <f>IF($N166=FALSE,"",TEXT(IF(O$3=TRUE,ROUND(W232,$M$251),ROUNDUP(W232,$M$251)),Q267))</f>
        <v/>
      </c>
      <c r="H267" s="269" t="str">
        <f>IF($N166=FALSE,"",ROUND(Pressure_1_R2!N19*$H$145,M$251+1))</f>
        <v/>
      </c>
      <c r="I267" s="269" t="str">
        <f>IF($N166=FALSE,"",ROUND(Pressure_1_R2!O19*$H$145,M$251+1))</f>
        <v/>
      </c>
      <c r="J267" s="269" t="str">
        <f t="shared" si="191"/>
        <v/>
      </c>
      <c r="K267" s="270" t="str">
        <f t="shared" si="192"/>
        <v>-</v>
      </c>
      <c r="M267" s="255" t="str">
        <f ca="1">IF($N166=FALSE,"",OFFSET(Y$250,COUNTIF(W$251:W$261,"&lt;="&amp;U232),0)+P$3)</f>
        <v/>
      </c>
      <c r="N267" s="255" t="str">
        <f ca="1">IF($N166=FALSE,"",SUBSTITUTE(OFFSET($AA$250,COUNTIF($Z$251:$Z$260,"&lt;="&amp;ABS(C232)),0),0,"")&amp;N$251)</f>
        <v/>
      </c>
      <c r="O267" s="255" t="str">
        <f ca="1">IF($N166=FALSE,"",SUBSTITUTE(OFFSET($AA$250,COUNTIF($Z$251:$Z$260,"&lt;="&amp;ABS(H232)),0),0,"")&amp;O$251)</f>
        <v/>
      </c>
      <c r="P267" s="255" t="str">
        <f ca="1">IF($N166=FALSE,"",SUBSTITUTE(OFFSET($AA$250,COUNTIF($Z$251:$Z$260,"&lt;="&amp;ABS(I232)),0),0,"")&amp;P$251)</f>
        <v/>
      </c>
      <c r="Q267" s="255" t="str">
        <f t="shared" ref="Q267:R267" si="194">IF($N166=FALSE,"",Q$251)</f>
        <v/>
      </c>
      <c r="R267" s="255" t="str">
        <f t="shared" si="194"/>
        <v/>
      </c>
    </row>
    <row r="268" spans="2:27" ht="15" customHeight="1">
      <c r="B268" s="240">
        <f t="shared" si="187"/>
        <v>17</v>
      </c>
      <c r="C268" s="260" t="str">
        <f t="shared" si="188"/>
        <v/>
      </c>
      <c r="D268" s="260" t="str">
        <f t="shared" si="189"/>
        <v>-</v>
      </c>
      <c r="E268" s="260" t="str">
        <f t="shared" si="190"/>
        <v>-</v>
      </c>
      <c r="F268" s="260" t="str">
        <f>IF($N167=FALSE,"",TEXT(IF(O$3=TRUE,ROUND(W233,$M$251),ROUNDUP(W233,$M$251)),Q268))</f>
        <v/>
      </c>
      <c r="H268" s="269" t="str">
        <f>IF($N167=FALSE,"",ROUND(Pressure_1_R2!N20*$H$145,M$251+1))</f>
        <v/>
      </c>
      <c r="I268" s="269" t="str">
        <f>IF($N167=FALSE,"",ROUND(Pressure_1_R2!O20*$H$145,M$251+1))</f>
        <v/>
      </c>
      <c r="J268" s="269" t="str">
        <f t="shared" si="191"/>
        <v/>
      </c>
      <c r="K268" s="270" t="str">
        <f t="shared" si="192"/>
        <v>-</v>
      </c>
      <c r="M268" s="255" t="str">
        <f ca="1">IF($N167=FALSE,"",OFFSET(Y$250,COUNTIF(W$251:W$261,"&lt;="&amp;U233),0)+P$3)</f>
        <v/>
      </c>
      <c r="N268" s="255" t="str">
        <f ca="1">IF($N167=FALSE,"",SUBSTITUTE(OFFSET($AA$250,COUNTIF($Z$251:$Z$260,"&lt;="&amp;ABS(C233)),0),0,"")&amp;N$251)</f>
        <v/>
      </c>
      <c r="O268" s="255" t="str">
        <f ca="1">IF($N167=FALSE,"",SUBSTITUTE(OFFSET($AA$250,COUNTIF($Z$251:$Z$260,"&lt;="&amp;ABS(H233)),0),0,"")&amp;O$251)</f>
        <v/>
      </c>
      <c r="P268" s="255" t="str">
        <f ca="1">IF($N167=FALSE,"",SUBSTITUTE(OFFSET($AA$250,COUNTIF($Z$251:$Z$260,"&lt;="&amp;ABS(I233)),0),0,"")&amp;P$251)</f>
        <v/>
      </c>
      <c r="Q268" s="255" t="str">
        <f t="shared" ref="Q268:R268" si="195">IF($N167=FALSE,"",Q$251)</f>
        <v/>
      </c>
      <c r="R268" s="255" t="str">
        <f t="shared" si="195"/>
        <v/>
      </c>
    </row>
    <row r="269" spans="2:27" ht="15" customHeight="1">
      <c r="B269" s="240">
        <f t="shared" si="187"/>
        <v>18</v>
      </c>
      <c r="C269" s="260" t="str">
        <f t="shared" si="188"/>
        <v/>
      </c>
      <c r="D269" s="260" t="str">
        <f t="shared" si="189"/>
        <v>-</v>
      </c>
      <c r="E269" s="260" t="str">
        <f t="shared" si="190"/>
        <v>-</v>
      </c>
      <c r="F269" s="260" t="str">
        <f>IF($N168=FALSE,"",TEXT(IF(O$3=TRUE,ROUND(W234,$M$251),ROUNDUP(W234,$M$251)),Q269))</f>
        <v/>
      </c>
      <c r="H269" s="269" t="str">
        <f>IF($N168=FALSE,"",ROUND(Pressure_1_R2!N21*$H$145,M$251+1))</f>
        <v/>
      </c>
      <c r="I269" s="269" t="str">
        <f>IF($N168=FALSE,"",ROUND(Pressure_1_R2!O21*$H$145,M$251+1))</f>
        <v/>
      </c>
      <c r="J269" s="269" t="str">
        <f t="shared" si="191"/>
        <v/>
      </c>
      <c r="K269" s="270" t="str">
        <f t="shared" si="192"/>
        <v>-</v>
      </c>
      <c r="M269" s="255" t="str">
        <f ca="1">IF($N168=FALSE,"",OFFSET(Y$250,COUNTIF(W$251:W$261,"&lt;="&amp;U234),0)+P$3)</f>
        <v/>
      </c>
      <c r="N269" s="255" t="str">
        <f ca="1">IF($N168=FALSE,"",SUBSTITUTE(OFFSET($AA$250,COUNTIF($Z$251:$Z$260,"&lt;="&amp;ABS(C234)),0),0,"")&amp;N$251)</f>
        <v/>
      </c>
      <c r="O269" s="255" t="str">
        <f ca="1">IF($N168=FALSE,"",SUBSTITUTE(OFFSET($AA$250,COUNTIF($Z$251:$Z$260,"&lt;="&amp;ABS(H234)),0),0,"")&amp;O$251)</f>
        <v/>
      </c>
      <c r="P269" s="255" t="str">
        <f ca="1">IF($N168=FALSE,"",SUBSTITUTE(OFFSET($AA$250,COUNTIF($Z$251:$Z$260,"&lt;="&amp;ABS(I234)),0),0,"")&amp;P$251)</f>
        <v/>
      </c>
      <c r="Q269" s="255" t="str">
        <f t="shared" ref="Q269:R269" si="196">IF($N168=FALSE,"",Q$251)</f>
        <v/>
      </c>
      <c r="R269" s="255" t="str">
        <f t="shared" si="196"/>
        <v/>
      </c>
    </row>
    <row r="270" spans="2:27" ht="15" customHeight="1">
      <c r="B270" s="240">
        <f t="shared" si="187"/>
        <v>19</v>
      </c>
      <c r="C270" s="260" t="str">
        <f t="shared" si="188"/>
        <v/>
      </c>
      <c r="D270" s="260" t="str">
        <f t="shared" si="189"/>
        <v>-</v>
      </c>
      <c r="E270" s="260" t="str">
        <f t="shared" si="190"/>
        <v>-</v>
      </c>
      <c r="F270" s="260" t="str">
        <f>IF($N169=FALSE,"",TEXT(IF(O$3=TRUE,ROUND(W235,$M$251),ROUNDUP(W235,$M$251)),Q270))</f>
        <v/>
      </c>
      <c r="H270" s="269" t="str">
        <f>IF($N169=FALSE,"",ROUND(Pressure_1_R2!N22*$H$145,M$251+1))</f>
        <v/>
      </c>
      <c r="I270" s="269" t="str">
        <f>IF($N169=FALSE,"",ROUND(Pressure_1_R2!O22*$H$145,M$251+1))</f>
        <v/>
      </c>
      <c r="J270" s="269" t="str">
        <f t="shared" si="191"/>
        <v/>
      </c>
      <c r="K270" s="270" t="str">
        <f t="shared" si="192"/>
        <v>-</v>
      </c>
      <c r="M270" s="255" t="str">
        <f ca="1">IF($N169=FALSE,"",OFFSET(Y$250,COUNTIF(W$251:W$261,"&lt;="&amp;U235),0)+P$3)</f>
        <v/>
      </c>
      <c r="N270" s="255" t="str">
        <f ca="1">IF($N169=FALSE,"",SUBSTITUTE(OFFSET($AA$250,COUNTIF($Z$251:$Z$260,"&lt;="&amp;ABS(C235)),0),0,"")&amp;N$251)</f>
        <v/>
      </c>
      <c r="O270" s="255" t="str">
        <f ca="1">IF($N169=FALSE,"",SUBSTITUTE(OFFSET($AA$250,COUNTIF($Z$251:$Z$260,"&lt;="&amp;ABS(H235)),0),0,"")&amp;O$251)</f>
        <v/>
      </c>
      <c r="P270" s="255" t="str">
        <f ca="1">IF($N169=FALSE,"",SUBSTITUTE(OFFSET($AA$250,COUNTIF($Z$251:$Z$260,"&lt;="&amp;ABS(I235)),0),0,"")&amp;P$251)</f>
        <v/>
      </c>
      <c r="Q270" s="255" t="str">
        <f t="shared" ref="Q270:R270" si="197">IF($N169=FALSE,"",Q$251)</f>
        <v/>
      </c>
      <c r="R270" s="255" t="str">
        <f t="shared" si="197"/>
        <v/>
      </c>
    </row>
    <row r="271" spans="2:27" ht="15" customHeight="1">
      <c r="B271" s="240">
        <f t="shared" si="187"/>
        <v>20</v>
      </c>
      <c r="C271" s="260" t="str">
        <f t="shared" si="188"/>
        <v/>
      </c>
      <c r="D271" s="260" t="str">
        <f t="shared" si="189"/>
        <v>-</v>
      </c>
      <c r="E271" s="260" t="str">
        <f t="shared" si="190"/>
        <v>-</v>
      </c>
      <c r="F271" s="260" t="str">
        <f>IF($N170=FALSE,"",TEXT(IF(O$3=TRUE,ROUND(W236,$M$251),ROUNDUP(W236,$M$251)),Q271))</f>
        <v/>
      </c>
      <c r="H271" s="269" t="str">
        <f>IF($N170=FALSE,"",ROUND(Pressure_1_R2!N23*$H$145,M$251+1))</f>
        <v/>
      </c>
      <c r="I271" s="269" t="str">
        <f>IF($N170=FALSE,"",ROUND(Pressure_1_R2!O23*$H$145,M$251+1))</f>
        <v/>
      </c>
      <c r="J271" s="269" t="str">
        <f t="shared" si="191"/>
        <v/>
      </c>
      <c r="K271" s="270" t="str">
        <f t="shared" si="192"/>
        <v>-</v>
      </c>
      <c r="M271" s="255" t="str">
        <f ca="1">IF($N170=FALSE,"",OFFSET(Y$250,COUNTIF(W$251:W$261,"&lt;="&amp;U236),0)+P$3)</f>
        <v/>
      </c>
      <c r="N271" s="255" t="str">
        <f ca="1">IF($N170=FALSE,"",SUBSTITUTE(OFFSET($AA$250,COUNTIF($Z$251:$Z$260,"&lt;="&amp;ABS(C236)),0),0,"")&amp;N$251)</f>
        <v/>
      </c>
      <c r="O271" s="255" t="str">
        <f ca="1">IF($N170=FALSE,"",SUBSTITUTE(OFFSET($AA$250,COUNTIF($Z$251:$Z$260,"&lt;="&amp;ABS(H236)),0),0,"")&amp;O$251)</f>
        <v/>
      </c>
      <c r="P271" s="255" t="str">
        <f ca="1">IF($N170=FALSE,"",SUBSTITUTE(OFFSET($AA$250,COUNTIF($Z$251:$Z$260,"&lt;="&amp;ABS(I236)),0),0,"")&amp;P$251)</f>
        <v/>
      </c>
      <c r="Q271" s="255" t="str">
        <f t="shared" ref="Q271:R271" si="198">IF($N170=FALSE,"",Q$251)</f>
        <v/>
      </c>
      <c r="R271" s="255" t="str">
        <f t="shared" si="198"/>
        <v/>
      </c>
    </row>
    <row r="272" spans="2:27" ht="15" customHeight="1">
      <c r="B272" s="240">
        <f t="shared" si="187"/>
        <v>21</v>
      </c>
      <c r="C272" s="260" t="str">
        <f t="shared" si="188"/>
        <v/>
      </c>
      <c r="D272" s="260" t="str">
        <f t="shared" si="189"/>
        <v>-</v>
      </c>
      <c r="E272" s="260" t="str">
        <f t="shared" si="190"/>
        <v>-</v>
      </c>
      <c r="F272" s="260" t="str">
        <f>IF($N171=FALSE,"",TEXT(IF(O$3=TRUE,ROUND(W237,$M$251),ROUNDUP(W237,$M$251)),Q272))</f>
        <v/>
      </c>
      <c r="H272" s="269" t="str">
        <f>IF($N171=FALSE,"",ROUND(Pressure_1_R2!N24*$H$145,M$251+1))</f>
        <v/>
      </c>
      <c r="I272" s="269" t="str">
        <f>IF($N171=FALSE,"",ROUND(Pressure_1_R2!O24*$H$145,M$251+1))</f>
        <v/>
      </c>
      <c r="J272" s="269" t="str">
        <f t="shared" si="191"/>
        <v/>
      </c>
      <c r="K272" s="270" t="str">
        <f t="shared" si="192"/>
        <v>-</v>
      </c>
      <c r="M272" s="255" t="str">
        <f ca="1">IF($N171=FALSE,"",OFFSET(Y$250,COUNTIF(W$251:W$261,"&lt;="&amp;U237),0)+P$3)</f>
        <v/>
      </c>
      <c r="N272" s="255" t="str">
        <f ca="1">IF($N171=FALSE,"",SUBSTITUTE(OFFSET($AA$250,COUNTIF($Z$251:$Z$260,"&lt;="&amp;ABS(C237)),0),0,"")&amp;N$251)</f>
        <v/>
      </c>
      <c r="O272" s="255" t="str">
        <f ca="1">IF($N171=FALSE,"",SUBSTITUTE(OFFSET($AA$250,COUNTIF($Z$251:$Z$260,"&lt;="&amp;ABS(H237)),0),0,"")&amp;O$251)</f>
        <v/>
      </c>
      <c r="P272" s="255" t="str">
        <f ca="1">IF($N171=FALSE,"",SUBSTITUTE(OFFSET($AA$250,COUNTIF($Z$251:$Z$260,"&lt;="&amp;ABS(I237)),0),0,"")&amp;P$251)</f>
        <v/>
      </c>
      <c r="Q272" s="255" t="str">
        <f t="shared" ref="Q272:R272" si="199">IF($N171=FALSE,"",Q$251)</f>
        <v/>
      </c>
      <c r="R272" s="255" t="str">
        <f t="shared" si="199"/>
        <v/>
      </c>
    </row>
    <row r="273" spans="1:20" ht="15" customHeight="1">
      <c r="B273" s="240">
        <f t="shared" si="187"/>
        <v>22</v>
      </c>
      <c r="C273" s="260" t="str">
        <f t="shared" si="188"/>
        <v/>
      </c>
      <c r="D273" s="260" t="str">
        <f t="shared" si="189"/>
        <v>-</v>
      </c>
      <c r="E273" s="260" t="str">
        <f t="shared" si="190"/>
        <v>-</v>
      </c>
      <c r="F273" s="260" t="str">
        <f>IF($N172=FALSE,"",TEXT(IF(O$3=TRUE,ROUND(W238,$M$251),ROUNDUP(W238,$M$251)),Q273))</f>
        <v/>
      </c>
      <c r="H273" s="269" t="str">
        <f>IF($N172=FALSE,"",ROUND(Pressure_1_R2!N25*$H$145,M$251+1))</f>
        <v/>
      </c>
      <c r="I273" s="269" t="str">
        <f>IF($N172=FALSE,"",ROUND(Pressure_1_R2!O25*$H$145,M$251+1))</f>
        <v/>
      </c>
      <c r="J273" s="269" t="str">
        <f t="shared" si="191"/>
        <v/>
      </c>
      <c r="K273" s="270" t="str">
        <f t="shared" si="192"/>
        <v>-</v>
      </c>
      <c r="M273" s="255" t="str">
        <f ca="1">IF($N172=FALSE,"",OFFSET(Y$250,COUNTIF(W$251:W$261,"&lt;="&amp;U238),0)+P$3)</f>
        <v/>
      </c>
      <c r="N273" s="255" t="str">
        <f ca="1">IF($N172=FALSE,"",SUBSTITUTE(OFFSET($AA$250,COUNTIF($Z$251:$Z$260,"&lt;="&amp;ABS(C238)),0),0,"")&amp;N$251)</f>
        <v/>
      </c>
      <c r="O273" s="255" t="str">
        <f ca="1">IF($N172=FALSE,"",SUBSTITUTE(OFFSET($AA$250,COUNTIF($Z$251:$Z$260,"&lt;="&amp;ABS(H238)),0),0,"")&amp;O$251)</f>
        <v/>
      </c>
      <c r="P273" s="255" t="str">
        <f ca="1">IF($N172=FALSE,"",SUBSTITUTE(OFFSET($AA$250,COUNTIF($Z$251:$Z$260,"&lt;="&amp;ABS(I238)),0),0,"")&amp;P$251)</f>
        <v/>
      </c>
      <c r="Q273" s="255" t="str">
        <f t="shared" ref="Q273:R273" si="200">IF($N172=FALSE,"",Q$251)</f>
        <v/>
      </c>
      <c r="R273" s="255" t="str">
        <f t="shared" si="200"/>
        <v/>
      </c>
    </row>
    <row r="274" spans="1:20" ht="15" customHeight="1">
      <c r="B274" s="240">
        <f t="shared" si="187"/>
        <v>23</v>
      </c>
      <c r="C274" s="260" t="str">
        <f t="shared" si="188"/>
        <v/>
      </c>
      <c r="D274" s="260" t="str">
        <f t="shared" si="189"/>
        <v>-</v>
      </c>
      <c r="E274" s="260" t="str">
        <f t="shared" si="190"/>
        <v>-</v>
      </c>
      <c r="F274" s="260" t="str">
        <f>IF($N173=FALSE,"",TEXT(IF(O$3=TRUE,ROUND(W239,$M$251),ROUNDUP(W239,$M$251)),Q274))</f>
        <v/>
      </c>
      <c r="H274" s="269" t="str">
        <f>IF($N173=FALSE,"",ROUND(Pressure_1_R2!N26*$H$145,M$251+1))</f>
        <v/>
      </c>
      <c r="I274" s="269" t="str">
        <f>IF($N173=FALSE,"",ROUND(Pressure_1_R2!O26*$H$145,M$251+1))</f>
        <v/>
      </c>
      <c r="J274" s="269" t="str">
        <f t="shared" si="191"/>
        <v/>
      </c>
      <c r="K274" s="270" t="str">
        <f t="shared" si="192"/>
        <v>-</v>
      </c>
      <c r="M274" s="255" t="str">
        <f ca="1">IF($N173=FALSE,"",OFFSET(Y$250,COUNTIF(W$251:W$261,"&lt;="&amp;U239),0)+P$3)</f>
        <v/>
      </c>
      <c r="N274" s="255" t="str">
        <f ca="1">IF($N173=FALSE,"",SUBSTITUTE(OFFSET($AA$250,COUNTIF($Z$251:$Z$260,"&lt;="&amp;ABS(C239)),0),0,"")&amp;N$251)</f>
        <v/>
      </c>
      <c r="O274" s="255" t="str">
        <f ca="1">IF($N173=FALSE,"",SUBSTITUTE(OFFSET($AA$250,COUNTIF($Z$251:$Z$260,"&lt;="&amp;ABS(H239)),0),0,"")&amp;O$251)</f>
        <v/>
      </c>
      <c r="P274" s="255" t="str">
        <f ca="1">IF($N173=FALSE,"",SUBSTITUTE(OFFSET($AA$250,COUNTIF($Z$251:$Z$260,"&lt;="&amp;ABS(I239)),0),0,"")&amp;P$251)</f>
        <v/>
      </c>
      <c r="Q274" s="255" t="str">
        <f t="shared" ref="Q274:R274" si="201">IF($N173=FALSE,"",Q$251)</f>
        <v/>
      </c>
      <c r="R274" s="255" t="str">
        <f t="shared" si="201"/>
        <v/>
      </c>
    </row>
    <row r="275" spans="1:20" ht="15" customHeight="1">
      <c r="B275" s="240">
        <f t="shared" si="187"/>
        <v>24</v>
      </c>
      <c r="C275" s="260" t="str">
        <f t="shared" si="188"/>
        <v/>
      </c>
      <c r="D275" s="260" t="str">
        <f t="shared" si="189"/>
        <v>-</v>
      </c>
      <c r="E275" s="260" t="str">
        <f t="shared" si="190"/>
        <v>-</v>
      </c>
      <c r="F275" s="260" t="str">
        <f>IF($N174=FALSE,"",TEXT(IF(O$3=TRUE,ROUND(W240,$M$251),ROUNDUP(W240,$M$251)),Q275))</f>
        <v/>
      </c>
      <c r="H275" s="269" t="str">
        <f>IF($N174=FALSE,"",ROUND(Pressure_1_R2!N27*$H$145,M$251+1))</f>
        <v/>
      </c>
      <c r="I275" s="269" t="str">
        <f>IF($N174=FALSE,"",ROUND(Pressure_1_R2!O27*$H$145,M$251+1))</f>
        <v/>
      </c>
      <c r="J275" s="269" t="str">
        <f t="shared" si="191"/>
        <v/>
      </c>
      <c r="K275" s="270" t="str">
        <f t="shared" si="192"/>
        <v>-</v>
      </c>
      <c r="M275" s="255" t="str">
        <f ca="1">IF($N174=FALSE,"",OFFSET(Y$250,COUNTIF(W$251:W$261,"&lt;="&amp;U240),0)+P$3)</f>
        <v/>
      </c>
      <c r="N275" s="255" t="str">
        <f ca="1">IF($N174=FALSE,"",SUBSTITUTE(OFFSET($AA$250,COUNTIF($Z$251:$Z$260,"&lt;="&amp;ABS(C240)),0),0,"")&amp;N$251)</f>
        <v/>
      </c>
      <c r="O275" s="255" t="str">
        <f ca="1">IF($N174=FALSE,"",SUBSTITUTE(OFFSET($AA$250,COUNTIF($Z$251:$Z$260,"&lt;="&amp;ABS(H240)),0),0,"")&amp;O$251)</f>
        <v/>
      </c>
      <c r="P275" s="255" t="str">
        <f ca="1">IF($N174=FALSE,"",SUBSTITUTE(OFFSET($AA$250,COUNTIF($Z$251:$Z$260,"&lt;="&amp;ABS(I240)),0),0,"")&amp;P$251)</f>
        <v/>
      </c>
      <c r="Q275" s="255" t="str">
        <f t="shared" ref="Q275:R275" si="202">IF($N174=FALSE,"",Q$251)</f>
        <v/>
      </c>
      <c r="R275" s="255" t="str">
        <f t="shared" si="202"/>
        <v/>
      </c>
    </row>
    <row r="276" spans="1:20" ht="15" customHeight="1">
      <c r="B276" s="240">
        <f t="shared" si="187"/>
        <v>25</v>
      </c>
      <c r="C276" s="260" t="str">
        <f t="shared" si="188"/>
        <v/>
      </c>
      <c r="D276" s="260" t="str">
        <f t="shared" si="189"/>
        <v>-</v>
      </c>
      <c r="E276" s="260" t="str">
        <f t="shared" si="190"/>
        <v>-</v>
      </c>
      <c r="F276" s="260" t="str">
        <f>IF($N175=FALSE,"",TEXT(IF(O$3=TRUE,ROUND(W241,$M$251),ROUNDUP(W241,$M$251)),Q276))</f>
        <v/>
      </c>
      <c r="H276" s="269" t="str">
        <f>IF($N175=FALSE,"",ROUND(Pressure_1_R2!N28*$H$145,M$251+1))</f>
        <v/>
      </c>
      <c r="I276" s="269" t="str">
        <f>IF($N175=FALSE,"",ROUND(Pressure_1_R2!O28*$H$145,M$251+1))</f>
        <v/>
      </c>
      <c r="J276" s="269" t="str">
        <f t="shared" si="191"/>
        <v/>
      </c>
      <c r="K276" s="270" t="str">
        <f t="shared" si="192"/>
        <v>-</v>
      </c>
      <c r="M276" s="255" t="str">
        <f ca="1">IF($N175=FALSE,"",OFFSET(Y$250,COUNTIF(W$251:W$261,"&lt;="&amp;U241),0)+P$3)</f>
        <v/>
      </c>
      <c r="N276" s="255" t="str">
        <f ca="1">IF($N175=FALSE,"",SUBSTITUTE(OFFSET($AA$250,COUNTIF($Z$251:$Z$260,"&lt;="&amp;ABS(C241)),0),0,"")&amp;N$251)</f>
        <v/>
      </c>
      <c r="O276" s="255" t="str">
        <f ca="1">IF($N175=FALSE,"",SUBSTITUTE(OFFSET($AA$250,COUNTIF($Z$251:$Z$260,"&lt;="&amp;ABS(H241)),0),0,"")&amp;O$251)</f>
        <v/>
      </c>
      <c r="P276" s="255" t="str">
        <f ca="1">IF($N175=FALSE,"",SUBSTITUTE(OFFSET($AA$250,COUNTIF($Z$251:$Z$260,"&lt;="&amp;ABS(I241)),0),0,"")&amp;P$251)</f>
        <v/>
      </c>
      <c r="Q276" s="255" t="str">
        <f t="shared" ref="Q276:R276" si="203">IF($N175=FALSE,"",Q$251)</f>
        <v/>
      </c>
      <c r="R276" s="255" t="str">
        <f t="shared" si="203"/>
        <v/>
      </c>
    </row>
    <row r="277" spans="1:20" ht="15" customHeight="1">
      <c r="B277" s="240">
        <f t="shared" si="187"/>
        <v>26</v>
      </c>
      <c r="C277" s="260" t="str">
        <f t="shared" si="188"/>
        <v/>
      </c>
      <c r="D277" s="260" t="str">
        <f t="shared" si="189"/>
        <v>-</v>
      </c>
      <c r="E277" s="260" t="str">
        <f t="shared" si="190"/>
        <v>-</v>
      </c>
      <c r="F277" s="260" t="str">
        <f>IF($N176=FALSE,"",TEXT(IF(O$3=TRUE,ROUND(W242,$M$251),ROUNDUP(W242,$M$251)),Q277))</f>
        <v/>
      </c>
      <c r="H277" s="269" t="str">
        <f>IF($N176=FALSE,"",ROUND(Pressure_1_R2!N29*$H$145,M$251+1))</f>
        <v/>
      </c>
      <c r="I277" s="269" t="str">
        <f>IF($N176=FALSE,"",ROUND(Pressure_1_R2!O29*$H$145,M$251+1))</f>
        <v/>
      </c>
      <c r="J277" s="269" t="str">
        <f t="shared" si="191"/>
        <v/>
      </c>
      <c r="K277" s="270" t="str">
        <f t="shared" si="192"/>
        <v>-</v>
      </c>
      <c r="M277" s="255" t="str">
        <f ca="1">IF($N176=FALSE,"",OFFSET(Y$250,COUNTIF(W$251:W$261,"&lt;="&amp;U242),0)+P$3)</f>
        <v/>
      </c>
      <c r="N277" s="255" t="str">
        <f ca="1">IF($N176=FALSE,"",SUBSTITUTE(OFFSET($AA$250,COUNTIF($Z$251:$Z$260,"&lt;="&amp;ABS(C242)),0),0,"")&amp;N$251)</f>
        <v/>
      </c>
      <c r="O277" s="255" t="str">
        <f ca="1">IF($N176=FALSE,"",SUBSTITUTE(OFFSET($AA$250,COUNTIF($Z$251:$Z$260,"&lt;="&amp;ABS(H242)),0),0,"")&amp;O$251)</f>
        <v/>
      </c>
      <c r="P277" s="255" t="str">
        <f ca="1">IF($N176=FALSE,"",SUBSTITUTE(OFFSET($AA$250,COUNTIF($Z$251:$Z$260,"&lt;="&amp;ABS(I242)),0),0,"")&amp;P$251)</f>
        <v/>
      </c>
      <c r="Q277" s="255" t="str">
        <f t="shared" ref="Q277:R277" si="204">IF($N176=FALSE,"",Q$251)</f>
        <v/>
      </c>
      <c r="R277" s="255" t="str">
        <f t="shared" si="204"/>
        <v/>
      </c>
    </row>
    <row r="278" spans="1:20" ht="15" customHeight="1">
      <c r="B278" s="240">
        <f t="shared" si="187"/>
        <v>27</v>
      </c>
      <c r="C278" s="260" t="str">
        <f t="shared" si="188"/>
        <v/>
      </c>
      <c r="D278" s="260" t="str">
        <f t="shared" si="189"/>
        <v>-</v>
      </c>
      <c r="E278" s="260" t="str">
        <f t="shared" si="190"/>
        <v>-</v>
      </c>
      <c r="F278" s="260" t="str">
        <f>IF($N177=FALSE,"",TEXT(IF(O$3=TRUE,ROUND(W243,$M$251),ROUNDUP(W243,$M$251)),Q278))</f>
        <v/>
      </c>
      <c r="H278" s="269" t="str">
        <f>IF($N177=FALSE,"",ROUND(Pressure_1_R2!N30*$H$145,M$251+1))</f>
        <v/>
      </c>
      <c r="I278" s="269" t="str">
        <f>IF($N177=FALSE,"",ROUND(Pressure_1_R2!O30*$H$145,M$251+1))</f>
        <v/>
      </c>
      <c r="J278" s="269" t="str">
        <f t="shared" si="191"/>
        <v/>
      </c>
      <c r="K278" s="270" t="str">
        <f t="shared" si="192"/>
        <v>-</v>
      </c>
      <c r="M278" s="255" t="str">
        <f ca="1">IF($N177=FALSE,"",OFFSET(Y$250,COUNTIF(W$251:W$261,"&lt;="&amp;U243),0)+P$3)</f>
        <v/>
      </c>
      <c r="N278" s="255" t="str">
        <f ca="1">IF($N177=FALSE,"",SUBSTITUTE(OFFSET($AA$250,COUNTIF($Z$251:$Z$260,"&lt;="&amp;ABS(C243)),0),0,"")&amp;N$251)</f>
        <v/>
      </c>
      <c r="O278" s="255" t="str">
        <f ca="1">IF($N177=FALSE,"",SUBSTITUTE(OFFSET($AA$250,COUNTIF($Z$251:$Z$260,"&lt;="&amp;ABS(H243)),0),0,"")&amp;O$251)</f>
        <v/>
      </c>
      <c r="P278" s="255" t="str">
        <f ca="1">IF($N177=FALSE,"",SUBSTITUTE(OFFSET($AA$250,COUNTIF($Z$251:$Z$260,"&lt;="&amp;ABS(I243)),0),0,"")&amp;P$251)</f>
        <v/>
      </c>
      <c r="Q278" s="255" t="str">
        <f t="shared" ref="Q278:R278" si="205">IF($N177=FALSE,"",Q$251)</f>
        <v/>
      </c>
      <c r="R278" s="255" t="str">
        <f t="shared" si="205"/>
        <v/>
      </c>
      <c r="T278" s="239"/>
    </row>
    <row r="279" spans="1:20" ht="15" customHeight="1">
      <c r="B279" s="240">
        <f t="shared" si="187"/>
        <v>28</v>
      </c>
      <c r="C279" s="260" t="str">
        <f t="shared" si="188"/>
        <v/>
      </c>
      <c r="D279" s="260" t="str">
        <f t="shared" si="189"/>
        <v>-</v>
      </c>
      <c r="E279" s="260" t="str">
        <f t="shared" si="190"/>
        <v>-</v>
      </c>
      <c r="F279" s="260" t="str">
        <f>IF($N178=FALSE,"",TEXT(IF(O$3=TRUE,ROUND(W244,$M$251),ROUNDUP(W244,$M$251)),Q279))</f>
        <v/>
      </c>
      <c r="H279" s="269" t="str">
        <f>IF($N178=FALSE,"",ROUND(Pressure_1_R2!N31*$H$145,M$251+1))</f>
        <v/>
      </c>
      <c r="I279" s="269" t="str">
        <f>IF($N178=FALSE,"",ROUND(Pressure_1_R2!O31*$H$145,M$251+1))</f>
        <v/>
      </c>
      <c r="J279" s="269" t="str">
        <f t="shared" si="191"/>
        <v/>
      </c>
      <c r="K279" s="270" t="str">
        <f t="shared" si="192"/>
        <v>-</v>
      </c>
      <c r="M279" s="255" t="str">
        <f ca="1">IF($N178=FALSE,"",OFFSET(Y$250,COUNTIF(W$251:W$261,"&lt;="&amp;U244),0)+P$3)</f>
        <v/>
      </c>
      <c r="N279" s="255" t="str">
        <f ca="1">IF($N178=FALSE,"",SUBSTITUTE(OFFSET($AA$250,COUNTIF($Z$251:$Z$260,"&lt;="&amp;ABS(C244)),0),0,"")&amp;N$251)</f>
        <v/>
      </c>
      <c r="O279" s="255" t="str">
        <f ca="1">IF($N178=FALSE,"",SUBSTITUTE(OFFSET($AA$250,COUNTIF($Z$251:$Z$260,"&lt;="&amp;ABS(H244)),0),0,"")&amp;O$251)</f>
        <v/>
      </c>
      <c r="P279" s="255" t="str">
        <f ca="1">IF($N178=FALSE,"",SUBSTITUTE(OFFSET($AA$250,COUNTIF($Z$251:$Z$260,"&lt;="&amp;ABS(I244)),0),0,"")&amp;P$251)</f>
        <v/>
      </c>
      <c r="Q279" s="255" t="str">
        <f t="shared" ref="Q279:R279" si="206">IF($N178=FALSE,"",Q$251)</f>
        <v/>
      </c>
      <c r="R279" s="255" t="str">
        <f t="shared" si="206"/>
        <v/>
      </c>
      <c r="T279" s="239"/>
    </row>
    <row r="280" spans="1:20" ht="15" customHeight="1">
      <c r="B280" s="240">
        <f t="shared" si="187"/>
        <v>29</v>
      </c>
      <c r="C280" s="260" t="str">
        <f t="shared" si="188"/>
        <v/>
      </c>
      <c r="D280" s="260" t="str">
        <f t="shared" si="189"/>
        <v>-</v>
      </c>
      <c r="E280" s="260" t="str">
        <f t="shared" si="190"/>
        <v>-</v>
      </c>
      <c r="F280" s="260" t="str">
        <f>IF($N179=FALSE,"",TEXT(IF(O$3=TRUE,ROUND(W245,$M$251),ROUNDUP(W245,$M$251)),Q280))</f>
        <v/>
      </c>
      <c r="H280" s="269" t="str">
        <f>IF($N179=FALSE,"",ROUND(Pressure_1_R2!N32*$H$145,M$251+1))</f>
        <v/>
      </c>
      <c r="I280" s="269" t="str">
        <f>IF($N179=FALSE,"",ROUND(Pressure_1_R2!O32*$H$145,M$251+1))</f>
        <v/>
      </c>
      <c r="J280" s="269" t="str">
        <f t="shared" si="191"/>
        <v/>
      </c>
      <c r="K280" s="270" t="str">
        <f t="shared" si="192"/>
        <v>-</v>
      </c>
      <c r="M280" s="255" t="str">
        <f ca="1">IF($N179=FALSE,"",OFFSET(Y$250,COUNTIF(W$251:W$261,"&lt;="&amp;U245),0)+P$3)</f>
        <v/>
      </c>
      <c r="N280" s="255" t="str">
        <f ca="1">IF($N179=FALSE,"",SUBSTITUTE(OFFSET($AA$250,COUNTIF($Z$251:$Z$260,"&lt;="&amp;ABS(C245)),0),0,"")&amp;N$251)</f>
        <v/>
      </c>
      <c r="O280" s="255" t="str">
        <f ca="1">IF($N179=FALSE,"",SUBSTITUTE(OFFSET($AA$250,COUNTIF($Z$251:$Z$260,"&lt;="&amp;ABS(H245)),0),0,"")&amp;O$251)</f>
        <v/>
      </c>
      <c r="P280" s="255" t="str">
        <f ca="1">IF($N179=FALSE,"",SUBSTITUTE(OFFSET($AA$250,COUNTIF($Z$251:$Z$260,"&lt;="&amp;ABS(I245)),0),0,"")&amp;P$251)</f>
        <v/>
      </c>
      <c r="Q280" s="255" t="str">
        <f t="shared" ref="Q280:R280" si="207">IF($N179=FALSE,"",Q$251)</f>
        <v/>
      </c>
      <c r="R280" s="255" t="str">
        <f t="shared" si="207"/>
        <v/>
      </c>
      <c r="T280" s="239"/>
    </row>
    <row r="281" spans="1:20" ht="15" customHeight="1">
      <c r="B281" s="240">
        <f t="shared" si="187"/>
        <v>30</v>
      </c>
      <c r="C281" s="260" t="str">
        <f t="shared" si="188"/>
        <v/>
      </c>
      <c r="D281" s="260" t="str">
        <f t="shared" si="189"/>
        <v>-</v>
      </c>
      <c r="E281" s="260" t="str">
        <f t="shared" si="190"/>
        <v>-</v>
      </c>
      <c r="F281" s="260" t="str">
        <f>IF($N180=FALSE,"",TEXT(IF(O$3=TRUE,ROUND(W246,$M$251),ROUNDUP(W246,$M$251)),Q281))</f>
        <v/>
      </c>
      <c r="H281" s="269" t="str">
        <f>IF($N180=FALSE,"",ROUND(Pressure_1_R2!N33*$H$145,M$251+1))</f>
        <v/>
      </c>
      <c r="I281" s="269" t="str">
        <f>IF($N180=FALSE,"",ROUND(Pressure_1_R2!O33*$H$145,M$251+1))</f>
        <v/>
      </c>
      <c r="J281" s="269" t="str">
        <f t="shared" si="191"/>
        <v/>
      </c>
      <c r="K281" s="270" t="str">
        <f t="shared" si="192"/>
        <v>-</v>
      </c>
      <c r="M281" s="255" t="str">
        <f ca="1">IF($N180=FALSE,"",OFFSET(Y$250,COUNTIF(W$251:W$261,"&lt;="&amp;U246),0)+P$3)</f>
        <v/>
      </c>
      <c r="N281" s="255" t="str">
        <f ca="1">IF($N180=FALSE,"",SUBSTITUTE(OFFSET($AA$250,COUNTIF($Z$251:$Z$260,"&lt;="&amp;ABS(C246)),0),0,"")&amp;N$251)</f>
        <v/>
      </c>
      <c r="O281" s="255" t="str">
        <f ca="1">IF($N180=FALSE,"",SUBSTITUTE(OFFSET($AA$250,COUNTIF($Z$251:$Z$260,"&lt;="&amp;ABS(H246)),0),0,"")&amp;O$251)</f>
        <v/>
      </c>
      <c r="P281" s="255" t="str">
        <f ca="1">IF($N180=FALSE,"",SUBSTITUTE(OFFSET($AA$250,COUNTIF($Z$251:$Z$260,"&lt;="&amp;ABS(I246)),0),0,"")&amp;P$251)</f>
        <v/>
      </c>
      <c r="Q281" s="255" t="str">
        <f t="shared" ref="Q281:R281" si="208">IF($N180=FALSE,"",Q$251)</f>
        <v/>
      </c>
      <c r="R281" s="255" t="str">
        <f t="shared" si="208"/>
        <v/>
      </c>
      <c r="T281" s="239"/>
    </row>
    <row r="282" spans="1:20" ht="15" customHeight="1">
      <c r="B282" s="239"/>
      <c r="C282" s="239"/>
      <c r="D282" s="239"/>
      <c r="E282" s="239"/>
      <c r="T282" s="239"/>
    </row>
    <row r="283" spans="1:20" ht="15" customHeight="1">
      <c r="B283" s="239"/>
      <c r="C283" s="239"/>
      <c r="D283" s="239"/>
      <c r="E283" s="239"/>
      <c r="F283" s="256"/>
      <c r="T283" s="239"/>
    </row>
    <row r="284" spans="1:20" ht="15" customHeight="1">
      <c r="B284" s="239"/>
      <c r="C284" s="239"/>
      <c r="D284" s="239"/>
      <c r="E284" s="239"/>
      <c r="H284" s="256"/>
      <c r="I284" s="256"/>
      <c r="J284" s="256"/>
      <c r="K284" s="256"/>
      <c r="L284" s="256"/>
      <c r="M284" s="256"/>
      <c r="N284" s="256"/>
    </row>
    <row r="285" spans="1:20" ht="15" customHeight="1">
      <c r="A285" s="236" t="s">
        <v>612</v>
      </c>
      <c r="B285" s="237"/>
      <c r="C285" s="237"/>
      <c r="D285" s="237"/>
      <c r="E285" s="238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8"/>
      <c r="S285" s="238"/>
      <c r="T285" s="238"/>
    </row>
    <row r="286" spans="1:20" ht="15" customHeight="1">
      <c r="B286" s="363" t="s">
        <v>557</v>
      </c>
      <c r="C286" s="503" t="s">
        <v>995</v>
      </c>
      <c r="D286" s="503" t="s">
        <v>996</v>
      </c>
      <c r="E286" s="373" t="s">
        <v>849</v>
      </c>
      <c r="F286" s="369" t="s">
        <v>559</v>
      </c>
      <c r="G286" s="372" t="s">
        <v>846</v>
      </c>
      <c r="H286" s="369" t="s">
        <v>558</v>
      </c>
      <c r="I286" s="337">
        <f ca="1">E292</f>
        <v>0</v>
      </c>
      <c r="J286" s="337" t="s">
        <v>888</v>
      </c>
      <c r="K286" s="369" t="s">
        <v>613</v>
      </c>
      <c r="L286" s="369" t="s">
        <v>614</v>
      </c>
      <c r="M286" s="238"/>
      <c r="N286" s="238"/>
      <c r="O286" s="238"/>
      <c r="P286" s="238"/>
      <c r="Q286" s="238"/>
      <c r="R286" s="238"/>
      <c r="S286" s="238"/>
      <c r="T286" s="238"/>
    </row>
    <row r="287" spans="1:20" ht="15" customHeight="1">
      <c r="B287" s="240">
        <f>COUNTIF(B293:B352,TRUE)/2</f>
        <v>0</v>
      </c>
      <c r="C287" s="438">
        <f>MIN(Pressure_1_R3!$E$4:$E$63)</f>
        <v>0</v>
      </c>
      <c r="D287" s="438">
        <f>MAX(Pressure_1_R3!$E$4:$E$63)</f>
        <v>0</v>
      </c>
      <c r="E287" s="245">
        <f>Pressure_1_R3!K4</f>
        <v>0</v>
      </c>
      <c r="F287" s="245">
        <f>Pressure_1_R3!L4</f>
        <v>0</v>
      </c>
      <c r="G287" s="245">
        <f>Pressure_1_R3!M4</f>
        <v>0</v>
      </c>
      <c r="H287" s="245" t="e">
        <f ca="1">OFFSET($Z$6,MATCH(F292,$Z$7:$Z$31,0),MATCH(E292,$AA$6:$AH$6,0))</f>
        <v>#N/A</v>
      </c>
      <c r="I287" s="338" t="e">
        <f ca="1">F287*H287</f>
        <v>#N/A</v>
      </c>
      <c r="J287" s="338" t="str">
        <f ca="1">OFFSET(Y392,COUNTIF(W393:W403,"&lt;="&amp;I287),0)</f>
        <v>자리수</v>
      </c>
      <c r="K287" s="245" t="e">
        <f ca="1">OFFSET(X392,MATCH(J287,Y393:Y403,0),0)</f>
        <v>#N/A</v>
      </c>
      <c r="L287" s="245">
        <f>Pressure_1_R3!J$4</f>
        <v>0</v>
      </c>
      <c r="M287" s="238"/>
      <c r="N287" s="238"/>
      <c r="O287" s="238"/>
      <c r="P287" s="238"/>
      <c r="Q287" s="238"/>
      <c r="R287" s="238"/>
      <c r="S287" s="238"/>
      <c r="T287" s="238"/>
    </row>
    <row r="288" spans="1:20" ht="15" customHeight="1">
      <c r="B288" s="237"/>
      <c r="C288" s="238"/>
      <c r="D288" s="238"/>
      <c r="E288" s="238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  <c r="S288" s="239"/>
      <c r="T288" s="239"/>
    </row>
    <row r="289" spans="2:24" s="244" customFormat="1" ht="15" customHeight="1">
      <c r="B289" s="243" t="s">
        <v>615</v>
      </c>
      <c r="C289" s="241"/>
      <c r="D289" s="241"/>
      <c r="E289" s="242"/>
      <c r="F289" s="241"/>
      <c r="G289" s="237"/>
      <c r="H289" s="241"/>
      <c r="I289" s="241"/>
      <c r="J289" s="241"/>
      <c r="K289" s="241"/>
      <c r="L289" s="241"/>
      <c r="M289" s="241"/>
      <c r="N289" s="243" t="s">
        <v>616</v>
      </c>
    </row>
    <row r="290" spans="2:24" s="238" customFormat="1" ht="15" customHeight="1">
      <c r="B290" s="800" t="s">
        <v>617</v>
      </c>
      <c r="C290" s="800" t="s">
        <v>618</v>
      </c>
      <c r="D290" s="817" t="s">
        <v>547</v>
      </c>
      <c r="E290" s="819" t="s">
        <v>371</v>
      </c>
      <c r="F290" s="800" t="s">
        <v>689</v>
      </c>
      <c r="G290" s="800"/>
      <c r="H290" s="800"/>
      <c r="I290" s="800" t="s">
        <v>619</v>
      </c>
      <c r="J290" s="801" t="s">
        <v>691</v>
      </c>
      <c r="K290" s="802"/>
      <c r="L290" s="803"/>
      <c r="M290" s="241"/>
      <c r="N290" s="800" t="s">
        <v>617</v>
      </c>
      <c r="O290" s="800" t="s">
        <v>620</v>
      </c>
      <c r="P290" s="800" t="s">
        <v>565</v>
      </c>
      <c r="Q290" s="801" t="s">
        <v>693</v>
      </c>
      <c r="R290" s="802"/>
      <c r="S290" s="802"/>
      <c r="T290" s="803"/>
      <c r="U290" s="801" t="s">
        <v>695</v>
      </c>
      <c r="V290" s="802"/>
      <c r="W290" s="802"/>
      <c r="X290" s="803"/>
    </row>
    <row r="291" spans="2:24" s="238" customFormat="1" ht="15" customHeight="1">
      <c r="B291" s="800"/>
      <c r="C291" s="800"/>
      <c r="D291" s="818"/>
      <c r="E291" s="819"/>
      <c r="F291" s="368" t="s">
        <v>569</v>
      </c>
      <c r="G291" s="368" t="s">
        <v>621</v>
      </c>
      <c r="H291" s="368" t="s">
        <v>0</v>
      </c>
      <c r="I291" s="800"/>
      <c r="J291" s="370" t="s">
        <v>569</v>
      </c>
      <c r="K291" s="370" t="s">
        <v>340</v>
      </c>
      <c r="L291" s="370" t="s">
        <v>623</v>
      </c>
      <c r="M291" s="241"/>
      <c r="N291" s="800"/>
      <c r="O291" s="800"/>
      <c r="P291" s="800"/>
      <c r="Q291" s="370" t="s">
        <v>569</v>
      </c>
      <c r="R291" s="370" t="s">
        <v>570</v>
      </c>
      <c r="S291" s="370" t="s">
        <v>573</v>
      </c>
      <c r="T291" s="370" t="s">
        <v>624</v>
      </c>
      <c r="U291" s="370" t="s">
        <v>625</v>
      </c>
      <c r="V291" s="370" t="s">
        <v>570</v>
      </c>
      <c r="W291" s="370" t="s">
        <v>573</v>
      </c>
      <c r="X291" s="370" t="s">
        <v>626</v>
      </c>
    </row>
    <row r="292" spans="2:24" s="238" customFormat="1" ht="15" customHeight="1">
      <c r="B292" s="800"/>
      <c r="C292" s="800"/>
      <c r="D292" s="448">
        <f ca="1">표준압력!G228</f>
        <v>0</v>
      </c>
      <c r="E292" s="448">
        <f ca="1">D292</f>
        <v>0</v>
      </c>
      <c r="F292" s="449">
        <f>G287</f>
        <v>0</v>
      </c>
      <c r="G292" s="370">
        <f>F292</f>
        <v>0</v>
      </c>
      <c r="H292" s="370">
        <f>G292</f>
        <v>0</v>
      </c>
      <c r="I292" s="800"/>
      <c r="J292" s="368">
        <f ca="1">$E292</f>
        <v>0</v>
      </c>
      <c r="K292" s="368">
        <f ca="1">$E292</f>
        <v>0</v>
      </c>
      <c r="L292" s="368">
        <f ca="1">$E292</f>
        <v>0</v>
      </c>
      <c r="M292" s="241"/>
      <c r="N292" s="800"/>
      <c r="O292" s="800"/>
      <c r="P292" s="800"/>
      <c r="Q292" s="368">
        <f ca="1">J292</f>
        <v>0</v>
      </c>
      <c r="R292" s="368">
        <f ca="1">K292</f>
        <v>0</v>
      </c>
      <c r="S292" s="368">
        <f ca="1">L292</f>
        <v>0</v>
      </c>
      <c r="T292" s="368">
        <f ca="1">S292</f>
        <v>0</v>
      </c>
      <c r="U292" s="368">
        <f ca="1">Q292</f>
        <v>0</v>
      </c>
      <c r="V292" s="368">
        <f ca="1">R292</f>
        <v>0</v>
      </c>
      <c r="W292" s="368">
        <f ca="1">S292</f>
        <v>0</v>
      </c>
      <c r="X292" s="368">
        <f ca="1">T292</f>
        <v>0</v>
      </c>
    </row>
    <row r="293" spans="2:24" s="238" customFormat="1" ht="15" customHeight="1">
      <c r="B293" s="246" t="b">
        <f>IF(Pressure_1_R3!U4="",FALSE,TRUE)</f>
        <v>0</v>
      </c>
      <c r="C293" s="247">
        <v>1</v>
      </c>
      <c r="D293" s="248" t="str">
        <f>IF($B293=FALSE,"",표준압력!F228)</f>
        <v/>
      </c>
      <c r="E293" s="248" t="str">
        <f>IF($B293=FALSE,"",표준압력!H228)</f>
        <v/>
      </c>
      <c r="F293" s="248" t="str">
        <f>IF($B293=FALSE,"",Pressure_1_R3!U4)</f>
        <v/>
      </c>
      <c r="G293" s="249" t="str">
        <f>IF($B293=FALSE,"",Pressure_1_R3!V4)</f>
        <v/>
      </c>
      <c r="H293" s="249" t="str">
        <f>IF($B293=FALSE,"",Pressure_1_R3!W4)</f>
        <v/>
      </c>
      <c r="I293" s="255" t="b">
        <f t="shared" ref="I293:I321" si="209">TYPE(G293)=1</f>
        <v>0</v>
      </c>
      <c r="J293" s="250" t="str">
        <f>IF($B293=FALSE,"",F293*$H$287)</f>
        <v/>
      </c>
      <c r="K293" s="251" t="str">
        <f>IF($B293=FALSE,"",IF(G293="ⅹ",J293,G293*$H$287))</f>
        <v/>
      </c>
      <c r="L293" s="251" t="str">
        <f>IF($B293=FALSE,"",IF(H293="ⅹ",K293,H293*$H$287))</f>
        <v/>
      </c>
      <c r="M293" s="241"/>
      <c r="N293" s="252" t="b">
        <f t="shared" ref="N293:N352" si="210">IF($P293&gt;$B$287,FALSE,TRUE)</f>
        <v>0</v>
      </c>
      <c r="O293" s="396" t="s">
        <v>511</v>
      </c>
      <c r="P293" s="400">
        <v>1</v>
      </c>
      <c r="Q293" s="398" t="str">
        <f t="shared" ref="Q293:S307" si="211">IF($N293=FALSE,"",J293)</f>
        <v/>
      </c>
      <c r="R293" s="252" t="str">
        <f t="shared" si="211"/>
        <v/>
      </c>
      <c r="S293" s="252" t="str">
        <f t="shared" si="211"/>
        <v/>
      </c>
      <c r="T293" s="402" t="str">
        <f t="shared" ref="T293:T321" si="212">IF($N293=FALSE,"",AVERAGE(Q293:S293))</f>
        <v/>
      </c>
      <c r="U293" s="398" t="str">
        <f>IF($N293=FALSE,"",Q293-Q$293)</f>
        <v/>
      </c>
      <c r="V293" s="398" t="str">
        <f t="shared" ref="V293" si="213">IF($N293=FALSE,"",R293-R$293)</f>
        <v/>
      </c>
      <c r="W293" s="398" t="str">
        <f t="shared" ref="W293" si="214">IF($N293=FALSE,"",S293-S$293)</f>
        <v/>
      </c>
      <c r="X293" s="403" t="str">
        <f t="shared" ref="X293:X321" si="215">IF($N293=FALSE,"",MAX(U293:W293)-MIN(U293:W293))</f>
        <v/>
      </c>
    </row>
    <row r="294" spans="2:24" s="238" customFormat="1" ht="15" customHeight="1">
      <c r="B294" s="246" t="b">
        <f>IF(Pressure_1_R3!U5="",FALSE,TRUE)</f>
        <v>0</v>
      </c>
      <c r="C294" s="247">
        <v>2</v>
      </c>
      <c r="D294" s="248" t="str">
        <f>IF($B294=FALSE,"",표준압력!F229)</f>
        <v/>
      </c>
      <c r="E294" s="248" t="str">
        <f>IF($B294=FALSE,"",표준압력!H229)</f>
        <v/>
      </c>
      <c r="F294" s="248" t="str">
        <f>IF($B294=FALSE,"",Pressure_1_R3!U5)</f>
        <v/>
      </c>
      <c r="G294" s="249" t="str">
        <f>IF($B294=FALSE,"",Pressure_1_R3!V5)</f>
        <v/>
      </c>
      <c r="H294" s="249" t="str">
        <f>IF($B294=FALSE,"",Pressure_1_R3!W5)</f>
        <v/>
      </c>
      <c r="I294" s="255" t="b">
        <f t="shared" si="209"/>
        <v>0</v>
      </c>
      <c r="J294" s="250" t="str">
        <f>IF($B294=FALSE,"",F294*$H$287)</f>
        <v/>
      </c>
      <c r="K294" s="251" t="str">
        <f>IF($B294=FALSE,"",IF(G294="ⅹ",J294,G294*$H$287))</f>
        <v/>
      </c>
      <c r="L294" s="251" t="str">
        <f>IF($B294=FALSE,"",IF(H294="ⅹ",K294,H294*$H$287))</f>
        <v/>
      </c>
      <c r="M294" s="241"/>
      <c r="N294" s="252" t="b">
        <f t="shared" si="210"/>
        <v>0</v>
      </c>
      <c r="O294" s="396" t="s">
        <v>511</v>
      </c>
      <c r="P294" s="400">
        <v>2</v>
      </c>
      <c r="Q294" s="398" t="str">
        <f t="shared" si="211"/>
        <v/>
      </c>
      <c r="R294" s="252" t="str">
        <f t="shared" si="211"/>
        <v/>
      </c>
      <c r="S294" s="252" t="str">
        <f t="shared" si="211"/>
        <v/>
      </c>
      <c r="T294" s="402" t="str">
        <f t="shared" si="212"/>
        <v/>
      </c>
      <c r="U294" s="398" t="str">
        <f t="shared" ref="U294:U322" si="216">IF($N294=FALSE,"",Q294-Q$293)</f>
        <v/>
      </c>
      <c r="V294" s="398" t="str">
        <f t="shared" ref="V294:V322" si="217">IF($N294=FALSE,"",R294-R$293)</f>
        <v/>
      </c>
      <c r="W294" s="398" t="str">
        <f t="shared" ref="W294:W322" si="218">IF($N294=FALSE,"",S294-S$293)</f>
        <v/>
      </c>
      <c r="X294" s="403" t="str">
        <f t="shared" si="215"/>
        <v/>
      </c>
    </row>
    <row r="295" spans="2:24" s="238" customFormat="1" ht="15" customHeight="1">
      <c r="B295" s="246" t="b">
        <f>IF(Pressure_1_R3!U6="",FALSE,TRUE)</f>
        <v>0</v>
      </c>
      <c r="C295" s="247">
        <v>3</v>
      </c>
      <c r="D295" s="248" t="str">
        <f>IF($B295=FALSE,"",표준압력!F230)</f>
        <v/>
      </c>
      <c r="E295" s="248" t="str">
        <f>IF($B295=FALSE,"",표준압력!H230)</f>
        <v/>
      </c>
      <c r="F295" s="248" t="str">
        <f>IF($B295=FALSE,"",Pressure_1_R3!U6)</f>
        <v/>
      </c>
      <c r="G295" s="249" t="str">
        <f>IF($B295=FALSE,"",Pressure_1_R3!V6)</f>
        <v/>
      </c>
      <c r="H295" s="249" t="str">
        <f>IF($B295=FALSE,"",Pressure_1_R3!W6)</f>
        <v/>
      </c>
      <c r="I295" s="255" t="b">
        <f t="shared" si="209"/>
        <v>0</v>
      </c>
      <c r="J295" s="250" t="str">
        <f>IF($B295=FALSE,"",F295*$H$287)</f>
        <v/>
      </c>
      <c r="K295" s="251" t="str">
        <f>IF($B295=FALSE,"",IF(G295="ⅹ",J295,G295*$H$287))</f>
        <v/>
      </c>
      <c r="L295" s="251" t="str">
        <f>IF($B295=FALSE,"",IF(H295="ⅹ",K295,H295*$H$287))</f>
        <v/>
      </c>
      <c r="M295" s="241"/>
      <c r="N295" s="252" t="b">
        <f t="shared" si="210"/>
        <v>0</v>
      </c>
      <c r="O295" s="396" t="s">
        <v>511</v>
      </c>
      <c r="P295" s="400">
        <v>3</v>
      </c>
      <c r="Q295" s="398" t="str">
        <f t="shared" si="211"/>
        <v/>
      </c>
      <c r="R295" s="252" t="str">
        <f t="shared" si="211"/>
        <v/>
      </c>
      <c r="S295" s="252" t="str">
        <f t="shared" si="211"/>
        <v/>
      </c>
      <c r="T295" s="402" t="str">
        <f t="shared" si="212"/>
        <v/>
      </c>
      <c r="U295" s="398" t="str">
        <f t="shared" si="216"/>
        <v/>
      </c>
      <c r="V295" s="398" t="str">
        <f t="shared" si="217"/>
        <v/>
      </c>
      <c r="W295" s="398" t="str">
        <f t="shared" si="218"/>
        <v/>
      </c>
      <c r="X295" s="403" t="str">
        <f t="shared" si="215"/>
        <v/>
      </c>
    </row>
    <row r="296" spans="2:24" s="238" customFormat="1" ht="15" customHeight="1">
      <c r="B296" s="246" t="b">
        <f>IF(Pressure_1_R3!U7="",FALSE,TRUE)</f>
        <v>0</v>
      </c>
      <c r="C296" s="247">
        <v>4</v>
      </c>
      <c r="D296" s="248" t="str">
        <f>IF($B296=FALSE,"",표준압력!F231)</f>
        <v/>
      </c>
      <c r="E296" s="248" t="str">
        <f>IF($B296=FALSE,"",표준압력!H231)</f>
        <v/>
      </c>
      <c r="F296" s="248" t="str">
        <f>IF($B296=FALSE,"",Pressure_1_R3!U7)</f>
        <v/>
      </c>
      <c r="G296" s="249" t="str">
        <f>IF($B296=FALSE,"",Pressure_1_R3!V7)</f>
        <v/>
      </c>
      <c r="H296" s="249" t="str">
        <f>IF($B296=FALSE,"",Pressure_1_R3!W7)</f>
        <v/>
      </c>
      <c r="I296" s="255" t="b">
        <f t="shared" si="209"/>
        <v>0</v>
      </c>
      <c r="J296" s="250" t="str">
        <f>IF($B296=FALSE,"",F296*$H$287)</f>
        <v/>
      </c>
      <c r="K296" s="251" t="str">
        <f>IF($B296=FALSE,"",IF(G296="ⅹ",J296,G296*$H$287))</f>
        <v/>
      </c>
      <c r="L296" s="251" t="str">
        <f>IF($B296=FALSE,"",IF(H296="ⅹ",K296,H296*$H$287))</f>
        <v/>
      </c>
      <c r="M296" s="241"/>
      <c r="N296" s="252" t="b">
        <f t="shared" si="210"/>
        <v>0</v>
      </c>
      <c r="O296" s="396" t="s">
        <v>511</v>
      </c>
      <c r="P296" s="400">
        <v>4</v>
      </c>
      <c r="Q296" s="398" t="str">
        <f t="shared" si="211"/>
        <v/>
      </c>
      <c r="R296" s="252" t="str">
        <f t="shared" si="211"/>
        <v/>
      </c>
      <c r="S296" s="252" t="str">
        <f t="shared" si="211"/>
        <v/>
      </c>
      <c r="T296" s="402" t="str">
        <f t="shared" si="212"/>
        <v/>
      </c>
      <c r="U296" s="398" t="str">
        <f t="shared" si="216"/>
        <v/>
      </c>
      <c r="V296" s="398" t="str">
        <f t="shared" si="217"/>
        <v/>
      </c>
      <c r="W296" s="398" t="str">
        <f t="shared" si="218"/>
        <v/>
      </c>
      <c r="X296" s="403" t="str">
        <f t="shared" si="215"/>
        <v/>
      </c>
    </row>
    <row r="297" spans="2:24" s="238" customFormat="1" ht="15" customHeight="1">
      <c r="B297" s="246" t="b">
        <f>IF(Pressure_1_R3!U8="",FALSE,TRUE)</f>
        <v>0</v>
      </c>
      <c r="C297" s="247">
        <v>5</v>
      </c>
      <c r="D297" s="248" t="str">
        <f>IF($B297=FALSE,"",표준압력!F232)</f>
        <v/>
      </c>
      <c r="E297" s="248" t="str">
        <f>IF($B297=FALSE,"",표준압력!H232)</f>
        <v/>
      </c>
      <c r="F297" s="248" t="str">
        <f>IF($B297=FALSE,"",Pressure_1_R3!U8)</f>
        <v/>
      </c>
      <c r="G297" s="249" t="str">
        <f>IF($B297=FALSE,"",Pressure_1_R3!V8)</f>
        <v/>
      </c>
      <c r="H297" s="249" t="str">
        <f>IF($B297=FALSE,"",Pressure_1_R3!W8)</f>
        <v/>
      </c>
      <c r="I297" s="255" t="b">
        <f t="shared" si="209"/>
        <v>0</v>
      </c>
      <c r="J297" s="250" t="str">
        <f>IF($B297=FALSE,"",F297*$H$287)</f>
        <v/>
      </c>
      <c r="K297" s="251" t="str">
        <f>IF($B297=FALSE,"",IF(G297="ⅹ",J297,G297*$H$287))</f>
        <v/>
      </c>
      <c r="L297" s="251" t="str">
        <f>IF($B297=FALSE,"",IF(H297="ⅹ",K297,H297*$H$287))</f>
        <v/>
      </c>
      <c r="M297" s="241"/>
      <c r="N297" s="252" t="b">
        <f t="shared" si="210"/>
        <v>0</v>
      </c>
      <c r="O297" s="396" t="s">
        <v>511</v>
      </c>
      <c r="P297" s="400">
        <v>5</v>
      </c>
      <c r="Q297" s="398" t="str">
        <f t="shared" si="211"/>
        <v/>
      </c>
      <c r="R297" s="252" t="str">
        <f t="shared" si="211"/>
        <v/>
      </c>
      <c r="S297" s="252" t="str">
        <f t="shared" si="211"/>
        <v/>
      </c>
      <c r="T297" s="402" t="str">
        <f t="shared" si="212"/>
        <v/>
      </c>
      <c r="U297" s="398" t="str">
        <f t="shared" si="216"/>
        <v/>
      </c>
      <c r="V297" s="398" t="str">
        <f t="shared" si="217"/>
        <v/>
      </c>
      <c r="W297" s="398" t="str">
        <f t="shared" si="218"/>
        <v/>
      </c>
      <c r="X297" s="403" t="str">
        <f t="shared" si="215"/>
        <v/>
      </c>
    </row>
    <row r="298" spans="2:24" s="238" customFormat="1" ht="15" customHeight="1">
      <c r="B298" s="246" t="b">
        <f>IF(Pressure_1_R3!U9="",FALSE,TRUE)</f>
        <v>0</v>
      </c>
      <c r="C298" s="247">
        <v>6</v>
      </c>
      <c r="D298" s="248" t="str">
        <f>IF($B298=FALSE,"",표준압력!F233)</f>
        <v/>
      </c>
      <c r="E298" s="248" t="str">
        <f>IF($B298=FALSE,"",표준압력!H233)</f>
        <v/>
      </c>
      <c r="F298" s="248" t="str">
        <f>IF($B298=FALSE,"",Pressure_1_R3!U9)</f>
        <v/>
      </c>
      <c r="G298" s="249" t="str">
        <f>IF($B298=FALSE,"",Pressure_1_R3!V9)</f>
        <v/>
      </c>
      <c r="H298" s="249" t="str">
        <f>IF($B298=FALSE,"",Pressure_1_R3!W9)</f>
        <v/>
      </c>
      <c r="I298" s="255" t="b">
        <f t="shared" si="209"/>
        <v>0</v>
      </c>
      <c r="J298" s="250" t="str">
        <f>IF($B298=FALSE,"",F298*$H$287)</f>
        <v/>
      </c>
      <c r="K298" s="251" t="str">
        <f>IF($B298=FALSE,"",IF(G298="ⅹ",J298,G298*$H$287))</f>
        <v/>
      </c>
      <c r="L298" s="251" t="str">
        <f>IF($B298=FALSE,"",IF(H298="ⅹ",K298,H298*$H$287))</f>
        <v/>
      </c>
      <c r="M298" s="241"/>
      <c r="N298" s="252" t="b">
        <f t="shared" si="210"/>
        <v>0</v>
      </c>
      <c r="O298" s="396" t="s">
        <v>511</v>
      </c>
      <c r="P298" s="400">
        <v>6</v>
      </c>
      <c r="Q298" s="398" t="str">
        <f t="shared" si="211"/>
        <v/>
      </c>
      <c r="R298" s="252" t="str">
        <f t="shared" si="211"/>
        <v/>
      </c>
      <c r="S298" s="252" t="str">
        <f t="shared" si="211"/>
        <v/>
      </c>
      <c r="T298" s="402" t="str">
        <f t="shared" si="212"/>
        <v/>
      </c>
      <c r="U298" s="398" t="str">
        <f t="shared" si="216"/>
        <v/>
      </c>
      <c r="V298" s="398" t="str">
        <f t="shared" si="217"/>
        <v/>
      </c>
      <c r="W298" s="398" t="str">
        <f t="shared" si="218"/>
        <v/>
      </c>
      <c r="X298" s="403" t="str">
        <f t="shared" si="215"/>
        <v/>
      </c>
    </row>
    <row r="299" spans="2:24" s="238" customFormat="1" ht="15" customHeight="1">
      <c r="B299" s="246" t="b">
        <f>IF(Pressure_1_R3!U10="",FALSE,TRUE)</f>
        <v>0</v>
      </c>
      <c r="C299" s="247">
        <v>7</v>
      </c>
      <c r="D299" s="248" t="str">
        <f>IF($B299=FALSE,"",표준압력!F234)</f>
        <v/>
      </c>
      <c r="E299" s="248" t="str">
        <f>IF($B299=FALSE,"",표준압력!H234)</f>
        <v/>
      </c>
      <c r="F299" s="248" t="str">
        <f>IF($B299=FALSE,"",Pressure_1_R3!U10)</f>
        <v/>
      </c>
      <c r="G299" s="249" t="str">
        <f>IF($B299=FALSE,"",Pressure_1_R3!V10)</f>
        <v/>
      </c>
      <c r="H299" s="249" t="str">
        <f>IF($B299=FALSE,"",Pressure_1_R3!W10)</f>
        <v/>
      </c>
      <c r="I299" s="255" t="b">
        <f t="shared" si="209"/>
        <v>0</v>
      </c>
      <c r="J299" s="250" t="str">
        <f>IF($B299=FALSE,"",F299*$H$287)</f>
        <v/>
      </c>
      <c r="K299" s="251" t="str">
        <f>IF($B299=FALSE,"",IF(G299="ⅹ",J299,G299*$H$287))</f>
        <v/>
      </c>
      <c r="L299" s="251" t="str">
        <f>IF($B299=FALSE,"",IF(H299="ⅹ",K299,H299*$H$287))</f>
        <v/>
      </c>
      <c r="M299" s="241"/>
      <c r="N299" s="252" t="b">
        <f t="shared" si="210"/>
        <v>0</v>
      </c>
      <c r="O299" s="396" t="s">
        <v>511</v>
      </c>
      <c r="P299" s="400">
        <v>7</v>
      </c>
      <c r="Q299" s="398" t="str">
        <f t="shared" si="211"/>
        <v/>
      </c>
      <c r="R299" s="252" t="str">
        <f t="shared" si="211"/>
        <v/>
      </c>
      <c r="S299" s="252" t="str">
        <f t="shared" si="211"/>
        <v/>
      </c>
      <c r="T299" s="402" t="str">
        <f t="shared" si="212"/>
        <v/>
      </c>
      <c r="U299" s="398" t="str">
        <f t="shared" si="216"/>
        <v/>
      </c>
      <c r="V299" s="398" t="str">
        <f t="shared" si="217"/>
        <v/>
      </c>
      <c r="W299" s="398" t="str">
        <f t="shared" si="218"/>
        <v/>
      </c>
      <c r="X299" s="403" t="str">
        <f t="shared" si="215"/>
        <v/>
      </c>
    </row>
    <row r="300" spans="2:24" s="238" customFormat="1" ht="15" customHeight="1">
      <c r="B300" s="246" t="b">
        <f>IF(Pressure_1_R3!U11="",FALSE,TRUE)</f>
        <v>0</v>
      </c>
      <c r="C300" s="247">
        <v>8</v>
      </c>
      <c r="D300" s="248" t="str">
        <f>IF($B300=FALSE,"",표준압력!F235)</f>
        <v/>
      </c>
      <c r="E300" s="248" t="str">
        <f>IF($B300=FALSE,"",표준압력!H235)</f>
        <v/>
      </c>
      <c r="F300" s="248" t="str">
        <f>IF($B300=FALSE,"",Pressure_1_R3!U11)</f>
        <v/>
      </c>
      <c r="G300" s="249" t="str">
        <f>IF($B300=FALSE,"",Pressure_1_R3!V11)</f>
        <v/>
      </c>
      <c r="H300" s="249" t="str">
        <f>IF($B300=FALSE,"",Pressure_1_R3!W11)</f>
        <v/>
      </c>
      <c r="I300" s="255" t="b">
        <f t="shared" si="209"/>
        <v>0</v>
      </c>
      <c r="J300" s="250" t="str">
        <f>IF($B300=FALSE,"",F300*$H$287)</f>
        <v/>
      </c>
      <c r="K300" s="251" t="str">
        <f>IF($B300=FALSE,"",IF(G300="ⅹ",J300,G300*$H$287))</f>
        <v/>
      </c>
      <c r="L300" s="251" t="str">
        <f>IF($B300=FALSE,"",IF(H300="ⅹ",K300,H300*$H$287))</f>
        <v/>
      </c>
      <c r="M300" s="241"/>
      <c r="N300" s="252" t="b">
        <f t="shared" si="210"/>
        <v>0</v>
      </c>
      <c r="O300" s="396" t="s">
        <v>511</v>
      </c>
      <c r="P300" s="400">
        <v>8</v>
      </c>
      <c r="Q300" s="398" t="str">
        <f t="shared" si="211"/>
        <v/>
      </c>
      <c r="R300" s="252" t="str">
        <f t="shared" si="211"/>
        <v/>
      </c>
      <c r="S300" s="252" t="str">
        <f t="shared" si="211"/>
        <v/>
      </c>
      <c r="T300" s="402" t="str">
        <f t="shared" si="212"/>
        <v/>
      </c>
      <c r="U300" s="398" t="str">
        <f t="shared" si="216"/>
        <v/>
      </c>
      <c r="V300" s="398" t="str">
        <f t="shared" si="217"/>
        <v/>
      </c>
      <c r="W300" s="398" t="str">
        <f t="shared" si="218"/>
        <v/>
      </c>
      <c r="X300" s="403" t="str">
        <f t="shared" si="215"/>
        <v/>
      </c>
    </row>
    <row r="301" spans="2:24" s="238" customFormat="1" ht="15" customHeight="1">
      <c r="B301" s="246" t="b">
        <f>IF(Pressure_1_R3!U12="",FALSE,TRUE)</f>
        <v>0</v>
      </c>
      <c r="C301" s="247">
        <v>9</v>
      </c>
      <c r="D301" s="248" t="str">
        <f>IF($B301=FALSE,"",표준압력!F236)</f>
        <v/>
      </c>
      <c r="E301" s="248" t="str">
        <f>IF($B301=FALSE,"",표준압력!H236)</f>
        <v/>
      </c>
      <c r="F301" s="248" t="str">
        <f>IF($B301=FALSE,"",Pressure_1_R3!U12)</f>
        <v/>
      </c>
      <c r="G301" s="249" t="str">
        <f>IF($B301=FALSE,"",Pressure_1_R3!V12)</f>
        <v/>
      </c>
      <c r="H301" s="249" t="str">
        <f>IF($B301=FALSE,"",Pressure_1_R3!W12)</f>
        <v/>
      </c>
      <c r="I301" s="255" t="b">
        <f t="shared" si="209"/>
        <v>0</v>
      </c>
      <c r="J301" s="250" t="str">
        <f>IF($B301=FALSE,"",F301*$H$287)</f>
        <v/>
      </c>
      <c r="K301" s="251" t="str">
        <f>IF($B301=FALSE,"",IF(G301="ⅹ",J301,G301*$H$287))</f>
        <v/>
      </c>
      <c r="L301" s="251" t="str">
        <f>IF($B301=FALSE,"",IF(H301="ⅹ",K301,H301*$H$287))</f>
        <v/>
      </c>
      <c r="M301" s="241"/>
      <c r="N301" s="252" t="b">
        <f t="shared" si="210"/>
        <v>0</v>
      </c>
      <c r="O301" s="396" t="s">
        <v>511</v>
      </c>
      <c r="P301" s="400">
        <v>9</v>
      </c>
      <c r="Q301" s="398" t="str">
        <f t="shared" si="211"/>
        <v/>
      </c>
      <c r="R301" s="252" t="str">
        <f t="shared" si="211"/>
        <v/>
      </c>
      <c r="S301" s="252" t="str">
        <f t="shared" si="211"/>
        <v/>
      </c>
      <c r="T301" s="402" t="str">
        <f t="shared" si="212"/>
        <v/>
      </c>
      <c r="U301" s="398" t="str">
        <f t="shared" si="216"/>
        <v/>
      </c>
      <c r="V301" s="398" t="str">
        <f t="shared" si="217"/>
        <v/>
      </c>
      <c r="W301" s="398" t="str">
        <f t="shared" si="218"/>
        <v/>
      </c>
      <c r="X301" s="403" t="str">
        <f t="shared" si="215"/>
        <v/>
      </c>
    </row>
    <row r="302" spans="2:24" s="238" customFormat="1" ht="15" customHeight="1">
      <c r="B302" s="246" t="b">
        <f>IF(Pressure_1_R3!U13="",FALSE,TRUE)</f>
        <v>0</v>
      </c>
      <c r="C302" s="247">
        <v>10</v>
      </c>
      <c r="D302" s="248" t="str">
        <f>IF($B302=FALSE,"",표준압력!F237)</f>
        <v/>
      </c>
      <c r="E302" s="248" t="str">
        <f>IF($B302=FALSE,"",표준압력!H237)</f>
        <v/>
      </c>
      <c r="F302" s="248" t="str">
        <f>IF($B302=FALSE,"",Pressure_1_R3!U13)</f>
        <v/>
      </c>
      <c r="G302" s="249" t="str">
        <f>IF($B302=FALSE,"",Pressure_1_R3!V13)</f>
        <v/>
      </c>
      <c r="H302" s="249" t="str">
        <f>IF($B302=FALSE,"",Pressure_1_R3!W13)</f>
        <v/>
      </c>
      <c r="I302" s="255" t="b">
        <f t="shared" si="209"/>
        <v>0</v>
      </c>
      <c r="J302" s="250" t="str">
        <f>IF($B302=FALSE,"",F302*$H$287)</f>
        <v/>
      </c>
      <c r="K302" s="251" t="str">
        <f>IF($B302=FALSE,"",IF(G302="ⅹ",J302,G302*$H$287))</f>
        <v/>
      </c>
      <c r="L302" s="251" t="str">
        <f>IF($B302=FALSE,"",IF(H302="ⅹ",K302,H302*$H$287))</f>
        <v/>
      </c>
      <c r="M302" s="241"/>
      <c r="N302" s="252" t="b">
        <f t="shared" si="210"/>
        <v>0</v>
      </c>
      <c r="O302" s="396" t="s">
        <v>511</v>
      </c>
      <c r="P302" s="400">
        <v>10</v>
      </c>
      <c r="Q302" s="398" t="str">
        <f t="shared" si="211"/>
        <v/>
      </c>
      <c r="R302" s="252" t="str">
        <f t="shared" si="211"/>
        <v/>
      </c>
      <c r="S302" s="252" t="str">
        <f t="shared" si="211"/>
        <v/>
      </c>
      <c r="T302" s="402" t="str">
        <f t="shared" si="212"/>
        <v/>
      </c>
      <c r="U302" s="398" t="str">
        <f t="shared" si="216"/>
        <v/>
      </c>
      <c r="V302" s="398" t="str">
        <f t="shared" si="217"/>
        <v/>
      </c>
      <c r="W302" s="398" t="str">
        <f t="shared" si="218"/>
        <v/>
      </c>
      <c r="X302" s="403" t="str">
        <f t="shared" si="215"/>
        <v/>
      </c>
    </row>
    <row r="303" spans="2:24" s="238" customFormat="1" ht="15" customHeight="1">
      <c r="B303" s="246" t="b">
        <f>IF(Pressure_1_R3!U14="",FALSE,TRUE)</f>
        <v>0</v>
      </c>
      <c r="C303" s="247">
        <v>11</v>
      </c>
      <c r="D303" s="248" t="str">
        <f>IF($B303=FALSE,"",표준압력!F238)</f>
        <v/>
      </c>
      <c r="E303" s="248" t="str">
        <f>IF($B303=FALSE,"",표준압력!H238)</f>
        <v/>
      </c>
      <c r="F303" s="248" t="str">
        <f>IF($B303=FALSE,"",Pressure_1_R3!U14)</f>
        <v/>
      </c>
      <c r="G303" s="249" t="str">
        <f>IF($B303=FALSE,"",Pressure_1_R3!V14)</f>
        <v/>
      </c>
      <c r="H303" s="249" t="str">
        <f>IF($B303=FALSE,"",Pressure_1_R3!W14)</f>
        <v/>
      </c>
      <c r="I303" s="255" t="b">
        <f t="shared" si="209"/>
        <v>0</v>
      </c>
      <c r="J303" s="250" t="str">
        <f>IF($B303=FALSE,"",F303*$H$287)</f>
        <v/>
      </c>
      <c r="K303" s="251" t="str">
        <f>IF($B303=FALSE,"",IF(G303="ⅹ",J303,G303*$H$287))</f>
        <v/>
      </c>
      <c r="L303" s="251" t="str">
        <f>IF($B303=FALSE,"",IF(H303="ⅹ",K303,H303*$H$287))</f>
        <v/>
      </c>
      <c r="M303" s="241"/>
      <c r="N303" s="252" t="b">
        <f t="shared" si="210"/>
        <v>0</v>
      </c>
      <c r="O303" s="396" t="s">
        <v>511</v>
      </c>
      <c r="P303" s="400">
        <v>11</v>
      </c>
      <c r="Q303" s="398" t="str">
        <f t="shared" si="211"/>
        <v/>
      </c>
      <c r="R303" s="252" t="str">
        <f t="shared" si="211"/>
        <v/>
      </c>
      <c r="S303" s="252" t="str">
        <f t="shared" si="211"/>
        <v/>
      </c>
      <c r="T303" s="402" t="str">
        <f t="shared" si="212"/>
        <v/>
      </c>
      <c r="U303" s="398" t="str">
        <f t="shared" si="216"/>
        <v/>
      </c>
      <c r="V303" s="398" t="str">
        <f t="shared" si="217"/>
        <v/>
      </c>
      <c r="W303" s="398" t="str">
        <f t="shared" si="218"/>
        <v/>
      </c>
      <c r="X303" s="403" t="str">
        <f t="shared" si="215"/>
        <v/>
      </c>
    </row>
    <row r="304" spans="2:24" s="238" customFormat="1" ht="15" customHeight="1">
      <c r="B304" s="246" t="b">
        <f>IF(Pressure_1_R3!U15="",FALSE,TRUE)</f>
        <v>0</v>
      </c>
      <c r="C304" s="247">
        <v>12</v>
      </c>
      <c r="D304" s="248" t="str">
        <f>IF($B304=FALSE,"",표준압력!F239)</f>
        <v/>
      </c>
      <c r="E304" s="248" t="str">
        <f>IF($B304=FALSE,"",표준압력!H239)</f>
        <v/>
      </c>
      <c r="F304" s="248" t="str">
        <f>IF($B304=FALSE,"",Pressure_1_R3!U15)</f>
        <v/>
      </c>
      <c r="G304" s="249" t="str">
        <f>IF($B304=FALSE,"",Pressure_1_R3!V15)</f>
        <v/>
      </c>
      <c r="H304" s="249" t="str">
        <f>IF($B304=FALSE,"",Pressure_1_R3!W15)</f>
        <v/>
      </c>
      <c r="I304" s="255" t="b">
        <f t="shared" si="209"/>
        <v>0</v>
      </c>
      <c r="J304" s="250" t="str">
        <f>IF($B304=FALSE,"",F304*$H$287)</f>
        <v/>
      </c>
      <c r="K304" s="251" t="str">
        <f>IF($B304=FALSE,"",IF(G304="ⅹ",J304,G304*$H$287))</f>
        <v/>
      </c>
      <c r="L304" s="251" t="str">
        <f>IF($B304=FALSE,"",IF(H304="ⅹ",K304,H304*$H$287))</f>
        <v/>
      </c>
      <c r="M304" s="241"/>
      <c r="N304" s="252" t="b">
        <f t="shared" si="210"/>
        <v>0</v>
      </c>
      <c r="O304" s="396" t="s">
        <v>511</v>
      </c>
      <c r="P304" s="400">
        <v>12</v>
      </c>
      <c r="Q304" s="398" t="str">
        <f t="shared" si="211"/>
        <v/>
      </c>
      <c r="R304" s="252" t="str">
        <f t="shared" si="211"/>
        <v/>
      </c>
      <c r="S304" s="252" t="str">
        <f t="shared" si="211"/>
        <v/>
      </c>
      <c r="T304" s="402" t="str">
        <f t="shared" si="212"/>
        <v/>
      </c>
      <c r="U304" s="398" t="str">
        <f t="shared" si="216"/>
        <v/>
      </c>
      <c r="V304" s="398" t="str">
        <f t="shared" si="217"/>
        <v/>
      </c>
      <c r="W304" s="398" t="str">
        <f t="shared" si="218"/>
        <v/>
      </c>
      <c r="X304" s="403" t="str">
        <f t="shared" si="215"/>
        <v/>
      </c>
    </row>
    <row r="305" spans="2:24" s="238" customFormat="1" ht="15" customHeight="1">
      <c r="B305" s="246" t="b">
        <f>IF(Pressure_1_R3!U16="",FALSE,TRUE)</f>
        <v>0</v>
      </c>
      <c r="C305" s="247">
        <v>13</v>
      </c>
      <c r="D305" s="248" t="str">
        <f>IF($B305=FALSE,"",표준압력!F240)</f>
        <v/>
      </c>
      <c r="E305" s="248" t="str">
        <f>IF($B305=FALSE,"",표준압력!H240)</f>
        <v/>
      </c>
      <c r="F305" s="248" t="str">
        <f>IF($B305=FALSE,"",Pressure_1_R3!U16)</f>
        <v/>
      </c>
      <c r="G305" s="249" t="str">
        <f>IF($B305=FALSE,"",Pressure_1_R3!V16)</f>
        <v/>
      </c>
      <c r="H305" s="249" t="str">
        <f>IF($B305=FALSE,"",Pressure_1_R3!W16)</f>
        <v/>
      </c>
      <c r="I305" s="255" t="b">
        <f t="shared" si="209"/>
        <v>0</v>
      </c>
      <c r="J305" s="250" t="str">
        <f>IF($B305=FALSE,"",F305*$H$287)</f>
        <v/>
      </c>
      <c r="K305" s="251" t="str">
        <f>IF($B305=FALSE,"",IF(G305="ⅹ",J305,G305*$H$287))</f>
        <v/>
      </c>
      <c r="L305" s="251" t="str">
        <f>IF($B305=FALSE,"",IF(H305="ⅹ",K305,H305*$H$287))</f>
        <v/>
      </c>
      <c r="M305" s="241"/>
      <c r="N305" s="252" t="b">
        <f t="shared" si="210"/>
        <v>0</v>
      </c>
      <c r="O305" s="396" t="s">
        <v>511</v>
      </c>
      <c r="P305" s="400">
        <v>13</v>
      </c>
      <c r="Q305" s="398" t="str">
        <f t="shared" si="211"/>
        <v/>
      </c>
      <c r="R305" s="252" t="str">
        <f t="shared" si="211"/>
        <v/>
      </c>
      <c r="S305" s="252" t="str">
        <f t="shared" si="211"/>
        <v/>
      </c>
      <c r="T305" s="402" t="str">
        <f t="shared" si="212"/>
        <v/>
      </c>
      <c r="U305" s="398" t="str">
        <f t="shared" si="216"/>
        <v/>
      </c>
      <c r="V305" s="398" t="str">
        <f t="shared" si="217"/>
        <v/>
      </c>
      <c r="W305" s="398" t="str">
        <f t="shared" si="218"/>
        <v/>
      </c>
      <c r="X305" s="403" t="str">
        <f t="shared" si="215"/>
        <v/>
      </c>
    </row>
    <row r="306" spans="2:24" s="238" customFormat="1" ht="15" customHeight="1">
      <c r="B306" s="246" t="b">
        <f>IF(Pressure_1_R3!U17="",FALSE,TRUE)</f>
        <v>0</v>
      </c>
      <c r="C306" s="247">
        <v>14</v>
      </c>
      <c r="D306" s="248" t="str">
        <f>IF($B306=FALSE,"",표준압력!F241)</f>
        <v/>
      </c>
      <c r="E306" s="248" t="str">
        <f>IF($B306=FALSE,"",표준압력!H241)</f>
        <v/>
      </c>
      <c r="F306" s="248" t="str">
        <f>IF($B306=FALSE,"",Pressure_1_R3!U17)</f>
        <v/>
      </c>
      <c r="G306" s="249" t="str">
        <f>IF($B306=FALSE,"",Pressure_1_R3!V17)</f>
        <v/>
      </c>
      <c r="H306" s="249" t="str">
        <f>IF($B306=FALSE,"",Pressure_1_R3!W17)</f>
        <v/>
      </c>
      <c r="I306" s="255" t="b">
        <f t="shared" si="209"/>
        <v>0</v>
      </c>
      <c r="J306" s="250" t="str">
        <f>IF($B306=FALSE,"",F306*$H$287)</f>
        <v/>
      </c>
      <c r="K306" s="251" t="str">
        <f>IF($B306=FALSE,"",IF(G306="ⅹ",J306,G306*$H$287))</f>
        <v/>
      </c>
      <c r="L306" s="251" t="str">
        <f>IF($B306=FALSE,"",IF(H306="ⅹ",K306,H306*$H$287))</f>
        <v/>
      </c>
      <c r="M306" s="241"/>
      <c r="N306" s="252" t="b">
        <f t="shared" si="210"/>
        <v>0</v>
      </c>
      <c r="O306" s="396" t="s">
        <v>511</v>
      </c>
      <c r="P306" s="400">
        <v>14</v>
      </c>
      <c r="Q306" s="398" t="str">
        <f t="shared" si="211"/>
        <v/>
      </c>
      <c r="R306" s="252" t="str">
        <f t="shared" si="211"/>
        <v/>
      </c>
      <c r="S306" s="252" t="str">
        <f t="shared" si="211"/>
        <v/>
      </c>
      <c r="T306" s="402" t="str">
        <f t="shared" si="212"/>
        <v/>
      </c>
      <c r="U306" s="398" t="str">
        <f t="shared" si="216"/>
        <v/>
      </c>
      <c r="V306" s="398" t="str">
        <f t="shared" si="217"/>
        <v/>
      </c>
      <c r="W306" s="398" t="str">
        <f t="shared" si="218"/>
        <v/>
      </c>
      <c r="X306" s="403" t="str">
        <f t="shared" si="215"/>
        <v/>
      </c>
    </row>
    <row r="307" spans="2:24" s="238" customFormat="1" ht="15" customHeight="1">
      <c r="B307" s="246" t="b">
        <f>IF(Pressure_1_R3!U18="",FALSE,TRUE)</f>
        <v>0</v>
      </c>
      <c r="C307" s="247">
        <v>15</v>
      </c>
      <c r="D307" s="248" t="str">
        <f>IF($B307=FALSE,"",표준압력!F242)</f>
        <v/>
      </c>
      <c r="E307" s="248" t="str">
        <f>IF($B307=FALSE,"",표준압력!H242)</f>
        <v/>
      </c>
      <c r="F307" s="248" t="str">
        <f>IF($B307=FALSE,"",Pressure_1_R3!U18)</f>
        <v/>
      </c>
      <c r="G307" s="249" t="str">
        <f>IF($B307=FALSE,"",Pressure_1_R3!V18)</f>
        <v/>
      </c>
      <c r="H307" s="249" t="str">
        <f>IF($B307=FALSE,"",Pressure_1_R3!W18)</f>
        <v/>
      </c>
      <c r="I307" s="255" t="b">
        <f t="shared" si="209"/>
        <v>0</v>
      </c>
      <c r="J307" s="250" t="str">
        <f>IF($B307=FALSE,"",F307*$H$287)</f>
        <v/>
      </c>
      <c r="K307" s="251" t="str">
        <f>IF($B307=FALSE,"",IF(G307="ⅹ",J307,G307*$H$287))</f>
        <v/>
      </c>
      <c r="L307" s="251" t="str">
        <f>IF($B307=FALSE,"",IF(H307="ⅹ",K307,H307*$H$287))</f>
        <v/>
      </c>
      <c r="M307" s="241"/>
      <c r="N307" s="252" t="b">
        <f t="shared" si="210"/>
        <v>0</v>
      </c>
      <c r="O307" s="396" t="s">
        <v>511</v>
      </c>
      <c r="P307" s="400">
        <v>15</v>
      </c>
      <c r="Q307" s="398" t="str">
        <f t="shared" si="211"/>
        <v/>
      </c>
      <c r="R307" s="252" t="str">
        <f t="shared" si="211"/>
        <v/>
      </c>
      <c r="S307" s="252" t="str">
        <f t="shared" si="211"/>
        <v/>
      </c>
      <c r="T307" s="402" t="str">
        <f t="shared" si="212"/>
        <v/>
      </c>
      <c r="U307" s="398" t="str">
        <f t="shared" si="216"/>
        <v/>
      </c>
      <c r="V307" s="398" t="str">
        <f t="shared" si="217"/>
        <v/>
      </c>
      <c r="W307" s="398" t="str">
        <f t="shared" si="218"/>
        <v/>
      </c>
      <c r="X307" s="403" t="str">
        <f t="shared" si="215"/>
        <v/>
      </c>
    </row>
    <row r="308" spans="2:24" s="238" customFormat="1" ht="15" customHeight="1">
      <c r="B308" s="246" t="b">
        <f>IF(Pressure_1_R3!U19="",FALSE,TRUE)</f>
        <v>0</v>
      </c>
      <c r="C308" s="247">
        <v>16</v>
      </c>
      <c r="D308" s="248" t="str">
        <f>IF($B308=FALSE,"",표준압력!F243)</f>
        <v/>
      </c>
      <c r="E308" s="248" t="str">
        <f>IF($B308=FALSE,"",표준압력!H243)</f>
        <v/>
      </c>
      <c r="F308" s="248" t="str">
        <f>IF($B308=FALSE,"",Pressure_1_R3!U19)</f>
        <v/>
      </c>
      <c r="G308" s="249" t="str">
        <f>IF($B308=FALSE,"",Pressure_1_R3!V19)</f>
        <v/>
      </c>
      <c r="H308" s="249" t="str">
        <f>IF($B308=FALSE,"",Pressure_1_R3!W19)</f>
        <v/>
      </c>
      <c r="I308" s="255" t="b">
        <f t="shared" si="209"/>
        <v>0</v>
      </c>
      <c r="J308" s="250" t="str">
        <f>IF($B308=FALSE,"",F308*$H$287)</f>
        <v/>
      </c>
      <c r="K308" s="251" t="str">
        <f>IF($B308=FALSE,"",IF(G308="ⅹ",J308,G308*$H$287))</f>
        <v/>
      </c>
      <c r="L308" s="251" t="str">
        <f>IF($B308=FALSE,"",IF(H308="ⅹ",K308,H308*$H$287))</f>
        <v/>
      </c>
      <c r="M308" s="241"/>
      <c r="N308" s="252" t="b">
        <f t="shared" si="210"/>
        <v>0</v>
      </c>
      <c r="O308" s="396" t="s">
        <v>511</v>
      </c>
      <c r="P308" s="400">
        <v>16</v>
      </c>
      <c r="Q308" s="398" t="str">
        <f t="shared" ref="Q308:S321" ca="1" si="219">IF($N308=FALSE,"",OFFSET(J$292,$B$287*2-($P308-1),0))</f>
        <v/>
      </c>
      <c r="R308" s="252" t="str">
        <f t="shared" ca="1" si="219"/>
        <v/>
      </c>
      <c r="S308" s="252" t="str">
        <f t="shared" ca="1" si="219"/>
        <v/>
      </c>
      <c r="T308" s="402" t="str">
        <f t="shared" si="212"/>
        <v/>
      </c>
      <c r="U308" s="398" t="str">
        <f t="shared" si="216"/>
        <v/>
      </c>
      <c r="V308" s="398" t="str">
        <f t="shared" si="217"/>
        <v/>
      </c>
      <c r="W308" s="398" t="str">
        <f t="shared" si="218"/>
        <v/>
      </c>
      <c r="X308" s="403" t="str">
        <f t="shared" si="215"/>
        <v/>
      </c>
    </row>
    <row r="309" spans="2:24" s="238" customFormat="1" ht="15" customHeight="1">
      <c r="B309" s="246" t="b">
        <f>IF(Pressure_1_R3!U20="",FALSE,TRUE)</f>
        <v>0</v>
      </c>
      <c r="C309" s="247">
        <v>17</v>
      </c>
      <c r="D309" s="248" t="str">
        <f>IF($B309=FALSE,"",표준압력!F244)</f>
        <v/>
      </c>
      <c r="E309" s="248" t="str">
        <f>IF($B309=FALSE,"",표준압력!H244)</f>
        <v/>
      </c>
      <c r="F309" s="248" t="str">
        <f>IF($B309=FALSE,"",Pressure_1_R3!U20)</f>
        <v/>
      </c>
      <c r="G309" s="249" t="str">
        <f>IF($B309=FALSE,"",Pressure_1_R3!V20)</f>
        <v/>
      </c>
      <c r="H309" s="249" t="str">
        <f>IF($B309=FALSE,"",Pressure_1_R3!W20)</f>
        <v/>
      </c>
      <c r="I309" s="255" t="b">
        <f t="shared" si="209"/>
        <v>0</v>
      </c>
      <c r="J309" s="250" t="str">
        <f>IF($B309=FALSE,"",F309*$H$287)</f>
        <v/>
      </c>
      <c r="K309" s="251" t="str">
        <f>IF($B309=FALSE,"",IF(G309="ⅹ",J309,G309*$H$287))</f>
        <v/>
      </c>
      <c r="L309" s="251" t="str">
        <f>IF($B309=FALSE,"",IF(H309="ⅹ",K309,H309*$H$287))</f>
        <v/>
      </c>
      <c r="M309" s="241"/>
      <c r="N309" s="252" t="b">
        <f t="shared" si="210"/>
        <v>0</v>
      </c>
      <c r="O309" s="396" t="s">
        <v>511</v>
      </c>
      <c r="P309" s="400">
        <v>17</v>
      </c>
      <c r="Q309" s="398" t="str">
        <f t="shared" ca="1" si="219"/>
        <v/>
      </c>
      <c r="R309" s="252" t="str">
        <f t="shared" ca="1" si="219"/>
        <v/>
      </c>
      <c r="S309" s="252" t="str">
        <f t="shared" ca="1" si="219"/>
        <v/>
      </c>
      <c r="T309" s="402" t="str">
        <f t="shared" si="212"/>
        <v/>
      </c>
      <c r="U309" s="398" t="str">
        <f t="shared" si="216"/>
        <v/>
      </c>
      <c r="V309" s="398" t="str">
        <f t="shared" si="217"/>
        <v/>
      </c>
      <c r="W309" s="398" t="str">
        <f t="shared" si="218"/>
        <v/>
      </c>
      <c r="X309" s="403" t="str">
        <f t="shared" si="215"/>
        <v/>
      </c>
    </row>
    <row r="310" spans="2:24" s="238" customFormat="1" ht="15" customHeight="1">
      <c r="B310" s="246" t="b">
        <f>IF(Pressure_1_R3!U21="",FALSE,TRUE)</f>
        <v>0</v>
      </c>
      <c r="C310" s="247">
        <v>18</v>
      </c>
      <c r="D310" s="248" t="str">
        <f>IF($B310=FALSE,"",표준압력!F245)</f>
        <v/>
      </c>
      <c r="E310" s="248" t="str">
        <f>IF($B310=FALSE,"",표준압력!H245)</f>
        <v/>
      </c>
      <c r="F310" s="248" t="str">
        <f>IF($B310=FALSE,"",Pressure_1_R3!U21)</f>
        <v/>
      </c>
      <c r="G310" s="249" t="str">
        <f>IF($B310=FALSE,"",Pressure_1_R3!V21)</f>
        <v/>
      </c>
      <c r="H310" s="249" t="str">
        <f>IF($B310=FALSE,"",Pressure_1_R3!W21)</f>
        <v/>
      </c>
      <c r="I310" s="255" t="b">
        <f t="shared" si="209"/>
        <v>0</v>
      </c>
      <c r="J310" s="250" t="str">
        <f>IF($B310=FALSE,"",F310*$H$287)</f>
        <v/>
      </c>
      <c r="K310" s="251" t="str">
        <f>IF($B310=FALSE,"",IF(G310="ⅹ",J310,G310*$H$287))</f>
        <v/>
      </c>
      <c r="L310" s="251" t="str">
        <f>IF($B310=FALSE,"",IF(H310="ⅹ",K310,H310*$H$287))</f>
        <v/>
      </c>
      <c r="M310" s="241"/>
      <c r="N310" s="252" t="b">
        <f t="shared" si="210"/>
        <v>0</v>
      </c>
      <c r="O310" s="396" t="s">
        <v>511</v>
      </c>
      <c r="P310" s="400">
        <v>18</v>
      </c>
      <c r="Q310" s="398" t="str">
        <f t="shared" ca="1" si="219"/>
        <v/>
      </c>
      <c r="R310" s="252" t="str">
        <f t="shared" ca="1" si="219"/>
        <v/>
      </c>
      <c r="S310" s="252" t="str">
        <f t="shared" ca="1" si="219"/>
        <v/>
      </c>
      <c r="T310" s="402" t="str">
        <f t="shared" si="212"/>
        <v/>
      </c>
      <c r="U310" s="398" t="str">
        <f t="shared" si="216"/>
        <v/>
      </c>
      <c r="V310" s="398" t="str">
        <f t="shared" si="217"/>
        <v/>
      </c>
      <c r="W310" s="398" t="str">
        <f t="shared" si="218"/>
        <v/>
      </c>
      <c r="X310" s="403" t="str">
        <f t="shared" si="215"/>
        <v/>
      </c>
    </row>
    <row r="311" spans="2:24" s="238" customFormat="1" ht="15" customHeight="1">
      <c r="B311" s="246" t="b">
        <f>IF(Pressure_1_R3!U22="",FALSE,TRUE)</f>
        <v>0</v>
      </c>
      <c r="C311" s="247">
        <v>19</v>
      </c>
      <c r="D311" s="248" t="str">
        <f>IF($B311=FALSE,"",표준압력!F246)</f>
        <v/>
      </c>
      <c r="E311" s="248" t="str">
        <f>IF($B311=FALSE,"",표준압력!H246)</f>
        <v/>
      </c>
      <c r="F311" s="248" t="str">
        <f>IF($B311=FALSE,"",Pressure_1_R3!U22)</f>
        <v/>
      </c>
      <c r="G311" s="249" t="str">
        <f>IF($B311=FALSE,"",Pressure_1_R3!V22)</f>
        <v/>
      </c>
      <c r="H311" s="249" t="str">
        <f>IF($B311=FALSE,"",Pressure_1_R3!W22)</f>
        <v/>
      </c>
      <c r="I311" s="255" t="b">
        <f t="shared" si="209"/>
        <v>0</v>
      </c>
      <c r="J311" s="250" t="str">
        <f>IF($B311=FALSE,"",F311*$H$287)</f>
        <v/>
      </c>
      <c r="K311" s="251" t="str">
        <f>IF($B311=FALSE,"",IF(G311="ⅹ",J311,G311*$H$287))</f>
        <v/>
      </c>
      <c r="L311" s="251" t="str">
        <f>IF($B311=FALSE,"",IF(H311="ⅹ",K311,H311*$H$287))</f>
        <v/>
      </c>
      <c r="M311" s="241"/>
      <c r="N311" s="252" t="b">
        <f t="shared" si="210"/>
        <v>0</v>
      </c>
      <c r="O311" s="396" t="s">
        <v>511</v>
      </c>
      <c r="P311" s="400">
        <v>19</v>
      </c>
      <c r="Q311" s="398" t="str">
        <f t="shared" ca="1" si="219"/>
        <v/>
      </c>
      <c r="R311" s="252" t="str">
        <f t="shared" ca="1" si="219"/>
        <v/>
      </c>
      <c r="S311" s="252" t="str">
        <f t="shared" ca="1" si="219"/>
        <v/>
      </c>
      <c r="T311" s="402" t="str">
        <f t="shared" si="212"/>
        <v/>
      </c>
      <c r="U311" s="398" t="str">
        <f t="shared" si="216"/>
        <v/>
      </c>
      <c r="V311" s="398" t="str">
        <f t="shared" si="217"/>
        <v/>
      </c>
      <c r="W311" s="398" t="str">
        <f t="shared" si="218"/>
        <v/>
      </c>
      <c r="X311" s="403" t="str">
        <f t="shared" si="215"/>
        <v/>
      </c>
    </row>
    <row r="312" spans="2:24" s="238" customFormat="1" ht="15" customHeight="1">
      <c r="B312" s="246" t="b">
        <f>IF(Pressure_1_R3!U23="",FALSE,TRUE)</f>
        <v>0</v>
      </c>
      <c r="C312" s="247">
        <v>20</v>
      </c>
      <c r="D312" s="248" t="str">
        <f>IF($B312=FALSE,"",표준압력!F247)</f>
        <v/>
      </c>
      <c r="E312" s="248" t="str">
        <f>IF($B312=FALSE,"",표준압력!H247)</f>
        <v/>
      </c>
      <c r="F312" s="248" t="str">
        <f>IF($B312=FALSE,"",Pressure_1_R3!U23)</f>
        <v/>
      </c>
      <c r="G312" s="249" t="str">
        <f>IF($B312=FALSE,"",Pressure_1_R3!V23)</f>
        <v/>
      </c>
      <c r="H312" s="249" t="str">
        <f>IF($B312=FALSE,"",Pressure_1_R3!W23)</f>
        <v/>
      </c>
      <c r="I312" s="255" t="b">
        <f t="shared" si="209"/>
        <v>0</v>
      </c>
      <c r="J312" s="250" t="str">
        <f>IF($B312=FALSE,"",F312*$H$287)</f>
        <v/>
      </c>
      <c r="K312" s="251" t="str">
        <f>IF($B312=FALSE,"",IF(G312="ⅹ",J312,G312*$H$287))</f>
        <v/>
      </c>
      <c r="L312" s="251" t="str">
        <f>IF($B312=FALSE,"",IF(H312="ⅹ",K312,H312*$H$287))</f>
        <v/>
      </c>
      <c r="M312" s="241"/>
      <c r="N312" s="252" t="b">
        <f t="shared" si="210"/>
        <v>0</v>
      </c>
      <c r="O312" s="396" t="s">
        <v>511</v>
      </c>
      <c r="P312" s="400">
        <v>20</v>
      </c>
      <c r="Q312" s="398" t="str">
        <f t="shared" ca="1" si="219"/>
        <v/>
      </c>
      <c r="R312" s="252" t="str">
        <f t="shared" ca="1" si="219"/>
        <v/>
      </c>
      <c r="S312" s="252" t="str">
        <f t="shared" ca="1" si="219"/>
        <v/>
      </c>
      <c r="T312" s="402" t="str">
        <f t="shared" si="212"/>
        <v/>
      </c>
      <c r="U312" s="398" t="str">
        <f t="shared" si="216"/>
        <v/>
      </c>
      <c r="V312" s="398" t="str">
        <f t="shared" si="217"/>
        <v/>
      </c>
      <c r="W312" s="398" t="str">
        <f t="shared" si="218"/>
        <v/>
      </c>
      <c r="X312" s="403" t="str">
        <f t="shared" si="215"/>
        <v/>
      </c>
    </row>
    <row r="313" spans="2:24" s="238" customFormat="1" ht="15" customHeight="1">
      <c r="B313" s="246" t="b">
        <f>IF(Pressure_1_R3!U24="",FALSE,TRUE)</f>
        <v>0</v>
      </c>
      <c r="C313" s="247">
        <v>21</v>
      </c>
      <c r="D313" s="248" t="str">
        <f>IF($B313=FALSE,"",표준압력!F248)</f>
        <v/>
      </c>
      <c r="E313" s="248" t="str">
        <f>IF($B313=FALSE,"",표준압력!H248)</f>
        <v/>
      </c>
      <c r="F313" s="248" t="str">
        <f>IF($B313=FALSE,"",Pressure_1_R3!U24)</f>
        <v/>
      </c>
      <c r="G313" s="249" t="str">
        <f>IF($B313=FALSE,"",Pressure_1_R3!V24)</f>
        <v/>
      </c>
      <c r="H313" s="249" t="str">
        <f>IF($B313=FALSE,"",Pressure_1_R3!W24)</f>
        <v/>
      </c>
      <c r="I313" s="255" t="b">
        <f t="shared" si="209"/>
        <v>0</v>
      </c>
      <c r="J313" s="250" t="str">
        <f>IF($B313=FALSE,"",F313*$H$287)</f>
        <v/>
      </c>
      <c r="K313" s="251" t="str">
        <f>IF($B313=FALSE,"",IF(G313="ⅹ",J313,G313*$H$287))</f>
        <v/>
      </c>
      <c r="L313" s="251" t="str">
        <f>IF($B313=FALSE,"",IF(H313="ⅹ",K313,H313*$H$287))</f>
        <v/>
      </c>
      <c r="M313" s="241"/>
      <c r="N313" s="252" t="b">
        <f t="shared" si="210"/>
        <v>0</v>
      </c>
      <c r="O313" s="396" t="s">
        <v>511</v>
      </c>
      <c r="P313" s="400">
        <v>21</v>
      </c>
      <c r="Q313" s="398" t="str">
        <f t="shared" ca="1" si="219"/>
        <v/>
      </c>
      <c r="R313" s="252" t="str">
        <f t="shared" ca="1" si="219"/>
        <v/>
      </c>
      <c r="S313" s="252" t="str">
        <f t="shared" ca="1" si="219"/>
        <v/>
      </c>
      <c r="T313" s="402" t="str">
        <f t="shared" si="212"/>
        <v/>
      </c>
      <c r="U313" s="398" t="str">
        <f t="shared" si="216"/>
        <v/>
      </c>
      <c r="V313" s="398" t="str">
        <f t="shared" si="217"/>
        <v/>
      </c>
      <c r="W313" s="398" t="str">
        <f t="shared" si="218"/>
        <v/>
      </c>
      <c r="X313" s="403" t="str">
        <f t="shared" si="215"/>
        <v/>
      </c>
    </row>
    <row r="314" spans="2:24" s="238" customFormat="1" ht="15" customHeight="1">
      <c r="B314" s="246" t="b">
        <f>IF(Pressure_1_R3!U25="",FALSE,TRUE)</f>
        <v>0</v>
      </c>
      <c r="C314" s="247">
        <v>22</v>
      </c>
      <c r="D314" s="248" t="str">
        <f>IF($B314=FALSE,"",표준압력!F249)</f>
        <v/>
      </c>
      <c r="E314" s="248" t="str">
        <f>IF($B314=FALSE,"",표준압력!H249)</f>
        <v/>
      </c>
      <c r="F314" s="248" t="str">
        <f>IF($B314=FALSE,"",Pressure_1_R3!U25)</f>
        <v/>
      </c>
      <c r="G314" s="249" t="str">
        <f>IF($B314=FALSE,"",Pressure_1_R3!V25)</f>
        <v/>
      </c>
      <c r="H314" s="249" t="str">
        <f>IF($B314=FALSE,"",Pressure_1_R3!W25)</f>
        <v/>
      </c>
      <c r="I314" s="255" t="b">
        <f t="shared" si="209"/>
        <v>0</v>
      </c>
      <c r="J314" s="250" t="str">
        <f>IF($B314=FALSE,"",F314*$H$287)</f>
        <v/>
      </c>
      <c r="K314" s="251" t="str">
        <f>IF($B314=FALSE,"",IF(G314="ⅹ",J314,G314*$H$287))</f>
        <v/>
      </c>
      <c r="L314" s="251" t="str">
        <f>IF($B314=FALSE,"",IF(H314="ⅹ",K314,H314*$H$287))</f>
        <v/>
      </c>
      <c r="M314" s="241"/>
      <c r="N314" s="252" t="b">
        <f t="shared" si="210"/>
        <v>0</v>
      </c>
      <c r="O314" s="396" t="s">
        <v>511</v>
      </c>
      <c r="P314" s="400">
        <v>22</v>
      </c>
      <c r="Q314" s="398" t="str">
        <f t="shared" ca="1" si="219"/>
        <v/>
      </c>
      <c r="R314" s="252" t="str">
        <f t="shared" ca="1" si="219"/>
        <v/>
      </c>
      <c r="S314" s="252" t="str">
        <f t="shared" ca="1" si="219"/>
        <v/>
      </c>
      <c r="T314" s="402" t="str">
        <f t="shared" si="212"/>
        <v/>
      </c>
      <c r="U314" s="398" t="str">
        <f t="shared" si="216"/>
        <v/>
      </c>
      <c r="V314" s="398" t="str">
        <f t="shared" si="217"/>
        <v/>
      </c>
      <c r="W314" s="398" t="str">
        <f t="shared" si="218"/>
        <v/>
      </c>
      <c r="X314" s="403" t="str">
        <f t="shared" si="215"/>
        <v/>
      </c>
    </row>
    <row r="315" spans="2:24" s="238" customFormat="1" ht="15" customHeight="1">
      <c r="B315" s="246" t="b">
        <f>IF(Pressure_1_R3!U26="",FALSE,TRUE)</f>
        <v>0</v>
      </c>
      <c r="C315" s="247">
        <v>23</v>
      </c>
      <c r="D315" s="248" t="str">
        <f>IF($B315=FALSE,"",표준압력!F250)</f>
        <v/>
      </c>
      <c r="E315" s="248" t="str">
        <f>IF($B315=FALSE,"",표준압력!H250)</f>
        <v/>
      </c>
      <c r="F315" s="248" t="str">
        <f>IF($B315=FALSE,"",Pressure_1_R3!U26)</f>
        <v/>
      </c>
      <c r="G315" s="249" t="str">
        <f>IF($B315=FALSE,"",Pressure_1_R3!V26)</f>
        <v/>
      </c>
      <c r="H315" s="249" t="str">
        <f>IF($B315=FALSE,"",Pressure_1_R3!W26)</f>
        <v/>
      </c>
      <c r="I315" s="255" t="b">
        <f t="shared" si="209"/>
        <v>0</v>
      </c>
      <c r="J315" s="250" t="str">
        <f>IF($B315=FALSE,"",F315*$H$287)</f>
        <v/>
      </c>
      <c r="K315" s="251" t="str">
        <f>IF($B315=FALSE,"",IF(G315="ⅹ",J315,G315*$H$287))</f>
        <v/>
      </c>
      <c r="L315" s="251" t="str">
        <f>IF($B315=FALSE,"",IF(H315="ⅹ",K315,H315*$H$287))</f>
        <v/>
      </c>
      <c r="M315" s="241"/>
      <c r="N315" s="252" t="b">
        <f t="shared" si="210"/>
        <v>0</v>
      </c>
      <c r="O315" s="396" t="s">
        <v>511</v>
      </c>
      <c r="P315" s="400">
        <v>23</v>
      </c>
      <c r="Q315" s="398" t="str">
        <f t="shared" ca="1" si="219"/>
        <v/>
      </c>
      <c r="R315" s="252" t="str">
        <f t="shared" ca="1" si="219"/>
        <v/>
      </c>
      <c r="S315" s="252" t="str">
        <f t="shared" ca="1" si="219"/>
        <v/>
      </c>
      <c r="T315" s="402" t="str">
        <f t="shared" si="212"/>
        <v/>
      </c>
      <c r="U315" s="398" t="str">
        <f t="shared" si="216"/>
        <v/>
      </c>
      <c r="V315" s="398" t="str">
        <f t="shared" si="217"/>
        <v/>
      </c>
      <c r="W315" s="398" t="str">
        <f t="shared" si="218"/>
        <v/>
      </c>
      <c r="X315" s="403" t="str">
        <f t="shared" si="215"/>
        <v/>
      </c>
    </row>
    <row r="316" spans="2:24" s="238" customFormat="1" ht="15" customHeight="1">
      <c r="B316" s="246" t="b">
        <f>IF(Pressure_1_R3!U27="",FALSE,TRUE)</f>
        <v>0</v>
      </c>
      <c r="C316" s="247">
        <v>24</v>
      </c>
      <c r="D316" s="248" t="str">
        <f>IF($B316=FALSE,"",표준압력!F251)</f>
        <v/>
      </c>
      <c r="E316" s="248" t="str">
        <f>IF($B316=FALSE,"",표준압력!H251)</f>
        <v/>
      </c>
      <c r="F316" s="248" t="str">
        <f>IF($B316=FALSE,"",Pressure_1_R3!U27)</f>
        <v/>
      </c>
      <c r="G316" s="249" t="str">
        <f>IF($B316=FALSE,"",Pressure_1_R3!V27)</f>
        <v/>
      </c>
      <c r="H316" s="249" t="str">
        <f>IF($B316=FALSE,"",Pressure_1_R3!W27)</f>
        <v/>
      </c>
      <c r="I316" s="255" t="b">
        <f t="shared" si="209"/>
        <v>0</v>
      </c>
      <c r="J316" s="250" t="str">
        <f>IF($B316=FALSE,"",F316*$H$287)</f>
        <v/>
      </c>
      <c r="K316" s="251" t="str">
        <f>IF($B316=FALSE,"",IF(G316="ⅹ",J316,G316*$H$287))</f>
        <v/>
      </c>
      <c r="L316" s="251" t="str">
        <f>IF($B316=FALSE,"",IF(H316="ⅹ",K316,H316*$H$287))</f>
        <v/>
      </c>
      <c r="M316" s="241"/>
      <c r="N316" s="252" t="b">
        <f t="shared" si="210"/>
        <v>0</v>
      </c>
      <c r="O316" s="396" t="s">
        <v>511</v>
      </c>
      <c r="P316" s="400">
        <v>24</v>
      </c>
      <c r="Q316" s="398" t="str">
        <f t="shared" ca="1" si="219"/>
        <v/>
      </c>
      <c r="R316" s="252" t="str">
        <f t="shared" ca="1" si="219"/>
        <v/>
      </c>
      <c r="S316" s="252" t="str">
        <f t="shared" ca="1" si="219"/>
        <v/>
      </c>
      <c r="T316" s="402" t="str">
        <f t="shared" si="212"/>
        <v/>
      </c>
      <c r="U316" s="398" t="str">
        <f t="shared" si="216"/>
        <v/>
      </c>
      <c r="V316" s="398" t="str">
        <f t="shared" si="217"/>
        <v/>
      </c>
      <c r="W316" s="398" t="str">
        <f t="shared" si="218"/>
        <v/>
      </c>
      <c r="X316" s="403" t="str">
        <f t="shared" si="215"/>
        <v/>
      </c>
    </row>
    <row r="317" spans="2:24" s="238" customFormat="1" ht="15" customHeight="1">
      <c r="B317" s="246" t="b">
        <f>IF(Pressure_1_R3!U28="",FALSE,TRUE)</f>
        <v>0</v>
      </c>
      <c r="C317" s="247">
        <v>25</v>
      </c>
      <c r="D317" s="248" t="str">
        <f>IF($B317=FALSE,"",표준압력!F252)</f>
        <v/>
      </c>
      <c r="E317" s="248" t="str">
        <f>IF($B317=FALSE,"",표준압력!H252)</f>
        <v/>
      </c>
      <c r="F317" s="248" t="str">
        <f>IF($B317=FALSE,"",Pressure_1_R3!U28)</f>
        <v/>
      </c>
      <c r="G317" s="249" t="str">
        <f>IF($B317=FALSE,"",Pressure_1_R3!V28)</f>
        <v/>
      </c>
      <c r="H317" s="249" t="str">
        <f>IF($B317=FALSE,"",Pressure_1_R3!W28)</f>
        <v/>
      </c>
      <c r="I317" s="255" t="b">
        <f t="shared" si="209"/>
        <v>0</v>
      </c>
      <c r="J317" s="250" t="str">
        <f>IF($B317=FALSE,"",F317*$H$287)</f>
        <v/>
      </c>
      <c r="K317" s="251" t="str">
        <f>IF($B317=FALSE,"",IF(G317="ⅹ",J317,G317*$H$287))</f>
        <v/>
      </c>
      <c r="L317" s="251" t="str">
        <f>IF($B317=FALSE,"",IF(H317="ⅹ",K317,H317*$H$287))</f>
        <v/>
      </c>
      <c r="M317" s="241"/>
      <c r="N317" s="252" t="b">
        <f t="shared" si="210"/>
        <v>0</v>
      </c>
      <c r="O317" s="396" t="s">
        <v>511</v>
      </c>
      <c r="P317" s="400">
        <v>25</v>
      </c>
      <c r="Q317" s="398" t="str">
        <f t="shared" ca="1" si="219"/>
        <v/>
      </c>
      <c r="R317" s="252" t="str">
        <f t="shared" ca="1" si="219"/>
        <v/>
      </c>
      <c r="S317" s="252" t="str">
        <f t="shared" ca="1" si="219"/>
        <v/>
      </c>
      <c r="T317" s="402" t="str">
        <f t="shared" si="212"/>
        <v/>
      </c>
      <c r="U317" s="398" t="str">
        <f t="shared" si="216"/>
        <v/>
      </c>
      <c r="V317" s="398" t="str">
        <f t="shared" si="217"/>
        <v/>
      </c>
      <c r="W317" s="398" t="str">
        <f t="shared" si="218"/>
        <v/>
      </c>
      <c r="X317" s="403" t="str">
        <f t="shared" si="215"/>
        <v/>
      </c>
    </row>
    <row r="318" spans="2:24" s="238" customFormat="1" ht="15" customHeight="1">
      <c r="B318" s="246" t="b">
        <f>IF(Pressure_1_R3!U29="",FALSE,TRUE)</f>
        <v>0</v>
      </c>
      <c r="C318" s="247">
        <v>26</v>
      </c>
      <c r="D318" s="248" t="str">
        <f>IF($B318=FALSE,"",표준압력!F253)</f>
        <v/>
      </c>
      <c r="E318" s="248" t="str">
        <f>IF($B318=FALSE,"",표준압력!H253)</f>
        <v/>
      </c>
      <c r="F318" s="248" t="str">
        <f>IF($B318=FALSE,"",Pressure_1_R3!U29)</f>
        <v/>
      </c>
      <c r="G318" s="249" t="str">
        <f>IF($B318=FALSE,"",Pressure_1_R3!V29)</f>
        <v/>
      </c>
      <c r="H318" s="249" t="str">
        <f>IF($B318=FALSE,"",Pressure_1_R3!W29)</f>
        <v/>
      </c>
      <c r="I318" s="255" t="b">
        <f t="shared" si="209"/>
        <v>0</v>
      </c>
      <c r="J318" s="250" t="str">
        <f>IF($B318=FALSE,"",F318*$H$287)</f>
        <v/>
      </c>
      <c r="K318" s="251" t="str">
        <f>IF($B318=FALSE,"",IF(G318="ⅹ",J318,G318*$H$287))</f>
        <v/>
      </c>
      <c r="L318" s="251" t="str">
        <f>IF($B318=FALSE,"",IF(H318="ⅹ",K318,H318*$H$287))</f>
        <v/>
      </c>
      <c r="M318" s="241"/>
      <c r="N318" s="252" t="b">
        <f t="shared" si="210"/>
        <v>0</v>
      </c>
      <c r="O318" s="396" t="s">
        <v>511</v>
      </c>
      <c r="P318" s="400">
        <v>26</v>
      </c>
      <c r="Q318" s="398" t="str">
        <f t="shared" ca="1" si="219"/>
        <v/>
      </c>
      <c r="R318" s="252" t="str">
        <f t="shared" ca="1" si="219"/>
        <v/>
      </c>
      <c r="S318" s="252" t="str">
        <f t="shared" ca="1" si="219"/>
        <v/>
      </c>
      <c r="T318" s="402" t="str">
        <f t="shared" si="212"/>
        <v/>
      </c>
      <c r="U318" s="398" t="str">
        <f t="shared" si="216"/>
        <v/>
      </c>
      <c r="V318" s="398" t="str">
        <f t="shared" si="217"/>
        <v/>
      </c>
      <c r="W318" s="398" t="str">
        <f t="shared" si="218"/>
        <v/>
      </c>
      <c r="X318" s="403" t="str">
        <f t="shared" si="215"/>
        <v/>
      </c>
    </row>
    <row r="319" spans="2:24" s="238" customFormat="1" ht="15" customHeight="1">
      <c r="B319" s="246" t="b">
        <f>IF(Pressure_1_R3!U30="",FALSE,TRUE)</f>
        <v>0</v>
      </c>
      <c r="C319" s="247">
        <v>27</v>
      </c>
      <c r="D319" s="248" t="str">
        <f>IF($B319=FALSE,"",표준압력!F254)</f>
        <v/>
      </c>
      <c r="E319" s="248" t="str">
        <f>IF($B319=FALSE,"",표준압력!H254)</f>
        <v/>
      </c>
      <c r="F319" s="248" t="str">
        <f>IF($B319=FALSE,"",Pressure_1_R3!U30)</f>
        <v/>
      </c>
      <c r="G319" s="249" t="str">
        <f>IF($B319=FALSE,"",Pressure_1_R3!V30)</f>
        <v/>
      </c>
      <c r="H319" s="249" t="str">
        <f>IF($B319=FALSE,"",Pressure_1_R3!W30)</f>
        <v/>
      </c>
      <c r="I319" s="255" t="b">
        <f t="shared" si="209"/>
        <v>0</v>
      </c>
      <c r="J319" s="250" t="str">
        <f>IF($B319=FALSE,"",F319*$H$287)</f>
        <v/>
      </c>
      <c r="K319" s="251" t="str">
        <f>IF($B319=FALSE,"",IF(G319="ⅹ",J319,G319*$H$287))</f>
        <v/>
      </c>
      <c r="L319" s="251" t="str">
        <f>IF($B319=FALSE,"",IF(H319="ⅹ",K319,H319*$H$287))</f>
        <v/>
      </c>
      <c r="M319" s="241"/>
      <c r="N319" s="252" t="b">
        <f t="shared" si="210"/>
        <v>0</v>
      </c>
      <c r="O319" s="396" t="s">
        <v>511</v>
      </c>
      <c r="P319" s="400">
        <v>27</v>
      </c>
      <c r="Q319" s="398" t="str">
        <f t="shared" ca="1" si="219"/>
        <v/>
      </c>
      <c r="R319" s="252" t="str">
        <f t="shared" ca="1" si="219"/>
        <v/>
      </c>
      <c r="S319" s="252" t="str">
        <f t="shared" ca="1" si="219"/>
        <v/>
      </c>
      <c r="T319" s="402" t="str">
        <f t="shared" si="212"/>
        <v/>
      </c>
      <c r="U319" s="398" t="str">
        <f t="shared" si="216"/>
        <v/>
      </c>
      <c r="V319" s="398" t="str">
        <f t="shared" si="217"/>
        <v/>
      </c>
      <c r="W319" s="398" t="str">
        <f t="shared" si="218"/>
        <v/>
      </c>
      <c r="X319" s="403" t="str">
        <f t="shared" si="215"/>
        <v/>
      </c>
    </row>
    <row r="320" spans="2:24" s="238" customFormat="1" ht="15" customHeight="1">
      <c r="B320" s="246" t="b">
        <f>IF(Pressure_1_R3!U31="",FALSE,TRUE)</f>
        <v>0</v>
      </c>
      <c r="C320" s="247">
        <v>28</v>
      </c>
      <c r="D320" s="248" t="str">
        <f>IF($B320=FALSE,"",표준압력!F255)</f>
        <v/>
      </c>
      <c r="E320" s="248" t="str">
        <f>IF($B320=FALSE,"",표준압력!H255)</f>
        <v/>
      </c>
      <c r="F320" s="248" t="str">
        <f>IF($B320=FALSE,"",Pressure_1_R3!U31)</f>
        <v/>
      </c>
      <c r="G320" s="249" t="str">
        <f>IF($B320=FALSE,"",Pressure_1_R3!V31)</f>
        <v/>
      </c>
      <c r="H320" s="249" t="str">
        <f>IF($B320=FALSE,"",Pressure_1_R3!W31)</f>
        <v/>
      </c>
      <c r="I320" s="255" t="b">
        <f t="shared" si="209"/>
        <v>0</v>
      </c>
      <c r="J320" s="250" t="str">
        <f>IF($B320=FALSE,"",F320*$H$287)</f>
        <v/>
      </c>
      <c r="K320" s="251" t="str">
        <f>IF($B320=FALSE,"",IF(G320="ⅹ",J320,G320*$H$287))</f>
        <v/>
      </c>
      <c r="L320" s="251" t="str">
        <f>IF($B320=FALSE,"",IF(H320="ⅹ",K320,H320*$H$287))</f>
        <v/>
      </c>
      <c r="M320" s="241"/>
      <c r="N320" s="252" t="b">
        <f t="shared" si="210"/>
        <v>0</v>
      </c>
      <c r="O320" s="396" t="s">
        <v>511</v>
      </c>
      <c r="P320" s="400">
        <v>28</v>
      </c>
      <c r="Q320" s="398" t="str">
        <f t="shared" ca="1" si="219"/>
        <v/>
      </c>
      <c r="R320" s="252" t="str">
        <f t="shared" ca="1" si="219"/>
        <v/>
      </c>
      <c r="S320" s="252" t="str">
        <f t="shared" ca="1" si="219"/>
        <v/>
      </c>
      <c r="T320" s="402" t="str">
        <f t="shared" si="212"/>
        <v/>
      </c>
      <c r="U320" s="398" t="str">
        <f t="shared" si="216"/>
        <v/>
      </c>
      <c r="V320" s="398" t="str">
        <f t="shared" si="217"/>
        <v/>
      </c>
      <c r="W320" s="398" t="str">
        <f t="shared" si="218"/>
        <v/>
      </c>
      <c r="X320" s="403" t="str">
        <f t="shared" si="215"/>
        <v/>
      </c>
    </row>
    <row r="321" spans="2:24" s="238" customFormat="1" ht="15" customHeight="1">
      <c r="B321" s="246" t="b">
        <f>IF(Pressure_1_R3!U32="",FALSE,TRUE)</f>
        <v>0</v>
      </c>
      <c r="C321" s="247">
        <v>29</v>
      </c>
      <c r="D321" s="248" t="str">
        <f>IF($B321=FALSE,"",표준압력!F256)</f>
        <v/>
      </c>
      <c r="E321" s="248" t="str">
        <f>IF($B321=FALSE,"",표준압력!H256)</f>
        <v/>
      </c>
      <c r="F321" s="248" t="str">
        <f>IF($B321=FALSE,"",Pressure_1_R3!U32)</f>
        <v/>
      </c>
      <c r="G321" s="249" t="str">
        <f>IF($B321=FALSE,"",Pressure_1_R3!V32)</f>
        <v/>
      </c>
      <c r="H321" s="249" t="str">
        <f>IF($B321=FALSE,"",Pressure_1_R3!W32)</f>
        <v/>
      </c>
      <c r="I321" s="255" t="b">
        <f t="shared" si="209"/>
        <v>0</v>
      </c>
      <c r="J321" s="250" t="str">
        <f>IF($B321=FALSE,"",F321*$H$287)</f>
        <v/>
      </c>
      <c r="K321" s="251" t="str">
        <f>IF($B321=FALSE,"",IF(G321="ⅹ",J321,G321*$H$287))</f>
        <v/>
      </c>
      <c r="L321" s="251" t="str">
        <f>IF($B321=FALSE,"",IF(H321="ⅹ",K321,H321*$H$287))</f>
        <v/>
      </c>
      <c r="M321" s="241"/>
      <c r="N321" s="252" t="b">
        <f t="shared" si="210"/>
        <v>0</v>
      </c>
      <c r="O321" s="396" t="s">
        <v>511</v>
      </c>
      <c r="P321" s="400">
        <v>29</v>
      </c>
      <c r="Q321" s="398" t="str">
        <f t="shared" ca="1" si="219"/>
        <v/>
      </c>
      <c r="R321" s="252" t="str">
        <f t="shared" ca="1" si="219"/>
        <v/>
      </c>
      <c r="S321" s="252" t="str">
        <f t="shared" ca="1" si="219"/>
        <v/>
      </c>
      <c r="T321" s="402" t="str">
        <f t="shared" si="212"/>
        <v/>
      </c>
      <c r="U321" s="398" t="str">
        <f t="shared" si="216"/>
        <v/>
      </c>
      <c r="V321" s="398" t="str">
        <f t="shared" si="217"/>
        <v/>
      </c>
      <c r="W321" s="398" t="str">
        <f t="shared" si="218"/>
        <v/>
      </c>
      <c r="X321" s="403" t="str">
        <f t="shared" si="215"/>
        <v/>
      </c>
    </row>
    <row r="322" spans="2:24" s="238" customFormat="1" ht="15" customHeight="1">
      <c r="B322" s="246" t="b">
        <f>IF(Pressure_1_R3!U33="",FALSE,TRUE)</f>
        <v>0</v>
      </c>
      <c r="C322" s="247">
        <v>30</v>
      </c>
      <c r="D322" s="248" t="str">
        <f>IF($B322=FALSE,"",표준압력!F257)</f>
        <v/>
      </c>
      <c r="E322" s="248" t="str">
        <f>IF($B322=FALSE,"",표준압력!H257)</f>
        <v/>
      </c>
      <c r="F322" s="248" t="str">
        <f>IF($B322=FALSE,"",Pressure_1_R3!U33)</f>
        <v/>
      </c>
      <c r="G322" s="249" t="str">
        <f>IF($B322=FALSE,"",Pressure_1_R3!V33)</f>
        <v/>
      </c>
      <c r="H322" s="249" t="str">
        <f>IF($B322=FALSE,"",Pressure_1_R3!W33)</f>
        <v/>
      </c>
      <c r="I322" s="255" t="b">
        <f t="shared" ref="I322:I352" si="220">TYPE(G322)=1</f>
        <v>0</v>
      </c>
      <c r="J322" s="250" t="str">
        <f>IF($B322=FALSE,"",F322*$H$287)</f>
        <v/>
      </c>
      <c r="K322" s="251" t="str">
        <f>IF($B322=FALSE,"",IF(G322="ⅹ",J322,G322*$H$287))</f>
        <v/>
      </c>
      <c r="L322" s="251" t="str">
        <f>IF($B322=FALSE,"",IF(H322="ⅹ",K322,H322*$H$287))</f>
        <v/>
      </c>
      <c r="M322" s="241"/>
      <c r="N322" s="252" t="b">
        <f t="shared" si="210"/>
        <v>0</v>
      </c>
      <c r="O322" s="396" t="s">
        <v>511</v>
      </c>
      <c r="P322" s="400">
        <v>30</v>
      </c>
      <c r="Q322" s="398" t="str">
        <f t="shared" ref="Q322:Q352" ca="1" si="221">IF($N322=FALSE,"",OFFSET(J$292,$B$287*2-($P322-1),0))</f>
        <v/>
      </c>
      <c r="R322" s="252" t="str">
        <f t="shared" ref="R322:R352" ca="1" si="222">IF($N322=FALSE,"",OFFSET(K$292,$B$287*2-($P322-1),0))</f>
        <v/>
      </c>
      <c r="S322" s="252" t="str">
        <f t="shared" ref="S322:S352" ca="1" si="223">IF($N322=FALSE,"",OFFSET(L$292,$B$287*2-($P322-1),0))</f>
        <v/>
      </c>
      <c r="T322" s="402" t="str">
        <f t="shared" ref="T322:T352" si="224">IF($N322=FALSE,"",AVERAGE(Q322:S322))</f>
        <v/>
      </c>
      <c r="U322" s="398" t="str">
        <f t="shared" si="216"/>
        <v/>
      </c>
      <c r="V322" s="398" t="str">
        <f t="shared" si="217"/>
        <v/>
      </c>
      <c r="W322" s="398" t="str">
        <f t="shared" si="218"/>
        <v/>
      </c>
      <c r="X322" s="403" t="str">
        <f t="shared" ref="X322:X352" si="225">IF($N322=FALSE,"",MAX(U322:W322)-MIN(U322:W322))</f>
        <v/>
      </c>
    </row>
    <row r="323" spans="2:24" s="238" customFormat="1" ht="15" customHeight="1">
      <c r="B323" s="246" t="b">
        <f>IF(Pressure_1_R3!U34="",FALSE,TRUE)</f>
        <v>0</v>
      </c>
      <c r="C323" s="247">
        <v>31</v>
      </c>
      <c r="D323" s="248" t="str">
        <f>IF($B323=FALSE,"",표준압력!F258)</f>
        <v/>
      </c>
      <c r="E323" s="248" t="str">
        <f>IF($B323=FALSE,"",표준압력!H258)</f>
        <v/>
      </c>
      <c r="F323" s="248" t="str">
        <f>IF($B323=FALSE,"",Pressure_1_R3!U34)</f>
        <v/>
      </c>
      <c r="G323" s="249" t="str">
        <f>IF($B323=FALSE,"",Pressure_1_R3!V34)</f>
        <v/>
      </c>
      <c r="H323" s="249" t="str">
        <f>IF($B323=FALSE,"",Pressure_1_R3!W34)</f>
        <v/>
      </c>
      <c r="I323" s="255" t="b">
        <f t="shared" si="220"/>
        <v>0</v>
      </c>
      <c r="J323" s="250" t="str">
        <f>IF($B323=FALSE,"",F323*$H$287)</f>
        <v/>
      </c>
      <c r="K323" s="251" t="str">
        <f>IF($B323=FALSE,"",IF(G323="ⅹ",J323,G323*$H$287))</f>
        <v/>
      </c>
      <c r="L323" s="251" t="str">
        <f>IF($B323=FALSE,"",IF(H323="ⅹ",K323,H323*$H$287))</f>
        <v/>
      </c>
      <c r="M323" s="241"/>
      <c r="N323" s="252" t="b">
        <f t="shared" si="210"/>
        <v>0</v>
      </c>
      <c r="O323" s="397" t="s">
        <v>487</v>
      </c>
      <c r="P323" s="401">
        <v>1</v>
      </c>
      <c r="Q323" s="398" t="str">
        <f t="shared" ca="1" si="221"/>
        <v/>
      </c>
      <c r="R323" s="252" t="str">
        <f t="shared" ca="1" si="222"/>
        <v/>
      </c>
      <c r="S323" s="252" t="str">
        <f t="shared" ca="1" si="223"/>
        <v/>
      </c>
      <c r="T323" s="402" t="str">
        <f t="shared" si="224"/>
        <v/>
      </c>
      <c r="U323" s="399" t="str">
        <f>IF($N323=FALSE,"",Q323-Q$323)</f>
        <v/>
      </c>
      <c r="V323" s="399" t="str">
        <f t="shared" ref="V323:V352" si="226">IF($N323=FALSE,"",R323-R$323)</f>
        <v/>
      </c>
      <c r="W323" s="399" t="str">
        <f t="shared" ref="W323:W352" si="227">IF($N323=FALSE,"",S323-S$323)</f>
        <v/>
      </c>
      <c r="X323" s="403" t="str">
        <f t="shared" si="225"/>
        <v/>
      </c>
    </row>
    <row r="324" spans="2:24" s="238" customFormat="1" ht="15" customHeight="1">
      <c r="B324" s="246" t="b">
        <f>IF(Pressure_1_R3!U35="",FALSE,TRUE)</f>
        <v>0</v>
      </c>
      <c r="C324" s="247">
        <v>32</v>
      </c>
      <c r="D324" s="248" t="str">
        <f>IF($B324=FALSE,"",표준압력!F259)</f>
        <v/>
      </c>
      <c r="E324" s="248" t="str">
        <f>IF($B324=FALSE,"",표준압력!H259)</f>
        <v/>
      </c>
      <c r="F324" s="248" t="str">
        <f>IF($B324=FALSE,"",Pressure_1_R3!U35)</f>
        <v/>
      </c>
      <c r="G324" s="249" t="str">
        <f>IF($B324=FALSE,"",Pressure_1_R3!V35)</f>
        <v/>
      </c>
      <c r="H324" s="249" t="str">
        <f>IF($B324=FALSE,"",Pressure_1_R3!W35)</f>
        <v/>
      </c>
      <c r="I324" s="255" t="b">
        <f t="shared" si="220"/>
        <v>0</v>
      </c>
      <c r="J324" s="250" t="str">
        <f>IF($B324=FALSE,"",F324*$H$287)</f>
        <v/>
      </c>
      <c r="K324" s="251" t="str">
        <f>IF($B324=FALSE,"",IF(G324="ⅹ",J324,G324*$H$287))</f>
        <v/>
      </c>
      <c r="L324" s="251" t="str">
        <f>IF($B324=FALSE,"",IF(H324="ⅹ",K324,H324*$H$287))</f>
        <v/>
      </c>
      <c r="M324" s="241"/>
      <c r="N324" s="252" t="b">
        <f t="shared" si="210"/>
        <v>0</v>
      </c>
      <c r="O324" s="397" t="s">
        <v>487</v>
      </c>
      <c r="P324" s="401">
        <v>2</v>
      </c>
      <c r="Q324" s="398" t="str">
        <f t="shared" ca="1" si="221"/>
        <v/>
      </c>
      <c r="R324" s="252" t="str">
        <f t="shared" ca="1" si="222"/>
        <v/>
      </c>
      <c r="S324" s="252" t="str">
        <f t="shared" ca="1" si="223"/>
        <v/>
      </c>
      <c r="T324" s="402" t="str">
        <f t="shared" si="224"/>
        <v/>
      </c>
      <c r="U324" s="399" t="str">
        <f t="shared" ref="U324:U352" si="228">IF($N324=FALSE,"",Q324-Q$323)</f>
        <v/>
      </c>
      <c r="V324" s="399" t="str">
        <f t="shared" si="226"/>
        <v/>
      </c>
      <c r="W324" s="399" t="str">
        <f t="shared" si="227"/>
        <v/>
      </c>
      <c r="X324" s="403" t="str">
        <f t="shared" si="225"/>
        <v/>
      </c>
    </row>
    <row r="325" spans="2:24" s="238" customFormat="1" ht="15" customHeight="1">
      <c r="B325" s="246" t="b">
        <f>IF(Pressure_1_R3!U36="",FALSE,TRUE)</f>
        <v>0</v>
      </c>
      <c r="C325" s="247">
        <v>33</v>
      </c>
      <c r="D325" s="248" t="str">
        <f>IF($B325=FALSE,"",표준압력!F260)</f>
        <v/>
      </c>
      <c r="E325" s="248" t="str">
        <f>IF($B325=FALSE,"",표준압력!H260)</f>
        <v/>
      </c>
      <c r="F325" s="248" t="str">
        <f>IF($B325=FALSE,"",Pressure_1_R3!U36)</f>
        <v/>
      </c>
      <c r="G325" s="249" t="str">
        <f>IF($B325=FALSE,"",Pressure_1_R3!V36)</f>
        <v/>
      </c>
      <c r="H325" s="249" t="str">
        <f>IF($B325=FALSE,"",Pressure_1_R3!W36)</f>
        <v/>
      </c>
      <c r="I325" s="255" t="b">
        <f t="shared" si="220"/>
        <v>0</v>
      </c>
      <c r="J325" s="250" t="str">
        <f>IF($B325=FALSE,"",F325*$H$287)</f>
        <v/>
      </c>
      <c r="K325" s="251" t="str">
        <f>IF($B325=FALSE,"",IF(G325="ⅹ",J325,G325*$H$287))</f>
        <v/>
      </c>
      <c r="L325" s="251" t="str">
        <f>IF($B325=FALSE,"",IF(H325="ⅹ",K325,H325*$H$287))</f>
        <v/>
      </c>
      <c r="M325" s="241"/>
      <c r="N325" s="252" t="b">
        <f t="shared" si="210"/>
        <v>0</v>
      </c>
      <c r="O325" s="397" t="s">
        <v>487</v>
      </c>
      <c r="P325" s="401">
        <v>3</v>
      </c>
      <c r="Q325" s="398" t="str">
        <f t="shared" ca="1" si="221"/>
        <v/>
      </c>
      <c r="R325" s="252" t="str">
        <f t="shared" ca="1" si="222"/>
        <v/>
      </c>
      <c r="S325" s="252" t="str">
        <f t="shared" ca="1" si="223"/>
        <v/>
      </c>
      <c r="T325" s="402" t="str">
        <f t="shared" si="224"/>
        <v/>
      </c>
      <c r="U325" s="399" t="str">
        <f t="shared" si="228"/>
        <v/>
      </c>
      <c r="V325" s="399" t="str">
        <f t="shared" si="226"/>
        <v/>
      </c>
      <c r="W325" s="399" t="str">
        <f t="shared" si="227"/>
        <v/>
      </c>
      <c r="X325" s="403" t="str">
        <f t="shared" si="225"/>
        <v/>
      </c>
    </row>
    <row r="326" spans="2:24" s="238" customFormat="1" ht="15" customHeight="1">
      <c r="B326" s="246" t="b">
        <f>IF(Pressure_1_R3!U37="",FALSE,TRUE)</f>
        <v>0</v>
      </c>
      <c r="C326" s="247">
        <v>34</v>
      </c>
      <c r="D326" s="248" t="str">
        <f>IF($B326=FALSE,"",표준압력!F261)</f>
        <v/>
      </c>
      <c r="E326" s="248" t="str">
        <f>IF($B326=FALSE,"",표준압력!H261)</f>
        <v/>
      </c>
      <c r="F326" s="248" t="str">
        <f>IF($B326=FALSE,"",Pressure_1_R3!U37)</f>
        <v/>
      </c>
      <c r="G326" s="249" t="str">
        <f>IF($B326=FALSE,"",Pressure_1_R3!V37)</f>
        <v/>
      </c>
      <c r="H326" s="249" t="str">
        <f>IF($B326=FALSE,"",Pressure_1_R3!W37)</f>
        <v/>
      </c>
      <c r="I326" s="255" t="b">
        <f t="shared" si="220"/>
        <v>0</v>
      </c>
      <c r="J326" s="250" t="str">
        <f>IF($B326=FALSE,"",F326*$H$287)</f>
        <v/>
      </c>
      <c r="K326" s="251" t="str">
        <f>IF($B326=FALSE,"",IF(G326="ⅹ",J326,G326*$H$287))</f>
        <v/>
      </c>
      <c r="L326" s="251" t="str">
        <f>IF($B326=FALSE,"",IF(H326="ⅹ",K326,H326*$H$287))</f>
        <v/>
      </c>
      <c r="M326" s="241"/>
      <c r="N326" s="252" t="b">
        <f t="shared" si="210"/>
        <v>0</v>
      </c>
      <c r="O326" s="397" t="s">
        <v>487</v>
      </c>
      <c r="P326" s="401">
        <v>4</v>
      </c>
      <c r="Q326" s="398" t="str">
        <f t="shared" ca="1" si="221"/>
        <v/>
      </c>
      <c r="R326" s="252" t="str">
        <f t="shared" ca="1" si="222"/>
        <v/>
      </c>
      <c r="S326" s="252" t="str">
        <f t="shared" ca="1" si="223"/>
        <v/>
      </c>
      <c r="T326" s="402" t="str">
        <f t="shared" si="224"/>
        <v/>
      </c>
      <c r="U326" s="399" t="str">
        <f t="shared" si="228"/>
        <v/>
      </c>
      <c r="V326" s="399" t="str">
        <f t="shared" si="226"/>
        <v/>
      </c>
      <c r="W326" s="399" t="str">
        <f t="shared" si="227"/>
        <v/>
      </c>
      <c r="X326" s="403" t="str">
        <f t="shared" si="225"/>
        <v/>
      </c>
    </row>
    <row r="327" spans="2:24" s="238" customFormat="1" ht="15" customHeight="1">
      <c r="B327" s="246" t="b">
        <f>IF(Pressure_1_R3!U38="",FALSE,TRUE)</f>
        <v>0</v>
      </c>
      <c r="C327" s="247">
        <v>35</v>
      </c>
      <c r="D327" s="248" t="str">
        <f>IF($B327=FALSE,"",표준압력!F262)</f>
        <v/>
      </c>
      <c r="E327" s="248" t="str">
        <f>IF($B327=FALSE,"",표준압력!H262)</f>
        <v/>
      </c>
      <c r="F327" s="248" t="str">
        <f>IF($B327=FALSE,"",Pressure_1_R3!U38)</f>
        <v/>
      </c>
      <c r="G327" s="249" t="str">
        <f>IF($B327=FALSE,"",Pressure_1_R3!V38)</f>
        <v/>
      </c>
      <c r="H327" s="249" t="str">
        <f>IF($B327=FALSE,"",Pressure_1_R3!W38)</f>
        <v/>
      </c>
      <c r="I327" s="255" t="b">
        <f t="shared" si="220"/>
        <v>0</v>
      </c>
      <c r="J327" s="250" t="str">
        <f>IF($B327=FALSE,"",F327*$H$287)</f>
        <v/>
      </c>
      <c r="K327" s="251" t="str">
        <f>IF($B327=FALSE,"",IF(G327="ⅹ",J327,G327*$H$287))</f>
        <v/>
      </c>
      <c r="L327" s="251" t="str">
        <f>IF($B327=FALSE,"",IF(H327="ⅹ",K327,H327*$H$287))</f>
        <v/>
      </c>
      <c r="M327" s="241"/>
      <c r="N327" s="252" t="b">
        <f t="shared" si="210"/>
        <v>0</v>
      </c>
      <c r="O327" s="397" t="s">
        <v>487</v>
      </c>
      <c r="P327" s="401">
        <v>5</v>
      </c>
      <c r="Q327" s="398" t="str">
        <f t="shared" ca="1" si="221"/>
        <v/>
      </c>
      <c r="R327" s="252" t="str">
        <f t="shared" ca="1" si="222"/>
        <v/>
      </c>
      <c r="S327" s="252" t="str">
        <f t="shared" ca="1" si="223"/>
        <v/>
      </c>
      <c r="T327" s="402" t="str">
        <f t="shared" si="224"/>
        <v/>
      </c>
      <c r="U327" s="399" t="str">
        <f t="shared" si="228"/>
        <v/>
      </c>
      <c r="V327" s="399" t="str">
        <f t="shared" si="226"/>
        <v/>
      </c>
      <c r="W327" s="399" t="str">
        <f t="shared" si="227"/>
        <v/>
      </c>
      <c r="X327" s="403" t="str">
        <f t="shared" si="225"/>
        <v/>
      </c>
    </row>
    <row r="328" spans="2:24" s="238" customFormat="1" ht="15" customHeight="1">
      <c r="B328" s="246" t="b">
        <f>IF(Pressure_1_R3!U39="",FALSE,TRUE)</f>
        <v>0</v>
      </c>
      <c r="C328" s="247">
        <v>36</v>
      </c>
      <c r="D328" s="248" t="str">
        <f>IF($B328=FALSE,"",표준압력!F263)</f>
        <v/>
      </c>
      <c r="E328" s="248" t="str">
        <f>IF($B328=FALSE,"",표준압력!H263)</f>
        <v/>
      </c>
      <c r="F328" s="248" t="str">
        <f>IF($B328=FALSE,"",Pressure_1_R3!U39)</f>
        <v/>
      </c>
      <c r="G328" s="249" t="str">
        <f>IF($B328=FALSE,"",Pressure_1_R3!V39)</f>
        <v/>
      </c>
      <c r="H328" s="249" t="str">
        <f>IF($B328=FALSE,"",Pressure_1_R3!W39)</f>
        <v/>
      </c>
      <c r="I328" s="255" t="b">
        <f t="shared" si="220"/>
        <v>0</v>
      </c>
      <c r="J328" s="250" t="str">
        <f>IF($B328=FALSE,"",F328*$H$287)</f>
        <v/>
      </c>
      <c r="K328" s="251" t="str">
        <f>IF($B328=FALSE,"",IF(G328="ⅹ",J328,G328*$H$287))</f>
        <v/>
      </c>
      <c r="L328" s="251" t="str">
        <f>IF($B328=FALSE,"",IF(H328="ⅹ",K328,H328*$H$287))</f>
        <v/>
      </c>
      <c r="M328" s="241"/>
      <c r="N328" s="252" t="b">
        <f t="shared" si="210"/>
        <v>0</v>
      </c>
      <c r="O328" s="397" t="s">
        <v>487</v>
      </c>
      <c r="P328" s="401">
        <v>6</v>
      </c>
      <c r="Q328" s="398" t="str">
        <f t="shared" ca="1" si="221"/>
        <v/>
      </c>
      <c r="R328" s="252" t="str">
        <f t="shared" ca="1" si="222"/>
        <v/>
      </c>
      <c r="S328" s="252" t="str">
        <f t="shared" ca="1" si="223"/>
        <v/>
      </c>
      <c r="T328" s="402" t="str">
        <f t="shared" si="224"/>
        <v/>
      </c>
      <c r="U328" s="399" t="str">
        <f t="shared" si="228"/>
        <v/>
      </c>
      <c r="V328" s="399" t="str">
        <f t="shared" si="226"/>
        <v/>
      </c>
      <c r="W328" s="399" t="str">
        <f t="shared" si="227"/>
        <v/>
      </c>
      <c r="X328" s="403" t="str">
        <f t="shared" si="225"/>
        <v/>
      </c>
    </row>
    <row r="329" spans="2:24" s="238" customFormat="1" ht="15" customHeight="1">
      <c r="B329" s="246" t="b">
        <f>IF(Pressure_1_R3!U40="",FALSE,TRUE)</f>
        <v>0</v>
      </c>
      <c r="C329" s="247">
        <v>37</v>
      </c>
      <c r="D329" s="248" t="str">
        <f>IF($B329=FALSE,"",표준압력!F264)</f>
        <v/>
      </c>
      <c r="E329" s="248" t="str">
        <f>IF($B329=FALSE,"",표준압력!H264)</f>
        <v/>
      </c>
      <c r="F329" s="248" t="str">
        <f>IF($B329=FALSE,"",Pressure_1_R3!U40)</f>
        <v/>
      </c>
      <c r="G329" s="249" t="str">
        <f>IF($B329=FALSE,"",Pressure_1_R3!V40)</f>
        <v/>
      </c>
      <c r="H329" s="249" t="str">
        <f>IF($B329=FALSE,"",Pressure_1_R3!W40)</f>
        <v/>
      </c>
      <c r="I329" s="255" t="b">
        <f t="shared" si="220"/>
        <v>0</v>
      </c>
      <c r="J329" s="250" t="str">
        <f>IF($B329=FALSE,"",F329*$H$287)</f>
        <v/>
      </c>
      <c r="K329" s="251" t="str">
        <f>IF($B329=FALSE,"",IF(G329="ⅹ",J329,G329*$H$287))</f>
        <v/>
      </c>
      <c r="L329" s="251" t="str">
        <f>IF($B329=FALSE,"",IF(H329="ⅹ",K329,H329*$H$287))</f>
        <v/>
      </c>
      <c r="M329" s="241"/>
      <c r="N329" s="252" t="b">
        <f t="shared" si="210"/>
        <v>0</v>
      </c>
      <c r="O329" s="397" t="s">
        <v>487</v>
      </c>
      <c r="P329" s="401">
        <v>7</v>
      </c>
      <c r="Q329" s="398" t="str">
        <f t="shared" ca="1" si="221"/>
        <v/>
      </c>
      <c r="R329" s="252" t="str">
        <f t="shared" ca="1" si="222"/>
        <v/>
      </c>
      <c r="S329" s="252" t="str">
        <f t="shared" ca="1" si="223"/>
        <v/>
      </c>
      <c r="T329" s="402" t="str">
        <f t="shared" si="224"/>
        <v/>
      </c>
      <c r="U329" s="399" t="str">
        <f t="shared" si="228"/>
        <v/>
      </c>
      <c r="V329" s="399" t="str">
        <f t="shared" si="226"/>
        <v/>
      </c>
      <c r="W329" s="399" t="str">
        <f t="shared" si="227"/>
        <v/>
      </c>
      <c r="X329" s="403" t="str">
        <f t="shared" si="225"/>
        <v/>
      </c>
    </row>
    <row r="330" spans="2:24" s="238" customFormat="1" ht="15" customHeight="1">
      <c r="B330" s="246" t="b">
        <f>IF(Pressure_1_R3!U41="",FALSE,TRUE)</f>
        <v>0</v>
      </c>
      <c r="C330" s="247">
        <v>38</v>
      </c>
      <c r="D330" s="248" t="str">
        <f>IF($B330=FALSE,"",표준압력!F265)</f>
        <v/>
      </c>
      <c r="E330" s="248" t="str">
        <f>IF($B330=FALSE,"",표준압력!H265)</f>
        <v/>
      </c>
      <c r="F330" s="248" t="str">
        <f>IF($B330=FALSE,"",Pressure_1_R3!U41)</f>
        <v/>
      </c>
      <c r="G330" s="249" t="str">
        <f>IF($B330=FALSE,"",Pressure_1_R3!V41)</f>
        <v/>
      </c>
      <c r="H330" s="249" t="str">
        <f>IF($B330=FALSE,"",Pressure_1_R3!W41)</f>
        <v/>
      </c>
      <c r="I330" s="255" t="b">
        <f t="shared" si="220"/>
        <v>0</v>
      </c>
      <c r="J330" s="250" t="str">
        <f>IF($B330=FALSE,"",F330*$H$287)</f>
        <v/>
      </c>
      <c r="K330" s="251" t="str">
        <f>IF($B330=FALSE,"",IF(G330="ⅹ",J330,G330*$H$287))</f>
        <v/>
      </c>
      <c r="L330" s="251" t="str">
        <f>IF($B330=FALSE,"",IF(H330="ⅹ",K330,H330*$H$287))</f>
        <v/>
      </c>
      <c r="M330" s="241"/>
      <c r="N330" s="252" t="b">
        <f t="shared" si="210"/>
        <v>0</v>
      </c>
      <c r="O330" s="397" t="s">
        <v>487</v>
      </c>
      <c r="P330" s="401">
        <v>8</v>
      </c>
      <c r="Q330" s="398" t="str">
        <f t="shared" ca="1" si="221"/>
        <v/>
      </c>
      <c r="R330" s="252" t="str">
        <f t="shared" ca="1" si="222"/>
        <v/>
      </c>
      <c r="S330" s="252" t="str">
        <f t="shared" ca="1" si="223"/>
        <v/>
      </c>
      <c r="T330" s="402" t="str">
        <f t="shared" si="224"/>
        <v/>
      </c>
      <c r="U330" s="399" t="str">
        <f t="shared" si="228"/>
        <v/>
      </c>
      <c r="V330" s="399" t="str">
        <f t="shared" si="226"/>
        <v/>
      </c>
      <c r="W330" s="399" t="str">
        <f t="shared" si="227"/>
        <v/>
      </c>
      <c r="X330" s="403" t="str">
        <f t="shared" si="225"/>
        <v/>
      </c>
    </row>
    <row r="331" spans="2:24" s="238" customFormat="1" ht="15" customHeight="1">
      <c r="B331" s="246" t="b">
        <f>IF(Pressure_1_R3!U42="",FALSE,TRUE)</f>
        <v>0</v>
      </c>
      <c r="C331" s="247">
        <v>39</v>
      </c>
      <c r="D331" s="248" t="str">
        <f>IF($B331=FALSE,"",표준압력!F266)</f>
        <v/>
      </c>
      <c r="E331" s="248" t="str">
        <f>IF($B331=FALSE,"",표준압력!H266)</f>
        <v/>
      </c>
      <c r="F331" s="248" t="str">
        <f>IF($B331=FALSE,"",Pressure_1_R3!U42)</f>
        <v/>
      </c>
      <c r="G331" s="249" t="str">
        <f>IF($B331=FALSE,"",Pressure_1_R3!V42)</f>
        <v/>
      </c>
      <c r="H331" s="249" t="str">
        <f>IF($B331=FALSE,"",Pressure_1_R3!W42)</f>
        <v/>
      </c>
      <c r="I331" s="255" t="b">
        <f t="shared" si="220"/>
        <v>0</v>
      </c>
      <c r="J331" s="250" t="str">
        <f>IF($B331=FALSE,"",F331*$H$287)</f>
        <v/>
      </c>
      <c r="K331" s="251" t="str">
        <f>IF($B331=FALSE,"",IF(G331="ⅹ",J331,G331*$H$287))</f>
        <v/>
      </c>
      <c r="L331" s="251" t="str">
        <f>IF($B331=FALSE,"",IF(H331="ⅹ",K331,H331*$H$287))</f>
        <v/>
      </c>
      <c r="M331" s="241"/>
      <c r="N331" s="252" t="b">
        <f t="shared" si="210"/>
        <v>0</v>
      </c>
      <c r="O331" s="397" t="s">
        <v>487</v>
      </c>
      <c r="P331" s="401">
        <v>9</v>
      </c>
      <c r="Q331" s="398" t="str">
        <f t="shared" ca="1" si="221"/>
        <v/>
      </c>
      <c r="R331" s="252" t="str">
        <f t="shared" ca="1" si="222"/>
        <v/>
      </c>
      <c r="S331" s="252" t="str">
        <f t="shared" ca="1" si="223"/>
        <v/>
      </c>
      <c r="T331" s="402" t="str">
        <f t="shared" si="224"/>
        <v/>
      </c>
      <c r="U331" s="399" t="str">
        <f t="shared" si="228"/>
        <v/>
      </c>
      <c r="V331" s="399" t="str">
        <f t="shared" si="226"/>
        <v/>
      </c>
      <c r="W331" s="399" t="str">
        <f t="shared" si="227"/>
        <v/>
      </c>
      <c r="X331" s="403" t="str">
        <f t="shared" si="225"/>
        <v/>
      </c>
    </row>
    <row r="332" spans="2:24" s="238" customFormat="1" ht="15" customHeight="1">
      <c r="B332" s="246" t="b">
        <f>IF(Pressure_1_R3!U43="",FALSE,TRUE)</f>
        <v>0</v>
      </c>
      <c r="C332" s="247">
        <v>40</v>
      </c>
      <c r="D332" s="248" t="str">
        <f>IF($B332=FALSE,"",표준압력!F267)</f>
        <v/>
      </c>
      <c r="E332" s="248" t="str">
        <f>IF($B332=FALSE,"",표준압력!H267)</f>
        <v/>
      </c>
      <c r="F332" s="248" t="str">
        <f>IF($B332=FALSE,"",Pressure_1_R3!U43)</f>
        <v/>
      </c>
      <c r="G332" s="249" t="str">
        <f>IF($B332=FALSE,"",Pressure_1_R3!V43)</f>
        <v/>
      </c>
      <c r="H332" s="249" t="str">
        <f>IF($B332=FALSE,"",Pressure_1_R3!W43)</f>
        <v/>
      </c>
      <c r="I332" s="255" t="b">
        <f t="shared" si="220"/>
        <v>0</v>
      </c>
      <c r="J332" s="250" t="str">
        <f>IF($B332=FALSE,"",F332*$H$287)</f>
        <v/>
      </c>
      <c r="K332" s="251" t="str">
        <f>IF($B332=FALSE,"",IF(G332="ⅹ",J332,G332*$H$287))</f>
        <v/>
      </c>
      <c r="L332" s="251" t="str">
        <f>IF($B332=FALSE,"",IF(H332="ⅹ",K332,H332*$H$287))</f>
        <v/>
      </c>
      <c r="M332" s="241"/>
      <c r="N332" s="252" t="b">
        <f t="shared" si="210"/>
        <v>0</v>
      </c>
      <c r="O332" s="397" t="s">
        <v>487</v>
      </c>
      <c r="P332" s="401">
        <v>10</v>
      </c>
      <c r="Q332" s="398" t="str">
        <f t="shared" ca="1" si="221"/>
        <v/>
      </c>
      <c r="R332" s="252" t="str">
        <f t="shared" ca="1" si="222"/>
        <v/>
      </c>
      <c r="S332" s="252" t="str">
        <f t="shared" ca="1" si="223"/>
        <v/>
      </c>
      <c r="T332" s="402" t="str">
        <f t="shared" si="224"/>
        <v/>
      </c>
      <c r="U332" s="399" t="str">
        <f t="shared" si="228"/>
        <v/>
      </c>
      <c r="V332" s="399" t="str">
        <f t="shared" si="226"/>
        <v/>
      </c>
      <c r="W332" s="399" t="str">
        <f t="shared" si="227"/>
        <v/>
      </c>
      <c r="X332" s="403" t="str">
        <f t="shared" si="225"/>
        <v/>
      </c>
    </row>
    <row r="333" spans="2:24" s="238" customFormat="1" ht="15" customHeight="1">
      <c r="B333" s="246" t="b">
        <f>IF(Pressure_1_R3!U44="",FALSE,TRUE)</f>
        <v>0</v>
      </c>
      <c r="C333" s="247">
        <v>41</v>
      </c>
      <c r="D333" s="248" t="str">
        <f>IF($B333=FALSE,"",표준압력!F268)</f>
        <v/>
      </c>
      <c r="E333" s="248" t="str">
        <f>IF($B333=FALSE,"",표준압력!H268)</f>
        <v/>
      </c>
      <c r="F333" s="248" t="str">
        <f>IF($B333=FALSE,"",Pressure_1_R3!U44)</f>
        <v/>
      </c>
      <c r="G333" s="249" t="str">
        <f>IF($B333=FALSE,"",Pressure_1_R3!V44)</f>
        <v/>
      </c>
      <c r="H333" s="249" t="str">
        <f>IF($B333=FALSE,"",Pressure_1_R3!W44)</f>
        <v/>
      </c>
      <c r="I333" s="255" t="b">
        <f t="shared" si="220"/>
        <v>0</v>
      </c>
      <c r="J333" s="250" t="str">
        <f>IF($B333=FALSE,"",F333*$H$287)</f>
        <v/>
      </c>
      <c r="K333" s="251" t="str">
        <f>IF($B333=FALSE,"",IF(G333="ⅹ",J333,G333*$H$287))</f>
        <v/>
      </c>
      <c r="L333" s="251" t="str">
        <f>IF($B333=FALSE,"",IF(H333="ⅹ",K333,H333*$H$287))</f>
        <v/>
      </c>
      <c r="M333" s="241"/>
      <c r="N333" s="252" t="b">
        <f t="shared" si="210"/>
        <v>0</v>
      </c>
      <c r="O333" s="397" t="s">
        <v>487</v>
      </c>
      <c r="P333" s="401">
        <v>11</v>
      </c>
      <c r="Q333" s="398" t="str">
        <f t="shared" ca="1" si="221"/>
        <v/>
      </c>
      <c r="R333" s="252" t="str">
        <f t="shared" ca="1" si="222"/>
        <v/>
      </c>
      <c r="S333" s="252" t="str">
        <f t="shared" ca="1" si="223"/>
        <v/>
      </c>
      <c r="T333" s="402" t="str">
        <f t="shared" si="224"/>
        <v/>
      </c>
      <c r="U333" s="399" t="str">
        <f t="shared" si="228"/>
        <v/>
      </c>
      <c r="V333" s="399" t="str">
        <f t="shared" si="226"/>
        <v/>
      </c>
      <c r="W333" s="399" t="str">
        <f t="shared" si="227"/>
        <v/>
      </c>
      <c r="X333" s="403" t="str">
        <f t="shared" si="225"/>
        <v/>
      </c>
    </row>
    <row r="334" spans="2:24" s="238" customFormat="1" ht="15" customHeight="1">
      <c r="B334" s="246" t="b">
        <f>IF(Pressure_1_R3!U45="",FALSE,TRUE)</f>
        <v>0</v>
      </c>
      <c r="C334" s="247">
        <v>42</v>
      </c>
      <c r="D334" s="248" t="str">
        <f>IF($B334=FALSE,"",표준압력!F269)</f>
        <v/>
      </c>
      <c r="E334" s="248" t="str">
        <f>IF($B334=FALSE,"",표준압력!H269)</f>
        <v/>
      </c>
      <c r="F334" s="248" t="str">
        <f>IF($B334=FALSE,"",Pressure_1_R3!U45)</f>
        <v/>
      </c>
      <c r="G334" s="249" t="str">
        <f>IF($B334=FALSE,"",Pressure_1_R3!V45)</f>
        <v/>
      </c>
      <c r="H334" s="249" t="str">
        <f>IF($B334=FALSE,"",Pressure_1_R3!W45)</f>
        <v/>
      </c>
      <c r="I334" s="255" t="b">
        <f t="shared" si="220"/>
        <v>0</v>
      </c>
      <c r="J334" s="250" t="str">
        <f>IF($B334=FALSE,"",F334*$H$287)</f>
        <v/>
      </c>
      <c r="K334" s="251" t="str">
        <f>IF($B334=FALSE,"",IF(G334="ⅹ",J334,G334*$H$287))</f>
        <v/>
      </c>
      <c r="L334" s="251" t="str">
        <f>IF($B334=FALSE,"",IF(H334="ⅹ",K334,H334*$H$287))</f>
        <v/>
      </c>
      <c r="M334" s="241"/>
      <c r="N334" s="252" t="b">
        <f t="shared" si="210"/>
        <v>0</v>
      </c>
      <c r="O334" s="397" t="s">
        <v>487</v>
      </c>
      <c r="P334" s="401">
        <v>12</v>
      </c>
      <c r="Q334" s="398" t="str">
        <f t="shared" ca="1" si="221"/>
        <v/>
      </c>
      <c r="R334" s="252" t="str">
        <f t="shared" ca="1" si="222"/>
        <v/>
      </c>
      <c r="S334" s="252" t="str">
        <f t="shared" ca="1" si="223"/>
        <v/>
      </c>
      <c r="T334" s="402" t="str">
        <f t="shared" si="224"/>
        <v/>
      </c>
      <c r="U334" s="399" t="str">
        <f t="shared" si="228"/>
        <v/>
      </c>
      <c r="V334" s="399" t="str">
        <f t="shared" si="226"/>
        <v/>
      </c>
      <c r="W334" s="399" t="str">
        <f t="shared" si="227"/>
        <v/>
      </c>
      <c r="X334" s="403" t="str">
        <f t="shared" si="225"/>
        <v/>
      </c>
    </row>
    <row r="335" spans="2:24" s="238" customFormat="1" ht="15" customHeight="1">
      <c r="B335" s="246" t="b">
        <f>IF(Pressure_1_R3!U46="",FALSE,TRUE)</f>
        <v>0</v>
      </c>
      <c r="C335" s="247">
        <v>43</v>
      </c>
      <c r="D335" s="248" t="str">
        <f>IF($B335=FALSE,"",표준압력!F270)</f>
        <v/>
      </c>
      <c r="E335" s="248" t="str">
        <f>IF($B335=FALSE,"",표준압력!H270)</f>
        <v/>
      </c>
      <c r="F335" s="248" t="str">
        <f>IF($B335=FALSE,"",Pressure_1_R3!U46)</f>
        <v/>
      </c>
      <c r="G335" s="249" t="str">
        <f>IF($B335=FALSE,"",Pressure_1_R3!V46)</f>
        <v/>
      </c>
      <c r="H335" s="249" t="str">
        <f>IF($B335=FALSE,"",Pressure_1_R3!W46)</f>
        <v/>
      </c>
      <c r="I335" s="255" t="b">
        <f t="shared" si="220"/>
        <v>0</v>
      </c>
      <c r="J335" s="250" t="str">
        <f>IF($B335=FALSE,"",F335*$H$287)</f>
        <v/>
      </c>
      <c r="K335" s="251" t="str">
        <f>IF($B335=FALSE,"",IF(G335="ⅹ",J335,G335*$H$287))</f>
        <v/>
      </c>
      <c r="L335" s="251" t="str">
        <f>IF($B335=FALSE,"",IF(H335="ⅹ",K335,H335*$H$287))</f>
        <v/>
      </c>
      <c r="M335" s="241"/>
      <c r="N335" s="252" t="b">
        <f t="shared" si="210"/>
        <v>0</v>
      </c>
      <c r="O335" s="397" t="s">
        <v>487</v>
      </c>
      <c r="P335" s="401">
        <v>13</v>
      </c>
      <c r="Q335" s="398" t="str">
        <f t="shared" ca="1" si="221"/>
        <v/>
      </c>
      <c r="R335" s="252" t="str">
        <f t="shared" ca="1" si="222"/>
        <v/>
      </c>
      <c r="S335" s="252" t="str">
        <f t="shared" ca="1" si="223"/>
        <v/>
      </c>
      <c r="T335" s="402" t="str">
        <f t="shared" si="224"/>
        <v/>
      </c>
      <c r="U335" s="399" t="str">
        <f t="shared" si="228"/>
        <v/>
      </c>
      <c r="V335" s="399" t="str">
        <f t="shared" si="226"/>
        <v/>
      </c>
      <c r="W335" s="399" t="str">
        <f t="shared" si="227"/>
        <v/>
      </c>
      <c r="X335" s="403" t="str">
        <f t="shared" si="225"/>
        <v/>
      </c>
    </row>
    <row r="336" spans="2:24" s="238" customFormat="1" ht="15" customHeight="1">
      <c r="B336" s="246" t="b">
        <f>IF(Pressure_1_R3!U47="",FALSE,TRUE)</f>
        <v>0</v>
      </c>
      <c r="C336" s="247">
        <v>44</v>
      </c>
      <c r="D336" s="248" t="str">
        <f>IF($B336=FALSE,"",표준압력!F271)</f>
        <v/>
      </c>
      <c r="E336" s="248" t="str">
        <f>IF($B336=FALSE,"",표준압력!H271)</f>
        <v/>
      </c>
      <c r="F336" s="248" t="str">
        <f>IF($B336=FALSE,"",Pressure_1_R3!U47)</f>
        <v/>
      </c>
      <c r="G336" s="249" t="str">
        <f>IF($B336=FALSE,"",Pressure_1_R3!V47)</f>
        <v/>
      </c>
      <c r="H336" s="249" t="str">
        <f>IF($B336=FALSE,"",Pressure_1_R3!W47)</f>
        <v/>
      </c>
      <c r="I336" s="255" t="b">
        <f t="shared" si="220"/>
        <v>0</v>
      </c>
      <c r="J336" s="250" t="str">
        <f>IF($B336=FALSE,"",F336*$H$287)</f>
        <v/>
      </c>
      <c r="K336" s="251" t="str">
        <f>IF($B336=FALSE,"",IF(G336="ⅹ",J336,G336*$H$287))</f>
        <v/>
      </c>
      <c r="L336" s="251" t="str">
        <f>IF($B336=FALSE,"",IF(H336="ⅹ",K336,H336*$H$287))</f>
        <v/>
      </c>
      <c r="M336" s="241"/>
      <c r="N336" s="252" t="b">
        <f t="shared" si="210"/>
        <v>0</v>
      </c>
      <c r="O336" s="397" t="s">
        <v>487</v>
      </c>
      <c r="P336" s="401">
        <v>14</v>
      </c>
      <c r="Q336" s="398" t="str">
        <f t="shared" ca="1" si="221"/>
        <v/>
      </c>
      <c r="R336" s="252" t="str">
        <f t="shared" ca="1" si="222"/>
        <v/>
      </c>
      <c r="S336" s="252" t="str">
        <f t="shared" ca="1" si="223"/>
        <v/>
      </c>
      <c r="T336" s="402" t="str">
        <f t="shared" si="224"/>
        <v/>
      </c>
      <c r="U336" s="399" t="str">
        <f t="shared" si="228"/>
        <v/>
      </c>
      <c r="V336" s="399" t="str">
        <f t="shared" si="226"/>
        <v/>
      </c>
      <c r="W336" s="399" t="str">
        <f t="shared" si="227"/>
        <v/>
      </c>
      <c r="X336" s="403" t="str">
        <f t="shared" si="225"/>
        <v/>
      </c>
    </row>
    <row r="337" spans="2:24" s="238" customFormat="1" ht="15" customHeight="1">
      <c r="B337" s="246" t="b">
        <f>IF(Pressure_1_R3!U48="",FALSE,TRUE)</f>
        <v>0</v>
      </c>
      <c r="C337" s="247">
        <v>45</v>
      </c>
      <c r="D337" s="248" t="str">
        <f>IF($B337=FALSE,"",표준압력!F272)</f>
        <v/>
      </c>
      <c r="E337" s="248" t="str">
        <f>IF($B337=FALSE,"",표준압력!H272)</f>
        <v/>
      </c>
      <c r="F337" s="248" t="str">
        <f>IF($B337=FALSE,"",Pressure_1_R3!U48)</f>
        <v/>
      </c>
      <c r="G337" s="249" t="str">
        <f>IF($B337=FALSE,"",Pressure_1_R3!V48)</f>
        <v/>
      </c>
      <c r="H337" s="249" t="str">
        <f>IF($B337=FALSE,"",Pressure_1_R3!W48)</f>
        <v/>
      </c>
      <c r="I337" s="255" t="b">
        <f t="shared" si="220"/>
        <v>0</v>
      </c>
      <c r="J337" s="250" t="str">
        <f>IF($B337=FALSE,"",F337*$H$287)</f>
        <v/>
      </c>
      <c r="K337" s="251" t="str">
        <f>IF($B337=FALSE,"",IF(G337="ⅹ",J337,G337*$H$287))</f>
        <v/>
      </c>
      <c r="L337" s="251" t="str">
        <f>IF($B337=FALSE,"",IF(H337="ⅹ",K337,H337*$H$287))</f>
        <v/>
      </c>
      <c r="M337" s="241"/>
      <c r="N337" s="252" t="b">
        <f t="shared" si="210"/>
        <v>0</v>
      </c>
      <c r="O337" s="397" t="s">
        <v>487</v>
      </c>
      <c r="P337" s="401">
        <v>15</v>
      </c>
      <c r="Q337" s="398" t="str">
        <f t="shared" ca="1" si="221"/>
        <v/>
      </c>
      <c r="R337" s="252" t="str">
        <f t="shared" ca="1" si="222"/>
        <v/>
      </c>
      <c r="S337" s="252" t="str">
        <f t="shared" ca="1" si="223"/>
        <v/>
      </c>
      <c r="T337" s="402" t="str">
        <f t="shared" si="224"/>
        <v/>
      </c>
      <c r="U337" s="399" t="str">
        <f t="shared" si="228"/>
        <v/>
      </c>
      <c r="V337" s="399" t="str">
        <f t="shared" si="226"/>
        <v/>
      </c>
      <c r="W337" s="399" t="str">
        <f t="shared" si="227"/>
        <v/>
      </c>
      <c r="X337" s="403" t="str">
        <f t="shared" si="225"/>
        <v/>
      </c>
    </row>
    <row r="338" spans="2:24" s="238" customFormat="1" ht="15" customHeight="1">
      <c r="B338" s="246" t="b">
        <f>IF(Pressure_1_R3!U49="",FALSE,TRUE)</f>
        <v>0</v>
      </c>
      <c r="C338" s="247">
        <v>46</v>
      </c>
      <c r="D338" s="248" t="str">
        <f>IF($B338=FALSE,"",표준압력!F273)</f>
        <v/>
      </c>
      <c r="E338" s="248" t="str">
        <f>IF($B338=FALSE,"",표준압력!H273)</f>
        <v/>
      </c>
      <c r="F338" s="248" t="str">
        <f>IF($B338=FALSE,"",Pressure_1_R3!U49)</f>
        <v/>
      </c>
      <c r="G338" s="249" t="str">
        <f>IF($B338=FALSE,"",Pressure_1_R3!V49)</f>
        <v/>
      </c>
      <c r="H338" s="249" t="str">
        <f>IF($B338=FALSE,"",Pressure_1_R3!W49)</f>
        <v/>
      </c>
      <c r="I338" s="255" t="b">
        <f t="shared" si="220"/>
        <v>0</v>
      </c>
      <c r="J338" s="250" t="str">
        <f>IF($B338=FALSE,"",F338*$H$287)</f>
        <v/>
      </c>
      <c r="K338" s="251" t="str">
        <f>IF($B338=FALSE,"",IF(G338="ⅹ",J338,G338*$H$287))</f>
        <v/>
      </c>
      <c r="L338" s="251" t="str">
        <f>IF($B338=FALSE,"",IF(H338="ⅹ",K338,H338*$H$287))</f>
        <v/>
      </c>
      <c r="M338" s="241"/>
      <c r="N338" s="252" t="b">
        <f t="shared" si="210"/>
        <v>0</v>
      </c>
      <c r="O338" s="397" t="s">
        <v>487</v>
      </c>
      <c r="P338" s="401">
        <v>16</v>
      </c>
      <c r="Q338" s="398" t="str">
        <f t="shared" ca="1" si="221"/>
        <v/>
      </c>
      <c r="R338" s="252" t="str">
        <f t="shared" ca="1" si="222"/>
        <v/>
      </c>
      <c r="S338" s="252" t="str">
        <f t="shared" ca="1" si="223"/>
        <v/>
      </c>
      <c r="T338" s="402" t="str">
        <f t="shared" si="224"/>
        <v/>
      </c>
      <c r="U338" s="399" t="str">
        <f t="shared" si="228"/>
        <v/>
      </c>
      <c r="V338" s="399" t="str">
        <f t="shared" si="226"/>
        <v/>
      </c>
      <c r="W338" s="399" t="str">
        <f t="shared" si="227"/>
        <v/>
      </c>
      <c r="X338" s="403" t="str">
        <f t="shared" si="225"/>
        <v/>
      </c>
    </row>
    <row r="339" spans="2:24" s="238" customFormat="1" ht="15" customHeight="1">
      <c r="B339" s="246" t="b">
        <f>IF(Pressure_1_R3!U50="",FALSE,TRUE)</f>
        <v>0</v>
      </c>
      <c r="C339" s="247">
        <v>47</v>
      </c>
      <c r="D339" s="248" t="str">
        <f>IF($B339=FALSE,"",표준압력!F274)</f>
        <v/>
      </c>
      <c r="E339" s="248" t="str">
        <f>IF($B339=FALSE,"",표준압력!H274)</f>
        <v/>
      </c>
      <c r="F339" s="248" t="str">
        <f>IF($B339=FALSE,"",Pressure_1_R3!U50)</f>
        <v/>
      </c>
      <c r="G339" s="249" t="str">
        <f>IF($B339=FALSE,"",Pressure_1_R3!V50)</f>
        <v/>
      </c>
      <c r="H339" s="249" t="str">
        <f>IF($B339=FALSE,"",Pressure_1_R3!W50)</f>
        <v/>
      </c>
      <c r="I339" s="255" t="b">
        <f t="shared" si="220"/>
        <v>0</v>
      </c>
      <c r="J339" s="250" t="str">
        <f>IF($B339=FALSE,"",F339*$H$287)</f>
        <v/>
      </c>
      <c r="K339" s="251" t="str">
        <f>IF($B339=FALSE,"",IF(G339="ⅹ",J339,G339*$H$287))</f>
        <v/>
      </c>
      <c r="L339" s="251" t="str">
        <f>IF($B339=FALSE,"",IF(H339="ⅹ",K339,H339*$H$287))</f>
        <v/>
      </c>
      <c r="M339" s="241"/>
      <c r="N339" s="252" t="b">
        <f t="shared" si="210"/>
        <v>0</v>
      </c>
      <c r="O339" s="397" t="s">
        <v>487</v>
      </c>
      <c r="P339" s="401">
        <v>17</v>
      </c>
      <c r="Q339" s="398" t="str">
        <f t="shared" ca="1" si="221"/>
        <v/>
      </c>
      <c r="R339" s="252" t="str">
        <f t="shared" ca="1" si="222"/>
        <v/>
      </c>
      <c r="S339" s="252" t="str">
        <f t="shared" ca="1" si="223"/>
        <v/>
      </c>
      <c r="T339" s="402" t="str">
        <f t="shared" si="224"/>
        <v/>
      </c>
      <c r="U339" s="399" t="str">
        <f t="shared" si="228"/>
        <v/>
      </c>
      <c r="V339" s="399" t="str">
        <f t="shared" si="226"/>
        <v/>
      </c>
      <c r="W339" s="399" t="str">
        <f t="shared" si="227"/>
        <v/>
      </c>
      <c r="X339" s="403" t="str">
        <f t="shared" si="225"/>
        <v/>
      </c>
    </row>
    <row r="340" spans="2:24" s="238" customFormat="1" ht="15" customHeight="1">
      <c r="B340" s="246" t="b">
        <f>IF(Pressure_1_R3!U51="",FALSE,TRUE)</f>
        <v>0</v>
      </c>
      <c r="C340" s="247">
        <v>48</v>
      </c>
      <c r="D340" s="248" t="str">
        <f>IF($B340=FALSE,"",표준압력!F275)</f>
        <v/>
      </c>
      <c r="E340" s="248" t="str">
        <f>IF($B340=FALSE,"",표준압력!H275)</f>
        <v/>
      </c>
      <c r="F340" s="248" t="str">
        <f>IF($B340=FALSE,"",Pressure_1_R3!U51)</f>
        <v/>
      </c>
      <c r="G340" s="249" t="str">
        <f>IF($B340=FALSE,"",Pressure_1_R3!V51)</f>
        <v/>
      </c>
      <c r="H340" s="249" t="str">
        <f>IF($B340=FALSE,"",Pressure_1_R3!W51)</f>
        <v/>
      </c>
      <c r="I340" s="255" t="b">
        <f t="shared" si="220"/>
        <v>0</v>
      </c>
      <c r="J340" s="250" t="str">
        <f>IF($B340=FALSE,"",F340*$H$287)</f>
        <v/>
      </c>
      <c r="K340" s="251" t="str">
        <f>IF($B340=FALSE,"",IF(G340="ⅹ",J340,G340*$H$287))</f>
        <v/>
      </c>
      <c r="L340" s="251" t="str">
        <f>IF($B340=FALSE,"",IF(H340="ⅹ",K340,H340*$H$287))</f>
        <v/>
      </c>
      <c r="M340" s="241"/>
      <c r="N340" s="252" t="b">
        <f t="shared" si="210"/>
        <v>0</v>
      </c>
      <c r="O340" s="397" t="s">
        <v>487</v>
      </c>
      <c r="P340" s="401">
        <v>18</v>
      </c>
      <c r="Q340" s="398" t="str">
        <f t="shared" ca="1" si="221"/>
        <v/>
      </c>
      <c r="R340" s="252" t="str">
        <f t="shared" ca="1" si="222"/>
        <v/>
      </c>
      <c r="S340" s="252" t="str">
        <f t="shared" ca="1" si="223"/>
        <v/>
      </c>
      <c r="T340" s="402" t="str">
        <f t="shared" si="224"/>
        <v/>
      </c>
      <c r="U340" s="399" t="str">
        <f t="shared" si="228"/>
        <v/>
      </c>
      <c r="V340" s="399" t="str">
        <f t="shared" si="226"/>
        <v/>
      </c>
      <c r="W340" s="399" t="str">
        <f t="shared" si="227"/>
        <v/>
      </c>
      <c r="X340" s="403" t="str">
        <f t="shared" si="225"/>
        <v/>
      </c>
    </row>
    <row r="341" spans="2:24" s="238" customFormat="1" ht="15" customHeight="1">
      <c r="B341" s="246" t="b">
        <f>IF(Pressure_1_R3!U52="",FALSE,TRUE)</f>
        <v>0</v>
      </c>
      <c r="C341" s="247">
        <v>49</v>
      </c>
      <c r="D341" s="248" t="str">
        <f>IF($B341=FALSE,"",표준압력!F276)</f>
        <v/>
      </c>
      <c r="E341" s="248" t="str">
        <f>IF($B341=FALSE,"",표준압력!H276)</f>
        <v/>
      </c>
      <c r="F341" s="248" t="str">
        <f>IF($B341=FALSE,"",Pressure_1_R3!U52)</f>
        <v/>
      </c>
      <c r="G341" s="249" t="str">
        <f>IF($B341=FALSE,"",Pressure_1_R3!V52)</f>
        <v/>
      </c>
      <c r="H341" s="249" t="str">
        <f>IF($B341=FALSE,"",Pressure_1_R3!W52)</f>
        <v/>
      </c>
      <c r="I341" s="255" t="b">
        <f t="shared" si="220"/>
        <v>0</v>
      </c>
      <c r="J341" s="250" t="str">
        <f>IF($B341=FALSE,"",F341*$H$287)</f>
        <v/>
      </c>
      <c r="K341" s="251" t="str">
        <f>IF($B341=FALSE,"",IF(G341="ⅹ",J341,G341*$H$287))</f>
        <v/>
      </c>
      <c r="L341" s="251" t="str">
        <f>IF($B341=FALSE,"",IF(H341="ⅹ",K341,H341*$H$287))</f>
        <v/>
      </c>
      <c r="M341" s="241"/>
      <c r="N341" s="252" t="b">
        <f t="shared" si="210"/>
        <v>0</v>
      </c>
      <c r="O341" s="397" t="s">
        <v>487</v>
      </c>
      <c r="P341" s="401">
        <v>19</v>
      </c>
      <c r="Q341" s="398" t="str">
        <f t="shared" ca="1" si="221"/>
        <v/>
      </c>
      <c r="R341" s="252" t="str">
        <f t="shared" ca="1" si="222"/>
        <v/>
      </c>
      <c r="S341" s="252" t="str">
        <f t="shared" ca="1" si="223"/>
        <v/>
      </c>
      <c r="T341" s="402" t="str">
        <f t="shared" si="224"/>
        <v/>
      </c>
      <c r="U341" s="399" t="str">
        <f t="shared" si="228"/>
        <v/>
      </c>
      <c r="V341" s="399" t="str">
        <f t="shared" si="226"/>
        <v/>
      </c>
      <c r="W341" s="399" t="str">
        <f t="shared" si="227"/>
        <v/>
      </c>
      <c r="X341" s="403" t="str">
        <f t="shared" si="225"/>
        <v/>
      </c>
    </row>
    <row r="342" spans="2:24" s="238" customFormat="1" ht="15" customHeight="1">
      <c r="B342" s="246" t="b">
        <f>IF(Pressure_1_R3!U53="",FALSE,TRUE)</f>
        <v>0</v>
      </c>
      <c r="C342" s="247">
        <v>50</v>
      </c>
      <c r="D342" s="248" t="str">
        <f>IF($B342=FALSE,"",표준압력!F277)</f>
        <v/>
      </c>
      <c r="E342" s="248" t="str">
        <f>IF($B342=FALSE,"",표준압력!H277)</f>
        <v/>
      </c>
      <c r="F342" s="248" t="str">
        <f>IF($B342=FALSE,"",Pressure_1_R3!U53)</f>
        <v/>
      </c>
      <c r="G342" s="249" t="str">
        <f>IF($B342=FALSE,"",Pressure_1_R3!V53)</f>
        <v/>
      </c>
      <c r="H342" s="249" t="str">
        <f>IF($B342=FALSE,"",Pressure_1_R3!W53)</f>
        <v/>
      </c>
      <c r="I342" s="255" t="b">
        <f t="shared" si="220"/>
        <v>0</v>
      </c>
      <c r="J342" s="250" t="str">
        <f>IF($B342=FALSE,"",F342*$H$287)</f>
        <v/>
      </c>
      <c r="K342" s="251" t="str">
        <f>IF($B342=FALSE,"",IF(G342="ⅹ",J342,G342*$H$287))</f>
        <v/>
      </c>
      <c r="L342" s="251" t="str">
        <f>IF($B342=FALSE,"",IF(H342="ⅹ",K342,H342*$H$287))</f>
        <v/>
      </c>
      <c r="M342" s="241"/>
      <c r="N342" s="252" t="b">
        <f t="shared" si="210"/>
        <v>0</v>
      </c>
      <c r="O342" s="397" t="s">
        <v>487</v>
      </c>
      <c r="P342" s="401">
        <v>20</v>
      </c>
      <c r="Q342" s="398" t="str">
        <f t="shared" ca="1" si="221"/>
        <v/>
      </c>
      <c r="R342" s="252" t="str">
        <f t="shared" ca="1" si="222"/>
        <v/>
      </c>
      <c r="S342" s="252" t="str">
        <f t="shared" ca="1" si="223"/>
        <v/>
      </c>
      <c r="T342" s="402" t="str">
        <f t="shared" si="224"/>
        <v/>
      </c>
      <c r="U342" s="399" t="str">
        <f t="shared" si="228"/>
        <v/>
      </c>
      <c r="V342" s="399" t="str">
        <f t="shared" si="226"/>
        <v/>
      </c>
      <c r="W342" s="399" t="str">
        <f t="shared" si="227"/>
        <v/>
      </c>
      <c r="X342" s="403" t="str">
        <f t="shared" si="225"/>
        <v/>
      </c>
    </row>
    <row r="343" spans="2:24" s="238" customFormat="1" ht="15" customHeight="1">
      <c r="B343" s="246" t="b">
        <f>IF(Pressure_1_R3!U54="",FALSE,TRUE)</f>
        <v>0</v>
      </c>
      <c r="C343" s="247">
        <v>51</v>
      </c>
      <c r="D343" s="248" t="str">
        <f>IF($B343=FALSE,"",표준압력!F278)</f>
        <v/>
      </c>
      <c r="E343" s="248" t="str">
        <f>IF($B343=FALSE,"",표준압력!H278)</f>
        <v/>
      </c>
      <c r="F343" s="248" t="str">
        <f>IF($B343=FALSE,"",Pressure_1_R3!U54)</f>
        <v/>
      </c>
      <c r="G343" s="249" t="str">
        <f>IF($B343=FALSE,"",Pressure_1_R3!V54)</f>
        <v/>
      </c>
      <c r="H343" s="249" t="str">
        <f>IF($B343=FALSE,"",Pressure_1_R3!W54)</f>
        <v/>
      </c>
      <c r="I343" s="255" t="b">
        <f t="shared" si="220"/>
        <v>0</v>
      </c>
      <c r="J343" s="250" t="str">
        <f>IF($B343=FALSE,"",F343*$H$287)</f>
        <v/>
      </c>
      <c r="K343" s="251" t="str">
        <f>IF($B343=FALSE,"",IF(G343="ⅹ",J343,G343*$H$287))</f>
        <v/>
      </c>
      <c r="L343" s="251" t="str">
        <f>IF($B343=FALSE,"",IF(H343="ⅹ",K343,H343*$H$287))</f>
        <v/>
      </c>
      <c r="M343" s="241"/>
      <c r="N343" s="252" t="b">
        <f t="shared" si="210"/>
        <v>0</v>
      </c>
      <c r="O343" s="397" t="s">
        <v>487</v>
      </c>
      <c r="P343" s="401">
        <v>21</v>
      </c>
      <c r="Q343" s="398" t="str">
        <f t="shared" ca="1" si="221"/>
        <v/>
      </c>
      <c r="R343" s="252" t="str">
        <f t="shared" ca="1" si="222"/>
        <v/>
      </c>
      <c r="S343" s="252" t="str">
        <f t="shared" ca="1" si="223"/>
        <v/>
      </c>
      <c r="T343" s="402" t="str">
        <f t="shared" si="224"/>
        <v/>
      </c>
      <c r="U343" s="399" t="str">
        <f t="shared" si="228"/>
        <v/>
      </c>
      <c r="V343" s="399" t="str">
        <f t="shared" si="226"/>
        <v/>
      </c>
      <c r="W343" s="399" t="str">
        <f t="shared" si="227"/>
        <v/>
      </c>
      <c r="X343" s="403" t="str">
        <f t="shared" si="225"/>
        <v/>
      </c>
    </row>
    <row r="344" spans="2:24" s="238" customFormat="1" ht="15" customHeight="1">
      <c r="B344" s="246" t="b">
        <f>IF(Pressure_1_R3!U55="",FALSE,TRUE)</f>
        <v>0</v>
      </c>
      <c r="C344" s="247">
        <v>52</v>
      </c>
      <c r="D344" s="248" t="str">
        <f>IF($B344=FALSE,"",표준압력!F279)</f>
        <v/>
      </c>
      <c r="E344" s="248" t="str">
        <f>IF($B344=FALSE,"",표준압력!H279)</f>
        <v/>
      </c>
      <c r="F344" s="248" t="str">
        <f>IF($B344=FALSE,"",Pressure_1_R3!U55)</f>
        <v/>
      </c>
      <c r="G344" s="249" t="str">
        <f>IF($B344=FALSE,"",Pressure_1_R3!V55)</f>
        <v/>
      </c>
      <c r="H344" s="249" t="str">
        <f>IF($B344=FALSE,"",Pressure_1_R3!W55)</f>
        <v/>
      </c>
      <c r="I344" s="255" t="b">
        <f t="shared" si="220"/>
        <v>0</v>
      </c>
      <c r="J344" s="250" t="str">
        <f>IF($B344=FALSE,"",F344*$H$287)</f>
        <v/>
      </c>
      <c r="K344" s="251" t="str">
        <f>IF($B344=FALSE,"",IF(G344="ⅹ",J344,G344*$H$287))</f>
        <v/>
      </c>
      <c r="L344" s="251" t="str">
        <f>IF($B344=FALSE,"",IF(H344="ⅹ",K344,H344*$H$287))</f>
        <v/>
      </c>
      <c r="M344" s="241"/>
      <c r="N344" s="252" t="b">
        <f t="shared" si="210"/>
        <v>0</v>
      </c>
      <c r="O344" s="397" t="s">
        <v>487</v>
      </c>
      <c r="P344" s="401">
        <v>22</v>
      </c>
      <c r="Q344" s="398" t="str">
        <f t="shared" ca="1" si="221"/>
        <v/>
      </c>
      <c r="R344" s="252" t="str">
        <f t="shared" ca="1" si="222"/>
        <v/>
      </c>
      <c r="S344" s="252" t="str">
        <f t="shared" ca="1" si="223"/>
        <v/>
      </c>
      <c r="T344" s="402" t="str">
        <f t="shared" si="224"/>
        <v/>
      </c>
      <c r="U344" s="399" t="str">
        <f t="shared" si="228"/>
        <v/>
      </c>
      <c r="V344" s="399" t="str">
        <f t="shared" si="226"/>
        <v/>
      </c>
      <c r="W344" s="399" t="str">
        <f t="shared" si="227"/>
        <v/>
      </c>
      <c r="X344" s="403" t="str">
        <f t="shared" si="225"/>
        <v/>
      </c>
    </row>
    <row r="345" spans="2:24" s="238" customFormat="1" ht="15" customHeight="1">
      <c r="B345" s="246" t="b">
        <f>IF(Pressure_1_R3!U56="",FALSE,TRUE)</f>
        <v>0</v>
      </c>
      <c r="C345" s="247">
        <v>53</v>
      </c>
      <c r="D345" s="248" t="str">
        <f>IF($B345=FALSE,"",표준압력!F280)</f>
        <v/>
      </c>
      <c r="E345" s="248" t="str">
        <f>IF($B345=FALSE,"",표준압력!H280)</f>
        <v/>
      </c>
      <c r="F345" s="248" t="str">
        <f>IF($B345=FALSE,"",Pressure_1_R3!U56)</f>
        <v/>
      </c>
      <c r="G345" s="249" t="str">
        <f>IF($B345=FALSE,"",Pressure_1_R3!V56)</f>
        <v/>
      </c>
      <c r="H345" s="249" t="str">
        <f>IF($B345=FALSE,"",Pressure_1_R3!W56)</f>
        <v/>
      </c>
      <c r="I345" s="255" t="b">
        <f t="shared" si="220"/>
        <v>0</v>
      </c>
      <c r="J345" s="250" t="str">
        <f>IF($B345=FALSE,"",F345*$H$287)</f>
        <v/>
      </c>
      <c r="K345" s="251" t="str">
        <f>IF($B345=FALSE,"",IF(G345="ⅹ",J345,G345*$H$287))</f>
        <v/>
      </c>
      <c r="L345" s="251" t="str">
        <f>IF($B345=FALSE,"",IF(H345="ⅹ",K345,H345*$H$287))</f>
        <v/>
      </c>
      <c r="M345" s="241"/>
      <c r="N345" s="252" t="b">
        <f t="shared" si="210"/>
        <v>0</v>
      </c>
      <c r="O345" s="397" t="s">
        <v>487</v>
      </c>
      <c r="P345" s="401">
        <v>23</v>
      </c>
      <c r="Q345" s="398" t="str">
        <f t="shared" ca="1" si="221"/>
        <v/>
      </c>
      <c r="R345" s="252" t="str">
        <f t="shared" ca="1" si="222"/>
        <v/>
      </c>
      <c r="S345" s="252" t="str">
        <f t="shared" ca="1" si="223"/>
        <v/>
      </c>
      <c r="T345" s="402" t="str">
        <f t="shared" si="224"/>
        <v/>
      </c>
      <c r="U345" s="399" t="str">
        <f t="shared" si="228"/>
        <v/>
      </c>
      <c r="V345" s="399" t="str">
        <f t="shared" si="226"/>
        <v/>
      </c>
      <c r="W345" s="399" t="str">
        <f t="shared" si="227"/>
        <v/>
      </c>
      <c r="X345" s="403" t="str">
        <f t="shared" si="225"/>
        <v/>
      </c>
    </row>
    <row r="346" spans="2:24" s="238" customFormat="1" ht="15" customHeight="1">
      <c r="B346" s="246" t="b">
        <f>IF(Pressure_1_R3!U57="",FALSE,TRUE)</f>
        <v>0</v>
      </c>
      <c r="C346" s="247">
        <v>54</v>
      </c>
      <c r="D346" s="248" t="str">
        <f>IF($B346=FALSE,"",표준압력!F281)</f>
        <v/>
      </c>
      <c r="E346" s="248" t="str">
        <f>IF($B346=FALSE,"",표준압력!H281)</f>
        <v/>
      </c>
      <c r="F346" s="248" t="str">
        <f>IF($B346=FALSE,"",Pressure_1_R3!U57)</f>
        <v/>
      </c>
      <c r="G346" s="249" t="str">
        <f>IF($B346=FALSE,"",Pressure_1_R3!V57)</f>
        <v/>
      </c>
      <c r="H346" s="249" t="str">
        <f>IF($B346=FALSE,"",Pressure_1_R3!W57)</f>
        <v/>
      </c>
      <c r="I346" s="255" t="b">
        <f t="shared" si="220"/>
        <v>0</v>
      </c>
      <c r="J346" s="250" t="str">
        <f>IF($B346=FALSE,"",F346*$H$287)</f>
        <v/>
      </c>
      <c r="K346" s="251" t="str">
        <f>IF($B346=FALSE,"",IF(G346="ⅹ",J346,G346*$H$287))</f>
        <v/>
      </c>
      <c r="L346" s="251" t="str">
        <f>IF($B346=FALSE,"",IF(H346="ⅹ",K346,H346*$H$287))</f>
        <v/>
      </c>
      <c r="M346" s="241"/>
      <c r="N346" s="252" t="b">
        <f t="shared" si="210"/>
        <v>0</v>
      </c>
      <c r="O346" s="397" t="s">
        <v>487</v>
      </c>
      <c r="P346" s="401">
        <v>24</v>
      </c>
      <c r="Q346" s="398" t="str">
        <f t="shared" ca="1" si="221"/>
        <v/>
      </c>
      <c r="R346" s="252" t="str">
        <f t="shared" ca="1" si="222"/>
        <v/>
      </c>
      <c r="S346" s="252" t="str">
        <f t="shared" ca="1" si="223"/>
        <v/>
      </c>
      <c r="T346" s="402" t="str">
        <f t="shared" si="224"/>
        <v/>
      </c>
      <c r="U346" s="399" t="str">
        <f t="shared" si="228"/>
        <v/>
      </c>
      <c r="V346" s="399" t="str">
        <f t="shared" si="226"/>
        <v/>
      </c>
      <c r="W346" s="399" t="str">
        <f t="shared" si="227"/>
        <v/>
      </c>
      <c r="X346" s="403" t="str">
        <f t="shared" si="225"/>
        <v/>
      </c>
    </row>
    <row r="347" spans="2:24" s="238" customFormat="1" ht="15" customHeight="1">
      <c r="B347" s="246" t="b">
        <f>IF(Pressure_1_R3!U58="",FALSE,TRUE)</f>
        <v>0</v>
      </c>
      <c r="C347" s="247">
        <v>55</v>
      </c>
      <c r="D347" s="248" t="str">
        <f>IF($B347=FALSE,"",표준압력!F282)</f>
        <v/>
      </c>
      <c r="E347" s="248" t="str">
        <f>IF($B347=FALSE,"",표준압력!H282)</f>
        <v/>
      </c>
      <c r="F347" s="248" t="str">
        <f>IF($B347=FALSE,"",Pressure_1_R3!U58)</f>
        <v/>
      </c>
      <c r="G347" s="249" t="str">
        <f>IF($B347=FALSE,"",Pressure_1_R3!V58)</f>
        <v/>
      </c>
      <c r="H347" s="249" t="str">
        <f>IF($B347=FALSE,"",Pressure_1_R3!W58)</f>
        <v/>
      </c>
      <c r="I347" s="255" t="b">
        <f t="shared" si="220"/>
        <v>0</v>
      </c>
      <c r="J347" s="250" t="str">
        <f>IF($B347=FALSE,"",F347*$H$287)</f>
        <v/>
      </c>
      <c r="K347" s="251" t="str">
        <f>IF($B347=FALSE,"",IF(G347="ⅹ",J347,G347*$H$287))</f>
        <v/>
      </c>
      <c r="L347" s="251" t="str">
        <f>IF($B347=FALSE,"",IF(H347="ⅹ",K347,H347*$H$287))</f>
        <v/>
      </c>
      <c r="M347" s="241"/>
      <c r="N347" s="252" t="b">
        <f t="shared" si="210"/>
        <v>0</v>
      </c>
      <c r="O347" s="397" t="s">
        <v>487</v>
      </c>
      <c r="P347" s="401">
        <v>25</v>
      </c>
      <c r="Q347" s="398" t="str">
        <f t="shared" ca="1" si="221"/>
        <v/>
      </c>
      <c r="R347" s="252" t="str">
        <f t="shared" ca="1" si="222"/>
        <v/>
      </c>
      <c r="S347" s="252" t="str">
        <f t="shared" ca="1" si="223"/>
        <v/>
      </c>
      <c r="T347" s="402" t="str">
        <f t="shared" si="224"/>
        <v/>
      </c>
      <c r="U347" s="399" t="str">
        <f t="shared" si="228"/>
        <v/>
      </c>
      <c r="V347" s="399" t="str">
        <f t="shared" si="226"/>
        <v/>
      </c>
      <c r="W347" s="399" t="str">
        <f t="shared" si="227"/>
        <v/>
      </c>
      <c r="X347" s="403" t="str">
        <f t="shared" si="225"/>
        <v/>
      </c>
    </row>
    <row r="348" spans="2:24" s="238" customFormat="1" ht="15" customHeight="1">
      <c r="B348" s="246" t="b">
        <f>IF(Pressure_1_R3!U59="",FALSE,TRUE)</f>
        <v>0</v>
      </c>
      <c r="C348" s="247">
        <v>56</v>
      </c>
      <c r="D348" s="248" t="str">
        <f>IF($B348=FALSE,"",표준압력!F283)</f>
        <v/>
      </c>
      <c r="E348" s="248" t="str">
        <f>IF($B348=FALSE,"",표준압력!H283)</f>
        <v/>
      </c>
      <c r="F348" s="248" t="str">
        <f>IF($B348=FALSE,"",Pressure_1_R3!U59)</f>
        <v/>
      </c>
      <c r="G348" s="249" t="str">
        <f>IF($B348=FALSE,"",Pressure_1_R3!V59)</f>
        <v/>
      </c>
      <c r="H348" s="249" t="str">
        <f>IF($B348=FALSE,"",Pressure_1_R3!W59)</f>
        <v/>
      </c>
      <c r="I348" s="255" t="b">
        <f t="shared" si="220"/>
        <v>0</v>
      </c>
      <c r="J348" s="250" t="str">
        <f>IF($B348=FALSE,"",F348*$H$287)</f>
        <v/>
      </c>
      <c r="K348" s="251" t="str">
        <f>IF($B348=FALSE,"",IF(G348="ⅹ",J348,G348*$H$287))</f>
        <v/>
      </c>
      <c r="L348" s="251" t="str">
        <f>IF($B348=FALSE,"",IF(H348="ⅹ",K348,H348*$H$287))</f>
        <v/>
      </c>
      <c r="M348" s="241"/>
      <c r="N348" s="252" t="b">
        <f t="shared" si="210"/>
        <v>0</v>
      </c>
      <c r="O348" s="397" t="s">
        <v>487</v>
      </c>
      <c r="P348" s="401">
        <v>26</v>
      </c>
      <c r="Q348" s="398" t="str">
        <f t="shared" ca="1" si="221"/>
        <v/>
      </c>
      <c r="R348" s="252" t="str">
        <f t="shared" ca="1" si="222"/>
        <v/>
      </c>
      <c r="S348" s="252" t="str">
        <f t="shared" ca="1" si="223"/>
        <v/>
      </c>
      <c r="T348" s="402" t="str">
        <f t="shared" si="224"/>
        <v/>
      </c>
      <c r="U348" s="399" t="str">
        <f t="shared" si="228"/>
        <v/>
      </c>
      <c r="V348" s="399" t="str">
        <f t="shared" si="226"/>
        <v/>
      </c>
      <c r="W348" s="399" t="str">
        <f t="shared" si="227"/>
        <v/>
      </c>
      <c r="X348" s="403" t="str">
        <f t="shared" si="225"/>
        <v/>
      </c>
    </row>
    <row r="349" spans="2:24" s="238" customFormat="1" ht="15" customHeight="1">
      <c r="B349" s="246" t="b">
        <f>IF(Pressure_1_R3!U60="",FALSE,TRUE)</f>
        <v>0</v>
      </c>
      <c r="C349" s="247">
        <v>57</v>
      </c>
      <c r="D349" s="248" t="str">
        <f>IF($B349=FALSE,"",표준압력!F284)</f>
        <v/>
      </c>
      <c r="E349" s="248" t="str">
        <f>IF($B349=FALSE,"",표준압력!H284)</f>
        <v/>
      </c>
      <c r="F349" s="248" t="str">
        <f>IF($B349=FALSE,"",Pressure_1_R3!U60)</f>
        <v/>
      </c>
      <c r="G349" s="249" t="str">
        <f>IF($B349=FALSE,"",Pressure_1_R3!V60)</f>
        <v/>
      </c>
      <c r="H349" s="249" t="str">
        <f>IF($B349=FALSE,"",Pressure_1_R3!W60)</f>
        <v/>
      </c>
      <c r="I349" s="255" t="b">
        <f t="shared" si="220"/>
        <v>0</v>
      </c>
      <c r="J349" s="250" t="str">
        <f>IF($B349=FALSE,"",F349*$H$287)</f>
        <v/>
      </c>
      <c r="K349" s="251" t="str">
        <f>IF($B349=FALSE,"",IF(G349="ⅹ",J349,G349*$H$287))</f>
        <v/>
      </c>
      <c r="L349" s="251" t="str">
        <f>IF($B349=FALSE,"",IF(H349="ⅹ",K349,H349*$H$287))</f>
        <v/>
      </c>
      <c r="M349" s="241"/>
      <c r="N349" s="252" t="b">
        <f t="shared" si="210"/>
        <v>0</v>
      </c>
      <c r="O349" s="397" t="s">
        <v>487</v>
      </c>
      <c r="P349" s="401">
        <v>27</v>
      </c>
      <c r="Q349" s="398" t="str">
        <f t="shared" ca="1" si="221"/>
        <v/>
      </c>
      <c r="R349" s="252" t="str">
        <f t="shared" ca="1" si="222"/>
        <v/>
      </c>
      <c r="S349" s="252" t="str">
        <f t="shared" ca="1" si="223"/>
        <v/>
      </c>
      <c r="T349" s="402" t="str">
        <f t="shared" si="224"/>
        <v/>
      </c>
      <c r="U349" s="399" t="str">
        <f t="shared" si="228"/>
        <v/>
      </c>
      <c r="V349" s="399" t="str">
        <f t="shared" si="226"/>
        <v/>
      </c>
      <c r="W349" s="399" t="str">
        <f t="shared" si="227"/>
        <v/>
      </c>
      <c r="X349" s="403" t="str">
        <f t="shared" si="225"/>
        <v/>
      </c>
    </row>
    <row r="350" spans="2:24" s="238" customFormat="1" ht="15" customHeight="1">
      <c r="B350" s="246" t="b">
        <f>IF(Pressure_1_R3!U61="",FALSE,TRUE)</f>
        <v>0</v>
      </c>
      <c r="C350" s="247">
        <v>58</v>
      </c>
      <c r="D350" s="248" t="str">
        <f>IF($B350=FALSE,"",표준압력!F285)</f>
        <v/>
      </c>
      <c r="E350" s="248" t="str">
        <f>IF($B350=FALSE,"",표준압력!H285)</f>
        <v/>
      </c>
      <c r="F350" s="248" t="str">
        <f>IF($B350=FALSE,"",Pressure_1_R3!U61)</f>
        <v/>
      </c>
      <c r="G350" s="249" t="str">
        <f>IF($B350=FALSE,"",Pressure_1_R3!V61)</f>
        <v/>
      </c>
      <c r="H350" s="249" t="str">
        <f>IF($B350=FALSE,"",Pressure_1_R3!W61)</f>
        <v/>
      </c>
      <c r="I350" s="255" t="b">
        <f t="shared" si="220"/>
        <v>0</v>
      </c>
      <c r="J350" s="250" t="str">
        <f>IF($B350=FALSE,"",F350*$H$287)</f>
        <v/>
      </c>
      <c r="K350" s="251" t="str">
        <f>IF($B350=FALSE,"",IF(G350="ⅹ",J350,G350*$H$287))</f>
        <v/>
      </c>
      <c r="L350" s="251" t="str">
        <f>IF($B350=FALSE,"",IF(H350="ⅹ",K350,H350*$H$287))</f>
        <v/>
      </c>
      <c r="M350" s="241"/>
      <c r="N350" s="252" t="b">
        <f t="shared" si="210"/>
        <v>0</v>
      </c>
      <c r="O350" s="397" t="s">
        <v>487</v>
      </c>
      <c r="P350" s="401">
        <v>28</v>
      </c>
      <c r="Q350" s="398" t="str">
        <f t="shared" ca="1" si="221"/>
        <v/>
      </c>
      <c r="R350" s="252" t="str">
        <f t="shared" ca="1" si="222"/>
        <v/>
      </c>
      <c r="S350" s="252" t="str">
        <f t="shared" ca="1" si="223"/>
        <v/>
      </c>
      <c r="T350" s="402" t="str">
        <f t="shared" si="224"/>
        <v/>
      </c>
      <c r="U350" s="399" t="str">
        <f t="shared" si="228"/>
        <v/>
      </c>
      <c r="V350" s="399" t="str">
        <f t="shared" si="226"/>
        <v/>
      </c>
      <c r="W350" s="399" t="str">
        <f t="shared" si="227"/>
        <v/>
      </c>
      <c r="X350" s="403" t="str">
        <f t="shared" si="225"/>
        <v/>
      </c>
    </row>
    <row r="351" spans="2:24" s="238" customFormat="1" ht="15" customHeight="1">
      <c r="B351" s="246" t="b">
        <f>IF(Pressure_1_R3!U62="",FALSE,TRUE)</f>
        <v>0</v>
      </c>
      <c r="C351" s="247">
        <v>59</v>
      </c>
      <c r="D351" s="248" t="str">
        <f>IF($B351=FALSE,"",표준압력!F286)</f>
        <v/>
      </c>
      <c r="E351" s="248" t="str">
        <f>IF($B351=FALSE,"",표준압력!H286)</f>
        <v/>
      </c>
      <c r="F351" s="248" t="str">
        <f>IF($B351=FALSE,"",Pressure_1_R3!U62)</f>
        <v/>
      </c>
      <c r="G351" s="249" t="str">
        <f>IF($B351=FALSE,"",Pressure_1_R3!V62)</f>
        <v/>
      </c>
      <c r="H351" s="249" t="str">
        <f>IF($B351=FALSE,"",Pressure_1_R3!W62)</f>
        <v/>
      </c>
      <c r="I351" s="255" t="b">
        <f t="shared" si="220"/>
        <v>0</v>
      </c>
      <c r="J351" s="250" t="str">
        <f>IF($B351=FALSE,"",F351*$H$287)</f>
        <v/>
      </c>
      <c r="K351" s="251" t="str">
        <f>IF($B351=FALSE,"",IF(G351="ⅹ",J351,G351*$H$287))</f>
        <v/>
      </c>
      <c r="L351" s="251" t="str">
        <f>IF($B351=FALSE,"",IF(H351="ⅹ",K351,H351*$H$287))</f>
        <v/>
      </c>
      <c r="M351" s="241"/>
      <c r="N351" s="252" t="b">
        <f t="shared" si="210"/>
        <v>0</v>
      </c>
      <c r="O351" s="397" t="s">
        <v>487</v>
      </c>
      <c r="P351" s="401">
        <v>29</v>
      </c>
      <c r="Q351" s="398" t="str">
        <f t="shared" ca="1" si="221"/>
        <v/>
      </c>
      <c r="R351" s="252" t="str">
        <f t="shared" ca="1" si="222"/>
        <v/>
      </c>
      <c r="S351" s="252" t="str">
        <f t="shared" ca="1" si="223"/>
        <v/>
      </c>
      <c r="T351" s="402" t="str">
        <f t="shared" si="224"/>
        <v/>
      </c>
      <c r="U351" s="399" t="str">
        <f t="shared" si="228"/>
        <v/>
      </c>
      <c r="V351" s="399" t="str">
        <f t="shared" si="226"/>
        <v/>
      </c>
      <c r="W351" s="399" t="str">
        <f t="shared" si="227"/>
        <v/>
      </c>
      <c r="X351" s="403" t="str">
        <f t="shared" si="225"/>
        <v/>
      </c>
    </row>
    <row r="352" spans="2:24" s="238" customFormat="1" ht="15" customHeight="1">
      <c r="B352" s="246" t="b">
        <f>IF(Pressure_1_R3!U63="",FALSE,TRUE)</f>
        <v>0</v>
      </c>
      <c r="C352" s="247">
        <v>60</v>
      </c>
      <c r="D352" s="248" t="str">
        <f>IF($B352=FALSE,"",표준압력!F287)</f>
        <v/>
      </c>
      <c r="E352" s="248" t="str">
        <f>IF($B352=FALSE,"",표준압력!H287)</f>
        <v/>
      </c>
      <c r="F352" s="248" t="str">
        <f>IF($B352=FALSE,"",Pressure_1_R3!U63)</f>
        <v/>
      </c>
      <c r="G352" s="249" t="str">
        <f>IF($B352=FALSE,"",Pressure_1_R3!V63)</f>
        <v/>
      </c>
      <c r="H352" s="249" t="str">
        <f>IF($B352=FALSE,"",Pressure_1_R3!W63)</f>
        <v/>
      </c>
      <c r="I352" s="255" t="b">
        <f t="shared" si="220"/>
        <v>0</v>
      </c>
      <c r="J352" s="250" t="str">
        <f>IF($B352=FALSE,"",F352*$H$287)</f>
        <v/>
      </c>
      <c r="K352" s="251" t="str">
        <f>IF($B352=FALSE,"",IF(G352="ⅹ",J352,G352*$H$287))</f>
        <v/>
      </c>
      <c r="L352" s="251" t="str">
        <f>IF($B352=FALSE,"",IF(H352="ⅹ",K352,H352*$H$287))</f>
        <v/>
      </c>
      <c r="M352" s="241"/>
      <c r="N352" s="252" t="b">
        <f t="shared" si="210"/>
        <v>0</v>
      </c>
      <c r="O352" s="397" t="s">
        <v>487</v>
      </c>
      <c r="P352" s="401">
        <v>30</v>
      </c>
      <c r="Q352" s="398" t="str">
        <f t="shared" ca="1" si="221"/>
        <v/>
      </c>
      <c r="R352" s="252" t="str">
        <f t="shared" ca="1" si="222"/>
        <v/>
      </c>
      <c r="S352" s="252" t="str">
        <f t="shared" ca="1" si="223"/>
        <v/>
      </c>
      <c r="T352" s="402" t="str">
        <f t="shared" si="224"/>
        <v/>
      </c>
      <c r="U352" s="399" t="str">
        <f t="shared" si="228"/>
        <v/>
      </c>
      <c r="V352" s="399" t="str">
        <f t="shared" si="226"/>
        <v/>
      </c>
      <c r="W352" s="399" t="str">
        <f t="shared" si="227"/>
        <v/>
      </c>
      <c r="X352" s="403" t="str">
        <f t="shared" si="225"/>
        <v/>
      </c>
    </row>
    <row r="353" spans="2:24" ht="15" customHeight="1">
      <c r="B353" s="237"/>
      <c r="C353" s="237"/>
      <c r="D353" s="237"/>
      <c r="E353" s="238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8"/>
      <c r="S353" s="238"/>
      <c r="T353" s="238"/>
    </row>
    <row r="354" spans="2:24" ht="15" customHeight="1">
      <c r="B354" s="243" t="s">
        <v>627</v>
      </c>
      <c r="C354" s="237"/>
      <c r="D354" s="237"/>
      <c r="E354" s="244"/>
      <c r="F354" s="244"/>
      <c r="G354" s="244"/>
      <c r="H354" s="244"/>
      <c r="I354" s="244"/>
      <c r="J354" s="244"/>
      <c r="K354" s="244"/>
      <c r="L354" s="244"/>
      <c r="M354" s="244"/>
      <c r="N354" s="244"/>
      <c r="O354" s="244"/>
      <c r="P354" s="244"/>
      <c r="Q354" s="244"/>
      <c r="R354" s="244"/>
      <c r="S354" s="244"/>
      <c r="U354" s="254"/>
    </row>
    <row r="355" spans="2:24" ht="15" customHeight="1">
      <c r="B355" s="812" t="s">
        <v>513</v>
      </c>
      <c r="C355" s="814" t="s">
        <v>628</v>
      </c>
      <c r="D355" s="814" t="s">
        <v>371</v>
      </c>
      <c r="E355" s="809" t="s">
        <v>578</v>
      </c>
      <c r="F355" s="809" t="s">
        <v>983</v>
      </c>
      <c r="G355" s="809" t="s">
        <v>54</v>
      </c>
      <c r="H355" s="788" t="s">
        <v>697</v>
      </c>
      <c r="I355" s="788"/>
      <c r="J355" s="788"/>
      <c r="K355" s="788"/>
      <c r="L355" s="809" t="s">
        <v>629</v>
      </c>
      <c r="M355" s="786" t="s">
        <v>699</v>
      </c>
      <c r="N355" s="796"/>
      <c r="O355" s="796"/>
      <c r="P355" s="796"/>
      <c r="Q355" s="787"/>
      <c r="R355" s="809" t="s">
        <v>580</v>
      </c>
      <c r="S355" s="826" t="s">
        <v>630</v>
      </c>
      <c r="T355" s="827"/>
      <c r="U355" s="827"/>
      <c r="V355" s="827"/>
      <c r="W355" s="828"/>
      <c r="X355" s="809" t="s">
        <v>631</v>
      </c>
    </row>
    <row r="356" spans="2:24" ht="15" customHeight="1">
      <c r="B356" s="813"/>
      <c r="C356" s="815"/>
      <c r="D356" s="815"/>
      <c r="E356" s="810"/>
      <c r="F356" s="810"/>
      <c r="G356" s="810"/>
      <c r="H356" s="363" t="s">
        <v>632</v>
      </c>
      <c r="I356" s="363" t="s">
        <v>633</v>
      </c>
      <c r="J356" s="363" t="s">
        <v>319</v>
      </c>
      <c r="K356" s="363" t="s">
        <v>585</v>
      </c>
      <c r="L356" s="810"/>
      <c r="M356" s="809" t="s">
        <v>635</v>
      </c>
      <c r="N356" s="809" t="s">
        <v>636</v>
      </c>
      <c r="O356" s="809" t="s">
        <v>585</v>
      </c>
      <c r="P356" s="809" t="s">
        <v>319</v>
      </c>
      <c r="Q356" s="809" t="s">
        <v>637</v>
      </c>
      <c r="R356" s="810"/>
      <c r="S356" s="812" t="s">
        <v>638</v>
      </c>
      <c r="T356" s="812" t="s">
        <v>525</v>
      </c>
      <c r="U356" s="812" t="s">
        <v>639</v>
      </c>
      <c r="V356" s="812" t="s">
        <v>701</v>
      </c>
      <c r="W356" s="812" t="s">
        <v>640</v>
      </c>
      <c r="X356" s="813"/>
    </row>
    <row r="357" spans="2:24" ht="15" customHeight="1">
      <c r="B357" s="813"/>
      <c r="C357" s="816"/>
      <c r="D357" s="816"/>
      <c r="E357" s="811"/>
      <c r="F357" s="811"/>
      <c r="G357" s="811"/>
      <c r="H357" s="363" t="s">
        <v>641</v>
      </c>
      <c r="I357" s="363" t="s">
        <v>594</v>
      </c>
      <c r="J357" s="363" t="s">
        <v>642</v>
      </c>
      <c r="K357" s="363" t="s">
        <v>643</v>
      </c>
      <c r="L357" s="811"/>
      <c r="M357" s="811"/>
      <c r="N357" s="811"/>
      <c r="O357" s="811"/>
      <c r="P357" s="811"/>
      <c r="Q357" s="811"/>
      <c r="R357" s="811"/>
      <c r="S357" s="822"/>
      <c r="T357" s="822"/>
      <c r="U357" s="822"/>
      <c r="V357" s="822"/>
      <c r="W357" s="822"/>
      <c r="X357" s="813"/>
    </row>
    <row r="358" spans="2:24" ht="15" customHeight="1">
      <c r="B358" s="813"/>
      <c r="C358" s="367">
        <f ca="1">D292</f>
        <v>0</v>
      </c>
      <c r="D358" s="367">
        <f ca="1">E292</f>
        <v>0</v>
      </c>
      <c r="E358" s="365">
        <f t="shared" ref="E358:S358" ca="1" si="229">D358</f>
        <v>0</v>
      </c>
      <c r="F358" s="475">
        <f ca="1">E358</f>
        <v>0</v>
      </c>
      <c r="G358" s="475">
        <f ca="1">F358</f>
        <v>0</v>
      </c>
      <c r="H358" s="365">
        <f t="shared" ca="1" si="229"/>
        <v>0</v>
      </c>
      <c r="I358" s="365">
        <f t="shared" ca="1" si="229"/>
        <v>0</v>
      </c>
      <c r="J358" s="365">
        <f t="shared" ca="1" si="229"/>
        <v>0</v>
      </c>
      <c r="K358" s="365">
        <f t="shared" ca="1" si="229"/>
        <v>0</v>
      </c>
      <c r="L358" s="365">
        <f t="shared" ca="1" si="229"/>
        <v>0</v>
      </c>
      <c r="M358" s="365">
        <f t="shared" ca="1" si="229"/>
        <v>0</v>
      </c>
      <c r="N358" s="365">
        <f t="shared" ca="1" si="229"/>
        <v>0</v>
      </c>
      <c r="O358" s="365">
        <f t="shared" ca="1" si="229"/>
        <v>0</v>
      </c>
      <c r="P358" s="365">
        <f t="shared" ca="1" si="229"/>
        <v>0</v>
      </c>
      <c r="Q358" s="365">
        <f t="shared" ca="1" si="229"/>
        <v>0</v>
      </c>
      <c r="R358" s="365">
        <f t="shared" ca="1" si="229"/>
        <v>0</v>
      </c>
      <c r="S358" s="365">
        <f t="shared" ca="1" si="229"/>
        <v>0</v>
      </c>
      <c r="T358" s="365">
        <f ca="1">W358</f>
        <v>0</v>
      </c>
      <c r="U358" s="365">
        <f ca="1">T358</f>
        <v>0</v>
      </c>
      <c r="V358" s="365"/>
      <c r="W358" s="365">
        <f ca="1">S358</f>
        <v>0</v>
      </c>
      <c r="X358" s="822"/>
    </row>
    <row r="359" spans="2:24" ht="15" customHeight="1">
      <c r="B359" s="255">
        <f t="shared" ref="B359:B372" si="230">C293</f>
        <v>1</v>
      </c>
      <c r="C359" s="255" t="str">
        <f t="shared" ref="C359:D372" si="231">IF($N293=FALSE,"",D293)</f>
        <v/>
      </c>
      <c r="D359" s="252" t="str">
        <f t="shared" si="231"/>
        <v/>
      </c>
      <c r="E359" s="252" t="str">
        <f>IF($N293=FALSE,"",표준압력!W228)</f>
        <v/>
      </c>
      <c r="F359" s="252" t="str">
        <f>IF($N293=FALSE,"",표준압력!Z228)</f>
        <v/>
      </c>
      <c r="G359" s="252" t="str">
        <f>IF($N293=FALSE,"",Pressure_1_R3!L4*H$287)</f>
        <v/>
      </c>
      <c r="H359" s="395" t="str">
        <f>IF($N293=FALSE,"",ROUND(AVERAGE(T293,T323),M$393))</f>
        <v/>
      </c>
      <c r="I359" s="252" t="str">
        <f t="shared" ref="I359:I372" si="232">IF($N293=FALSE,"",ROUND(D359,M$393)-H359)</f>
        <v/>
      </c>
      <c r="J359" s="395" t="str">
        <f>IF($N293=FALSE,"",((Q323-Q293)+(R323-R293)+(S323-S293))/3)</f>
        <v/>
      </c>
      <c r="K359" s="395" t="str">
        <f>IF($N293=FALSE,"",MAX(X293,X323))</f>
        <v/>
      </c>
      <c r="L359" s="252" t="str">
        <f t="shared" ref="L359:L372" si="233">IF($N293=FALSE,"",SQRT(SUMSQ(E359/2,F359)))</f>
        <v/>
      </c>
      <c r="M359" s="252" t="str">
        <f t="shared" ref="M359:M372" si="234">IF($N293=FALSE,"",G359/2/SQRT(3))</f>
        <v/>
      </c>
      <c r="N359" s="395" t="str">
        <f>IF($N293=FALSE,"",MAX(ABS(Q$323-Q$293),ABS(R$323-R$293),ABS(S$323-S$293))/2/SQRT(3))</f>
        <v/>
      </c>
      <c r="O359" s="251" t="str">
        <f t="shared" ref="O359:O372" si="235">IF($N293=FALSE,"",IF(K359=0,MAX(K$359:K$388),K359)/2/SQRT(3))</f>
        <v/>
      </c>
      <c r="P359" s="252" t="str">
        <f t="shared" ref="P359:P372" si="236">IF($N293=FALSE,"",J359/2/SQRT(3))</f>
        <v/>
      </c>
      <c r="Q359" s="252" t="str">
        <f t="shared" ref="Q359:Q372" si="237">IF($N293=FALSE,"",SQRT(SUMSQ(M359:P359)))</f>
        <v/>
      </c>
      <c r="R359" s="252" t="str">
        <f t="shared" ref="R359:R372" si="238">IF($N293=FALSE,"",SQRT(SUMSQ(L359,Q359)))</f>
        <v/>
      </c>
      <c r="S359" s="252" t="str">
        <f t="shared" ref="S359:S372" si="239">IF($N293=FALSE,"",R359*2)</f>
        <v/>
      </c>
      <c r="T359" s="240" t="str">
        <f>IF($N293=FALSE,"",Pressure_1_R3!G4*C359)</f>
        <v/>
      </c>
      <c r="U359" s="240" t="str">
        <f t="shared" ref="U359:U372" si="240">IF($N293=FALSE,"",MAX(S359:T359))</f>
        <v/>
      </c>
      <c r="V359" s="240" t="str">
        <f t="shared" ref="V359:V372" si="241">IF($N293=FALSE,"",IF(((U359-ROUND(U359,M$393))/U359*100)&gt;=5,TRUE,FALSE))</f>
        <v/>
      </c>
      <c r="W359" s="240" t="str">
        <f t="shared" ref="W359:W372" si="242">IF($N293=FALSE,"",IF(ROUND(U359,M$393)=0,ROUNDUP(U359,M$393),IF(V359=TRUE,ROUNDUP(U359,M$393),ROUND(U359,M$393))))</f>
        <v/>
      </c>
      <c r="X359" s="263" t="str">
        <f t="shared" ref="X359:X372" si="243">IF($N293=FALSE,"",IF(S359=U359,0,1))</f>
        <v/>
      </c>
    </row>
    <row r="360" spans="2:24" ht="15" customHeight="1">
      <c r="B360" s="255">
        <f t="shared" si="230"/>
        <v>2</v>
      </c>
      <c r="C360" s="255" t="str">
        <f t="shared" si="231"/>
        <v/>
      </c>
      <c r="D360" s="252" t="str">
        <f t="shared" si="231"/>
        <v/>
      </c>
      <c r="E360" s="252" t="str">
        <f>IF($N294=FALSE,"",표준압력!W229)</f>
        <v/>
      </c>
      <c r="F360" s="252" t="str">
        <f>IF($N294=FALSE,"",표준압력!Z229)</f>
        <v/>
      </c>
      <c r="G360" s="252" t="str">
        <f>IF($N294=FALSE,"",Pressure_1_R3!L5*H$287)</f>
        <v/>
      </c>
      <c r="H360" s="395" t="str">
        <f t="shared" ref="H360:H388" si="244">IF($N294=FALSE,"",ROUND(AVERAGE(T294,T324),M$393))</f>
        <v/>
      </c>
      <c r="I360" s="252" t="str">
        <f t="shared" si="232"/>
        <v/>
      </c>
      <c r="J360" s="395" t="str">
        <f t="shared" ref="J360:J388" si="245">IF($N294=FALSE,"",((Q324-Q294)+(R324-R294)+(S324-S294))/3)</f>
        <v/>
      </c>
      <c r="K360" s="395" t="str">
        <f t="shared" ref="K360:K388" si="246">IF($N294=FALSE,"",MAX(X294,X324))</f>
        <v/>
      </c>
      <c r="L360" s="252" t="str">
        <f t="shared" si="233"/>
        <v/>
      </c>
      <c r="M360" s="252" t="str">
        <f t="shared" si="234"/>
        <v/>
      </c>
      <c r="N360" s="395" t="str">
        <f t="shared" ref="N360:N388" si="247">IF($N294=FALSE,"",MAX(ABS(Q$323-Q$293),ABS(R$323-R$293),ABS(S$323-S$293))/2/SQRT(3))</f>
        <v/>
      </c>
      <c r="O360" s="251" t="str">
        <f t="shared" si="235"/>
        <v/>
      </c>
      <c r="P360" s="252" t="str">
        <f t="shared" si="236"/>
        <v/>
      </c>
      <c r="Q360" s="252" t="str">
        <f t="shared" si="237"/>
        <v/>
      </c>
      <c r="R360" s="252" t="str">
        <f t="shared" si="238"/>
        <v/>
      </c>
      <c r="S360" s="252" t="str">
        <f t="shared" si="239"/>
        <v/>
      </c>
      <c r="T360" s="240" t="str">
        <f>IF($N294=FALSE,"",Pressure_1_R3!G5*C360)</f>
        <v/>
      </c>
      <c r="U360" s="240" t="str">
        <f t="shared" si="240"/>
        <v/>
      </c>
      <c r="V360" s="240" t="str">
        <f t="shared" si="241"/>
        <v/>
      </c>
      <c r="W360" s="240" t="str">
        <f t="shared" si="242"/>
        <v/>
      </c>
      <c r="X360" s="263" t="str">
        <f t="shared" si="243"/>
        <v/>
      </c>
    </row>
    <row r="361" spans="2:24" ht="15" customHeight="1">
      <c r="B361" s="255">
        <f t="shared" si="230"/>
        <v>3</v>
      </c>
      <c r="C361" s="255" t="str">
        <f t="shared" si="231"/>
        <v/>
      </c>
      <c r="D361" s="252" t="str">
        <f t="shared" si="231"/>
        <v/>
      </c>
      <c r="E361" s="252" t="str">
        <f>IF($N295=FALSE,"",표준압력!W230)</f>
        <v/>
      </c>
      <c r="F361" s="252" t="str">
        <f>IF($N295=FALSE,"",표준압력!Z230)</f>
        <v/>
      </c>
      <c r="G361" s="252" t="str">
        <f>IF($N295=FALSE,"",Pressure_1_R3!L6*H$287)</f>
        <v/>
      </c>
      <c r="H361" s="395" t="str">
        <f t="shared" si="244"/>
        <v/>
      </c>
      <c r="I361" s="252" t="str">
        <f t="shared" si="232"/>
        <v/>
      </c>
      <c r="J361" s="395" t="str">
        <f t="shared" si="245"/>
        <v/>
      </c>
      <c r="K361" s="395" t="str">
        <f t="shared" si="246"/>
        <v/>
      </c>
      <c r="L361" s="252" t="str">
        <f t="shared" si="233"/>
        <v/>
      </c>
      <c r="M361" s="252" t="str">
        <f t="shared" si="234"/>
        <v/>
      </c>
      <c r="N361" s="395" t="str">
        <f t="shared" si="247"/>
        <v/>
      </c>
      <c r="O361" s="251" t="str">
        <f t="shared" si="235"/>
        <v/>
      </c>
      <c r="P361" s="252" t="str">
        <f t="shared" si="236"/>
        <v/>
      </c>
      <c r="Q361" s="252" t="str">
        <f t="shared" si="237"/>
        <v/>
      </c>
      <c r="R361" s="252" t="str">
        <f t="shared" si="238"/>
        <v/>
      </c>
      <c r="S361" s="252" t="str">
        <f t="shared" si="239"/>
        <v/>
      </c>
      <c r="T361" s="240" t="str">
        <f>IF($N295=FALSE,"",Pressure_1_R3!G6*C361)</f>
        <v/>
      </c>
      <c r="U361" s="240" t="str">
        <f t="shared" si="240"/>
        <v/>
      </c>
      <c r="V361" s="240" t="str">
        <f t="shared" si="241"/>
        <v/>
      </c>
      <c r="W361" s="240" t="str">
        <f t="shared" si="242"/>
        <v/>
      </c>
      <c r="X361" s="263" t="str">
        <f t="shared" si="243"/>
        <v/>
      </c>
    </row>
    <row r="362" spans="2:24" ht="15" customHeight="1">
      <c r="B362" s="255">
        <f t="shared" si="230"/>
        <v>4</v>
      </c>
      <c r="C362" s="255" t="str">
        <f t="shared" si="231"/>
        <v/>
      </c>
      <c r="D362" s="252" t="str">
        <f t="shared" si="231"/>
        <v/>
      </c>
      <c r="E362" s="252" t="str">
        <f>IF($N296=FALSE,"",표준압력!W231)</f>
        <v/>
      </c>
      <c r="F362" s="252" t="str">
        <f>IF($N296=FALSE,"",표준압력!Z231)</f>
        <v/>
      </c>
      <c r="G362" s="252" t="str">
        <f>IF($N296=FALSE,"",Pressure_1_R3!L7*H$287)</f>
        <v/>
      </c>
      <c r="H362" s="395" t="str">
        <f t="shared" si="244"/>
        <v/>
      </c>
      <c r="I362" s="252" t="str">
        <f t="shared" si="232"/>
        <v/>
      </c>
      <c r="J362" s="395" t="str">
        <f t="shared" si="245"/>
        <v/>
      </c>
      <c r="K362" s="395" t="str">
        <f t="shared" si="246"/>
        <v/>
      </c>
      <c r="L362" s="252" t="str">
        <f t="shared" si="233"/>
        <v/>
      </c>
      <c r="M362" s="252" t="str">
        <f t="shared" si="234"/>
        <v/>
      </c>
      <c r="N362" s="395" t="str">
        <f t="shared" si="247"/>
        <v/>
      </c>
      <c r="O362" s="251" t="str">
        <f t="shared" si="235"/>
        <v/>
      </c>
      <c r="P362" s="252" t="str">
        <f t="shared" si="236"/>
        <v/>
      </c>
      <c r="Q362" s="252" t="str">
        <f t="shared" si="237"/>
        <v/>
      </c>
      <c r="R362" s="252" t="str">
        <f t="shared" si="238"/>
        <v/>
      </c>
      <c r="S362" s="252" t="str">
        <f t="shared" si="239"/>
        <v/>
      </c>
      <c r="T362" s="240" t="str">
        <f>IF($N296=FALSE,"",Pressure_1_R3!G7*C362)</f>
        <v/>
      </c>
      <c r="U362" s="240" t="str">
        <f t="shared" si="240"/>
        <v/>
      </c>
      <c r="V362" s="240" t="str">
        <f t="shared" si="241"/>
        <v/>
      </c>
      <c r="W362" s="240" t="str">
        <f t="shared" si="242"/>
        <v/>
      </c>
      <c r="X362" s="263" t="str">
        <f t="shared" si="243"/>
        <v/>
      </c>
    </row>
    <row r="363" spans="2:24" ht="15" customHeight="1">
      <c r="B363" s="255">
        <f t="shared" si="230"/>
        <v>5</v>
      </c>
      <c r="C363" s="255" t="str">
        <f t="shared" si="231"/>
        <v/>
      </c>
      <c r="D363" s="252" t="str">
        <f t="shared" si="231"/>
        <v/>
      </c>
      <c r="E363" s="252" t="str">
        <f>IF($N297=FALSE,"",표준압력!W232)</f>
        <v/>
      </c>
      <c r="F363" s="252" t="str">
        <f>IF($N297=FALSE,"",표준압력!Z232)</f>
        <v/>
      </c>
      <c r="G363" s="252" t="str">
        <f>IF($N297=FALSE,"",Pressure_1_R3!L8*H$287)</f>
        <v/>
      </c>
      <c r="H363" s="395" t="str">
        <f t="shared" si="244"/>
        <v/>
      </c>
      <c r="I363" s="252" t="str">
        <f t="shared" si="232"/>
        <v/>
      </c>
      <c r="J363" s="395" t="str">
        <f t="shared" si="245"/>
        <v/>
      </c>
      <c r="K363" s="395" t="str">
        <f t="shared" si="246"/>
        <v/>
      </c>
      <c r="L363" s="252" t="str">
        <f t="shared" si="233"/>
        <v/>
      </c>
      <c r="M363" s="252" t="str">
        <f t="shared" si="234"/>
        <v/>
      </c>
      <c r="N363" s="395" t="str">
        <f t="shared" si="247"/>
        <v/>
      </c>
      <c r="O363" s="251" t="str">
        <f t="shared" si="235"/>
        <v/>
      </c>
      <c r="P363" s="252" t="str">
        <f t="shared" si="236"/>
        <v/>
      </c>
      <c r="Q363" s="252" t="str">
        <f t="shared" si="237"/>
        <v/>
      </c>
      <c r="R363" s="252" t="str">
        <f t="shared" si="238"/>
        <v/>
      </c>
      <c r="S363" s="252" t="str">
        <f t="shared" si="239"/>
        <v/>
      </c>
      <c r="T363" s="240" t="str">
        <f>IF($N297=FALSE,"",Pressure_1_R3!G8*C363)</f>
        <v/>
      </c>
      <c r="U363" s="240" t="str">
        <f t="shared" si="240"/>
        <v/>
      </c>
      <c r="V363" s="240" t="str">
        <f t="shared" si="241"/>
        <v/>
      </c>
      <c r="W363" s="240" t="str">
        <f t="shared" si="242"/>
        <v/>
      </c>
      <c r="X363" s="263" t="str">
        <f t="shared" si="243"/>
        <v/>
      </c>
    </row>
    <row r="364" spans="2:24" ht="15" customHeight="1">
      <c r="B364" s="255">
        <f t="shared" si="230"/>
        <v>6</v>
      </c>
      <c r="C364" s="255" t="str">
        <f t="shared" si="231"/>
        <v/>
      </c>
      <c r="D364" s="252" t="str">
        <f t="shared" si="231"/>
        <v/>
      </c>
      <c r="E364" s="252" t="str">
        <f>IF($N298=FALSE,"",표준압력!W233)</f>
        <v/>
      </c>
      <c r="F364" s="252" t="str">
        <f>IF($N298=FALSE,"",표준압력!Z233)</f>
        <v/>
      </c>
      <c r="G364" s="252" t="str">
        <f>IF($N298=FALSE,"",Pressure_1_R3!L9*H$287)</f>
        <v/>
      </c>
      <c r="H364" s="395" t="str">
        <f t="shared" si="244"/>
        <v/>
      </c>
      <c r="I364" s="252" t="str">
        <f t="shared" si="232"/>
        <v/>
      </c>
      <c r="J364" s="395" t="str">
        <f t="shared" si="245"/>
        <v/>
      </c>
      <c r="K364" s="395" t="str">
        <f t="shared" si="246"/>
        <v/>
      </c>
      <c r="L364" s="252" t="str">
        <f t="shared" si="233"/>
        <v/>
      </c>
      <c r="M364" s="252" t="str">
        <f t="shared" si="234"/>
        <v/>
      </c>
      <c r="N364" s="395" t="str">
        <f t="shared" si="247"/>
        <v/>
      </c>
      <c r="O364" s="251" t="str">
        <f t="shared" si="235"/>
        <v/>
      </c>
      <c r="P364" s="252" t="str">
        <f t="shared" si="236"/>
        <v/>
      </c>
      <c r="Q364" s="252" t="str">
        <f t="shared" si="237"/>
        <v/>
      </c>
      <c r="R364" s="252" t="str">
        <f t="shared" si="238"/>
        <v/>
      </c>
      <c r="S364" s="252" t="str">
        <f t="shared" si="239"/>
        <v/>
      </c>
      <c r="T364" s="240" t="str">
        <f>IF($N298=FALSE,"",Pressure_1_R3!G9*C364)</f>
        <v/>
      </c>
      <c r="U364" s="240" t="str">
        <f t="shared" si="240"/>
        <v/>
      </c>
      <c r="V364" s="240" t="str">
        <f t="shared" si="241"/>
        <v/>
      </c>
      <c r="W364" s="240" t="str">
        <f t="shared" si="242"/>
        <v/>
      </c>
      <c r="X364" s="263" t="str">
        <f t="shared" si="243"/>
        <v/>
      </c>
    </row>
    <row r="365" spans="2:24" ht="15" customHeight="1">
      <c r="B365" s="255">
        <f t="shared" si="230"/>
        <v>7</v>
      </c>
      <c r="C365" s="255" t="str">
        <f t="shared" si="231"/>
        <v/>
      </c>
      <c r="D365" s="252" t="str">
        <f t="shared" si="231"/>
        <v/>
      </c>
      <c r="E365" s="252" t="str">
        <f>IF($N299=FALSE,"",표준압력!W234)</f>
        <v/>
      </c>
      <c r="F365" s="252" t="str">
        <f>IF($N299=FALSE,"",표준압력!Z234)</f>
        <v/>
      </c>
      <c r="G365" s="252" t="str">
        <f>IF($N299=FALSE,"",Pressure_1_R3!L10*H$287)</f>
        <v/>
      </c>
      <c r="H365" s="395" t="str">
        <f t="shared" si="244"/>
        <v/>
      </c>
      <c r="I365" s="252" t="str">
        <f t="shared" si="232"/>
        <v/>
      </c>
      <c r="J365" s="395" t="str">
        <f t="shared" si="245"/>
        <v/>
      </c>
      <c r="K365" s="395" t="str">
        <f t="shared" si="246"/>
        <v/>
      </c>
      <c r="L365" s="252" t="str">
        <f t="shared" si="233"/>
        <v/>
      </c>
      <c r="M365" s="252" t="str">
        <f t="shared" si="234"/>
        <v/>
      </c>
      <c r="N365" s="395" t="str">
        <f t="shared" si="247"/>
        <v/>
      </c>
      <c r="O365" s="251" t="str">
        <f t="shared" si="235"/>
        <v/>
      </c>
      <c r="P365" s="252" t="str">
        <f t="shared" si="236"/>
        <v/>
      </c>
      <c r="Q365" s="252" t="str">
        <f t="shared" si="237"/>
        <v/>
      </c>
      <c r="R365" s="252" t="str">
        <f t="shared" si="238"/>
        <v/>
      </c>
      <c r="S365" s="252" t="str">
        <f t="shared" si="239"/>
        <v/>
      </c>
      <c r="T365" s="240" t="str">
        <f>IF($N299=FALSE,"",Pressure_1_R3!G10*C365)</f>
        <v/>
      </c>
      <c r="U365" s="240" t="str">
        <f t="shared" si="240"/>
        <v/>
      </c>
      <c r="V365" s="240" t="str">
        <f t="shared" si="241"/>
        <v/>
      </c>
      <c r="W365" s="240" t="str">
        <f t="shared" si="242"/>
        <v/>
      </c>
      <c r="X365" s="263" t="str">
        <f t="shared" si="243"/>
        <v/>
      </c>
    </row>
    <row r="366" spans="2:24" ht="15" customHeight="1">
      <c r="B366" s="255">
        <f t="shared" si="230"/>
        <v>8</v>
      </c>
      <c r="C366" s="255" t="str">
        <f t="shared" si="231"/>
        <v/>
      </c>
      <c r="D366" s="252" t="str">
        <f t="shared" si="231"/>
        <v/>
      </c>
      <c r="E366" s="252" t="str">
        <f>IF($N300=FALSE,"",표준압력!W235)</f>
        <v/>
      </c>
      <c r="F366" s="252" t="str">
        <f>IF($N300=FALSE,"",표준압력!Z235)</f>
        <v/>
      </c>
      <c r="G366" s="252" t="str">
        <f>IF($N300=FALSE,"",Pressure_1_R3!L11*H$287)</f>
        <v/>
      </c>
      <c r="H366" s="395" t="str">
        <f t="shared" si="244"/>
        <v/>
      </c>
      <c r="I366" s="252" t="str">
        <f t="shared" si="232"/>
        <v/>
      </c>
      <c r="J366" s="395" t="str">
        <f t="shared" si="245"/>
        <v/>
      </c>
      <c r="K366" s="395" t="str">
        <f t="shared" si="246"/>
        <v/>
      </c>
      <c r="L366" s="252" t="str">
        <f t="shared" si="233"/>
        <v/>
      </c>
      <c r="M366" s="252" t="str">
        <f t="shared" si="234"/>
        <v/>
      </c>
      <c r="N366" s="395" t="str">
        <f t="shared" si="247"/>
        <v/>
      </c>
      <c r="O366" s="251" t="str">
        <f t="shared" si="235"/>
        <v/>
      </c>
      <c r="P366" s="252" t="str">
        <f t="shared" si="236"/>
        <v/>
      </c>
      <c r="Q366" s="252" t="str">
        <f t="shared" si="237"/>
        <v/>
      </c>
      <c r="R366" s="252" t="str">
        <f t="shared" si="238"/>
        <v/>
      </c>
      <c r="S366" s="252" t="str">
        <f t="shared" si="239"/>
        <v/>
      </c>
      <c r="T366" s="240" t="str">
        <f>IF($N300=FALSE,"",Pressure_1_R3!G11*C366)</f>
        <v/>
      </c>
      <c r="U366" s="240" t="str">
        <f t="shared" si="240"/>
        <v/>
      </c>
      <c r="V366" s="240" t="str">
        <f t="shared" si="241"/>
        <v/>
      </c>
      <c r="W366" s="240" t="str">
        <f t="shared" si="242"/>
        <v/>
      </c>
      <c r="X366" s="263" t="str">
        <f t="shared" si="243"/>
        <v/>
      </c>
    </row>
    <row r="367" spans="2:24" ht="15" customHeight="1">
      <c r="B367" s="255">
        <f t="shared" si="230"/>
        <v>9</v>
      </c>
      <c r="C367" s="255" t="str">
        <f t="shared" si="231"/>
        <v/>
      </c>
      <c r="D367" s="252" t="str">
        <f t="shared" si="231"/>
        <v/>
      </c>
      <c r="E367" s="252" t="str">
        <f>IF($N301=FALSE,"",표준압력!W236)</f>
        <v/>
      </c>
      <c r="F367" s="252" t="str">
        <f>IF($N301=FALSE,"",표준압력!Z236)</f>
        <v/>
      </c>
      <c r="G367" s="252" t="str">
        <f>IF($N301=FALSE,"",Pressure_1_R3!L12*H$287)</f>
        <v/>
      </c>
      <c r="H367" s="395" t="str">
        <f t="shared" si="244"/>
        <v/>
      </c>
      <c r="I367" s="252" t="str">
        <f t="shared" si="232"/>
        <v/>
      </c>
      <c r="J367" s="395" t="str">
        <f t="shared" si="245"/>
        <v/>
      </c>
      <c r="K367" s="395" t="str">
        <f t="shared" si="246"/>
        <v/>
      </c>
      <c r="L367" s="252" t="str">
        <f t="shared" si="233"/>
        <v/>
      </c>
      <c r="M367" s="252" t="str">
        <f t="shared" si="234"/>
        <v/>
      </c>
      <c r="N367" s="395" t="str">
        <f t="shared" si="247"/>
        <v/>
      </c>
      <c r="O367" s="251" t="str">
        <f t="shared" si="235"/>
        <v/>
      </c>
      <c r="P367" s="252" t="str">
        <f t="shared" si="236"/>
        <v/>
      </c>
      <c r="Q367" s="252" t="str">
        <f t="shared" si="237"/>
        <v/>
      </c>
      <c r="R367" s="252" t="str">
        <f t="shared" si="238"/>
        <v/>
      </c>
      <c r="S367" s="252" t="str">
        <f t="shared" si="239"/>
        <v/>
      </c>
      <c r="T367" s="240" t="str">
        <f>IF($N301=FALSE,"",Pressure_1_R3!G12*C367)</f>
        <v/>
      </c>
      <c r="U367" s="240" t="str">
        <f t="shared" si="240"/>
        <v/>
      </c>
      <c r="V367" s="240" t="str">
        <f t="shared" si="241"/>
        <v/>
      </c>
      <c r="W367" s="240" t="str">
        <f t="shared" si="242"/>
        <v/>
      </c>
      <c r="X367" s="263" t="str">
        <f t="shared" si="243"/>
        <v/>
      </c>
    </row>
    <row r="368" spans="2:24" ht="15" customHeight="1">
      <c r="B368" s="255">
        <f t="shared" si="230"/>
        <v>10</v>
      </c>
      <c r="C368" s="255" t="str">
        <f t="shared" si="231"/>
        <v/>
      </c>
      <c r="D368" s="252" t="str">
        <f t="shared" si="231"/>
        <v/>
      </c>
      <c r="E368" s="252" t="str">
        <f>IF($N302=FALSE,"",표준압력!W237)</f>
        <v/>
      </c>
      <c r="F368" s="252" t="str">
        <f>IF($N302=FALSE,"",표준압력!Z237)</f>
        <v/>
      </c>
      <c r="G368" s="252" t="str">
        <f>IF($N302=FALSE,"",Pressure_1_R3!L13*H$287)</f>
        <v/>
      </c>
      <c r="H368" s="395" t="str">
        <f t="shared" si="244"/>
        <v/>
      </c>
      <c r="I368" s="252" t="str">
        <f t="shared" si="232"/>
        <v/>
      </c>
      <c r="J368" s="395" t="str">
        <f t="shared" si="245"/>
        <v/>
      </c>
      <c r="K368" s="395" t="str">
        <f t="shared" si="246"/>
        <v/>
      </c>
      <c r="L368" s="252" t="str">
        <f t="shared" si="233"/>
        <v/>
      </c>
      <c r="M368" s="252" t="str">
        <f t="shared" si="234"/>
        <v/>
      </c>
      <c r="N368" s="395" t="str">
        <f t="shared" si="247"/>
        <v/>
      </c>
      <c r="O368" s="251" t="str">
        <f t="shared" si="235"/>
        <v/>
      </c>
      <c r="P368" s="252" t="str">
        <f t="shared" si="236"/>
        <v/>
      </c>
      <c r="Q368" s="252" t="str">
        <f t="shared" si="237"/>
        <v/>
      </c>
      <c r="R368" s="252" t="str">
        <f t="shared" si="238"/>
        <v/>
      </c>
      <c r="S368" s="252" t="str">
        <f t="shared" si="239"/>
        <v/>
      </c>
      <c r="T368" s="240" t="str">
        <f>IF($N302=FALSE,"",Pressure_1_R3!G13*C368)</f>
        <v/>
      </c>
      <c r="U368" s="240" t="str">
        <f t="shared" si="240"/>
        <v/>
      </c>
      <c r="V368" s="240" t="str">
        <f t="shared" si="241"/>
        <v/>
      </c>
      <c r="W368" s="240" t="str">
        <f t="shared" si="242"/>
        <v/>
      </c>
      <c r="X368" s="263" t="str">
        <f t="shared" si="243"/>
        <v/>
      </c>
    </row>
    <row r="369" spans="2:24" ht="15" customHeight="1">
      <c r="B369" s="255">
        <f t="shared" si="230"/>
        <v>11</v>
      </c>
      <c r="C369" s="255" t="str">
        <f t="shared" si="231"/>
        <v/>
      </c>
      <c r="D369" s="252" t="str">
        <f t="shared" si="231"/>
        <v/>
      </c>
      <c r="E369" s="252" t="str">
        <f>IF($N303=FALSE,"",표준압력!W238)</f>
        <v/>
      </c>
      <c r="F369" s="252" t="str">
        <f>IF($N303=FALSE,"",표준압력!Z238)</f>
        <v/>
      </c>
      <c r="G369" s="252" t="str">
        <f>IF($N303=FALSE,"",Pressure_1_R3!L14*H$287)</f>
        <v/>
      </c>
      <c r="H369" s="395" t="str">
        <f t="shared" si="244"/>
        <v/>
      </c>
      <c r="I369" s="252" t="str">
        <f t="shared" si="232"/>
        <v/>
      </c>
      <c r="J369" s="395" t="str">
        <f t="shared" si="245"/>
        <v/>
      </c>
      <c r="K369" s="395" t="str">
        <f t="shared" si="246"/>
        <v/>
      </c>
      <c r="L369" s="252" t="str">
        <f t="shared" si="233"/>
        <v/>
      </c>
      <c r="M369" s="252" t="str">
        <f t="shared" si="234"/>
        <v/>
      </c>
      <c r="N369" s="395" t="str">
        <f t="shared" si="247"/>
        <v/>
      </c>
      <c r="O369" s="251" t="str">
        <f t="shared" si="235"/>
        <v/>
      </c>
      <c r="P369" s="252" t="str">
        <f t="shared" si="236"/>
        <v/>
      </c>
      <c r="Q369" s="252" t="str">
        <f t="shared" si="237"/>
        <v/>
      </c>
      <c r="R369" s="252" t="str">
        <f t="shared" si="238"/>
        <v/>
      </c>
      <c r="S369" s="252" t="str">
        <f t="shared" si="239"/>
        <v/>
      </c>
      <c r="T369" s="240" t="str">
        <f>IF($N303=FALSE,"",Pressure_1_R3!G14*C369)</f>
        <v/>
      </c>
      <c r="U369" s="240" t="str">
        <f t="shared" si="240"/>
        <v/>
      </c>
      <c r="V369" s="240" t="str">
        <f t="shared" si="241"/>
        <v/>
      </c>
      <c r="W369" s="240" t="str">
        <f t="shared" si="242"/>
        <v/>
      </c>
      <c r="X369" s="263" t="str">
        <f t="shared" si="243"/>
        <v/>
      </c>
    </row>
    <row r="370" spans="2:24" ht="15" customHeight="1">
      <c r="B370" s="255">
        <f t="shared" si="230"/>
        <v>12</v>
      </c>
      <c r="C370" s="255" t="str">
        <f t="shared" si="231"/>
        <v/>
      </c>
      <c r="D370" s="252" t="str">
        <f t="shared" si="231"/>
        <v/>
      </c>
      <c r="E370" s="252" t="str">
        <f>IF($N304=FALSE,"",표준압력!W239)</f>
        <v/>
      </c>
      <c r="F370" s="252" t="str">
        <f>IF($N304=FALSE,"",표준압력!Z239)</f>
        <v/>
      </c>
      <c r="G370" s="252" t="str">
        <f>IF($N304=FALSE,"",Pressure_1_R3!L15*H$287)</f>
        <v/>
      </c>
      <c r="H370" s="395" t="str">
        <f t="shared" si="244"/>
        <v/>
      </c>
      <c r="I370" s="252" t="str">
        <f t="shared" si="232"/>
        <v/>
      </c>
      <c r="J370" s="395" t="str">
        <f t="shared" si="245"/>
        <v/>
      </c>
      <c r="K370" s="395" t="str">
        <f t="shared" si="246"/>
        <v/>
      </c>
      <c r="L370" s="252" t="str">
        <f t="shared" si="233"/>
        <v/>
      </c>
      <c r="M370" s="252" t="str">
        <f t="shared" si="234"/>
        <v/>
      </c>
      <c r="N370" s="395" t="str">
        <f t="shared" si="247"/>
        <v/>
      </c>
      <c r="O370" s="251" t="str">
        <f t="shared" si="235"/>
        <v/>
      </c>
      <c r="P370" s="252" t="str">
        <f t="shared" si="236"/>
        <v/>
      </c>
      <c r="Q370" s="252" t="str">
        <f t="shared" si="237"/>
        <v/>
      </c>
      <c r="R370" s="252" t="str">
        <f t="shared" si="238"/>
        <v/>
      </c>
      <c r="S370" s="252" t="str">
        <f t="shared" si="239"/>
        <v/>
      </c>
      <c r="T370" s="240" t="str">
        <f>IF($N304=FALSE,"",Pressure_1_R3!G15*C370)</f>
        <v/>
      </c>
      <c r="U370" s="240" t="str">
        <f t="shared" si="240"/>
        <v/>
      </c>
      <c r="V370" s="240" t="str">
        <f t="shared" si="241"/>
        <v/>
      </c>
      <c r="W370" s="240" t="str">
        <f t="shared" si="242"/>
        <v/>
      </c>
      <c r="X370" s="263" t="str">
        <f t="shared" si="243"/>
        <v/>
      </c>
    </row>
    <row r="371" spans="2:24" ht="15" customHeight="1">
      <c r="B371" s="255">
        <f t="shared" si="230"/>
        <v>13</v>
      </c>
      <c r="C371" s="255" t="str">
        <f t="shared" si="231"/>
        <v/>
      </c>
      <c r="D371" s="252" t="str">
        <f t="shared" si="231"/>
        <v/>
      </c>
      <c r="E371" s="252" t="str">
        <f>IF($N305=FALSE,"",표준압력!W240)</f>
        <v/>
      </c>
      <c r="F371" s="252" t="str">
        <f>IF($N305=FALSE,"",표준압력!Z240)</f>
        <v/>
      </c>
      <c r="G371" s="252" t="str">
        <f>IF($N305=FALSE,"",Pressure_1_R3!L16*H$287)</f>
        <v/>
      </c>
      <c r="H371" s="395" t="str">
        <f t="shared" si="244"/>
        <v/>
      </c>
      <c r="I371" s="252" t="str">
        <f t="shared" si="232"/>
        <v/>
      </c>
      <c r="J371" s="395" t="str">
        <f t="shared" si="245"/>
        <v/>
      </c>
      <c r="K371" s="395" t="str">
        <f t="shared" si="246"/>
        <v/>
      </c>
      <c r="L371" s="252" t="str">
        <f t="shared" si="233"/>
        <v/>
      </c>
      <c r="M371" s="252" t="str">
        <f t="shared" si="234"/>
        <v/>
      </c>
      <c r="N371" s="395" t="str">
        <f t="shared" si="247"/>
        <v/>
      </c>
      <c r="O371" s="251" t="str">
        <f t="shared" si="235"/>
        <v/>
      </c>
      <c r="P371" s="252" t="str">
        <f t="shared" si="236"/>
        <v/>
      </c>
      <c r="Q371" s="252" t="str">
        <f t="shared" si="237"/>
        <v/>
      </c>
      <c r="R371" s="252" t="str">
        <f t="shared" si="238"/>
        <v/>
      </c>
      <c r="S371" s="252" t="str">
        <f t="shared" si="239"/>
        <v/>
      </c>
      <c r="T371" s="240" t="str">
        <f>IF($N305=FALSE,"",Pressure_1_R3!G16*C371)</f>
        <v/>
      </c>
      <c r="U371" s="240" t="str">
        <f t="shared" si="240"/>
        <v/>
      </c>
      <c r="V371" s="240" t="str">
        <f t="shared" si="241"/>
        <v/>
      </c>
      <c r="W371" s="240" t="str">
        <f t="shared" si="242"/>
        <v/>
      </c>
      <c r="X371" s="263" t="str">
        <f t="shared" si="243"/>
        <v/>
      </c>
    </row>
    <row r="372" spans="2:24" ht="15" customHeight="1">
      <c r="B372" s="255">
        <f t="shared" si="230"/>
        <v>14</v>
      </c>
      <c r="C372" s="255" t="str">
        <f t="shared" si="231"/>
        <v/>
      </c>
      <c r="D372" s="252" t="str">
        <f t="shared" si="231"/>
        <v/>
      </c>
      <c r="E372" s="252" t="str">
        <f>IF($N306=FALSE,"",표준압력!W241)</f>
        <v/>
      </c>
      <c r="F372" s="252" t="str">
        <f>IF($N306=FALSE,"",표준압력!Z241)</f>
        <v/>
      </c>
      <c r="G372" s="252" t="str">
        <f>IF($N306=FALSE,"",Pressure_1_R3!L17*H$287)</f>
        <v/>
      </c>
      <c r="H372" s="395" t="str">
        <f t="shared" si="244"/>
        <v/>
      </c>
      <c r="I372" s="252" t="str">
        <f t="shared" si="232"/>
        <v/>
      </c>
      <c r="J372" s="395" t="str">
        <f t="shared" si="245"/>
        <v/>
      </c>
      <c r="K372" s="395" t="str">
        <f t="shared" si="246"/>
        <v/>
      </c>
      <c r="L372" s="252" t="str">
        <f t="shared" si="233"/>
        <v/>
      </c>
      <c r="M372" s="252" t="str">
        <f t="shared" si="234"/>
        <v/>
      </c>
      <c r="N372" s="395" t="str">
        <f t="shared" si="247"/>
        <v/>
      </c>
      <c r="O372" s="251" t="str">
        <f t="shared" si="235"/>
        <v/>
      </c>
      <c r="P372" s="252" t="str">
        <f t="shared" si="236"/>
        <v/>
      </c>
      <c r="Q372" s="252" t="str">
        <f t="shared" si="237"/>
        <v/>
      </c>
      <c r="R372" s="252" t="str">
        <f t="shared" si="238"/>
        <v/>
      </c>
      <c r="S372" s="252" t="str">
        <f t="shared" si="239"/>
        <v/>
      </c>
      <c r="T372" s="240" t="str">
        <f>IF($N306=FALSE,"",Pressure_1_R3!G17*C372)</f>
        <v/>
      </c>
      <c r="U372" s="240" t="str">
        <f t="shared" si="240"/>
        <v/>
      </c>
      <c r="V372" s="240" t="str">
        <f t="shared" si="241"/>
        <v/>
      </c>
      <c r="W372" s="240" t="str">
        <f t="shared" si="242"/>
        <v/>
      </c>
      <c r="X372" s="263" t="str">
        <f t="shared" si="243"/>
        <v/>
      </c>
    </row>
    <row r="373" spans="2:24" ht="15" customHeight="1">
      <c r="B373" s="255">
        <f t="shared" ref="B373:B388" si="248">C307</f>
        <v>15</v>
      </c>
      <c r="C373" s="255" t="str">
        <f t="shared" ref="C373:D373" si="249">IF($N307=FALSE,"",D307)</f>
        <v/>
      </c>
      <c r="D373" s="252" t="str">
        <f t="shared" si="249"/>
        <v/>
      </c>
      <c r="E373" s="252" t="str">
        <f>IF($N307=FALSE,"",표준압력!W242)</f>
        <v/>
      </c>
      <c r="F373" s="252" t="str">
        <f>IF($N307=FALSE,"",표준압력!Z242)</f>
        <v/>
      </c>
      <c r="G373" s="252" t="str">
        <f>IF($N307=FALSE,"",Pressure_1_R3!L18*H$287)</f>
        <v/>
      </c>
      <c r="H373" s="395" t="str">
        <f t="shared" si="244"/>
        <v/>
      </c>
      <c r="I373" s="252" t="str">
        <f t="shared" ref="I373:I388" si="250">IF($N307=FALSE,"",ROUND(D373,M$393)-H373)</f>
        <v/>
      </c>
      <c r="J373" s="395" t="str">
        <f t="shared" si="245"/>
        <v/>
      </c>
      <c r="K373" s="395" t="str">
        <f t="shared" si="246"/>
        <v/>
      </c>
      <c r="L373" s="252" t="str">
        <f t="shared" ref="L373:L388" si="251">IF($N307=FALSE,"",SQRT(SUMSQ(E373/2,F373)))</f>
        <v/>
      </c>
      <c r="M373" s="252" t="str">
        <f t="shared" ref="M373:M388" si="252">IF($N307=FALSE,"",G373/2/SQRT(3))</f>
        <v/>
      </c>
      <c r="N373" s="395" t="str">
        <f t="shared" si="247"/>
        <v/>
      </c>
      <c r="O373" s="251" t="str">
        <f t="shared" ref="O373:O388" si="253">IF($N307=FALSE,"",IF(K373=0,MAX(K$359:K$388),K373)/2/SQRT(3))</f>
        <v/>
      </c>
      <c r="P373" s="252" t="str">
        <f t="shared" ref="P373:P388" si="254">IF($N307=FALSE,"",J373/2/SQRT(3))</f>
        <v/>
      </c>
      <c r="Q373" s="252" t="str">
        <f t="shared" ref="Q373:Q388" si="255">IF($N307=FALSE,"",SQRT(SUMSQ(M373:P373)))</f>
        <v/>
      </c>
      <c r="R373" s="252" t="str">
        <f t="shared" ref="R373:R388" si="256">IF($N307=FALSE,"",SQRT(SUMSQ(L373,Q373)))</f>
        <v/>
      </c>
      <c r="S373" s="252" t="str">
        <f t="shared" ref="S373:S388" si="257">IF($N307=FALSE,"",R373*2)</f>
        <v/>
      </c>
      <c r="T373" s="240" t="str">
        <f>IF($N307=FALSE,"",Pressure_1_R3!G18*C373)</f>
        <v/>
      </c>
      <c r="U373" s="240" t="str">
        <f t="shared" ref="U373:U388" si="258">IF($N307=FALSE,"",MAX(S373:T373))</f>
        <v/>
      </c>
      <c r="V373" s="240" t="str">
        <f t="shared" ref="V373:V388" si="259">IF($N307=FALSE,"",IF(((U373-ROUND(U373,M$393))/U373*100)&gt;=5,TRUE,FALSE))</f>
        <v/>
      </c>
      <c r="W373" s="240" t="str">
        <f t="shared" ref="W373:W388" si="260">IF($N307=FALSE,"",IF(ROUND(U373,M$393)=0,ROUNDUP(U373,M$393),IF(V373=TRUE,ROUNDUP(U373,M$393),ROUND(U373,M$393))))</f>
        <v/>
      </c>
      <c r="X373" s="263" t="str">
        <f t="shared" ref="X373:X388" si="261">IF($N307=FALSE,"",IF(S373=U373,0,1))</f>
        <v/>
      </c>
    </row>
    <row r="374" spans="2:24" ht="15" customHeight="1">
      <c r="B374" s="255">
        <f t="shared" si="248"/>
        <v>16</v>
      </c>
      <c r="C374" s="255" t="str">
        <f t="shared" ref="C374:D374" si="262">IF($N308=FALSE,"",D308)</f>
        <v/>
      </c>
      <c r="D374" s="252" t="str">
        <f t="shared" si="262"/>
        <v/>
      </c>
      <c r="E374" s="252" t="str">
        <f>IF($N308=FALSE,"",표준압력!W243)</f>
        <v/>
      </c>
      <c r="F374" s="252" t="str">
        <f>IF($N308=FALSE,"",표준압력!Z243)</f>
        <v/>
      </c>
      <c r="G374" s="252" t="str">
        <f>IF($N308=FALSE,"",Pressure_1_R3!L19*H$287)</f>
        <v/>
      </c>
      <c r="H374" s="395" t="str">
        <f t="shared" si="244"/>
        <v/>
      </c>
      <c r="I374" s="252" t="str">
        <f t="shared" si="250"/>
        <v/>
      </c>
      <c r="J374" s="395" t="str">
        <f t="shared" si="245"/>
        <v/>
      </c>
      <c r="K374" s="395" t="str">
        <f t="shared" si="246"/>
        <v/>
      </c>
      <c r="L374" s="252" t="str">
        <f t="shared" si="251"/>
        <v/>
      </c>
      <c r="M374" s="252" t="str">
        <f t="shared" si="252"/>
        <v/>
      </c>
      <c r="N374" s="395" t="str">
        <f t="shared" si="247"/>
        <v/>
      </c>
      <c r="O374" s="251" t="str">
        <f t="shared" si="253"/>
        <v/>
      </c>
      <c r="P374" s="252" t="str">
        <f t="shared" si="254"/>
        <v/>
      </c>
      <c r="Q374" s="252" t="str">
        <f t="shared" si="255"/>
        <v/>
      </c>
      <c r="R374" s="252" t="str">
        <f t="shared" si="256"/>
        <v/>
      </c>
      <c r="S374" s="252" t="str">
        <f t="shared" si="257"/>
        <v/>
      </c>
      <c r="T374" s="240" t="str">
        <f>IF($N308=FALSE,"",Pressure_1_R3!G19*C374)</f>
        <v/>
      </c>
      <c r="U374" s="240" t="str">
        <f t="shared" si="258"/>
        <v/>
      </c>
      <c r="V374" s="240" t="str">
        <f t="shared" si="259"/>
        <v/>
      </c>
      <c r="W374" s="240" t="str">
        <f t="shared" si="260"/>
        <v/>
      </c>
      <c r="X374" s="263" t="str">
        <f t="shared" si="261"/>
        <v/>
      </c>
    </row>
    <row r="375" spans="2:24" ht="15" customHeight="1">
      <c r="B375" s="255">
        <f t="shared" si="248"/>
        <v>17</v>
      </c>
      <c r="C375" s="255" t="str">
        <f t="shared" ref="C375:D375" si="263">IF($N309=FALSE,"",D309)</f>
        <v/>
      </c>
      <c r="D375" s="252" t="str">
        <f t="shared" si="263"/>
        <v/>
      </c>
      <c r="E375" s="252" t="str">
        <f>IF($N309=FALSE,"",표준압력!W244)</f>
        <v/>
      </c>
      <c r="F375" s="252" t="str">
        <f>IF($N309=FALSE,"",표준압력!Z244)</f>
        <v/>
      </c>
      <c r="G375" s="252" t="str">
        <f>IF($N309=FALSE,"",Pressure_1_R3!L20*H$287)</f>
        <v/>
      </c>
      <c r="H375" s="395" t="str">
        <f t="shared" si="244"/>
        <v/>
      </c>
      <c r="I375" s="252" t="str">
        <f t="shared" si="250"/>
        <v/>
      </c>
      <c r="J375" s="395" t="str">
        <f t="shared" si="245"/>
        <v/>
      </c>
      <c r="K375" s="395" t="str">
        <f t="shared" si="246"/>
        <v/>
      </c>
      <c r="L375" s="252" t="str">
        <f t="shared" si="251"/>
        <v/>
      </c>
      <c r="M375" s="252" t="str">
        <f t="shared" si="252"/>
        <v/>
      </c>
      <c r="N375" s="395" t="str">
        <f t="shared" si="247"/>
        <v/>
      </c>
      <c r="O375" s="251" t="str">
        <f t="shared" si="253"/>
        <v/>
      </c>
      <c r="P375" s="252" t="str">
        <f t="shared" si="254"/>
        <v/>
      </c>
      <c r="Q375" s="252" t="str">
        <f t="shared" si="255"/>
        <v/>
      </c>
      <c r="R375" s="252" t="str">
        <f t="shared" si="256"/>
        <v/>
      </c>
      <c r="S375" s="252" t="str">
        <f t="shared" si="257"/>
        <v/>
      </c>
      <c r="T375" s="240" t="str">
        <f>IF($N309=FALSE,"",Pressure_1_R3!G20*C375)</f>
        <v/>
      </c>
      <c r="U375" s="240" t="str">
        <f t="shared" si="258"/>
        <v/>
      </c>
      <c r="V375" s="240" t="str">
        <f t="shared" si="259"/>
        <v/>
      </c>
      <c r="W375" s="240" t="str">
        <f t="shared" si="260"/>
        <v/>
      </c>
      <c r="X375" s="263" t="str">
        <f t="shared" si="261"/>
        <v/>
      </c>
    </row>
    <row r="376" spans="2:24" ht="15" customHeight="1">
      <c r="B376" s="255">
        <f t="shared" si="248"/>
        <v>18</v>
      </c>
      <c r="C376" s="255" t="str">
        <f t="shared" ref="C376:D376" si="264">IF($N310=FALSE,"",D310)</f>
        <v/>
      </c>
      <c r="D376" s="252" t="str">
        <f t="shared" si="264"/>
        <v/>
      </c>
      <c r="E376" s="252" t="str">
        <f>IF($N310=FALSE,"",표준압력!W245)</f>
        <v/>
      </c>
      <c r="F376" s="252" t="str">
        <f>IF($N310=FALSE,"",표준압력!Z245)</f>
        <v/>
      </c>
      <c r="G376" s="252" t="str">
        <f>IF($N310=FALSE,"",Pressure_1_R3!L21*H$287)</f>
        <v/>
      </c>
      <c r="H376" s="395" t="str">
        <f t="shared" si="244"/>
        <v/>
      </c>
      <c r="I376" s="252" t="str">
        <f t="shared" si="250"/>
        <v/>
      </c>
      <c r="J376" s="395" t="str">
        <f t="shared" si="245"/>
        <v/>
      </c>
      <c r="K376" s="395" t="str">
        <f t="shared" si="246"/>
        <v/>
      </c>
      <c r="L376" s="252" t="str">
        <f t="shared" si="251"/>
        <v/>
      </c>
      <c r="M376" s="252" t="str">
        <f t="shared" si="252"/>
        <v/>
      </c>
      <c r="N376" s="395" t="str">
        <f t="shared" si="247"/>
        <v/>
      </c>
      <c r="O376" s="251" t="str">
        <f t="shared" si="253"/>
        <v/>
      </c>
      <c r="P376" s="252" t="str">
        <f t="shared" si="254"/>
        <v/>
      </c>
      <c r="Q376" s="252" t="str">
        <f t="shared" si="255"/>
        <v/>
      </c>
      <c r="R376" s="252" t="str">
        <f t="shared" si="256"/>
        <v/>
      </c>
      <c r="S376" s="252" t="str">
        <f t="shared" si="257"/>
        <v/>
      </c>
      <c r="T376" s="240" t="str">
        <f>IF($N310=FALSE,"",Pressure_1_R3!G21*C376)</f>
        <v/>
      </c>
      <c r="U376" s="240" t="str">
        <f t="shared" si="258"/>
        <v/>
      </c>
      <c r="V376" s="240" t="str">
        <f t="shared" si="259"/>
        <v/>
      </c>
      <c r="W376" s="240" t="str">
        <f t="shared" si="260"/>
        <v/>
      </c>
      <c r="X376" s="263" t="str">
        <f t="shared" si="261"/>
        <v/>
      </c>
    </row>
    <row r="377" spans="2:24" ht="15" customHeight="1">
      <c r="B377" s="255">
        <f t="shared" si="248"/>
        <v>19</v>
      </c>
      <c r="C377" s="255" t="str">
        <f t="shared" ref="C377:D377" si="265">IF($N311=FALSE,"",D311)</f>
        <v/>
      </c>
      <c r="D377" s="252" t="str">
        <f t="shared" si="265"/>
        <v/>
      </c>
      <c r="E377" s="252" t="str">
        <f>IF($N311=FALSE,"",표준압력!W246)</f>
        <v/>
      </c>
      <c r="F377" s="252" t="str">
        <f>IF($N311=FALSE,"",표준압력!Z246)</f>
        <v/>
      </c>
      <c r="G377" s="252" t="str">
        <f>IF($N311=FALSE,"",Pressure_1_R3!L22*H$287)</f>
        <v/>
      </c>
      <c r="H377" s="395" t="str">
        <f t="shared" si="244"/>
        <v/>
      </c>
      <c r="I377" s="252" t="str">
        <f t="shared" si="250"/>
        <v/>
      </c>
      <c r="J377" s="395" t="str">
        <f t="shared" si="245"/>
        <v/>
      </c>
      <c r="K377" s="395" t="str">
        <f t="shared" si="246"/>
        <v/>
      </c>
      <c r="L377" s="252" t="str">
        <f t="shared" si="251"/>
        <v/>
      </c>
      <c r="M377" s="252" t="str">
        <f t="shared" si="252"/>
        <v/>
      </c>
      <c r="N377" s="395" t="str">
        <f t="shared" si="247"/>
        <v/>
      </c>
      <c r="O377" s="251" t="str">
        <f t="shared" si="253"/>
        <v/>
      </c>
      <c r="P377" s="252" t="str">
        <f t="shared" si="254"/>
        <v/>
      </c>
      <c r="Q377" s="252" t="str">
        <f t="shared" si="255"/>
        <v/>
      </c>
      <c r="R377" s="252" t="str">
        <f t="shared" si="256"/>
        <v/>
      </c>
      <c r="S377" s="252" t="str">
        <f t="shared" si="257"/>
        <v/>
      </c>
      <c r="T377" s="240" t="str">
        <f>IF($N311=FALSE,"",Pressure_1_R3!G22*C377)</f>
        <v/>
      </c>
      <c r="U377" s="240" t="str">
        <f t="shared" si="258"/>
        <v/>
      </c>
      <c r="V377" s="240" t="str">
        <f t="shared" si="259"/>
        <v/>
      </c>
      <c r="W377" s="240" t="str">
        <f t="shared" si="260"/>
        <v/>
      </c>
      <c r="X377" s="263" t="str">
        <f t="shared" si="261"/>
        <v/>
      </c>
    </row>
    <row r="378" spans="2:24" ht="15" customHeight="1">
      <c r="B378" s="255">
        <f t="shared" si="248"/>
        <v>20</v>
      </c>
      <c r="C378" s="255" t="str">
        <f t="shared" ref="C378:D378" si="266">IF($N312=FALSE,"",D312)</f>
        <v/>
      </c>
      <c r="D378" s="252" t="str">
        <f t="shared" si="266"/>
        <v/>
      </c>
      <c r="E378" s="252" t="str">
        <f>IF($N312=FALSE,"",표준압력!W247)</f>
        <v/>
      </c>
      <c r="F378" s="252" t="str">
        <f>IF($N312=FALSE,"",표준압력!Z247)</f>
        <v/>
      </c>
      <c r="G378" s="252" t="str">
        <f>IF($N312=FALSE,"",Pressure_1_R3!L23*H$287)</f>
        <v/>
      </c>
      <c r="H378" s="395" t="str">
        <f t="shared" si="244"/>
        <v/>
      </c>
      <c r="I378" s="252" t="str">
        <f t="shared" si="250"/>
        <v/>
      </c>
      <c r="J378" s="395" t="str">
        <f t="shared" si="245"/>
        <v/>
      </c>
      <c r="K378" s="395" t="str">
        <f t="shared" si="246"/>
        <v/>
      </c>
      <c r="L378" s="252" t="str">
        <f t="shared" si="251"/>
        <v/>
      </c>
      <c r="M378" s="252" t="str">
        <f t="shared" si="252"/>
        <v/>
      </c>
      <c r="N378" s="395" t="str">
        <f t="shared" si="247"/>
        <v/>
      </c>
      <c r="O378" s="251" t="str">
        <f t="shared" si="253"/>
        <v/>
      </c>
      <c r="P378" s="252" t="str">
        <f t="shared" si="254"/>
        <v/>
      </c>
      <c r="Q378" s="252" t="str">
        <f t="shared" si="255"/>
        <v/>
      </c>
      <c r="R378" s="252" t="str">
        <f t="shared" si="256"/>
        <v/>
      </c>
      <c r="S378" s="252" t="str">
        <f t="shared" si="257"/>
        <v/>
      </c>
      <c r="T378" s="240" t="str">
        <f>IF($N312=FALSE,"",Pressure_1_R3!G23*C378)</f>
        <v/>
      </c>
      <c r="U378" s="240" t="str">
        <f t="shared" si="258"/>
        <v/>
      </c>
      <c r="V378" s="240" t="str">
        <f t="shared" si="259"/>
        <v/>
      </c>
      <c r="W378" s="240" t="str">
        <f t="shared" si="260"/>
        <v/>
      </c>
      <c r="X378" s="263" t="str">
        <f t="shared" si="261"/>
        <v/>
      </c>
    </row>
    <row r="379" spans="2:24" ht="15" customHeight="1">
      <c r="B379" s="255">
        <f t="shared" si="248"/>
        <v>21</v>
      </c>
      <c r="C379" s="255" t="str">
        <f t="shared" ref="C379:D379" si="267">IF($N313=FALSE,"",D313)</f>
        <v/>
      </c>
      <c r="D379" s="252" t="str">
        <f t="shared" si="267"/>
        <v/>
      </c>
      <c r="E379" s="252" t="str">
        <f>IF($N313=FALSE,"",표준압력!W248)</f>
        <v/>
      </c>
      <c r="F379" s="252" t="str">
        <f>IF($N313=FALSE,"",표준압력!Z248)</f>
        <v/>
      </c>
      <c r="G379" s="252" t="str">
        <f>IF($N313=FALSE,"",Pressure_1_R3!L24*H$287)</f>
        <v/>
      </c>
      <c r="H379" s="395" t="str">
        <f t="shared" si="244"/>
        <v/>
      </c>
      <c r="I379" s="252" t="str">
        <f t="shared" si="250"/>
        <v/>
      </c>
      <c r="J379" s="395" t="str">
        <f t="shared" si="245"/>
        <v/>
      </c>
      <c r="K379" s="395" t="str">
        <f t="shared" si="246"/>
        <v/>
      </c>
      <c r="L379" s="252" t="str">
        <f t="shared" si="251"/>
        <v/>
      </c>
      <c r="M379" s="252" t="str">
        <f t="shared" si="252"/>
        <v/>
      </c>
      <c r="N379" s="395" t="str">
        <f t="shared" si="247"/>
        <v/>
      </c>
      <c r="O379" s="251" t="str">
        <f t="shared" si="253"/>
        <v/>
      </c>
      <c r="P379" s="252" t="str">
        <f t="shared" si="254"/>
        <v/>
      </c>
      <c r="Q379" s="252" t="str">
        <f t="shared" si="255"/>
        <v/>
      </c>
      <c r="R379" s="252" t="str">
        <f t="shared" si="256"/>
        <v/>
      </c>
      <c r="S379" s="252" t="str">
        <f t="shared" si="257"/>
        <v/>
      </c>
      <c r="T379" s="240" t="str">
        <f>IF($N313=FALSE,"",Pressure_1_R3!G24*C379)</f>
        <v/>
      </c>
      <c r="U379" s="240" t="str">
        <f t="shared" si="258"/>
        <v/>
      </c>
      <c r="V379" s="240" t="str">
        <f t="shared" si="259"/>
        <v/>
      </c>
      <c r="W379" s="240" t="str">
        <f t="shared" si="260"/>
        <v/>
      </c>
      <c r="X379" s="263" t="str">
        <f t="shared" si="261"/>
        <v/>
      </c>
    </row>
    <row r="380" spans="2:24" ht="15" customHeight="1">
      <c r="B380" s="255">
        <f t="shared" si="248"/>
        <v>22</v>
      </c>
      <c r="C380" s="255" t="str">
        <f t="shared" ref="C380:D380" si="268">IF($N314=FALSE,"",D314)</f>
        <v/>
      </c>
      <c r="D380" s="252" t="str">
        <f t="shared" si="268"/>
        <v/>
      </c>
      <c r="E380" s="252" t="str">
        <f>IF($N314=FALSE,"",표준압력!W249)</f>
        <v/>
      </c>
      <c r="F380" s="252" t="str">
        <f>IF($N314=FALSE,"",표준압력!Z249)</f>
        <v/>
      </c>
      <c r="G380" s="252" t="str">
        <f>IF($N314=FALSE,"",Pressure_1_R3!L25*H$287)</f>
        <v/>
      </c>
      <c r="H380" s="395" t="str">
        <f t="shared" si="244"/>
        <v/>
      </c>
      <c r="I380" s="252" t="str">
        <f t="shared" si="250"/>
        <v/>
      </c>
      <c r="J380" s="395" t="str">
        <f t="shared" si="245"/>
        <v/>
      </c>
      <c r="K380" s="395" t="str">
        <f t="shared" si="246"/>
        <v/>
      </c>
      <c r="L380" s="252" t="str">
        <f t="shared" si="251"/>
        <v/>
      </c>
      <c r="M380" s="252" t="str">
        <f t="shared" si="252"/>
        <v/>
      </c>
      <c r="N380" s="395" t="str">
        <f t="shared" si="247"/>
        <v/>
      </c>
      <c r="O380" s="251" t="str">
        <f t="shared" si="253"/>
        <v/>
      </c>
      <c r="P380" s="252" t="str">
        <f t="shared" si="254"/>
        <v/>
      </c>
      <c r="Q380" s="252" t="str">
        <f t="shared" si="255"/>
        <v/>
      </c>
      <c r="R380" s="252" t="str">
        <f t="shared" si="256"/>
        <v/>
      </c>
      <c r="S380" s="252" t="str">
        <f t="shared" si="257"/>
        <v/>
      </c>
      <c r="T380" s="240" t="str">
        <f>IF($N314=FALSE,"",Pressure_1_R3!G25*C380)</f>
        <v/>
      </c>
      <c r="U380" s="240" t="str">
        <f t="shared" si="258"/>
        <v/>
      </c>
      <c r="V380" s="240" t="str">
        <f t="shared" si="259"/>
        <v/>
      </c>
      <c r="W380" s="240" t="str">
        <f t="shared" si="260"/>
        <v/>
      </c>
      <c r="X380" s="263" t="str">
        <f t="shared" si="261"/>
        <v/>
      </c>
    </row>
    <row r="381" spans="2:24" ht="15" customHeight="1">
      <c r="B381" s="255">
        <f t="shared" si="248"/>
        <v>23</v>
      </c>
      <c r="C381" s="255" t="str">
        <f t="shared" ref="C381:D381" si="269">IF($N315=FALSE,"",D315)</f>
        <v/>
      </c>
      <c r="D381" s="252" t="str">
        <f t="shared" si="269"/>
        <v/>
      </c>
      <c r="E381" s="252" t="str">
        <f>IF($N315=FALSE,"",표준압력!W250)</f>
        <v/>
      </c>
      <c r="F381" s="252" t="str">
        <f>IF($N315=FALSE,"",표준압력!Z250)</f>
        <v/>
      </c>
      <c r="G381" s="252" t="str">
        <f>IF($N315=FALSE,"",Pressure_1_R3!L26*H$287)</f>
        <v/>
      </c>
      <c r="H381" s="395" t="str">
        <f t="shared" si="244"/>
        <v/>
      </c>
      <c r="I381" s="252" t="str">
        <f t="shared" si="250"/>
        <v/>
      </c>
      <c r="J381" s="395" t="str">
        <f t="shared" si="245"/>
        <v/>
      </c>
      <c r="K381" s="395" t="str">
        <f t="shared" si="246"/>
        <v/>
      </c>
      <c r="L381" s="252" t="str">
        <f t="shared" si="251"/>
        <v/>
      </c>
      <c r="M381" s="252" t="str">
        <f t="shared" si="252"/>
        <v/>
      </c>
      <c r="N381" s="395" t="str">
        <f t="shared" si="247"/>
        <v/>
      </c>
      <c r="O381" s="251" t="str">
        <f t="shared" si="253"/>
        <v/>
      </c>
      <c r="P381" s="252" t="str">
        <f t="shared" si="254"/>
        <v/>
      </c>
      <c r="Q381" s="252" t="str">
        <f t="shared" si="255"/>
        <v/>
      </c>
      <c r="R381" s="252" t="str">
        <f t="shared" si="256"/>
        <v/>
      </c>
      <c r="S381" s="252" t="str">
        <f t="shared" si="257"/>
        <v/>
      </c>
      <c r="T381" s="240" t="str">
        <f>IF($N315=FALSE,"",Pressure_1_R3!G26*C381)</f>
        <v/>
      </c>
      <c r="U381" s="240" t="str">
        <f t="shared" si="258"/>
        <v/>
      </c>
      <c r="V381" s="240" t="str">
        <f t="shared" si="259"/>
        <v/>
      </c>
      <c r="W381" s="240" t="str">
        <f t="shared" si="260"/>
        <v/>
      </c>
      <c r="X381" s="263" t="str">
        <f t="shared" si="261"/>
        <v/>
      </c>
    </row>
    <row r="382" spans="2:24" ht="15" customHeight="1">
      <c r="B382" s="255">
        <f t="shared" si="248"/>
        <v>24</v>
      </c>
      <c r="C382" s="255" t="str">
        <f t="shared" ref="C382:D382" si="270">IF($N316=FALSE,"",D316)</f>
        <v/>
      </c>
      <c r="D382" s="252" t="str">
        <f t="shared" si="270"/>
        <v/>
      </c>
      <c r="E382" s="252" t="str">
        <f>IF($N316=FALSE,"",표준압력!W251)</f>
        <v/>
      </c>
      <c r="F382" s="252" t="str">
        <f>IF($N316=FALSE,"",표준압력!Z251)</f>
        <v/>
      </c>
      <c r="G382" s="252" t="str">
        <f>IF($N316=FALSE,"",Pressure_1_R3!L27*H$287)</f>
        <v/>
      </c>
      <c r="H382" s="395" t="str">
        <f t="shared" si="244"/>
        <v/>
      </c>
      <c r="I382" s="252" t="str">
        <f t="shared" si="250"/>
        <v/>
      </c>
      <c r="J382" s="395" t="str">
        <f t="shared" si="245"/>
        <v/>
      </c>
      <c r="K382" s="395" t="str">
        <f t="shared" si="246"/>
        <v/>
      </c>
      <c r="L382" s="252" t="str">
        <f t="shared" si="251"/>
        <v/>
      </c>
      <c r="M382" s="252" t="str">
        <f t="shared" si="252"/>
        <v/>
      </c>
      <c r="N382" s="395" t="str">
        <f t="shared" si="247"/>
        <v/>
      </c>
      <c r="O382" s="251" t="str">
        <f t="shared" si="253"/>
        <v/>
      </c>
      <c r="P382" s="252" t="str">
        <f t="shared" si="254"/>
        <v/>
      </c>
      <c r="Q382" s="252" t="str">
        <f t="shared" si="255"/>
        <v/>
      </c>
      <c r="R382" s="252" t="str">
        <f t="shared" si="256"/>
        <v/>
      </c>
      <c r="S382" s="252" t="str">
        <f t="shared" si="257"/>
        <v/>
      </c>
      <c r="T382" s="240" t="str">
        <f>IF($N316=FALSE,"",Pressure_1_R3!G27*C382)</f>
        <v/>
      </c>
      <c r="U382" s="240" t="str">
        <f t="shared" si="258"/>
        <v/>
      </c>
      <c r="V382" s="240" t="str">
        <f t="shared" si="259"/>
        <v/>
      </c>
      <c r="W382" s="240" t="str">
        <f t="shared" si="260"/>
        <v/>
      </c>
      <c r="X382" s="263" t="str">
        <f t="shared" si="261"/>
        <v/>
      </c>
    </row>
    <row r="383" spans="2:24" ht="15" customHeight="1">
      <c r="B383" s="255">
        <f t="shared" si="248"/>
        <v>25</v>
      </c>
      <c r="C383" s="255" t="str">
        <f t="shared" ref="C383:D383" si="271">IF($N317=FALSE,"",D317)</f>
        <v/>
      </c>
      <c r="D383" s="252" t="str">
        <f t="shared" si="271"/>
        <v/>
      </c>
      <c r="E383" s="252" t="str">
        <f>IF($N317=FALSE,"",표준압력!W252)</f>
        <v/>
      </c>
      <c r="F383" s="252" t="str">
        <f>IF($N317=FALSE,"",표준압력!Z252)</f>
        <v/>
      </c>
      <c r="G383" s="252" t="str">
        <f>IF($N317=FALSE,"",Pressure_1_R3!L28*H$287)</f>
        <v/>
      </c>
      <c r="H383" s="395" t="str">
        <f t="shared" si="244"/>
        <v/>
      </c>
      <c r="I383" s="252" t="str">
        <f t="shared" si="250"/>
        <v/>
      </c>
      <c r="J383" s="395" t="str">
        <f t="shared" si="245"/>
        <v/>
      </c>
      <c r="K383" s="395" t="str">
        <f t="shared" si="246"/>
        <v/>
      </c>
      <c r="L383" s="252" t="str">
        <f t="shared" si="251"/>
        <v/>
      </c>
      <c r="M383" s="252" t="str">
        <f t="shared" si="252"/>
        <v/>
      </c>
      <c r="N383" s="395" t="str">
        <f t="shared" si="247"/>
        <v/>
      </c>
      <c r="O383" s="251" t="str">
        <f t="shared" si="253"/>
        <v/>
      </c>
      <c r="P383" s="252" t="str">
        <f t="shared" si="254"/>
        <v/>
      </c>
      <c r="Q383" s="252" t="str">
        <f t="shared" si="255"/>
        <v/>
      </c>
      <c r="R383" s="252" t="str">
        <f t="shared" si="256"/>
        <v/>
      </c>
      <c r="S383" s="252" t="str">
        <f t="shared" si="257"/>
        <v/>
      </c>
      <c r="T383" s="240" t="str">
        <f>IF($N317=FALSE,"",Pressure_1_R3!G28*C383)</f>
        <v/>
      </c>
      <c r="U383" s="240" t="str">
        <f t="shared" si="258"/>
        <v/>
      </c>
      <c r="V383" s="240" t="str">
        <f t="shared" si="259"/>
        <v/>
      </c>
      <c r="W383" s="240" t="str">
        <f t="shared" si="260"/>
        <v/>
      </c>
      <c r="X383" s="263" t="str">
        <f t="shared" si="261"/>
        <v/>
      </c>
    </row>
    <row r="384" spans="2:24" ht="15" customHeight="1">
      <c r="B384" s="255">
        <f t="shared" si="248"/>
        <v>26</v>
      </c>
      <c r="C384" s="255" t="str">
        <f t="shared" ref="C384:D384" si="272">IF($N318=FALSE,"",D318)</f>
        <v/>
      </c>
      <c r="D384" s="252" t="str">
        <f t="shared" si="272"/>
        <v/>
      </c>
      <c r="E384" s="252" t="str">
        <f>IF($N318=FALSE,"",표준압력!W253)</f>
        <v/>
      </c>
      <c r="F384" s="252" t="str">
        <f>IF($N318=FALSE,"",표준압력!Z253)</f>
        <v/>
      </c>
      <c r="G384" s="252" t="str">
        <f>IF($N318=FALSE,"",Pressure_1_R3!L29*H$287)</f>
        <v/>
      </c>
      <c r="H384" s="395" t="str">
        <f t="shared" si="244"/>
        <v/>
      </c>
      <c r="I384" s="252" t="str">
        <f t="shared" si="250"/>
        <v/>
      </c>
      <c r="J384" s="395" t="str">
        <f t="shared" si="245"/>
        <v/>
      </c>
      <c r="K384" s="395" t="str">
        <f t="shared" si="246"/>
        <v/>
      </c>
      <c r="L384" s="252" t="str">
        <f t="shared" si="251"/>
        <v/>
      </c>
      <c r="M384" s="252" t="str">
        <f t="shared" si="252"/>
        <v/>
      </c>
      <c r="N384" s="395" t="str">
        <f t="shared" si="247"/>
        <v/>
      </c>
      <c r="O384" s="251" t="str">
        <f t="shared" si="253"/>
        <v/>
      </c>
      <c r="P384" s="252" t="str">
        <f t="shared" si="254"/>
        <v/>
      </c>
      <c r="Q384" s="252" t="str">
        <f t="shared" si="255"/>
        <v/>
      </c>
      <c r="R384" s="252" t="str">
        <f t="shared" si="256"/>
        <v/>
      </c>
      <c r="S384" s="252" t="str">
        <f t="shared" si="257"/>
        <v/>
      </c>
      <c r="T384" s="240" t="str">
        <f>IF($N318=FALSE,"",Pressure_1_R3!G29*C384)</f>
        <v/>
      </c>
      <c r="U384" s="240" t="str">
        <f t="shared" si="258"/>
        <v/>
      </c>
      <c r="V384" s="240" t="str">
        <f t="shared" si="259"/>
        <v/>
      </c>
      <c r="W384" s="240" t="str">
        <f t="shared" si="260"/>
        <v/>
      </c>
      <c r="X384" s="263" t="str">
        <f t="shared" si="261"/>
        <v/>
      </c>
    </row>
    <row r="385" spans="2:27" ht="15" customHeight="1">
      <c r="B385" s="255">
        <f t="shared" si="248"/>
        <v>27</v>
      </c>
      <c r="C385" s="255" t="str">
        <f t="shared" ref="C385:D385" si="273">IF($N319=FALSE,"",D319)</f>
        <v/>
      </c>
      <c r="D385" s="252" t="str">
        <f t="shared" si="273"/>
        <v/>
      </c>
      <c r="E385" s="252" t="str">
        <f>IF($N319=FALSE,"",표준압력!W254)</f>
        <v/>
      </c>
      <c r="F385" s="252" t="str">
        <f>IF($N319=FALSE,"",표준압력!Z254)</f>
        <v/>
      </c>
      <c r="G385" s="252" t="str">
        <f>IF($N319=FALSE,"",Pressure_1_R3!L30*H$287)</f>
        <v/>
      </c>
      <c r="H385" s="395" t="str">
        <f t="shared" si="244"/>
        <v/>
      </c>
      <c r="I385" s="252" t="str">
        <f t="shared" si="250"/>
        <v/>
      </c>
      <c r="J385" s="395" t="str">
        <f t="shared" si="245"/>
        <v/>
      </c>
      <c r="K385" s="395" t="str">
        <f t="shared" si="246"/>
        <v/>
      </c>
      <c r="L385" s="252" t="str">
        <f t="shared" si="251"/>
        <v/>
      </c>
      <c r="M385" s="252" t="str">
        <f t="shared" si="252"/>
        <v/>
      </c>
      <c r="N385" s="395" t="str">
        <f t="shared" si="247"/>
        <v/>
      </c>
      <c r="O385" s="251" t="str">
        <f t="shared" si="253"/>
        <v/>
      </c>
      <c r="P385" s="252" t="str">
        <f t="shared" si="254"/>
        <v/>
      </c>
      <c r="Q385" s="252" t="str">
        <f t="shared" si="255"/>
        <v/>
      </c>
      <c r="R385" s="252" t="str">
        <f t="shared" si="256"/>
        <v/>
      </c>
      <c r="S385" s="252" t="str">
        <f t="shared" si="257"/>
        <v/>
      </c>
      <c r="T385" s="240" t="str">
        <f>IF($N319=FALSE,"",Pressure_1_R3!G30*C385)</f>
        <v/>
      </c>
      <c r="U385" s="240" t="str">
        <f t="shared" si="258"/>
        <v/>
      </c>
      <c r="V385" s="240" t="str">
        <f t="shared" si="259"/>
        <v/>
      </c>
      <c r="W385" s="240" t="str">
        <f t="shared" si="260"/>
        <v/>
      </c>
      <c r="X385" s="263" t="str">
        <f t="shared" si="261"/>
        <v/>
      </c>
    </row>
    <row r="386" spans="2:27" ht="15" customHeight="1">
      <c r="B386" s="255">
        <f t="shared" si="248"/>
        <v>28</v>
      </c>
      <c r="C386" s="255" t="str">
        <f t="shared" ref="C386:D386" si="274">IF($N320=FALSE,"",D320)</f>
        <v/>
      </c>
      <c r="D386" s="252" t="str">
        <f t="shared" si="274"/>
        <v/>
      </c>
      <c r="E386" s="252" t="str">
        <f>IF($N320=FALSE,"",표준압력!W255)</f>
        <v/>
      </c>
      <c r="F386" s="252" t="str">
        <f>IF($N320=FALSE,"",표준압력!Z255)</f>
        <v/>
      </c>
      <c r="G386" s="252" t="str">
        <f>IF($N320=FALSE,"",Pressure_1_R3!L31*H$287)</f>
        <v/>
      </c>
      <c r="H386" s="395" t="str">
        <f t="shared" si="244"/>
        <v/>
      </c>
      <c r="I386" s="252" t="str">
        <f t="shared" si="250"/>
        <v/>
      </c>
      <c r="J386" s="395" t="str">
        <f t="shared" si="245"/>
        <v/>
      </c>
      <c r="K386" s="395" t="str">
        <f t="shared" si="246"/>
        <v/>
      </c>
      <c r="L386" s="252" t="str">
        <f t="shared" si="251"/>
        <v/>
      </c>
      <c r="M386" s="252" t="str">
        <f t="shared" si="252"/>
        <v/>
      </c>
      <c r="N386" s="395" t="str">
        <f t="shared" si="247"/>
        <v/>
      </c>
      <c r="O386" s="251" t="str">
        <f t="shared" si="253"/>
        <v/>
      </c>
      <c r="P386" s="252" t="str">
        <f t="shared" si="254"/>
        <v/>
      </c>
      <c r="Q386" s="252" t="str">
        <f t="shared" si="255"/>
        <v/>
      </c>
      <c r="R386" s="252" t="str">
        <f t="shared" si="256"/>
        <v/>
      </c>
      <c r="S386" s="252" t="str">
        <f t="shared" si="257"/>
        <v/>
      </c>
      <c r="T386" s="240" t="str">
        <f>IF($N320=FALSE,"",Pressure_1_R3!G31*C386)</f>
        <v/>
      </c>
      <c r="U386" s="240" t="str">
        <f t="shared" si="258"/>
        <v/>
      </c>
      <c r="V386" s="240" t="str">
        <f t="shared" si="259"/>
        <v/>
      </c>
      <c r="W386" s="240" t="str">
        <f t="shared" si="260"/>
        <v/>
      </c>
      <c r="X386" s="263" t="str">
        <f t="shared" si="261"/>
        <v/>
      </c>
    </row>
    <row r="387" spans="2:27" ht="15" customHeight="1">
      <c r="B387" s="255">
        <f t="shared" si="248"/>
        <v>29</v>
      </c>
      <c r="C387" s="255" t="str">
        <f t="shared" ref="C387:D387" si="275">IF($N321=FALSE,"",D321)</f>
        <v/>
      </c>
      <c r="D387" s="252" t="str">
        <f t="shared" si="275"/>
        <v/>
      </c>
      <c r="E387" s="252" t="str">
        <f>IF($N321=FALSE,"",표준압력!W256)</f>
        <v/>
      </c>
      <c r="F387" s="252" t="str">
        <f>IF($N321=FALSE,"",표준압력!Z256)</f>
        <v/>
      </c>
      <c r="G387" s="252" t="str">
        <f>IF($N321=FALSE,"",Pressure_1_R3!L32*H$287)</f>
        <v/>
      </c>
      <c r="H387" s="395" t="str">
        <f t="shared" si="244"/>
        <v/>
      </c>
      <c r="I387" s="252" t="str">
        <f t="shared" si="250"/>
        <v/>
      </c>
      <c r="J387" s="395" t="str">
        <f t="shared" si="245"/>
        <v/>
      </c>
      <c r="K387" s="395" t="str">
        <f t="shared" si="246"/>
        <v/>
      </c>
      <c r="L387" s="252" t="str">
        <f t="shared" si="251"/>
        <v/>
      </c>
      <c r="M387" s="252" t="str">
        <f t="shared" si="252"/>
        <v/>
      </c>
      <c r="N387" s="395" t="str">
        <f t="shared" si="247"/>
        <v/>
      </c>
      <c r="O387" s="251" t="str">
        <f t="shared" si="253"/>
        <v/>
      </c>
      <c r="P387" s="252" t="str">
        <f t="shared" si="254"/>
        <v/>
      </c>
      <c r="Q387" s="252" t="str">
        <f t="shared" si="255"/>
        <v/>
      </c>
      <c r="R387" s="252" t="str">
        <f t="shared" si="256"/>
        <v/>
      </c>
      <c r="S387" s="252" t="str">
        <f t="shared" si="257"/>
        <v/>
      </c>
      <c r="T387" s="240" t="str">
        <f>IF($N321=FALSE,"",Pressure_1_R3!G32*C387)</f>
        <v/>
      </c>
      <c r="U387" s="240" t="str">
        <f t="shared" si="258"/>
        <v/>
      </c>
      <c r="V387" s="240" t="str">
        <f t="shared" si="259"/>
        <v/>
      </c>
      <c r="W387" s="240" t="str">
        <f t="shared" si="260"/>
        <v/>
      </c>
      <c r="X387" s="263" t="str">
        <f t="shared" si="261"/>
        <v/>
      </c>
    </row>
    <row r="388" spans="2:27" ht="15" customHeight="1" thickBot="1">
      <c r="B388" s="255">
        <f t="shared" si="248"/>
        <v>30</v>
      </c>
      <c r="C388" s="255" t="str">
        <f t="shared" ref="C388:D388" si="276">IF($N322=FALSE,"",D322)</f>
        <v/>
      </c>
      <c r="D388" s="252" t="str">
        <f t="shared" si="276"/>
        <v/>
      </c>
      <c r="E388" s="252" t="str">
        <f>IF($N322=FALSE,"",표준압력!W257)</f>
        <v/>
      </c>
      <c r="F388" s="252" t="str">
        <f>IF($N322=FALSE,"",표준압력!Z257)</f>
        <v/>
      </c>
      <c r="G388" s="252" t="str">
        <f>IF($N322=FALSE,"",Pressure_1_R3!L33*H$287)</f>
        <v/>
      </c>
      <c r="H388" s="395" t="str">
        <f t="shared" si="244"/>
        <v/>
      </c>
      <c r="I388" s="252" t="str">
        <f t="shared" si="250"/>
        <v/>
      </c>
      <c r="J388" s="395" t="str">
        <f t="shared" si="245"/>
        <v/>
      </c>
      <c r="K388" s="395" t="str">
        <f t="shared" si="246"/>
        <v/>
      </c>
      <c r="L388" s="252" t="str">
        <f t="shared" si="251"/>
        <v/>
      </c>
      <c r="M388" s="252" t="str">
        <f t="shared" si="252"/>
        <v/>
      </c>
      <c r="N388" s="395" t="str">
        <f t="shared" si="247"/>
        <v/>
      </c>
      <c r="O388" s="251" t="str">
        <f t="shared" si="253"/>
        <v/>
      </c>
      <c r="P388" s="252" t="str">
        <f t="shared" si="254"/>
        <v/>
      </c>
      <c r="Q388" s="252" t="str">
        <f t="shared" si="255"/>
        <v/>
      </c>
      <c r="R388" s="252" t="str">
        <f t="shared" si="256"/>
        <v/>
      </c>
      <c r="S388" s="252" t="str">
        <f t="shared" si="257"/>
        <v/>
      </c>
      <c r="T388" s="240" t="str">
        <f>IF($N322=FALSE,"",Pressure_1_R3!G33*C388)</f>
        <v/>
      </c>
      <c r="U388" s="240" t="str">
        <f t="shared" si="258"/>
        <v/>
      </c>
      <c r="V388" s="240" t="str">
        <f t="shared" si="259"/>
        <v/>
      </c>
      <c r="W388" s="240" t="str">
        <f t="shared" si="260"/>
        <v/>
      </c>
      <c r="X388" s="263" t="str">
        <f t="shared" si="261"/>
        <v/>
      </c>
    </row>
    <row r="389" spans="2:27" ht="15" customHeight="1" thickBot="1">
      <c r="S389" s="239"/>
      <c r="U389" s="254"/>
      <c r="V389" s="254"/>
      <c r="X389" s="264" t="str">
        <f>IF($N308=FALSE,"",IF(SUM(X359:X388)=0,"","초과"))</f>
        <v/>
      </c>
    </row>
    <row r="390" spans="2:27" ht="15" customHeight="1">
      <c r="B390" s="243" t="s">
        <v>528</v>
      </c>
      <c r="H390" s="243" t="s">
        <v>529</v>
      </c>
      <c r="T390" s="243" t="s">
        <v>653</v>
      </c>
      <c r="U390" s="254"/>
      <c r="V390" s="254"/>
    </row>
    <row r="391" spans="2:27" ht="15" customHeight="1">
      <c r="B391" s="795" t="s">
        <v>513</v>
      </c>
      <c r="C391" s="788" t="s">
        <v>372</v>
      </c>
      <c r="D391" s="786" t="s">
        <v>697</v>
      </c>
      <c r="E391" s="796"/>
      <c r="F391" s="787"/>
      <c r="H391" s="797" t="s">
        <v>644</v>
      </c>
      <c r="I391" s="798"/>
      <c r="J391" s="799"/>
      <c r="K391" s="804" t="s">
        <v>600</v>
      </c>
      <c r="M391" s="258" t="s">
        <v>645</v>
      </c>
      <c r="N391" s="806" t="s">
        <v>534</v>
      </c>
      <c r="O391" s="807"/>
      <c r="P391" s="807"/>
      <c r="Q391" s="807"/>
      <c r="R391" s="808"/>
      <c r="T391" s="820" t="s">
        <v>654</v>
      </c>
      <c r="U391" s="821"/>
      <c r="W391" s="257" t="s">
        <v>603</v>
      </c>
      <c r="X391" s="257" t="s">
        <v>536</v>
      </c>
      <c r="Y391" s="257" t="s">
        <v>646</v>
      </c>
      <c r="Z391" s="257" t="s">
        <v>603</v>
      </c>
      <c r="AA391" s="257" t="s">
        <v>647</v>
      </c>
    </row>
    <row r="392" spans="2:27" ht="15" customHeight="1">
      <c r="B392" s="795"/>
      <c r="C392" s="788"/>
      <c r="D392" s="363" t="s">
        <v>540</v>
      </c>
      <c r="E392" s="363" t="s">
        <v>541</v>
      </c>
      <c r="F392" s="363" t="s">
        <v>605</v>
      </c>
      <c r="H392" s="364" t="s">
        <v>648</v>
      </c>
      <c r="I392" s="364" t="s">
        <v>544</v>
      </c>
      <c r="J392" s="364" t="s">
        <v>649</v>
      </c>
      <c r="K392" s="805"/>
      <c r="M392" s="265" t="s">
        <v>608</v>
      </c>
      <c r="N392" s="266" t="s">
        <v>177</v>
      </c>
      <c r="O392" s="363" t="s">
        <v>777</v>
      </c>
      <c r="P392" s="363" t="s">
        <v>778</v>
      </c>
      <c r="Q392" s="363" t="s">
        <v>779</v>
      </c>
      <c r="R392" s="363" t="s">
        <v>101</v>
      </c>
      <c r="T392" s="261" t="s">
        <v>655</v>
      </c>
      <c r="U392" s="262" t="e">
        <f>SLOPE(D359:D388,H359:H388)</f>
        <v>#DIV/0!</v>
      </c>
      <c r="W392" s="259"/>
      <c r="X392" s="259" t="s">
        <v>144</v>
      </c>
      <c r="Y392" s="257" t="s">
        <v>650</v>
      </c>
      <c r="Z392" s="259"/>
      <c r="AA392" s="259" t="s">
        <v>144</v>
      </c>
    </row>
    <row r="393" spans="2:27" ht="15" customHeight="1">
      <c r="B393" s="795"/>
      <c r="C393" s="369">
        <f ca="1">D358</f>
        <v>0</v>
      </c>
      <c r="D393" s="369">
        <f ca="1">H358</f>
        <v>0</v>
      </c>
      <c r="E393" s="369">
        <f ca="1">I358</f>
        <v>0</v>
      </c>
      <c r="F393" s="369">
        <f ca="1">W358</f>
        <v>0</v>
      </c>
      <c r="H393" s="364">
        <f ca="1">D393</f>
        <v>0</v>
      </c>
      <c r="I393" s="364">
        <f ca="1">H393</f>
        <v>0</v>
      </c>
      <c r="J393" s="364">
        <f ca="1">I393</f>
        <v>0</v>
      </c>
      <c r="K393" s="332" t="str">
        <f>IF(TYPE(MATCH("FAIL",K394:K423,0))=16,"","FAIL")</f>
        <v/>
      </c>
      <c r="M393" s="267">
        <f ca="1">IF(O$3=TRUE,MIN(M394:M423),IF(TYPE(MATCH(G287,#REF!,0))=16,MIN(M394:M423),MIN(M394:M423,J287)))</f>
        <v>0</v>
      </c>
      <c r="N393" s="268">
        <f ca="1">OFFSET(X392,MATCH(M393,Y393:Y403,0),0)</f>
        <v>0</v>
      </c>
      <c r="O393" s="268">
        <f ca="1">N393</f>
        <v>0</v>
      </c>
      <c r="P393" s="268">
        <f ca="1">O393</f>
        <v>0</v>
      </c>
      <c r="Q393" s="268">
        <f ca="1">P393</f>
        <v>0</v>
      </c>
      <c r="R393" s="268" t="str">
        <f ca="1">OFFSET(X392,MATCH(M393+1,Y393:Y403,0),0)</f>
        <v>0.0</v>
      </c>
      <c r="T393" s="261" t="s">
        <v>656</v>
      </c>
      <c r="U393" s="262" t="e">
        <f>INTERCEPT(D359:D388,H359:H388)</f>
        <v>#DIV/0!</v>
      </c>
      <c r="W393" s="375">
        <v>1E-8</v>
      </c>
      <c r="X393" s="375" t="s">
        <v>866</v>
      </c>
      <c r="Y393" s="375">
        <v>8</v>
      </c>
      <c r="Z393" s="85">
        <v>0</v>
      </c>
      <c r="AA393" s="85"/>
    </row>
    <row r="394" spans="2:27" ht="15" customHeight="1">
      <c r="B394" s="240">
        <f t="shared" ref="B394:B407" si="277">B359</f>
        <v>1</v>
      </c>
      <c r="C394" s="260" t="str">
        <f t="shared" ref="C394:C407" si="278">IF($N293=FALSE,"",TEXT(ROUND(D359,$M$393),N394))</f>
        <v/>
      </c>
      <c r="D394" s="260" t="str">
        <f t="shared" ref="D394:D407" si="279">IF($N293=FALSE,"-",TEXT(H359,O394))</f>
        <v>-</v>
      </c>
      <c r="E394" s="260" t="str">
        <f t="shared" ref="E394:E407" si="280">IF($N293=FALSE,"-",TEXT(ROUND(I359,$M$393),P394))</f>
        <v>-</v>
      </c>
      <c r="F394" s="260" t="str">
        <f>IF($N293=FALSE,"",TEXT(IF(O$3=TRUE,ROUND(W359,$M$393),ROUNDUP(W359,$M$393)),Q394))</f>
        <v/>
      </c>
      <c r="H394" s="269" t="str">
        <f>IF($N293=FALSE,"",ROUND(Pressure_1_R3!N4*$H$287,M$393+1))</f>
        <v/>
      </c>
      <c r="I394" s="269" t="str">
        <f>IF($N293=FALSE,"",ROUND(Pressure_1_R3!O4*$H$287,M$393+1))</f>
        <v/>
      </c>
      <c r="J394" s="269" t="str">
        <f t="shared" ref="J394:J407" si="281">IF($N293=FALSE,"","± "&amp;TEXT((I394-H394)/2,R394))</f>
        <v/>
      </c>
      <c r="K394" s="270" t="str">
        <f t="shared" ref="K394:K407" si="282">IF($N293=FALSE,"-",IF(AND(H394&lt;=H359,H359&lt;=I394),"PASS","FAIL"))</f>
        <v>-</v>
      </c>
      <c r="M394" s="255" t="str">
        <f ca="1">IF($N293=FALSE,"",OFFSET(Y$392,COUNTIF(W$393:W$403,"&lt;="&amp;U359),0)+P$3)</f>
        <v/>
      </c>
      <c r="N394" s="255" t="str">
        <f ca="1">IF($N293=FALSE,"",SUBSTITUTE(OFFSET($AA$392,COUNTIF($Z$393:$Z$402,"&lt;="&amp;ABS(C359)),0),0,"")&amp;N$393)</f>
        <v/>
      </c>
      <c r="O394" s="255" t="str">
        <f ca="1">IF($N293=FALSE,"",SUBSTITUTE(OFFSET($AA$392,COUNTIF($Z$393:$Z$402,"&lt;="&amp;ABS(H359)),0),0,"")&amp;O$393)</f>
        <v/>
      </c>
      <c r="P394" s="255" t="str">
        <f ca="1">IF($N293=FALSE,"",SUBSTITUTE(OFFSET($AA$392,COUNTIF($Z$393:$Z$402,"&lt;="&amp;ABS(I359)),0),0,"")&amp;P$393)</f>
        <v/>
      </c>
      <c r="Q394" s="255" t="str">
        <f t="shared" ref="Q394:R407" si="283">IF($N293=FALSE,"",Q$393)</f>
        <v/>
      </c>
      <c r="R394" s="255" t="str">
        <f t="shared" si="283"/>
        <v/>
      </c>
      <c r="W394" s="375">
        <v>9.9999999999999995E-8</v>
      </c>
      <c r="X394" s="375" t="s">
        <v>878</v>
      </c>
      <c r="Y394" s="375">
        <v>7</v>
      </c>
      <c r="Z394" s="85">
        <v>1</v>
      </c>
      <c r="AA394" s="85"/>
    </row>
    <row r="395" spans="2:27" ht="15" customHeight="1">
      <c r="B395" s="240">
        <f t="shared" si="277"/>
        <v>2</v>
      </c>
      <c r="C395" s="260" t="str">
        <f t="shared" si="278"/>
        <v/>
      </c>
      <c r="D395" s="260" t="str">
        <f t="shared" si="279"/>
        <v>-</v>
      </c>
      <c r="E395" s="260" t="str">
        <f t="shared" si="280"/>
        <v>-</v>
      </c>
      <c r="F395" s="260" t="str">
        <f>IF($N294=FALSE,"",TEXT(IF(O$3=TRUE,ROUND(W360,$M$393),ROUNDUP(W360,$M$393)),Q395))</f>
        <v/>
      </c>
      <c r="H395" s="269" t="str">
        <f>IF($N294=FALSE,"",ROUND(Pressure_1_R3!N5*$H$287,M$393+1))</f>
        <v/>
      </c>
      <c r="I395" s="269" t="str">
        <f>IF($N294=FALSE,"",ROUND(Pressure_1_R3!O5*$H$287,M$393+1))</f>
        <v/>
      </c>
      <c r="J395" s="269" t="str">
        <f t="shared" si="281"/>
        <v/>
      </c>
      <c r="K395" s="270" t="str">
        <f t="shared" si="282"/>
        <v>-</v>
      </c>
      <c r="M395" s="255" t="str">
        <f ca="1">IF($N294=FALSE,"",OFFSET(Y$392,COUNTIF(W$393:W$403,"&lt;="&amp;U360),0)+P$3)</f>
        <v/>
      </c>
      <c r="N395" s="255" t="str">
        <f ca="1">IF($N294=FALSE,"",SUBSTITUTE(OFFSET($AA$392,COUNTIF($Z$393:$Z$402,"&lt;="&amp;ABS(C360)),0),0,"")&amp;N$393)</f>
        <v/>
      </c>
      <c r="O395" s="255" t="str">
        <f ca="1">IF($N294=FALSE,"",SUBSTITUTE(OFFSET($AA$392,COUNTIF($Z$393:$Z$402,"&lt;="&amp;ABS(H360)),0),0,"")&amp;O$393)</f>
        <v/>
      </c>
      <c r="P395" s="255" t="str">
        <f ca="1">IF($N294=FALSE,"",SUBSTITUTE(OFFSET($AA$392,COUNTIF($Z$393:$Z$402,"&lt;="&amp;ABS(I360)),0),0,"")&amp;P$393)</f>
        <v/>
      </c>
      <c r="Q395" s="255" t="str">
        <f t="shared" si="283"/>
        <v/>
      </c>
      <c r="R395" s="255" t="str">
        <f t="shared" si="283"/>
        <v/>
      </c>
      <c r="W395" s="375">
        <v>9.9999999999999995E-7</v>
      </c>
      <c r="X395" s="375" t="s">
        <v>868</v>
      </c>
      <c r="Y395" s="375">
        <v>6</v>
      </c>
      <c r="Z395" s="85">
        <v>10</v>
      </c>
      <c r="AA395" s="85" t="s">
        <v>145</v>
      </c>
    </row>
    <row r="396" spans="2:27" ht="15" customHeight="1">
      <c r="B396" s="240">
        <f t="shared" si="277"/>
        <v>3</v>
      </c>
      <c r="C396" s="260" t="str">
        <f t="shared" si="278"/>
        <v/>
      </c>
      <c r="D396" s="260" t="str">
        <f t="shared" si="279"/>
        <v>-</v>
      </c>
      <c r="E396" s="260" t="str">
        <f t="shared" si="280"/>
        <v>-</v>
      </c>
      <c r="F396" s="260" t="str">
        <f>IF($N295=FALSE,"",TEXT(IF(O$3=TRUE,ROUND(W361,$M$393),ROUNDUP(W361,$M$393)),Q396))</f>
        <v/>
      </c>
      <c r="H396" s="269" t="str">
        <f>IF($N295=FALSE,"",ROUND(Pressure_1_R3!N6*$H$287,M$393+1))</f>
        <v/>
      </c>
      <c r="I396" s="269" t="str">
        <f>IF($N295=FALSE,"",ROUND(Pressure_1_R3!O6*$H$287,M$393+1))</f>
        <v/>
      </c>
      <c r="J396" s="269" t="str">
        <f t="shared" si="281"/>
        <v/>
      </c>
      <c r="K396" s="270" t="str">
        <f t="shared" si="282"/>
        <v>-</v>
      </c>
      <c r="M396" s="255" t="str">
        <f ca="1">IF($N295=FALSE,"",OFFSET(Y$392,COUNTIF(W$393:W$403,"&lt;="&amp;U361),0)+P$3)</f>
        <v/>
      </c>
      <c r="N396" s="255" t="str">
        <f ca="1">IF($N295=FALSE,"",SUBSTITUTE(OFFSET($AA$392,COUNTIF($Z$393:$Z$402,"&lt;="&amp;ABS(C361)),0),0,"")&amp;N$393)</f>
        <v/>
      </c>
      <c r="O396" s="255" t="str">
        <f ca="1">IF($N295=FALSE,"",SUBSTITUTE(OFFSET($AA$392,COUNTIF($Z$393:$Z$402,"&lt;="&amp;ABS(H361)),0),0,"")&amp;O$393)</f>
        <v/>
      </c>
      <c r="P396" s="255" t="str">
        <f ca="1">IF($N295=FALSE,"",SUBSTITUTE(OFFSET($AA$392,COUNTIF($Z$393:$Z$402,"&lt;="&amp;ABS(I361)),0),0,"")&amp;P$393)</f>
        <v/>
      </c>
      <c r="Q396" s="255" t="str">
        <f t="shared" si="283"/>
        <v/>
      </c>
      <c r="R396" s="255" t="str">
        <f t="shared" si="283"/>
        <v/>
      </c>
      <c r="W396" s="375">
        <v>1.0000000000000001E-5</v>
      </c>
      <c r="X396" s="375" t="s">
        <v>869</v>
      </c>
      <c r="Y396" s="375">
        <v>5</v>
      </c>
      <c r="Z396" s="85">
        <v>100</v>
      </c>
      <c r="AA396" s="85" t="s">
        <v>146</v>
      </c>
    </row>
    <row r="397" spans="2:27" ht="15" customHeight="1">
      <c r="B397" s="240">
        <f t="shared" si="277"/>
        <v>4</v>
      </c>
      <c r="C397" s="260" t="str">
        <f t="shared" si="278"/>
        <v/>
      </c>
      <c r="D397" s="260" t="str">
        <f t="shared" si="279"/>
        <v>-</v>
      </c>
      <c r="E397" s="260" t="str">
        <f t="shared" si="280"/>
        <v>-</v>
      </c>
      <c r="F397" s="260" t="str">
        <f>IF($N296=FALSE,"",TEXT(IF(O$3=TRUE,ROUND(W362,$M$393),ROUNDUP(W362,$M$393)),Q397))</f>
        <v/>
      </c>
      <c r="H397" s="269" t="str">
        <f>IF($N296=FALSE,"",ROUND(Pressure_1_R3!N7*$H$287,M$393+1))</f>
        <v/>
      </c>
      <c r="I397" s="269" t="str">
        <f>IF($N296=FALSE,"",ROUND(Pressure_1_R3!O7*$H$287,M$393+1))</f>
        <v/>
      </c>
      <c r="J397" s="269" t="str">
        <f t="shared" si="281"/>
        <v/>
      </c>
      <c r="K397" s="270" t="str">
        <f t="shared" si="282"/>
        <v>-</v>
      </c>
      <c r="M397" s="255" t="str">
        <f ca="1">IF($N296=FALSE,"",OFFSET(Y$392,COUNTIF(W$393:W$403,"&lt;="&amp;U362),0)+P$3)</f>
        <v/>
      </c>
      <c r="N397" s="255" t="str">
        <f ca="1">IF($N296=FALSE,"",SUBSTITUTE(OFFSET($AA$392,COUNTIF($Z$393:$Z$402,"&lt;="&amp;ABS(C362)),0),0,"")&amp;N$393)</f>
        <v/>
      </c>
      <c r="O397" s="255" t="str">
        <f ca="1">IF($N296=FALSE,"",SUBSTITUTE(OFFSET($AA$392,COUNTIF($Z$393:$Z$402,"&lt;="&amp;ABS(H362)),0),0,"")&amp;O$393)</f>
        <v/>
      </c>
      <c r="P397" s="255" t="str">
        <f ca="1">IF($N296=FALSE,"",SUBSTITUTE(OFFSET($AA$392,COUNTIF($Z$393:$Z$402,"&lt;="&amp;ABS(I362)),0),0,"")&amp;P$393)</f>
        <v/>
      </c>
      <c r="Q397" s="255" t="str">
        <f t="shared" si="283"/>
        <v/>
      </c>
      <c r="R397" s="255" t="str">
        <f t="shared" si="283"/>
        <v/>
      </c>
      <c r="W397" s="375">
        <v>1E-4</v>
      </c>
      <c r="X397" s="375" t="s">
        <v>870</v>
      </c>
      <c r="Y397" s="375">
        <v>4</v>
      </c>
      <c r="Z397" s="85">
        <v>1000</v>
      </c>
      <c r="AA397" s="85" t="s">
        <v>147</v>
      </c>
    </row>
    <row r="398" spans="2:27" ht="15" customHeight="1">
      <c r="B398" s="240">
        <f t="shared" si="277"/>
        <v>5</v>
      </c>
      <c r="C398" s="260" t="str">
        <f t="shared" si="278"/>
        <v/>
      </c>
      <c r="D398" s="260" t="str">
        <f t="shared" si="279"/>
        <v>-</v>
      </c>
      <c r="E398" s="260" t="str">
        <f t="shared" si="280"/>
        <v>-</v>
      </c>
      <c r="F398" s="260" t="str">
        <f>IF($N297=FALSE,"",TEXT(IF(O$3=TRUE,ROUND(W363,$M$393),ROUNDUP(W363,$M$393)),Q398))</f>
        <v/>
      </c>
      <c r="H398" s="269" t="str">
        <f>IF($N297=FALSE,"",ROUND(Pressure_1_R3!N8*$H$287,M$393+1))</f>
        <v/>
      </c>
      <c r="I398" s="269" t="str">
        <f>IF($N297=FALSE,"",ROUND(Pressure_1_R3!O8*$H$287,M$393+1))</f>
        <v/>
      </c>
      <c r="J398" s="269" t="str">
        <f t="shared" si="281"/>
        <v/>
      </c>
      <c r="K398" s="270" t="str">
        <f t="shared" si="282"/>
        <v>-</v>
      </c>
      <c r="M398" s="255" t="str">
        <f ca="1">IF($N297=FALSE,"",OFFSET(Y$392,COUNTIF(W$393:W$403,"&lt;="&amp;U363),0)+P$3)</f>
        <v/>
      </c>
      <c r="N398" s="255" t="str">
        <f ca="1">IF($N297=FALSE,"",SUBSTITUTE(OFFSET($AA$392,COUNTIF($Z$393:$Z$402,"&lt;="&amp;ABS(C363)),0),0,"")&amp;N$393)</f>
        <v/>
      </c>
      <c r="O398" s="255" t="str">
        <f ca="1">IF($N297=FALSE,"",SUBSTITUTE(OFFSET($AA$392,COUNTIF($Z$393:$Z$402,"&lt;="&amp;ABS(H363)),0),0,"")&amp;O$393)</f>
        <v/>
      </c>
      <c r="P398" s="255" t="str">
        <f ca="1">IF($N297=FALSE,"",SUBSTITUTE(OFFSET($AA$392,COUNTIF($Z$393:$Z$402,"&lt;="&amp;ABS(I363)),0),0,"")&amp;P$393)</f>
        <v/>
      </c>
      <c r="Q398" s="255" t="str">
        <f t="shared" si="283"/>
        <v/>
      </c>
      <c r="R398" s="255" t="str">
        <f t="shared" si="283"/>
        <v/>
      </c>
      <c r="W398" s="375">
        <v>1E-3</v>
      </c>
      <c r="X398" s="376" t="s">
        <v>871</v>
      </c>
      <c r="Y398" s="375">
        <v>3</v>
      </c>
      <c r="Z398" s="85">
        <v>10000</v>
      </c>
      <c r="AA398" s="85" t="s">
        <v>148</v>
      </c>
    </row>
    <row r="399" spans="2:27" ht="15" customHeight="1">
      <c r="B399" s="240">
        <f t="shared" si="277"/>
        <v>6</v>
      </c>
      <c r="C399" s="260" t="str">
        <f t="shared" si="278"/>
        <v/>
      </c>
      <c r="D399" s="260" t="str">
        <f t="shared" si="279"/>
        <v>-</v>
      </c>
      <c r="E399" s="260" t="str">
        <f t="shared" si="280"/>
        <v>-</v>
      </c>
      <c r="F399" s="260" t="str">
        <f>IF($N298=FALSE,"",TEXT(IF(O$3=TRUE,ROUND(W364,$M$393),ROUNDUP(W364,$M$393)),Q399))</f>
        <v/>
      </c>
      <c r="H399" s="269" t="str">
        <f>IF($N298=FALSE,"",ROUND(Pressure_1_R3!N9*$H$287,M$393+1))</f>
        <v/>
      </c>
      <c r="I399" s="269" t="str">
        <f>IF($N298=FALSE,"",ROUND(Pressure_1_R3!O9*$H$287,M$393+1))</f>
        <v/>
      </c>
      <c r="J399" s="269" t="str">
        <f t="shared" si="281"/>
        <v/>
      </c>
      <c r="K399" s="270" t="str">
        <f t="shared" si="282"/>
        <v>-</v>
      </c>
      <c r="M399" s="255" t="str">
        <f ca="1">IF($N298=FALSE,"",OFFSET(Y$392,COUNTIF(W$393:W$403,"&lt;="&amp;U364),0)+P$3)</f>
        <v/>
      </c>
      <c r="N399" s="255" t="str">
        <f ca="1">IF($N298=FALSE,"",SUBSTITUTE(OFFSET($AA$392,COUNTIF($Z$393:$Z$402,"&lt;="&amp;ABS(C364)),0),0,"")&amp;N$393)</f>
        <v/>
      </c>
      <c r="O399" s="255" t="str">
        <f ca="1">IF($N298=FALSE,"",SUBSTITUTE(OFFSET($AA$392,COUNTIF($Z$393:$Z$402,"&lt;="&amp;ABS(H364)),0),0,"")&amp;O$393)</f>
        <v/>
      </c>
      <c r="P399" s="255" t="str">
        <f ca="1">IF($N298=FALSE,"",SUBSTITUTE(OFFSET($AA$392,COUNTIF($Z$393:$Z$402,"&lt;="&amp;ABS(I364)),0),0,"")&amp;P$393)</f>
        <v/>
      </c>
      <c r="Q399" s="255" t="str">
        <f t="shared" si="283"/>
        <v/>
      </c>
      <c r="R399" s="255" t="str">
        <f t="shared" si="283"/>
        <v/>
      </c>
      <c r="W399" s="375">
        <v>0.01</v>
      </c>
      <c r="X399" s="376" t="s">
        <v>879</v>
      </c>
      <c r="Y399" s="375">
        <v>2</v>
      </c>
      <c r="Z399" s="85">
        <v>100000</v>
      </c>
      <c r="AA399" s="85" t="s">
        <v>149</v>
      </c>
    </row>
    <row r="400" spans="2:27" ht="15" customHeight="1">
      <c r="B400" s="240">
        <f t="shared" si="277"/>
        <v>7</v>
      </c>
      <c r="C400" s="260" t="str">
        <f t="shared" si="278"/>
        <v/>
      </c>
      <c r="D400" s="260" t="str">
        <f t="shared" si="279"/>
        <v>-</v>
      </c>
      <c r="E400" s="260" t="str">
        <f t="shared" si="280"/>
        <v>-</v>
      </c>
      <c r="F400" s="260" t="str">
        <f>IF($N299=FALSE,"",TEXT(IF(O$3=TRUE,ROUND(W365,$M$393),ROUNDUP(W365,$M$393)),Q400))</f>
        <v/>
      </c>
      <c r="H400" s="269" t="str">
        <f>IF($N299=FALSE,"",ROUND(Pressure_1_R3!N10*$H$287,M$393+1))</f>
        <v/>
      </c>
      <c r="I400" s="269" t="str">
        <f>IF($N299=FALSE,"",ROUND(Pressure_1_R3!O10*$H$287,M$393+1))</f>
        <v/>
      </c>
      <c r="J400" s="269" t="str">
        <f t="shared" si="281"/>
        <v/>
      </c>
      <c r="K400" s="270" t="str">
        <f t="shared" si="282"/>
        <v>-</v>
      </c>
      <c r="M400" s="255" t="str">
        <f ca="1">IF($N299=FALSE,"",OFFSET(Y$392,COUNTIF(W$393:W$403,"&lt;="&amp;U365),0)+P$3)</f>
        <v/>
      </c>
      <c r="N400" s="255" t="str">
        <f ca="1">IF($N299=FALSE,"",SUBSTITUTE(OFFSET($AA$392,COUNTIF($Z$393:$Z$402,"&lt;="&amp;ABS(C365)),0),0,"")&amp;N$393)</f>
        <v/>
      </c>
      <c r="O400" s="255" t="str">
        <f ca="1">IF($N299=FALSE,"",SUBSTITUTE(OFFSET($AA$392,COUNTIF($Z$393:$Z$402,"&lt;="&amp;ABS(H365)),0),0,"")&amp;O$393)</f>
        <v/>
      </c>
      <c r="P400" s="255" t="str">
        <f ca="1">IF($N299=FALSE,"",SUBSTITUTE(OFFSET($AA$392,COUNTIF($Z$393:$Z$402,"&lt;="&amp;ABS(I365)),0),0,"")&amp;P$393)</f>
        <v/>
      </c>
      <c r="Q400" s="255" t="str">
        <f t="shared" si="283"/>
        <v/>
      </c>
      <c r="R400" s="255" t="str">
        <f t="shared" si="283"/>
        <v/>
      </c>
      <c r="W400" s="375">
        <v>0.1</v>
      </c>
      <c r="X400" s="376" t="s">
        <v>880</v>
      </c>
      <c r="Y400" s="375">
        <v>1</v>
      </c>
      <c r="Z400" s="85">
        <v>1000000</v>
      </c>
      <c r="AA400" s="85" t="s">
        <v>150</v>
      </c>
    </row>
    <row r="401" spans="2:27" ht="15" customHeight="1">
      <c r="B401" s="240">
        <f t="shared" si="277"/>
        <v>8</v>
      </c>
      <c r="C401" s="260" t="str">
        <f t="shared" si="278"/>
        <v/>
      </c>
      <c r="D401" s="260" t="str">
        <f t="shared" si="279"/>
        <v>-</v>
      </c>
      <c r="E401" s="260" t="str">
        <f t="shared" si="280"/>
        <v>-</v>
      </c>
      <c r="F401" s="260" t="str">
        <f>IF($N300=FALSE,"",TEXT(IF(O$3=TRUE,ROUND(W366,$M$393),ROUNDUP(W366,$M$393)),Q401))</f>
        <v/>
      </c>
      <c r="H401" s="269" t="str">
        <f>IF($N300=FALSE,"",ROUND(Pressure_1_R3!N11*$H$287,M$393+1))</f>
        <v/>
      </c>
      <c r="I401" s="269" t="str">
        <f>IF($N300=FALSE,"",ROUND(Pressure_1_R3!O11*$H$287,M$393+1))</f>
        <v/>
      </c>
      <c r="J401" s="269" t="str">
        <f t="shared" si="281"/>
        <v/>
      </c>
      <c r="K401" s="270" t="str">
        <f t="shared" si="282"/>
        <v>-</v>
      </c>
      <c r="M401" s="255" t="str">
        <f ca="1">IF($N300=FALSE,"",OFFSET(Y$392,COUNTIF(W$393:W$403,"&lt;="&amp;U366),0)+P$3)</f>
        <v/>
      </c>
      <c r="N401" s="255" t="str">
        <f ca="1">IF($N300=FALSE,"",SUBSTITUTE(OFFSET($AA$392,COUNTIF($Z$393:$Z$402,"&lt;="&amp;ABS(C366)),0),0,"")&amp;N$393)</f>
        <v/>
      </c>
      <c r="O401" s="255" t="str">
        <f ca="1">IF($N300=FALSE,"",SUBSTITUTE(OFFSET($AA$392,COUNTIF($Z$393:$Z$402,"&lt;="&amp;ABS(H366)),0),0,"")&amp;O$393)</f>
        <v/>
      </c>
      <c r="P401" s="255" t="str">
        <f ca="1">IF($N300=FALSE,"",SUBSTITUTE(OFFSET($AA$392,COUNTIF($Z$393:$Z$402,"&lt;="&amp;ABS(I366)),0),0,"")&amp;P$393)</f>
        <v/>
      </c>
      <c r="Q401" s="255" t="str">
        <f t="shared" si="283"/>
        <v/>
      </c>
      <c r="R401" s="255" t="str">
        <f t="shared" si="283"/>
        <v/>
      </c>
      <c r="W401" s="375">
        <v>1</v>
      </c>
      <c r="X401" s="375">
        <v>0</v>
      </c>
      <c r="Y401" s="375">
        <v>0</v>
      </c>
      <c r="Z401" s="85">
        <v>10000000</v>
      </c>
      <c r="AA401" s="85" t="s">
        <v>151</v>
      </c>
    </row>
    <row r="402" spans="2:27" ht="15" customHeight="1">
      <c r="B402" s="240">
        <f t="shared" si="277"/>
        <v>9</v>
      </c>
      <c r="C402" s="260" t="str">
        <f t="shared" si="278"/>
        <v/>
      </c>
      <c r="D402" s="260" t="str">
        <f t="shared" si="279"/>
        <v>-</v>
      </c>
      <c r="E402" s="260" t="str">
        <f t="shared" si="280"/>
        <v>-</v>
      </c>
      <c r="F402" s="260" t="str">
        <f>IF($N301=FALSE,"",TEXT(IF(O$3=TRUE,ROUND(W367,$M$393),ROUNDUP(W367,$M$393)),Q402))</f>
        <v/>
      </c>
      <c r="H402" s="269" t="str">
        <f>IF($N301=FALSE,"",ROUND(Pressure_1_R3!N12*$H$287,M$393+1))</f>
        <v/>
      </c>
      <c r="I402" s="269" t="str">
        <f>IF($N301=FALSE,"",ROUND(Pressure_1_R3!O12*$H$287,M$393+1))</f>
        <v/>
      </c>
      <c r="J402" s="269" t="str">
        <f t="shared" si="281"/>
        <v/>
      </c>
      <c r="K402" s="270" t="str">
        <f t="shared" si="282"/>
        <v>-</v>
      </c>
      <c r="M402" s="255" t="str">
        <f ca="1">IF($N301=FALSE,"",OFFSET(Y$392,COUNTIF(W$393:W$403,"&lt;="&amp;U367),0)+P$3)</f>
        <v/>
      </c>
      <c r="N402" s="255" t="str">
        <f ca="1">IF($N301=FALSE,"",SUBSTITUTE(OFFSET($AA$392,COUNTIF($Z$393:$Z$402,"&lt;="&amp;ABS(C367)),0),0,"")&amp;N$393)</f>
        <v/>
      </c>
      <c r="O402" s="255" t="str">
        <f ca="1">IF($N301=FALSE,"",SUBSTITUTE(OFFSET($AA$392,COUNTIF($Z$393:$Z$402,"&lt;="&amp;ABS(H367)),0),0,"")&amp;O$393)</f>
        <v/>
      </c>
      <c r="P402" s="255" t="str">
        <f ca="1">IF($N301=FALSE,"",SUBSTITUTE(OFFSET($AA$392,COUNTIF($Z$393:$Z$402,"&lt;="&amp;ABS(I367)),0),0,"")&amp;P$393)</f>
        <v/>
      </c>
      <c r="Q402" s="255" t="str">
        <f t="shared" si="283"/>
        <v/>
      </c>
      <c r="R402" s="255" t="str">
        <f t="shared" si="283"/>
        <v/>
      </c>
      <c r="W402" s="375">
        <v>10</v>
      </c>
      <c r="X402" s="375">
        <v>0</v>
      </c>
      <c r="Y402" s="375">
        <v>-1</v>
      </c>
      <c r="Z402" s="85"/>
      <c r="AA402" s="85"/>
    </row>
    <row r="403" spans="2:27" ht="15" customHeight="1">
      <c r="B403" s="240">
        <f t="shared" si="277"/>
        <v>10</v>
      </c>
      <c r="C403" s="260" t="str">
        <f t="shared" si="278"/>
        <v/>
      </c>
      <c r="D403" s="260" t="str">
        <f t="shared" si="279"/>
        <v>-</v>
      </c>
      <c r="E403" s="260" t="str">
        <f t="shared" si="280"/>
        <v>-</v>
      </c>
      <c r="F403" s="260" t="str">
        <f>IF($N302=FALSE,"",TEXT(IF(O$3=TRUE,ROUND(W368,$M$393),ROUNDUP(W368,$M$393)),Q403))</f>
        <v/>
      </c>
      <c r="H403" s="269" t="str">
        <f>IF($N302=FALSE,"",ROUND(Pressure_1_R3!N13*$H$287,M$393+1))</f>
        <v/>
      </c>
      <c r="I403" s="269" t="str">
        <f>IF($N302=FALSE,"",ROUND(Pressure_1_R3!O13*$H$287,M$393+1))</f>
        <v/>
      </c>
      <c r="J403" s="269" t="str">
        <f t="shared" si="281"/>
        <v/>
      </c>
      <c r="K403" s="270" t="str">
        <f t="shared" si="282"/>
        <v>-</v>
      </c>
      <c r="M403" s="255" t="str">
        <f ca="1">IF($N302=FALSE,"",OFFSET(Y$392,COUNTIF(W$393:W$403,"&lt;="&amp;U368),0)+P$3)</f>
        <v/>
      </c>
      <c r="N403" s="255" t="str">
        <f ca="1">IF($N302=FALSE,"",SUBSTITUTE(OFFSET($AA$392,COUNTIF($Z$393:$Z$402,"&lt;="&amp;ABS(C368)),0),0,"")&amp;N$393)</f>
        <v/>
      </c>
      <c r="O403" s="255" t="str">
        <f ca="1">IF($N302=FALSE,"",SUBSTITUTE(OFFSET($AA$392,COUNTIF($Z$393:$Z$402,"&lt;="&amp;ABS(H368)),0),0,"")&amp;O$393)</f>
        <v/>
      </c>
      <c r="P403" s="255" t="str">
        <f ca="1">IF($N302=FALSE,"",SUBSTITUTE(OFFSET($AA$392,COUNTIF($Z$393:$Z$402,"&lt;="&amp;ABS(I368)),0),0,"")&amp;P$393)</f>
        <v/>
      </c>
      <c r="Q403" s="255" t="str">
        <f t="shared" si="283"/>
        <v/>
      </c>
      <c r="R403" s="255" t="str">
        <f t="shared" si="283"/>
        <v/>
      </c>
      <c r="W403" s="375">
        <v>100</v>
      </c>
      <c r="X403" s="375">
        <v>0</v>
      </c>
      <c r="Y403" s="375">
        <v>-2</v>
      </c>
    </row>
    <row r="404" spans="2:27" ht="15" customHeight="1">
      <c r="B404" s="240">
        <f t="shared" si="277"/>
        <v>11</v>
      </c>
      <c r="C404" s="260" t="str">
        <f t="shared" si="278"/>
        <v/>
      </c>
      <c r="D404" s="260" t="str">
        <f t="shared" si="279"/>
        <v>-</v>
      </c>
      <c r="E404" s="260" t="str">
        <f t="shared" si="280"/>
        <v>-</v>
      </c>
      <c r="F404" s="260" t="str">
        <f>IF($N303=FALSE,"",TEXT(IF(O$3=TRUE,ROUND(W369,$M$393),ROUNDUP(W369,$M$393)),Q404))</f>
        <v/>
      </c>
      <c r="H404" s="269" t="str">
        <f>IF($N303=FALSE,"",ROUND(Pressure_1_R3!N14*$H$287,M$393+1))</f>
        <v/>
      </c>
      <c r="I404" s="269" t="str">
        <f>IF($N303=FALSE,"",ROUND(Pressure_1_R3!O14*$H$287,M$393+1))</f>
        <v/>
      </c>
      <c r="J404" s="269" t="str">
        <f t="shared" si="281"/>
        <v/>
      </c>
      <c r="K404" s="270" t="str">
        <f t="shared" si="282"/>
        <v>-</v>
      </c>
      <c r="M404" s="255" t="str">
        <f ca="1">IF($N303=FALSE,"",OFFSET(Y$392,COUNTIF(W$393:W$403,"&lt;="&amp;U369),0)+P$3)</f>
        <v/>
      </c>
      <c r="N404" s="255" t="str">
        <f ca="1">IF($N303=FALSE,"",SUBSTITUTE(OFFSET($AA$392,COUNTIF($Z$393:$Z$402,"&lt;="&amp;ABS(C369)),0),0,"")&amp;N$393)</f>
        <v/>
      </c>
      <c r="O404" s="255" t="str">
        <f ca="1">IF($N303=FALSE,"",SUBSTITUTE(OFFSET($AA$392,COUNTIF($Z$393:$Z$402,"&lt;="&amp;ABS(H369)),0),0,"")&amp;O$393)</f>
        <v/>
      </c>
      <c r="P404" s="255" t="str">
        <f ca="1">IF($N303=FALSE,"",SUBSTITUTE(OFFSET($AA$392,COUNTIF($Z$393:$Z$402,"&lt;="&amp;ABS(I369)),0),0,"")&amp;P$393)</f>
        <v/>
      </c>
      <c r="Q404" s="255" t="str">
        <f t="shared" si="283"/>
        <v/>
      </c>
      <c r="R404" s="255" t="str">
        <f t="shared" si="283"/>
        <v/>
      </c>
    </row>
    <row r="405" spans="2:27" ht="15" customHeight="1">
      <c r="B405" s="240">
        <f t="shared" si="277"/>
        <v>12</v>
      </c>
      <c r="C405" s="260" t="str">
        <f t="shared" si="278"/>
        <v/>
      </c>
      <c r="D405" s="260" t="str">
        <f t="shared" si="279"/>
        <v>-</v>
      </c>
      <c r="E405" s="260" t="str">
        <f t="shared" si="280"/>
        <v>-</v>
      </c>
      <c r="F405" s="260" t="str">
        <f>IF($N304=FALSE,"",TEXT(IF(O$3=TRUE,ROUND(W370,$M$393),ROUNDUP(W370,$M$393)),Q405))</f>
        <v/>
      </c>
      <c r="H405" s="269" t="str">
        <f>IF($N304=FALSE,"",ROUND(Pressure_1_R3!N15*$H$287,M$393+1))</f>
        <v/>
      </c>
      <c r="I405" s="269" t="str">
        <f>IF($N304=FALSE,"",ROUND(Pressure_1_R3!O15*$H$287,M$393+1))</f>
        <v/>
      </c>
      <c r="J405" s="269" t="str">
        <f t="shared" si="281"/>
        <v/>
      </c>
      <c r="K405" s="270" t="str">
        <f t="shared" si="282"/>
        <v>-</v>
      </c>
      <c r="M405" s="255" t="str">
        <f ca="1">IF($N304=FALSE,"",OFFSET(Y$392,COUNTIF(W$393:W$403,"&lt;="&amp;U370),0)+P$3)</f>
        <v/>
      </c>
      <c r="N405" s="255" t="str">
        <f ca="1">IF($N304=FALSE,"",SUBSTITUTE(OFFSET($AA$392,COUNTIF($Z$393:$Z$402,"&lt;="&amp;ABS(C370)),0),0,"")&amp;N$393)</f>
        <v/>
      </c>
      <c r="O405" s="255" t="str">
        <f ca="1">IF($N304=FALSE,"",SUBSTITUTE(OFFSET($AA$392,COUNTIF($Z$393:$Z$402,"&lt;="&amp;ABS(H370)),0),0,"")&amp;O$393)</f>
        <v/>
      </c>
      <c r="P405" s="255" t="str">
        <f ca="1">IF($N304=FALSE,"",SUBSTITUTE(OFFSET($AA$392,COUNTIF($Z$393:$Z$402,"&lt;="&amp;ABS(I370)),0),0,"")&amp;P$393)</f>
        <v/>
      </c>
      <c r="Q405" s="255" t="str">
        <f t="shared" si="283"/>
        <v/>
      </c>
      <c r="R405" s="255" t="str">
        <f t="shared" si="283"/>
        <v/>
      </c>
      <c r="T405" s="239"/>
    </row>
    <row r="406" spans="2:27" ht="15" customHeight="1">
      <c r="B406" s="240">
        <f t="shared" si="277"/>
        <v>13</v>
      </c>
      <c r="C406" s="260" t="str">
        <f t="shared" si="278"/>
        <v/>
      </c>
      <c r="D406" s="260" t="str">
        <f t="shared" si="279"/>
        <v>-</v>
      </c>
      <c r="E406" s="260" t="str">
        <f t="shared" si="280"/>
        <v>-</v>
      </c>
      <c r="F406" s="260" t="str">
        <f>IF($N305=FALSE,"",TEXT(IF(O$3=TRUE,ROUND(W371,$M$393),ROUNDUP(W371,$M$393)),Q406))</f>
        <v/>
      </c>
      <c r="H406" s="269" t="str">
        <f>IF($N305=FALSE,"",ROUND(Pressure_1_R3!N16*$H$287,M$393+1))</f>
        <v/>
      </c>
      <c r="I406" s="269" t="str">
        <f>IF($N305=FALSE,"",ROUND(Pressure_1_R3!O16*$H$287,M$393+1))</f>
        <v/>
      </c>
      <c r="J406" s="269" t="str">
        <f t="shared" si="281"/>
        <v/>
      </c>
      <c r="K406" s="270" t="str">
        <f t="shared" si="282"/>
        <v>-</v>
      </c>
      <c r="M406" s="255" t="str">
        <f ca="1">IF($N305=FALSE,"",OFFSET(Y$392,COUNTIF(W$393:W$403,"&lt;="&amp;U371),0)+P$3)</f>
        <v/>
      </c>
      <c r="N406" s="255" t="str">
        <f ca="1">IF($N305=FALSE,"",SUBSTITUTE(OFFSET($AA$392,COUNTIF($Z$393:$Z$402,"&lt;="&amp;ABS(C371)),0),0,"")&amp;N$393)</f>
        <v/>
      </c>
      <c r="O406" s="255" t="str">
        <f ca="1">IF($N305=FALSE,"",SUBSTITUTE(OFFSET($AA$392,COUNTIF($Z$393:$Z$402,"&lt;="&amp;ABS(H371)),0),0,"")&amp;O$393)</f>
        <v/>
      </c>
      <c r="P406" s="255" t="str">
        <f ca="1">IF($N305=FALSE,"",SUBSTITUTE(OFFSET($AA$392,COUNTIF($Z$393:$Z$402,"&lt;="&amp;ABS(I371)),0),0,"")&amp;P$393)</f>
        <v/>
      </c>
      <c r="Q406" s="255" t="str">
        <f t="shared" si="283"/>
        <v/>
      </c>
      <c r="R406" s="255" t="str">
        <f t="shared" si="283"/>
        <v/>
      </c>
      <c r="T406" s="239"/>
    </row>
    <row r="407" spans="2:27" ht="15" customHeight="1">
      <c r="B407" s="240">
        <f t="shared" si="277"/>
        <v>14</v>
      </c>
      <c r="C407" s="260" t="str">
        <f t="shared" si="278"/>
        <v/>
      </c>
      <c r="D407" s="260" t="str">
        <f t="shared" si="279"/>
        <v>-</v>
      </c>
      <c r="E407" s="260" t="str">
        <f t="shared" si="280"/>
        <v>-</v>
      </c>
      <c r="F407" s="260" t="str">
        <f>IF($N306=FALSE,"",TEXT(IF(O$3=TRUE,ROUND(W372,$M$393),ROUNDUP(W372,$M$393)),Q407))</f>
        <v/>
      </c>
      <c r="H407" s="269" t="str">
        <f>IF($N306=FALSE,"",ROUND(Pressure_1_R3!N17*$H$287,M$393+1))</f>
        <v/>
      </c>
      <c r="I407" s="269" t="str">
        <f>IF($N306=FALSE,"",ROUND(Pressure_1_R3!O17*$H$287,M$393+1))</f>
        <v/>
      </c>
      <c r="J407" s="269" t="str">
        <f t="shared" si="281"/>
        <v/>
      </c>
      <c r="K407" s="270" t="str">
        <f t="shared" si="282"/>
        <v>-</v>
      </c>
      <c r="M407" s="255" t="str">
        <f ca="1">IF($N306=FALSE,"",OFFSET(Y$392,COUNTIF(W$393:W$403,"&lt;="&amp;U372),0)+P$3)</f>
        <v/>
      </c>
      <c r="N407" s="255" t="str">
        <f ca="1">IF($N306=FALSE,"",SUBSTITUTE(OFFSET($AA$392,COUNTIF($Z$393:$Z$402,"&lt;="&amp;ABS(C372)),0),0,"")&amp;N$393)</f>
        <v/>
      </c>
      <c r="O407" s="255" t="str">
        <f ca="1">IF($N306=FALSE,"",SUBSTITUTE(OFFSET($AA$392,COUNTIF($Z$393:$Z$402,"&lt;="&amp;ABS(H372)),0),0,"")&amp;O$393)</f>
        <v/>
      </c>
      <c r="P407" s="255" t="str">
        <f ca="1">IF($N306=FALSE,"",SUBSTITUTE(OFFSET($AA$392,COUNTIF($Z$393:$Z$402,"&lt;="&amp;ABS(I372)),0),0,"")&amp;P$393)</f>
        <v/>
      </c>
      <c r="Q407" s="255" t="str">
        <f t="shared" si="283"/>
        <v/>
      </c>
      <c r="R407" s="255" t="str">
        <f t="shared" si="283"/>
        <v/>
      </c>
      <c r="T407" s="239"/>
    </row>
    <row r="408" spans="2:27" ht="15" customHeight="1">
      <c r="B408" s="240">
        <f t="shared" ref="B408:B423" si="284">B373</f>
        <v>15</v>
      </c>
      <c r="C408" s="260" t="str">
        <f t="shared" ref="C408:C423" si="285">IF($N307=FALSE,"",TEXT(ROUND(D373,$M$393),N408))</f>
        <v/>
      </c>
      <c r="D408" s="260" t="str">
        <f t="shared" ref="D408:D423" si="286">IF($N307=FALSE,"-",TEXT(H373,O408))</f>
        <v>-</v>
      </c>
      <c r="E408" s="260" t="str">
        <f t="shared" ref="E408:E423" si="287">IF($N307=FALSE,"-",TEXT(ROUND(I373,$M$393),P408))</f>
        <v>-</v>
      </c>
      <c r="F408" s="260" t="str">
        <f>IF($N307=FALSE,"",TEXT(IF(O$3=TRUE,ROUND(W373,$M$393),ROUNDUP(W373,$M$393)),Q408))</f>
        <v/>
      </c>
      <c r="H408" s="269" t="str">
        <f>IF($N307=FALSE,"",ROUND(Pressure_1_R3!N18*$H$287,M$393+1))</f>
        <v/>
      </c>
      <c r="I408" s="269" t="str">
        <f>IF($N307=FALSE,"",ROUND(Pressure_1_R3!O18*$H$287,M$393+1))</f>
        <v/>
      </c>
      <c r="J408" s="269" t="str">
        <f t="shared" ref="J408:J423" si="288">IF($N307=FALSE,"","± "&amp;TEXT((I408-H408)/2,R408))</f>
        <v/>
      </c>
      <c r="K408" s="270" t="str">
        <f t="shared" ref="K408:K423" si="289">IF($N307=FALSE,"-",IF(AND(H408&lt;=H373,H373&lt;=I408),"PASS","FAIL"))</f>
        <v>-</v>
      </c>
      <c r="M408" s="255" t="str">
        <f ca="1">IF($N307=FALSE,"",OFFSET(Y$392,COUNTIF(W$393:W$403,"&lt;="&amp;U373),0)+P$3)</f>
        <v/>
      </c>
      <c r="N408" s="255" t="str">
        <f ca="1">IF($N307=FALSE,"",SUBSTITUTE(OFFSET($AA$392,COUNTIF($Z$393:$Z$402,"&lt;="&amp;ABS(C373)),0),0,"")&amp;N$393)</f>
        <v/>
      </c>
      <c r="O408" s="255" t="str">
        <f ca="1">IF($N307=FALSE,"",SUBSTITUTE(OFFSET($AA$392,COUNTIF($Z$393:$Z$402,"&lt;="&amp;ABS(H373)),0),0,"")&amp;O$393)</f>
        <v/>
      </c>
      <c r="P408" s="255" t="str">
        <f ca="1">IF($N307=FALSE,"",SUBSTITUTE(OFFSET($AA$392,COUNTIF($Z$393:$Z$402,"&lt;="&amp;ABS(I373)),0),0,"")&amp;P$393)</f>
        <v/>
      </c>
      <c r="Q408" s="255" t="str">
        <f t="shared" ref="Q408:R408" si="290">IF($N307=FALSE,"",Q$393)</f>
        <v/>
      </c>
      <c r="R408" s="255" t="str">
        <f t="shared" si="290"/>
        <v/>
      </c>
      <c r="T408" s="239"/>
    </row>
    <row r="409" spans="2:27" ht="15" customHeight="1">
      <c r="B409" s="240">
        <f t="shared" si="284"/>
        <v>16</v>
      </c>
      <c r="C409" s="260" t="str">
        <f t="shared" si="285"/>
        <v/>
      </c>
      <c r="D409" s="260" t="str">
        <f t="shared" si="286"/>
        <v>-</v>
      </c>
      <c r="E409" s="260" t="str">
        <f t="shared" si="287"/>
        <v>-</v>
      </c>
      <c r="F409" s="260" t="str">
        <f>IF($N308=FALSE,"",TEXT(IF(O$3=TRUE,ROUND(W374,$M$393),ROUNDUP(W374,$M$393)),Q409))</f>
        <v/>
      </c>
      <c r="H409" s="269" t="str">
        <f>IF($N308=FALSE,"",ROUND(Pressure_1_R3!N19*$H$287,M$393+1))</f>
        <v/>
      </c>
      <c r="I409" s="269" t="str">
        <f>IF($N308=FALSE,"",ROUND(Pressure_1_R3!O19*$H$287,M$393+1))</f>
        <v/>
      </c>
      <c r="J409" s="269" t="str">
        <f t="shared" si="288"/>
        <v/>
      </c>
      <c r="K409" s="270" t="str">
        <f t="shared" si="289"/>
        <v>-</v>
      </c>
      <c r="M409" s="255" t="str">
        <f ca="1">IF($N308=FALSE,"",OFFSET(Y$392,COUNTIF(W$393:W$403,"&lt;="&amp;U374),0)+P$3)</f>
        <v/>
      </c>
      <c r="N409" s="255" t="str">
        <f ca="1">IF($N308=FALSE,"",SUBSTITUTE(OFFSET($AA$392,COUNTIF($Z$393:$Z$402,"&lt;="&amp;ABS(C374)),0),0,"")&amp;N$393)</f>
        <v/>
      </c>
      <c r="O409" s="255" t="str">
        <f ca="1">IF($N308=FALSE,"",SUBSTITUTE(OFFSET($AA$392,COUNTIF($Z$393:$Z$402,"&lt;="&amp;ABS(H374)),0),0,"")&amp;O$393)</f>
        <v/>
      </c>
      <c r="P409" s="255" t="str">
        <f ca="1">IF($N308=FALSE,"",SUBSTITUTE(OFFSET($AA$392,COUNTIF($Z$393:$Z$402,"&lt;="&amp;ABS(I374)),0),0,"")&amp;P$393)</f>
        <v/>
      </c>
      <c r="Q409" s="255" t="str">
        <f t="shared" ref="Q409:R409" si="291">IF($N308=FALSE,"",Q$393)</f>
        <v/>
      </c>
      <c r="R409" s="255" t="str">
        <f t="shared" si="291"/>
        <v/>
      </c>
    </row>
    <row r="410" spans="2:27" ht="15" customHeight="1">
      <c r="B410" s="240">
        <f t="shared" si="284"/>
        <v>17</v>
      </c>
      <c r="C410" s="260" t="str">
        <f t="shared" si="285"/>
        <v/>
      </c>
      <c r="D410" s="260" t="str">
        <f t="shared" si="286"/>
        <v>-</v>
      </c>
      <c r="E410" s="260" t="str">
        <f t="shared" si="287"/>
        <v>-</v>
      </c>
      <c r="F410" s="260" t="str">
        <f>IF($N309=FALSE,"",TEXT(IF(O$3=TRUE,ROUND(W375,$M$393),ROUNDUP(W375,$M$393)),Q410))</f>
        <v/>
      </c>
      <c r="H410" s="269" t="str">
        <f>IF($N309=FALSE,"",ROUND(Pressure_1_R3!N20*$H$287,M$393+1))</f>
        <v/>
      </c>
      <c r="I410" s="269" t="str">
        <f>IF($N309=FALSE,"",ROUND(Pressure_1_R3!O20*$H$287,M$393+1))</f>
        <v/>
      </c>
      <c r="J410" s="269" t="str">
        <f t="shared" si="288"/>
        <v/>
      </c>
      <c r="K410" s="270" t="str">
        <f t="shared" si="289"/>
        <v>-</v>
      </c>
      <c r="M410" s="255" t="str">
        <f ca="1">IF($N309=FALSE,"",OFFSET(Y$392,COUNTIF(W$393:W$403,"&lt;="&amp;U375),0)+P$3)</f>
        <v/>
      </c>
      <c r="N410" s="255" t="str">
        <f ca="1">IF($N309=FALSE,"",SUBSTITUTE(OFFSET($AA$392,COUNTIF($Z$393:$Z$402,"&lt;="&amp;ABS(C375)),0),0,"")&amp;N$393)</f>
        <v/>
      </c>
      <c r="O410" s="255" t="str">
        <f ca="1">IF($N309=FALSE,"",SUBSTITUTE(OFFSET($AA$392,COUNTIF($Z$393:$Z$402,"&lt;="&amp;ABS(H375)),0),0,"")&amp;O$393)</f>
        <v/>
      </c>
      <c r="P410" s="255" t="str">
        <f ca="1">IF($N309=FALSE,"",SUBSTITUTE(OFFSET($AA$392,COUNTIF($Z$393:$Z$402,"&lt;="&amp;ABS(I375)),0),0,"")&amp;P$393)</f>
        <v/>
      </c>
      <c r="Q410" s="255" t="str">
        <f t="shared" ref="Q410:R410" si="292">IF($N309=FALSE,"",Q$393)</f>
        <v/>
      </c>
      <c r="R410" s="255" t="str">
        <f t="shared" si="292"/>
        <v/>
      </c>
    </row>
    <row r="411" spans="2:27" ht="15" customHeight="1">
      <c r="B411" s="240">
        <f t="shared" si="284"/>
        <v>18</v>
      </c>
      <c r="C411" s="260" t="str">
        <f t="shared" si="285"/>
        <v/>
      </c>
      <c r="D411" s="260" t="str">
        <f t="shared" si="286"/>
        <v>-</v>
      </c>
      <c r="E411" s="260" t="str">
        <f t="shared" si="287"/>
        <v>-</v>
      </c>
      <c r="F411" s="260" t="str">
        <f>IF($N310=FALSE,"",TEXT(IF(O$3=TRUE,ROUND(W376,$M$393),ROUNDUP(W376,$M$393)),Q411))</f>
        <v/>
      </c>
      <c r="H411" s="269" t="str">
        <f>IF($N310=FALSE,"",ROUND(Pressure_1_R3!N21*$H$287,M$393+1))</f>
        <v/>
      </c>
      <c r="I411" s="269" t="str">
        <f>IF($N310=FALSE,"",ROUND(Pressure_1_R3!O21*$H$287,M$393+1))</f>
        <v/>
      </c>
      <c r="J411" s="269" t="str">
        <f t="shared" si="288"/>
        <v/>
      </c>
      <c r="K411" s="270" t="str">
        <f t="shared" si="289"/>
        <v>-</v>
      </c>
      <c r="M411" s="255" t="str">
        <f ca="1">IF($N310=FALSE,"",OFFSET(Y$392,COUNTIF(W$393:W$403,"&lt;="&amp;U376),0)+P$3)</f>
        <v/>
      </c>
      <c r="N411" s="255" t="str">
        <f ca="1">IF($N310=FALSE,"",SUBSTITUTE(OFFSET($AA$392,COUNTIF($Z$393:$Z$402,"&lt;="&amp;ABS(C376)),0),0,"")&amp;N$393)</f>
        <v/>
      </c>
      <c r="O411" s="255" t="str">
        <f ca="1">IF($N310=FALSE,"",SUBSTITUTE(OFFSET($AA$392,COUNTIF($Z$393:$Z$402,"&lt;="&amp;ABS(H376)),0),0,"")&amp;O$393)</f>
        <v/>
      </c>
      <c r="P411" s="255" t="str">
        <f ca="1">IF($N310=FALSE,"",SUBSTITUTE(OFFSET($AA$392,COUNTIF($Z$393:$Z$402,"&lt;="&amp;ABS(I376)),0),0,"")&amp;P$393)</f>
        <v/>
      </c>
      <c r="Q411" s="255" t="str">
        <f t="shared" ref="Q411:R411" si="293">IF($N310=FALSE,"",Q$393)</f>
        <v/>
      </c>
      <c r="R411" s="255" t="str">
        <f t="shared" si="293"/>
        <v/>
      </c>
    </row>
    <row r="412" spans="2:27" ht="15" customHeight="1">
      <c r="B412" s="240">
        <f t="shared" si="284"/>
        <v>19</v>
      </c>
      <c r="C412" s="260" t="str">
        <f t="shared" si="285"/>
        <v/>
      </c>
      <c r="D412" s="260" t="str">
        <f t="shared" si="286"/>
        <v>-</v>
      </c>
      <c r="E412" s="260" t="str">
        <f t="shared" si="287"/>
        <v>-</v>
      </c>
      <c r="F412" s="260" t="str">
        <f>IF($N311=FALSE,"",TEXT(IF(O$3=TRUE,ROUND(W377,$M$393),ROUNDUP(W377,$M$393)),Q412))</f>
        <v/>
      </c>
      <c r="H412" s="269" t="str">
        <f>IF($N311=FALSE,"",ROUND(Pressure_1_R3!N22*$H$287,M$393+1))</f>
        <v/>
      </c>
      <c r="I412" s="269" t="str">
        <f>IF($N311=FALSE,"",ROUND(Pressure_1_R3!O22*$H$287,M$393+1))</f>
        <v/>
      </c>
      <c r="J412" s="269" t="str">
        <f t="shared" si="288"/>
        <v/>
      </c>
      <c r="K412" s="270" t="str">
        <f t="shared" si="289"/>
        <v>-</v>
      </c>
      <c r="M412" s="255" t="str">
        <f ca="1">IF($N311=FALSE,"",OFFSET(Y$392,COUNTIF(W$393:W$403,"&lt;="&amp;U377),0)+P$3)</f>
        <v/>
      </c>
      <c r="N412" s="255" t="str">
        <f ca="1">IF($N311=FALSE,"",SUBSTITUTE(OFFSET($AA$392,COUNTIF($Z$393:$Z$402,"&lt;="&amp;ABS(C377)),0),0,"")&amp;N$393)</f>
        <v/>
      </c>
      <c r="O412" s="255" t="str">
        <f ca="1">IF($N311=FALSE,"",SUBSTITUTE(OFFSET($AA$392,COUNTIF($Z$393:$Z$402,"&lt;="&amp;ABS(H377)),0),0,"")&amp;O$393)</f>
        <v/>
      </c>
      <c r="P412" s="255" t="str">
        <f ca="1">IF($N311=FALSE,"",SUBSTITUTE(OFFSET($AA$392,COUNTIF($Z$393:$Z$402,"&lt;="&amp;ABS(I377)),0),0,"")&amp;P$393)</f>
        <v/>
      </c>
      <c r="Q412" s="255" t="str">
        <f t="shared" ref="Q412:R412" si="294">IF($N311=FALSE,"",Q$393)</f>
        <v/>
      </c>
      <c r="R412" s="255" t="str">
        <f t="shared" si="294"/>
        <v/>
      </c>
    </row>
    <row r="413" spans="2:27" ht="15" customHeight="1">
      <c r="B413" s="240">
        <f t="shared" si="284"/>
        <v>20</v>
      </c>
      <c r="C413" s="260" t="str">
        <f t="shared" si="285"/>
        <v/>
      </c>
      <c r="D413" s="260" t="str">
        <f t="shared" si="286"/>
        <v>-</v>
      </c>
      <c r="E413" s="260" t="str">
        <f t="shared" si="287"/>
        <v>-</v>
      </c>
      <c r="F413" s="260" t="str">
        <f>IF($N312=FALSE,"",TEXT(IF(O$3=TRUE,ROUND(W378,$M$393),ROUNDUP(W378,$M$393)),Q413))</f>
        <v/>
      </c>
      <c r="H413" s="269" t="str">
        <f>IF($N312=FALSE,"",ROUND(Pressure_1_R3!N23*$H$287,M$393+1))</f>
        <v/>
      </c>
      <c r="I413" s="269" t="str">
        <f>IF($N312=FALSE,"",ROUND(Pressure_1_R3!O23*$H$287,M$393+1))</f>
        <v/>
      </c>
      <c r="J413" s="269" t="str">
        <f t="shared" si="288"/>
        <v/>
      </c>
      <c r="K413" s="270" t="str">
        <f t="shared" si="289"/>
        <v>-</v>
      </c>
      <c r="M413" s="255" t="str">
        <f ca="1">IF($N312=FALSE,"",OFFSET(Y$392,COUNTIF(W$393:W$403,"&lt;="&amp;U378),0)+P$3)</f>
        <v/>
      </c>
      <c r="N413" s="255" t="str">
        <f ca="1">IF($N312=FALSE,"",SUBSTITUTE(OFFSET($AA$392,COUNTIF($Z$393:$Z$402,"&lt;="&amp;ABS(C378)),0),0,"")&amp;N$393)</f>
        <v/>
      </c>
      <c r="O413" s="255" t="str">
        <f ca="1">IF($N312=FALSE,"",SUBSTITUTE(OFFSET($AA$392,COUNTIF($Z$393:$Z$402,"&lt;="&amp;ABS(H378)),0),0,"")&amp;O$393)</f>
        <v/>
      </c>
      <c r="P413" s="255" t="str">
        <f ca="1">IF($N312=FALSE,"",SUBSTITUTE(OFFSET($AA$392,COUNTIF($Z$393:$Z$402,"&lt;="&amp;ABS(I378)),0),0,"")&amp;P$393)</f>
        <v/>
      </c>
      <c r="Q413" s="255" t="str">
        <f t="shared" ref="Q413:R413" si="295">IF($N312=FALSE,"",Q$393)</f>
        <v/>
      </c>
      <c r="R413" s="255" t="str">
        <f t="shared" si="295"/>
        <v/>
      </c>
    </row>
    <row r="414" spans="2:27" ht="15" customHeight="1">
      <c r="B414" s="240">
        <f t="shared" si="284"/>
        <v>21</v>
      </c>
      <c r="C414" s="260" t="str">
        <f t="shared" si="285"/>
        <v/>
      </c>
      <c r="D414" s="260" t="str">
        <f t="shared" si="286"/>
        <v>-</v>
      </c>
      <c r="E414" s="260" t="str">
        <f t="shared" si="287"/>
        <v>-</v>
      </c>
      <c r="F414" s="260" t="str">
        <f>IF($N313=FALSE,"",TEXT(IF(O$3=TRUE,ROUND(W379,$M$393),ROUNDUP(W379,$M$393)),Q414))</f>
        <v/>
      </c>
      <c r="H414" s="269" t="str">
        <f>IF($N313=FALSE,"",ROUND(Pressure_1_R3!N24*$H$287,M$393+1))</f>
        <v/>
      </c>
      <c r="I414" s="269" t="str">
        <f>IF($N313=FALSE,"",ROUND(Pressure_1_R3!O24*$H$287,M$393+1))</f>
        <v/>
      </c>
      <c r="J414" s="269" t="str">
        <f t="shared" si="288"/>
        <v/>
      </c>
      <c r="K414" s="270" t="str">
        <f t="shared" si="289"/>
        <v>-</v>
      </c>
      <c r="M414" s="255" t="str">
        <f ca="1">IF($N313=FALSE,"",OFFSET(Y$392,COUNTIF(W$393:W$403,"&lt;="&amp;U379),0)+P$3)</f>
        <v/>
      </c>
      <c r="N414" s="255" t="str">
        <f ca="1">IF($N313=FALSE,"",SUBSTITUTE(OFFSET($AA$392,COUNTIF($Z$393:$Z$402,"&lt;="&amp;ABS(C379)),0),0,"")&amp;N$393)</f>
        <v/>
      </c>
      <c r="O414" s="255" t="str">
        <f ca="1">IF($N313=FALSE,"",SUBSTITUTE(OFFSET($AA$392,COUNTIF($Z$393:$Z$402,"&lt;="&amp;ABS(H379)),0),0,"")&amp;O$393)</f>
        <v/>
      </c>
      <c r="P414" s="255" t="str">
        <f ca="1">IF($N313=FALSE,"",SUBSTITUTE(OFFSET($AA$392,COUNTIF($Z$393:$Z$402,"&lt;="&amp;ABS(I379)),0),0,"")&amp;P$393)</f>
        <v/>
      </c>
      <c r="Q414" s="255" t="str">
        <f t="shared" ref="Q414:R414" si="296">IF($N313=FALSE,"",Q$393)</f>
        <v/>
      </c>
      <c r="R414" s="255" t="str">
        <f t="shared" si="296"/>
        <v/>
      </c>
    </row>
    <row r="415" spans="2:27" ht="15" customHeight="1">
      <c r="B415" s="240">
        <f t="shared" si="284"/>
        <v>22</v>
      </c>
      <c r="C415" s="260" t="str">
        <f t="shared" si="285"/>
        <v/>
      </c>
      <c r="D415" s="260" t="str">
        <f t="shared" si="286"/>
        <v>-</v>
      </c>
      <c r="E415" s="260" t="str">
        <f t="shared" si="287"/>
        <v>-</v>
      </c>
      <c r="F415" s="260" t="str">
        <f>IF($N314=FALSE,"",TEXT(IF(O$3=TRUE,ROUND(W380,$M$393),ROUNDUP(W380,$M$393)),Q415))</f>
        <v/>
      </c>
      <c r="H415" s="269" t="str">
        <f>IF($N314=FALSE,"",ROUND(Pressure_1_R3!N25*$H$287,M$393+1))</f>
        <v/>
      </c>
      <c r="I415" s="269" t="str">
        <f>IF($N314=FALSE,"",ROUND(Pressure_1_R3!O25*$H$287,M$393+1))</f>
        <v/>
      </c>
      <c r="J415" s="269" t="str">
        <f t="shared" si="288"/>
        <v/>
      </c>
      <c r="K415" s="270" t="str">
        <f t="shared" si="289"/>
        <v>-</v>
      </c>
      <c r="M415" s="255" t="str">
        <f ca="1">IF($N314=FALSE,"",OFFSET(Y$392,COUNTIF(W$393:W$403,"&lt;="&amp;U380),0)+P$3)</f>
        <v/>
      </c>
      <c r="N415" s="255" t="str">
        <f ca="1">IF($N314=FALSE,"",SUBSTITUTE(OFFSET($AA$392,COUNTIF($Z$393:$Z$402,"&lt;="&amp;ABS(C380)),0),0,"")&amp;N$393)</f>
        <v/>
      </c>
      <c r="O415" s="255" t="str">
        <f ca="1">IF($N314=FALSE,"",SUBSTITUTE(OFFSET($AA$392,COUNTIF($Z$393:$Z$402,"&lt;="&amp;ABS(H380)),0),0,"")&amp;O$393)</f>
        <v/>
      </c>
      <c r="P415" s="255" t="str">
        <f ca="1">IF($N314=FALSE,"",SUBSTITUTE(OFFSET($AA$392,COUNTIF($Z$393:$Z$402,"&lt;="&amp;ABS(I380)),0),0,"")&amp;P$393)</f>
        <v/>
      </c>
      <c r="Q415" s="255" t="str">
        <f t="shared" ref="Q415:R415" si="297">IF($N314=FALSE,"",Q$393)</f>
        <v/>
      </c>
      <c r="R415" s="255" t="str">
        <f t="shared" si="297"/>
        <v/>
      </c>
    </row>
    <row r="416" spans="2:27" ht="15" customHeight="1">
      <c r="B416" s="240">
        <f t="shared" si="284"/>
        <v>23</v>
      </c>
      <c r="C416" s="260" t="str">
        <f t="shared" si="285"/>
        <v/>
      </c>
      <c r="D416" s="260" t="str">
        <f t="shared" si="286"/>
        <v>-</v>
      </c>
      <c r="E416" s="260" t="str">
        <f t="shared" si="287"/>
        <v>-</v>
      </c>
      <c r="F416" s="260" t="str">
        <f>IF($N315=FALSE,"",TEXT(IF(O$3=TRUE,ROUND(W381,$M$393),ROUNDUP(W381,$M$393)),Q416))</f>
        <v/>
      </c>
      <c r="H416" s="269" t="str">
        <f>IF($N315=FALSE,"",ROUND(Pressure_1_R3!N26*$H$287,M$393+1))</f>
        <v/>
      </c>
      <c r="I416" s="269" t="str">
        <f>IF($N315=FALSE,"",ROUND(Pressure_1_R3!O26*$H$287,M$393+1))</f>
        <v/>
      </c>
      <c r="J416" s="269" t="str">
        <f t="shared" si="288"/>
        <v/>
      </c>
      <c r="K416" s="270" t="str">
        <f t="shared" si="289"/>
        <v>-</v>
      </c>
      <c r="M416" s="255" t="str">
        <f ca="1">IF($N315=FALSE,"",OFFSET(Y$392,COUNTIF(W$393:W$403,"&lt;="&amp;U381),0)+P$3)</f>
        <v/>
      </c>
      <c r="N416" s="255" t="str">
        <f ca="1">IF($N315=FALSE,"",SUBSTITUTE(OFFSET($AA$392,COUNTIF($Z$393:$Z$402,"&lt;="&amp;ABS(C381)),0),0,"")&amp;N$393)</f>
        <v/>
      </c>
      <c r="O416" s="255" t="str">
        <f ca="1">IF($N315=FALSE,"",SUBSTITUTE(OFFSET($AA$392,COUNTIF($Z$393:$Z$402,"&lt;="&amp;ABS(H381)),0),0,"")&amp;O$393)</f>
        <v/>
      </c>
      <c r="P416" s="255" t="str">
        <f ca="1">IF($N315=FALSE,"",SUBSTITUTE(OFFSET($AA$392,COUNTIF($Z$393:$Z$402,"&lt;="&amp;ABS(I381)),0),0,"")&amp;P$393)</f>
        <v/>
      </c>
      <c r="Q416" s="255" t="str">
        <f t="shared" ref="Q416:R416" si="298">IF($N315=FALSE,"",Q$393)</f>
        <v/>
      </c>
      <c r="R416" s="255" t="str">
        <f t="shared" si="298"/>
        <v/>
      </c>
    </row>
    <row r="417" spans="1:24" ht="15" customHeight="1">
      <c r="B417" s="240">
        <f t="shared" si="284"/>
        <v>24</v>
      </c>
      <c r="C417" s="260" t="str">
        <f t="shared" si="285"/>
        <v/>
      </c>
      <c r="D417" s="260" t="str">
        <f t="shared" si="286"/>
        <v>-</v>
      </c>
      <c r="E417" s="260" t="str">
        <f t="shared" si="287"/>
        <v>-</v>
      </c>
      <c r="F417" s="260" t="str">
        <f>IF($N316=FALSE,"",TEXT(IF(O$3=TRUE,ROUND(W382,$M$393),ROUNDUP(W382,$M$393)),Q417))</f>
        <v/>
      </c>
      <c r="H417" s="269" t="str">
        <f>IF($N316=FALSE,"",ROUND(Pressure_1_R3!N27*$H$287,M$393+1))</f>
        <v/>
      </c>
      <c r="I417" s="269" t="str">
        <f>IF($N316=FALSE,"",ROUND(Pressure_1_R3!O27*$H$287,M$393+1))</f>
        <v/>
      </c>
      <c r="J417" s="269" t="str">
        <f t="shared" si="288"/>
        <v/>
      </c>
      <c r="K417" s="270" t="str">
        <f t="shared" si="289"/>
        <v>-</v>
      </c>
      <c r="M417" s="255" t="str">
        <f ca="1">IF($N316=FALSE,"",OFFSET(Y$392,COUNTIF(W$393:W$403,"&lt;="&amp;U382),0)+P$3)</f>
        <v/>
      </c>
      <c r="N417" s="255" t="str">
        <f ca="1">IF($N316=FALSE,"",SUBSTITUTE(OFFSET($AA$392,COUNTIF($Z$393:$Z$402,"&lt;="&amp;ABS(C382)),0),0,"")&amp;N$393)</f>
        <v/>
      </c>
      <c r="O417" s="255" t="str">
        <f ca="1">IF($N316=FALSE,"",SUBSTITUTE(OFFSET($AA$392,COUNTIF($Z$393:$Z$402,"&lt;="&amp;ABS(H382)),0),0,"")&amp;O$393)</f>
        <v/>
      </c>
      <c r="P417" s="255" t="str">
        <f ca="1">IF($N316=FALSE,"",SUBSTITUTE(OFFSET($AA$392,COUNTIF($Z$393:$Z$402,"&lt;="&amp;ABS(I382)),0),0,"")&amp;P$393)</f>
        <v/>
      </c>
      <c r="Q417" s="255" t="str">
        <f t="shared" ref="Q417:R417" si="299">IF($N316=FALSE,"",Q$393)</f>
        <v/>
      </c>
      <c r="R417" s="255" t="str">
        <f t="shared" si="299"/>
        <v/>
      </c>
    </row>
    <row r="418" spans="1:24" ht="15" customHeight="1">
      <c r="B418" s="240">
        <f t="shared" si="284"/>
        <v>25</v>
      </c>
      <c r="C418" s="260" t="str">
        <f t="shared" si="285"/>
        <v/>
      </c>
      <c r="D418" s="260" t="str">
        <f t="shared" si="286"/>
        <v>-</v>
      </c>
      <c r="E418" s="260" t="str">
        <f t="shared" si="287"/>
        <v>-</v>
      </c>
      <c r="F418" s="260" t="str">
        <f>IF($N317=FALSE,"",TEXT(IF(O$3=TRUE,ROUND(W383,$M$393),ROUNDUP(W383,$M$393)),Q418))</f>
        <v/>
      </c>
      <c r="H418" s="269" t="str">
        <f>IF($N317=FALSE,"",ROUND(Pressure_1_R3!N28*$H$287,M$393+1))</f>
        <v/>
      </c>
      <c r="I418" s="269" t="str">
        <f>IF($N317=FALSE,"",ROUND(Pressure_1_R3!O28*$H$287,M$393+1))</f>
        <v/>
      </c>
      <c r="J418" s="269" t="str">
        <f t="shared" si="288"/>
        <v/>
      </c>
      <c r="K418" s="270" t="str">
        <f t="shared" si="289"/>
        <v>-</v>
      </c>
      <c r="M418" s="255" t="str">
        <f ca="1">IF($N317=FALSE,"",OFFSET(Y$392,COUNTIF(W$393:W$403,"&lt;="&amp;U383),0)+P$3)</f>
        <v/>
      </c>
      <c r="N418" s="255" t="str">
        <f ca="1">IF($N317=FALSE,"",SUBSTITUTE(OFFSET($AA$392,COUNTIF($Z$393:$Z$402,"&lt;="&amp;ABS(C383)),0),0,"")&amp;N$393)</f>
        <v/>
      </c>
      <c r="O418" s="255" t="str">
        <f ca="1">IF($N317=FALSE,"",SUBSTITUTE(OFFSET($AA$392,COUNTIF($Z$393:$Z$402,"&lt;="&amp;ABS(H383)),0),0,"")&amp;O$393)</f>
        <v/>
      </c>
      <c r="P418" s="255" t="str">
        <f ca="1">IF($N317=FALSE,"",SUBSTITUTE(OFFSET($AA$392,COUNTIF($Z$393:$Z$402,"&lt;="&amp;ABS(I383)),0),0,"")&amp;P$393)</f>
        <v/>
      </c>
      <c r="Q418" s="255" t="str">
        <f t="shared" ref="Q418:R418" si="300">IF($N317=FALSE,"",Q$393)</f>
        <v/>
      </c>
      <c r="R418" s="255" t="str">
        <f t="shared" si="300"/>
        <v/>
      </c>
    </row>
    <row r="419" spans="1:24" ht="15" customHeight="1">
      <c r="B419" s="240">
        <f t="shared" si="284"/>
        <v>26</v>
      </c>
      <c r="C419" s="260" t="str">
        <f t="shared" si="285"/>
        <v/>
      </c>
      <c r="D419" s="260" t="str">
        <f t="shared" si="286"/>
        <v>-</v>
      </c>
      <c r="E419" s="260" t="str">
        <f t="shared" si="287"/>
        <v>-</v>
      </c>
      <c r="F419" s="260" t="str">
        <f>IF($N318=FALSE,"",TEXT(IF(O$3=TRUE,ROUND(W384,$M$393),ROUNDUP(W384,$M$393)),Q419))</f>
        <v/>
      </c>
      <c r="H419" s="269" t="str">
        <f>IF($N318=FALSE,"",ROUND(Pressure_1_R3!N29*$H$287,M$393+1))</f>
        <v/>
      </c>
      <c r="I419" s="269" t="str">
        <f>IF($N318=FALSE,"",ROUND(Pressure_1_R3!O29*$H$287,M$393+1))</f>
        <v/>
      </c>
      <c r="J419" s="269" t="str">
        <f t="shared" si="288"/>
        <v/>
      </c>
      <c r="K419" s="270" t="str">
        <f t="shared" si="289"/>
        <v>-</v>
      </c>
      <c r="M419" s="255" t="str">
        <f ca="1">IF($N318=FALSE,"",OFFSET(Y$392,COUNTIF(W$393:W$403,"&lt;="&amp;U384),0)+P$3)</f>
        <v/>
      </c>
      <c r="N419" s="255" t="str">
        <f ca="1">IF($N318=FALSE,"",SUBSTITUTE(OFFSET($AA$392,COUNTIF($Z$393:$Z$402,"&lt;="&amp;ABS(C384)),0),0,"")&amp;N$393)</f>
        <v/>
      </c>
      <c r="O419" s="255" t="str">
        <f ca="1">IF($N318=FALSE,"",SUBSTITUTE(OFFSET($AA$392,COUNTIF($Z$393:$Z$402,"&lt;="&amp;ABS(H384)),0),0,"")&amp;O$393)</f>
        <v/>
      </c>
      <c r="P419" s="255" t="str">
        <f ca="1">IF($N318=FALSE,"",SUBSTITUTE(OFFSET($AA$392,COUNTIF($Z$393:$Z$402,"&lt;="&amp;ABS(I384)),0),0,"")&amp;P$393)</f>
        <v/>
      </c>
      <c r="Q419" s="255" t="str">
        <f t="shared" ref="Q419:R419" si="301">IF($N318=FALSE,"",Q$393)</f>
        <v/>
      </c>
      <c r="R419" s="255" t="str">
        <f t="shared" si="301"/>
        <v/>
      </c>
    </row>
    <row r="420" spans="1:24" ht="15" customHeight="1">
      <c r="B420" s="240">
        <f t="shared" si="284"/>
        <v>27</v>
      </c>
      <c r="C420" s="260" t="str">
        <f t="shared" si="285"/>
        <v/>
      </c>
      <c r="D420" s="260" t="str">
        <f t="shared" si="286"/>
        <v>-</v>
      </c>
      <c r="E420" s="260" t="str">
        <f t="shared" si="287"/>
        <v>-</v>
      </c>
      <c r="F420" s="260" t="str">
        <f>IF($N319=FALSE,"",TEXT(IF(O$3=TRUE,ROUND(W385,$M$393),ROUNDUP(W385,$M$393)),Q420))</f>
        <v/>
      </c>
      <c r="H420" s="269" t="str">
        <f>IF($N319=FALSE,"",ROUND(Pressure_1_R3!N30*$H$287,M$393+1))</f>
        <v/>
      </c>
      <c r="I420" s="269" t="str">
        <f>IF($N319=FALSE,"",ROUND(Pressure_1_R3!O30*$H$287,M$393+1))</f>
        <v/>
      </c>
      <c r="J420" s="269" t="str">
        <f t="shared" si="288"/>
        <v/>
      </c>
      <c r="K420" s="270" t="str">
        <f t="shared" si="289"/>
        <v>-</v>
      </c>
      <c r="M420" s="255" t="str">
        <f ca="1">IF($N319=FALSE,"",OFFSET(Y$392,COUNTIF(W$393:W$403,"&lt;="&amp;U385),0)+P$3)</f>
        <v/>
      </c>
      <c r="N420" s="255" t="str">
        <f ca="1">IF($N319=FALSE,"",SUBSTITUTE(OFFSET($AA$392,COUNTIF($Z$393:$Z$402,"&lt;="&amp;ABS(C385)),0),0,"")&amp;N$393)</f>
        <v/>
      </c>
      <c r="O420" s="255" t="str">
        <f ca="1">IF($N319=FALSE,"",SUBSTITUTE(OFFSET($AA$392,COUNTIF($Z$393:$Z$402,"&lt;="&amp;ABS(H385)),0),0,"")&amp;O$393)</f>
        <v/>
      </c>
      <c r="P420" s="255" t="str">
        <f ca="1">IF($N319=FALSE,"",SUBSTITUTE(OFFSET($AA$392,COUNTIF($Z$393:$Z$402,"&lt;="&amp;ABS(I385)),0),0,"")&amp;P$393)</f>
        <v/>
      </c>
      <c r="Q420" s="255" t="str">
        <f t="shared" ref="Q420:R420" si="302">IF($N319=FALSE,"",Q$393)</f>
        <v/>
      </c>
      <c r="R420" s="255" t="str">
        <f t="shared" si="302"/>
        <v/>
      </c>
    </row>
    <row r="421" spans="1:24" ht="15" customHeight="1">
      <c r="B421" s="240">
        <f t="shared" si="284"/>
        <v>28</v>
      </c>
      <c r="C421" s="260" t="str">
        <f t="shared" si="285"/>
        <v/>
      </c>
      <c r="D421" s="260" t="str">
        <f t="shared" si="286"/>
        <v>-</v>
      </c>
      <c r="E421" s="260" t="str">
        <f t="shared" si="287"/>
        <v>-</v>
      </c>
      <c r="F421" s="260" t="str">
        <f>IF($N320=FALSE,"",TEXT(IF(O$3=TRUE,ROUND(W386,$M$393),ROUNDUP(W386,$M$393)),Q421))</f>
        <v/>
      </c>
      <c r="H421" s="269" t="str">
        <f>IF($N320=FALSE,"",ROUND(Pressure_1_R3!N31*$H$287,M$393+1))</f>
        <v/>
      </c>
      <c r="I421" s="269" t="str">
        <f>IF($N320=FALSE,"",ROUND(Pressure_1_R3!O31*$H$287,M$393+1))</f>
        <v/>
      </c>
      <c r="J421" s="269" t="str">
        <f t="shared" si="288"/>
        <v/>
      </c>
      <c r="K421" s="270" t="str">
        <f t="shared" si="289"/>
        <v>-</v>
      </c>
      <c r="M421" s="255" t="str">
        <f ca="1">IF($N320=FALSE,"",OFFSET(Y$392,COUNTIF(W$393:W$403,"&lt;="&amp;U386),0)+P$3)</f>
        <v/>
      </c>
      <c r="N421" s="255" t="str">
        <f ca="1">IF($N320=FALSE,"",SUBSTITUTE(OFFSET($AA$392,COUNTIF($Z$393:$Z$402,"&lt;="&amp;ABS(C386)),0),0,"")&amp;N$393)</f>
        <v/>
      </c>
      <c r="O421" s="255" t="str">
        <f ca="1">IF($N320=FALSE,"",SUBSTITUTE(OFFSET($AA$392,COUNTIF($Z$393:$Z$402,"&lt;="&amp;ABS(H386)),0),0,"")&amp;O$393)</f>
        <v/>
      </c>
      <c r="P421" s="255" t="str">
        <f ca="1">IF($N320=FALSE,"",SUBSTITUTE(OFFSET($AA$392,COUNTIF($Z$393:$Z$402,"&lt;="&amp;ABS(I386)),0),0,"")&amp;P$393)</f>
        <v/>
      </c>
      <c r="Q421" s="255" t="str">
        <f t="shared" ref="Q421:R421" si="303">IF($N320=FALSE,"",Q$393)</f>
        <v/>
      </c>
      <c r="R421" s="255" t="str">
        <f t="shared" si="303"/>
        <v/>
      </c>
    </row>
    <row r="422" spans="1:24" ht="15" customHeight="1">
      <c r="B422" s="240">
        <f t="shared" si="284"/>
        <v>29</v>
      </c>
      <c r="C422" s="260" t="str">
        <f t="shared" si="285"/>
        <v/>
      </c>
      <c r="D422" s="260" t="str">
        <f t="shared" si="286"/>
        <v>-</v>
      </c>
      <c r="E422" s="260" t="str">
        <f t="shared" si="287"/>
        <v>-</v>
      </c>
      <c r="F422" s="260" t="str">
        <f>IF($N321=FALSE,"",TEXT(IF(O$3=TRUE,ROUND(W387,$M$393),ROUNDUP(W387,$M$393)),Q422))</f>
        <v/>
      </c>
      <c r="H422" s="269" t="str">
        <f>IF($N321=FALSE,"",ROUND(Pressure_1_R3!N32*$H$287,M$393+1))</f>
        <v/>
      </c>
      <c r="I422" s="269" t="str">
        <f>IF($N321=FALSE,"",ROUND(Pressure_1_R3!O32*$H$287,M$393+1))</f>
        <v/>
      </c>
      <c r="J422" s="269" t="str">
        <f t="shared" si="288"/>
        <v/>
      </c>
      <c r="K422" s="270" t="str">
        <f t="shared" si="289"/>
        <v>-</v>
      </c>
      <c r="M422" s="255" t="str">
        <f ca="1">IF($N321=FALSE,"",OFFSET(Y$392,COUNTIF(W$393:W$403,"&lt;="&amp;U387),0)+P$3)</f>
        <v/>
      </c>
      <c r="N422" s="255" t="str">
        <f ca="1">IF($N321=FALSE,"",SUBSTITUTE(OFFSET($AA$392,COUNTIF($Z$393:$Z$402,"&lt;="&amp;ABS(C387)),0),0,"")&amp;N$393)</f>
        <v/>
      </c>
      <c r="O422" s="255" t="str">
        <f ca="1">IF($N321=FALSE,"",SUBSTITUTE(OFFSET($AA$392,COUNTIF($Z$393:$Z$402,"&lt;="&amp;ABS(H387)),0),0,"")&amp;O$393)</f>
        <v/>
      </c>
      <c r="P422" s="255" t="str">
        <f ca="1">IF($N321=FALSE,"",SUBSTITUTE(OFFSET($AA$392,COUNTIF($Z$393:$Z$402,"&lt;="&amp;ABS(I387)),0),0,"")&amp;P$393)</f>
        <v/>
      </c>
      <c r="Q422" s="255" t="str">
        <f t="shared" ref="Q422:R422" si="304">IF($N321=FALSE,"",Q$393)</f>
        <v/>
      </c>
      <c r="R422" s="255" t="str">
        <f t="shared" si="304"/>
        <v/>
      </c>
      <c r="T422" s="239"/>
    </row>
    <row r="423" spans="1:24" ht="15" customHeight="1">
      <c r="B423" s="240">
        <f t="shared" si="284"/>
        <v>30</v>
      </c>
      <c r="C423" s="260" t="str">
        <f t="shared" si="285"/>
        <v/>
      </c>
      <c r="D423" s="260" t="str">
        <f t="shared" si="286"/>
        <v>-</v>
      </c>
      <c r="E423" s="260" t="str">
        <f t="shared" si="287"/>
        <v>-</v>
      </c>
      <c r="F423" s="260" t="str">
        <f>IF($N322=FALSE,"",TEXT(IF(O$3=TRUE,ROUND(W388,$M$393),ROUNDUP(W388,$M$393)),Q423))</f>
        <v/>
      </c>
      <c r="H423" s="269" t="str">
        <f>IF($N322=FALSE,"",ROUND(Pressure_1_R3!N33*$H$287,M$393+1))</f>
        <v/>
      </c>
      <c r="I423" s="269" t="str">
        <f>IF($N322=FALSE,"",ROUND(Pressure_1_R3!O33*$H$287,M$393+1))</f>
        <v/>
      </c>
      <c r="J423" s="269" t="str">
        <f t="shared" si="288"/>
        <v/>
      </c>
      <c r="K423" s="270" t="str">
        <f t="shared" si="289"/>
        <v>-</v>
      </c>
      <c r="M423" s="255" t="str">
        <f ca="1">IF($N322=FALSE,"",OFFSET(Y$392,COUNTIF(W$393:W$403,"&lt;="&amp;U388),0)+P$3)</f>
        <v/>
      </c>
      <c r="N423" s="255" t="str">
        <f ca="1">IF($N322=FALSE,"",SUBSTITUTE(OFFSET($AA$392,COUNTIF($Z$393:$Z$402,"&lt;="&amp;ABS(C388)),0),0,"")&amp;N$393)</f>
        <v/>
      </c>
      <c r="O423" s="255" t="str">
        <f ca="1">IF($N322=FALSE,"",SUBSTITUTE(OFFSET($AA$392,COUNTIF($Z$393:$Z$402,"&lt;="&amp;ABS(H388)),0),0,"")&amp;O$393)</f>
        <v/>
      </c>
      <c r="P423" s="255" t="str">
        <f ca="1">IF($N322=FALSE,"",SUBSTITUTE(OFFSET($AA$392,COUNTIF($Z$393:$Z$402,"&lt;="&amp;ABS(I388)),0),0,"")&amp;P$393)</f>
        <v/>
      </c>
      <c r="Q423" s="255" t="str">
        <f t="shared" ref="Q423:R423" si="305">IF($N322=FALSE,"",Q$393)</f>
        <v/>
      </c>
      <c r="R423" s="255" t="str">
        <f t="shared" si="305"/>
        <v/>
      </c>
      <c r="T423" s="239"/>
    </row>
    <row r="424" spans="1:24" ht="15" customHeight="1">
      <c r="B424" s="239"/>
      <c r="C424" s="239"/>
      <c r="D424" s="239"/>
      <c r="E424" s="239"/>
      <c r="T424" s="239"/>
    </row>
    <row r="425" spans="1:24" ht="15" customHeight="1">
      <c r="B425" s="239"/>
      <c r="C425" s="239"/>
      <c r="D425" s="239"/>
      <c r="E425" s="239"/>
      <c r="F425" s="256"/>
      <c r="T425" s="239"/>
    </row>
    <row r="426" spans="1:24" ht="15" customHeight="1">
      <c r="B426" s="239"/>
      <c r="C426" s="239"/>
      <c r="D426" s="239"/>
      <c r="E426" s="239"/>
      <c r="H426" s="256"/>
      <c r="I426" s="256"/>
      <c r="J426" s="256"/>
      <c r="K426" s="256"/>
      <c r="L426" s="256"/>
      <c r="M426" s="256"/>
      <c r="N426" s="256"/>
    </row>
    <row r="427" spans="1:24" ht="15" customHeight="1">
      <c r="A427" s="236" t="s">
        <v>657</v>
      </c>
      <c r="B427" s="237"/>
      <c r="C427" s="237"/>
      <c r="D427" s="237"/>
      <c r="E427" s="238"/>
      <c r="F427" s="238"/>
      <c r="G427" s="238"/>
      <c r="H427" s="238"/>
      <c r="I427" s="238"/>
      <c r="J427" s="238"/>
      <c r="K427" s="238"/>
      <c r="L427" s="238"/>
      <c r="M427" s="238"/>
      <c r="N427" s="238"/>
      <c r="O427" s="238"/>
      <c r="P427" s="238"/>
      <c r="Q427" s="238"/>
      <c r="R427" s="238"/>
      <c r="S427" s="238"/>
      <c r="T427" s="238"/>
    </row>
    <row r="428" spans="1:24" ht="15" customHeight="1">
      <c r="B428" s="363" t="s">
        <v>658</v>
      </c>
      <c r="C428" s="503" t="s">
        <v>995</v>
      </c>
      <c r="D428" s="503" t="s">
        <v>996</v>
      </c>
      <c r="E428" s="373" t="s">
        <v>849</v>
      </c>
      <c r="F428" s="369" t="s">
        <v>635</v>
      </c>
      <c r="G428" s="372" t="s">
        <v>846</v>
      </c>
      <c r="H428" s="369" t="s">
        <v>368</v>
      </c>
      <c r="I428" s="337">
        <f ca="1">E434</f>
        <v>0</v>
      </c>
      <c r="J428" s="337" t="s">
        <v>888</v>
      </c>
      <c r="K428" s="369" t="s">
        <v>659</v>
      </c>
      <c r="L428" s="369" t="s">
        <v>660</v>
      </c>
      <c r="M428" s="238"/>
      <c r="N428" s="238"/>
      <c r="O428" s="238"/>
      <c r="P428" s="238"/>
      <c r="Q428" s="238"/>
      <c r="R428" s="238"/>
      <c r="S428" s="238"/>
      <c r="T428" s="238"/>
    </row>
    <row r="429" spans="1:24" ht="15" customHeight="1">
      <c r="B429" s="240">
        <f>COUNTIF(B435:B494,TRUE)/2</f>
        <v>0</v>
      </c>
      <c r="C429" s="438">
        <f>MIN(Pressure_1_R4!$E$4:$E$63)</f>
        <v>0</v>
      </c>
      <c r="D429" s="438">
        <f>MAX(Pressure_1_R4!$E$4:$E$63)</f>
        <v>0</v>
      </c>
      <c r="E429" s="245">
        <f>Pressure_1_R4!K4</f>
        <v>0</v>
      </c>
      <c r="F429" s="245">
        <f>Pressure_1_R4!L4</f>
        <v>0</v>
      </c>
      <c r="G429" s="245">
        <f>Pressure_1_R4!M4</f>
        <v>0</v>
      </c>
      <c r="H429" s="245" t="e">
        <f ca="1">OFFSET($Z$6,MATCH(F434,$Z$7:$Z$31,0),MATCH(E434,$AA$6:$AH$6,0))</f>
        <v>#N/A</v>
      </c>
      <c r="I429" s="338" t="e">
        <f ca="1">F429*H429</f>
        <v>#N/A</v>
      </c>
      <c r="J429" s="338" t="str">
        <f ca="1">OFFSET(Y534,COUNTIF(W535:W545,"&lt;="&amp;I429),0)</f>
        <v>자리수</v>
      </c>
      <c r="K429" s="245" t="e">
        <f ca="1">OFFSET(X534,MATCH(J429,Y535:Y545,0),0)</f>
        <v>#N/A</v>
      </c>
      <c r="L429" s="245">
        <f>Pressure_1_R4!J$4</f>
        <v>0</v>
      </c>
      <c r="M429" s="238"/>
      <c r="N429" s="238"/>
      <c r="O429" s="238"/>
      <c r="P429" s="238"/>
      <c r="Q429" s="238"/>
      <c r="R429" s="238"/>
      <c r="S429" s="238"/>
      <c r="T429" s="238"/>
    </row>
    <row r="430" spans="1:24" ht="15" customHeight="1">
      <c r="B430" s="237"/>
      <c r="C430" s="238"/>
      <c r="D430" s="238"/>
      <c r="E430" s="238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  <c r="S430" s="239"/>
      <c r="T430" s="239"/>
    </row>
    <row r="431" spans="1:24" s="244" customFormat="1" ht="15" customHeight="1">
      <c r="B431" s="243" t="s">
        <v>562</v>
      </c>
      <c r="C431" s="241"/>
      <c r="D431" s="241"/>
      <c r="E431" s="242"/>
      <c r="F431" s="241"/>
      <c r="G431" s="237"/>
      <c r="H431" s="241"/>
      <c r="I431" s="241"/>
      <c r="J431" s="241"/>
      <c r="K431" s="241"/>
      <c r="L431" s="241"/>
      <c r="M431" s="241"/>
      <c r="N431" s="243" t="s">
        <v>661</v>
      </c>
    </row>
    <row r="432" spans="1:24" s="238" customFormat="1" ht="15" customHeight="1">
      <c r="B432" s="800" t="s">
        <v>564</v>
      </c>
      <c r="C432" s="800" t="s">
        <v>565</v>
      </c>
      <c r="D432" s="817" t="s">
        <v>628</v>
      </c>
      <c r="E432" s="819" t="s">
        <v>375</v>
      </c>
      <c r="F432" s="800" t="s">
        <v>689</v>
      </c>
      <c r="G432" s="800"/>
      <c r="H432" s="800"/>
      <c r="I432" s="800" t="s">
        <v>662</v>
      </c>
      <c r="J432" s="801" t="s">
        <v>691</v>
      </c>
      <c r="K432" s="802"/>
      <c r="L432" s="803"/>
      <c r="M432" s="241"/>
      <c r="N432" s="800" t="s">
        <v>617</v>
      </c>
      <c r="O432" s="800" t="s">
        <v>567</v>
      </c>
      <c r="P432" s="800" t="s">
        <v>565</v>
      </c>
      <c r="Q432" s="801" t="s">
        <v>693</v>
      </c>
      <c r="R432" s="802"/>
      <c r="S432" s="802"/>
      <c r="T432" s="803"/>
      <c r="U432" s="801" t="s">
        <v>695</v>
      </c>
      <c r="V432" s="802"/>
      <c r="W432" s="802"/>
      <c r="X432" s="803"/>
    </row>
    <row r="433" spans="2:24" s="238" customFormat="1" ht="15" customHeight="1">
      <c r="B433" s="800"/>
      <c r="C433" s="800"/>
      <c r="D433" s="818"/>
      <c r="E433" s="819"/>
      <c r="F433" s="368" t="s">
        <v>569</v>
      </c>
      <c r="G433" s="368" t="s">
        <v>570</v>
      </c>
      <c r="H433" s="368" t="s">
        <v>0</v>
      </c>
      <c r="I433" s="800"/>
      <c r="J433" s="370" t="s">
        <v>569</v>
      </c>
      <c r="K433" s="370" t="s">
        <v>570</v>
      </c>
      <c r="L433" s="370" t="s">
        <v>573</v>
      </c>
      <c r="M433" s="241"/>
      <c r="N433" s="800"/>
      <c r="O433" s="800"/>
      <c r="P433" s="800"/>
      <c r="Q433" s="370" t="s">
        <v>569</v>
      </c>
      <c r="R433" s="370" t="s">
        <v>570</v>
      </c>
      <c r="S433" s="370" t="s">
        <v>573</v>
      </c>
      <c r="T433" s="370" t="s">
        <v>624</v>
      </c>
      <c r="U433" s="370" t="s">
        <v>625</v>
      </c>
      <c r="V433" s="370" t="s">
        <v>570</v>
      </c>
      <c r="W433" s="370" t="s">
        <v>507</v>
      </c>
      <c r="X433" s="370" t="s">
        <v>663</v>
      </c>
    </row>
    <row r="434" spans="2:24" s="238" customFormat="1" ht="15" customHeight="1">
      <c r="B434" s="800"/>
      <c r="C434" s="800"/>
      <c r="D434" s="448">
        <f ca="1">표준압력!G340</f>
        <v>0</v>
      </c>
      <c r="E434" s="448">
        <f ca="1">D434</f>
        <v>0</v>
      </c>
      <c r="F434" s="449">
        <f>G429</f>
        <v>0</v>
      </c>
      <c r="G434" s="370">
        <f>F434</f>
        <v>0</v>
      </c>
      <c r="H434" s="370">
        <f>G434</f>
        <v>0</v>
      </c>
      <c r="I434" s="800"/>
      <c r="J434" s="368">
        <f ca="1">$E434</f>
        <v>0</v>
      </c>
      <c r="K434" s="368">
        <f ca="1">$E434</f>
        <v>0</v>
      </c>
      <c r="L434" s="368">
        <f ca="1">$E434</f>
        <v>0</v>
      </c>
      <c r="M434" s="241"/>
      <c r="N434" s="800"/>
      <c r="O434" s="800"/>
      <c r="P434" s="800"/>
      <c r="Q434" s="368">
        <f ca="1">J434</f>
        <v>0</v>
      </c>
      <c r="R434" s="368">
        <f ca="1">K434</f>
        <v>0</v>
      </c>
      <c r="S434" s="368">
        <f ca="1">L434</f>
        <v>0</v>
      </c>
      <c r="T434" s="368">
        <f ca="1">S434</f>
        <v>0</v>
      </c>
      <c r="U434" s="368">
        <f ca="1">Q434</f>
        <v>0</v>
      </c>
      <c r="V434" s="368">
        <f ca="1">R434</f>
        <v>0</v>
      </c>
      <c r="W434" s="368">
        <f ca="1">S434</f>
        <v>0</v>
      </c>
      <c r="X434" s="368">
        <f ca="1">T434</f>
        <v>0</v>
      </c>
    </row>
    <row r="435" spans="2:24" s="238" customFormat="1" ht="15" customHeight="1">
      <c r="B435" s="246" t="b">
        <f>IF(Pressure_1_R4!U4="",FALSE,TRUE)</f>
        <v>0</v>
      </c>
      <c r="C435" s="247">
        <v>1</v>
      </c>
      <c r="D435" s="248" t="str">
        <f>IF($B435=FALSE,"",표준압력!F340)</f>
        <v/>
      </c>
      <c r="E435" s="248" t="str">
        <f>IF($B435=FALSE,"",표준압력!H340)</f>
        <v/>
      </c>
      <c r="F435" s="248" t="str">
        <f>IF($B435=FALSE,"",Pressure_1_R4!U4)</f>
        <v/>
      </c>
      <c r="G435" s="249" t="str">
        <f>IF($B435=FALSE,"",Pressure_1_R4!V4)</f>
        <v/>
      </c>
      <c r="H435" s="249" t="str">
        <f>IF($B435=FALSE,"",Pressure_1_R4!W4)</f>
        <v/>
      </c>
      <c r="I435" s="255" t="b">
        <f t="shared" ref="I435:I463" si="306">TYPE(G435)=1</f>
        <v>0</v>
      </c>
      <c r="J435" s="250" t="str">
        <f>IF($B435=FALSE,"",F435*$H$429)</f>
        <v/>
      </c>
      <c r="K435" s="251" t="str">
        <f>IF($B435=FALSE,"",IF(G435="ⅹ",J435,G435*$H$429))</f>
        <v/>
      </c>
      <c r="L435" s="251" t="str">
        <f>IF($B435=FALSE,"",IF(H435="ⅹ",K435,H435*$H$429))</f>
        <v/>
      </c>
      <c r="M435" s="241"/>
      <c r="N435" s="252" t="b">
        <f t="shared" ref="N435:N494" si="307">IF($P435&gt;$B$429,FALSE,TRUE)</f>
        <v>0</v>
      </c>
      <c r="O435" s="396" t="s">
        <v>511</v>
      </c>
      <c r="P435" s="400">
        <v>1</v>
      </c>
      <c r="Q435" s="398" t="str">
        <f t="shared" ref="Q435:S449" si="308">IF($N435=FALSE,"",J435)</f>
        <v/>
      </c>
      <c r="R435" s="252" t="str">
        <f t="shared" si="308"/>
        <v/>
      </c>
      <c r="S435" s="252" t="str">
        <f t="shared" si="308"/>
        <v/>
      </c>
      <c r="T435" s="402" t="str">
        <f t="shared" ref="T435:T463" si="309">IF($N435=FALSE,"",AVERAGE(Q435:S435))</f>
        <v/>
      </c>
      <c r="U435" s="398" t="str">
        <f>IF($N435=FALSE,"",Q435-Q$435)</f>
        <v/>
      </c>
      <c r="V435" s="398" t="str">
        <f t="shared" ref="V435" si="310">IF($N435=FALSE,"",R435-R$435)</f>
        <v/>
      </c>
      <c r="W435" s="398" t="str">
        <f t="shared" ref="W435" si="311">IF($N435=FALSE,"",S435-S$435)</f>
        <v/>
      </c>
      <c r="X435" s="403" t="str">
        <f t="shared" ref="X435:X463" si="312">IF($N435=FALSE,"",MAX(U435:W435)-MIN(U435:W435))</f>
        <v/>
      </c>
    </row>
    <row r="436" spans="2:24" s="238" customFormat="1" ht="15" customHeight="1">
      <c r="B436" s="246" t="b">
        <f>IF(Pressure_1_R4!U5="",FALSE,TRUE)</f>
        <v>0</v>
      </c>
      <c r="C436" s="247">
        <v>2</v>
      </c>
      <c r="D436" s="248" t="str">
        <f>IF($B436=FALSE,"",표준압력!F341)</f>
        <v/>
      </c>
      <c r="E436" s="248" t="str">
        <f>IF($B436=FALSE,"",표준압력!H341)</f>
        <v/>
      </c>
      <c r="F436" s="248" t="str">
        <f>IF($B436=FALSE,"",Pressure_1_R4!U5)</f>
        <v/>
      </c>
      <c r="G436" s="249" t="str">
        <f>IF($B436=FALSE,"",Pressure_1_R4!V5)</f>
        <v/>
      </c>
      <c r="H436" s="249" t="str">
        <f>IF($B436=FALSE,"",Pressure_1_R4!W5)</f>
        <v/>
      </c>
      <c r="I436" s="255" t="b">
        <f t="shared" si="306"/>
        <v>0</v>
      </c>
      <c r="J436" s="250" t="str">
        <f>IF($B436=FALSE,"",F436*$H$429)</f>
        <v/>
      </c>
      <c r="K436" s="251" t="str">
        <f>IF($B436=FALSE,"",IF(G436="ⅹ",J436,G436*$H$429))</f>
        <v/>
      </c>
      <c r="L436" s="251" t="str">
        <f>IF($B436=FALSE,"",IF(H436="ⅹ",K436,H436*$H$429))</f>
        <v/>
      </c>
      <c r="M436" s="241"/>
      <c r="N436" s="252" t="b">
        <f t="shared" si="307"/>
        <v>0</v>
      </c>
      <c r="O436" s="396" t="s">
        <v>511</v>
      </c>
      <c r="P436" s="400">
        <v>2</v>
      </c>
      <c r="Q436" s="398" t="str">
        <f t="shared" si="308"/>
        <v/>
      </c>
      <c r="R436" s="252" t="str">
        <f t="shared" si="308"/>
        <v/>
      </c>
      <c r="S436" s="252" t="str">
        <f t="shared" si="308"/>
        <v/>
      </c>
      <c r="T436" s="402" t="str">
        <f t="shared" si="309"/>
        <v/>
      </c>
      <c r="U436" s="398" t="str">
        <f t="shared" ref="U436:U464" si="313">IF($N436=FALSE,"",Q436-Q$435)</f>
        <v/>
      </c>
      <c r="V436" s="398" t="str">
        <f t="shared" ref="V436:V464" si="314">IF($N436=FALSE,"",R436-R$435)</f>
        <v/>
      </c>
      <c r="W436" s="398" t="str">
        <f t="shared" ref="W436:W464" si="315">IF($N436=FALSE,"",S436-S$435)</f>
        <v/>
      </c>
      <c r="X436" s="403" t="str">
        <f t="shared" si="312"/>
        <v/>
      </c>
    </row>
    <row r="437" spans="2:24" s="238" customFormat="1" ht="15" customHeight="1">
      <c r="B437" s="246" t="b">
        <f>IF(Pressure_1_R4!U6="",FALSE,TRUE)</f>
        <v>0</v>
      </c>
      <c r="C437" s="247">
        <v>3</v>
      </c>
      <c r="D437" s="248" t="str">
        <f>IF($B437=FALSE,"",표준압력!F342)</f>
        <v/>
      </c>
      <c r="E437" s="248" t="str">
        <f>IF($B437=FALSE,"",표준압력!H342)</f>
        <v/>
      </c>
      <c r="F437" s="248" t="str">
        <f>IF($B437=FALSE,"",Pressure_1_R4!U6)</f>
        <v/>
      </c>
      <c r="G437" s="249" t="str">
        <f>IF($B437=FALSE,"",Pressure_1_R4!V6)</f>
        <v/>
      </c>
      <c r="H437" s="249" t="str">
        <f>IF($B437=FALSE,"",Pressure_1_R4!W6)</f>
        <v/>
      </c>
      <c r="I437" s="255" t="b">
        <f t="shared" si="306"/>
        <v>0</v>
      </c>
      <c r="J437" s="250" t="str">
        <f>IF($B437=FALSE,"",F437*$H$429)</f>
        <v/>
      </c>
      <c r="K437" s="251" t="str">
        <f>IF($B437=FALSE,"",IF(G437="ⅹ",J437,G437*$H$429))</f>
        <v/>
      </c>
      <c r="L437" s="251" t="str">
        <f>IF($B437=FALSE,"",IF(H437="ⅹ",K437,H437*$H$429))</f>
        <v/>
      </c>
      <c r="M437" s="241"/>
      <c r="N437" s="252" t="b">
        <f t="shared" si="307"/>
        <v>0</v>
      </c>
      <c r="O437" s="396" t="s">
        <v>511</v>
      </c>
      <c r="P437" s="400">
        <v>3</v>
      </c>
      <c r="Q437" s="398" t="str">
        <f t="shared" si="308"/>
        <v/>
      </c>
      <c r="R437" s="252" t="str">
        <f t="shared" si="308"/>
        <v/>
      </c>
      <c r="S437" s="252" t="str">
        <f t="shared" si="308"/>
        <v/>
      </c>
      <c r="T437" s="402" t="str">
        <f t="shared" si="309"/>
        <v/>
      </c>
      <c r="U437" s="398" t="str">
        <f t="shared" si="313"/>
        <v/>
      </c>
      <c r="V437" s="398" t="str">
        <f t="shared" si="314"/>
        <v/>
      </c>
      <c r="W437" s="398" t="str">
        <f t="shared" si="315"/>
        <v/>
      </c>
      <c r="X437" s="403" t="str">
        <f t="shared" si="312"/>
        <v/>
      </c>
    </row>
    <row r="438" spans="2:24" s="238" customFormat="1" ht="15" customHeight="1">
      <c r="B438" s="246" t="b">
        <f>IF(Pressure_1_R4!U7="",FALSE,TRUE)</f>
        <v>0</v>
      </c>
      <c r="C438" s="247">
        <v>4</v>
      </c>
      <c r="D438" s="248" t="str">
        <f>IF($B438=FALSE,"",표준압력!F343)</f>
        <v/>
      </c>
      <c r="E438" s="248" t="str">
        <f>IF($B438=FALSE,"",표준압력!H343)</f>
        <v/>
      </c>
      <c r="F438" s="248" t="str">
        <f>IF($B438=FALSE,"",Pressure_1_R4!U7)</f>
        <v/>
      </c>
      <c r="G438" s="249" t="str">
        <f>IF($B438=FALSE,"",Pressure_1_R4!V7)</f>
        <v/>
      </c>
      <c r="H438" s="249" t="str">
        <f>IF($B438=FALSE,"",Pressure_1_R4!W7)</f>
        <v/>
      </c>
      <c r="I438" s="255" t="b">
        <f t="shared" si="306"/>
        <v>0</v>
      </c>
      <c r="J438" s="250" t="str">
        <f>IF($B438=FALSE,"",F438*$H$429)</f>
        <v/>
      </c>
      <c r="K438" s="251" t="str">
        <f>IF($B438=FALSE,"",IF(G438="ⅹ",J438,G438*$H$429))</f>
        <v/>
      </c>
      <c r="L438" s="251" t="str">
        <f>IF($B438=FALSE,"",IF(H438="ⅹ",K438,H438*$H$429))</f>
        <v/>
      </c>
      <c r="M438" s="241"/>
      <c r="N438" s="252" t="b">
        <f t="shared" si="307"/>
        <v>0</v>
      </c>
      <c r="O438" s="396" t="s">
        <v>511</v>
      </c>
      <c r="P438" s="400">
        <v>4</v>
      </c>
      <c r="Q438" s="398" t="str">
        <f t="shared" si="308"/>
        <v/>
      </c>
      <c r="R438" s="252" t="str">
        <f t="shared" si="308"/>
        <v/>
      </c>
      <c r="S438" s="252" t="str">
        <f t="shared" si="308"/>
        <v/>
      </c>
      <c r="T438" s="402" t="str">
        <f t="shared" si="309"/>
        <v/>
      </c>
      <c r="U438" s="398" t="str">
        <f t="shared" si="313"/>
        <v/>
      </c>
      <c r="V438" s="398" t="str">
        <f t="shared" si="314"/>
        <v/>
      </c>
      <c r="W438" s="398" t="str">
        <f t="shared" si="315"/>
        <v/>
      </c>
      <c r="X438" s="403" t="str">
        <f t="shared" si="312"/>
        <v/>
      </c>
    </row>
    <row r="439" spans="2:24" s="238" customFormat="1" ht="15" customHeight="1">
      <c r="B439" s="246" t="b">
        <f>IF(Pressure_1_R4!U8="",FALSE,TRUE)</f>
        <v>0</v>
      </c>
      <c r="C439" s="247">
        <v>5</v>
      </c>
      <c r="D439" s="248" t="str">
        <f>IF($B439=FALSE,"",표준압력!F344)</f>
        <v/>
      </c>
      <c r="E439" s="248" t="str">
        <f>IF($B439=FALSE,"",표준압력!H344)</f>
        <v/>
      </c>
      <c r="F439" s="248" t="str">
        <f>IF($B439=FALSE,"",Pressure_1_R4!U8)</f>
        <v/>
      </c>
      <c r="G439" s="249" t="str">
        <f>IF($B439=FALSE,"",Pressure_1_R4!V8)</f>
        <v/>
      </c>
      <c r="H439" s="249" t="str">
        <f>IF($B439=FALSE,"",Pressure_1_R4!W8)</f>
        <v/>
      </c>
      <c r="I439" s="255" t="b">
        <f t="shared" si="306"/>
        <v>0</v>
      </c>
      <c r="J439" s="250" t="str">
        <f>IF($B439=FALSE,"",F439*$H$429)</f>
        <v/>
      </c>
      <c r="K439" s="251" t="str">
        <f>IF($B439=FALSE,"",IF(G439="ⅹ",J439,G439*$H$429))</f>
        <v/>
      </c>
      <c r="L439" s="251" t="str">
        <f>IF($B439=FALSE,"",IF(H439="ⅹ",K439,H439*$H$429))</f>
        <v/>
      </c>
      <c r="M439" s="241"/>
      <c r="N439" s="252" t="b">
        <f t="shared" si="307"/>
        <v>0</v>
      </c>
      <c r="O439" s="396" t="s">
        <v>511</v>
      </c>
      <c r="P439" s="400">
        <v>5</v>
      </c>
      <c r="Q439" s="398" t="str">
        <f t="shared" si="308"/>
        <v/>
      </c>
      <c r="R439" s="252" t="str">
        <f t="shared" si="308"/>
        <v/>
      </c>
      <c r="S439" s="252" t="str">
        <f t="shared" si="308"/>
        <v/>
      </c>
      <c r="T439" s="402" t="str">
        <f t="shared" si="309"/>
        <v/>
      </c>
      <c r="U439" s="398" t="str">
        <f t="shared" si="313"/>
        <v/>
      </c>
      <c r="V439" s="398" t="str">
        <f t="shared" si="314"/>
        <v/>
      </c>
      <c r="W439" s="398" t="str">
        <f t="shared" si="315"/>
        <v/>
      </c>
      <c r="X439" s="403" t="str">
        <f t="shared" si="312"/>
        <v/>
      </c>
    </row>
    <row r="440" spans="2:24" s="238" customFormat="1" ht="15" customHeight="1">
      <c r="B440" s="246" t="b">
        <f>IF(Pressure_1_R4!U9="",FALSE,TRUE)</f>
        <v>0</v>
      </c>
      <c r="C440" s="247">
        <v>6</v>
      </c>
      <c r="D440" s="248" t="str">
        <f>IF($B440=FALSE,"",표준압력!F345)</f>
        <v/>
      </c>
      <c r="E440" s="248" t="str">
        <f>IF($B440=FALSE,"",표준압력!H345)</f>
        <v/>
      </c>
      <c r="F440" s="248" t="str">
        <f>IF($B440=FALSE,"",Pressure_1_R4!U9)</f>
        <v/>
      </c>
      <c r="G440" s="249" t="str">
        <f>IF($B440=FALSE,"",Pressure_1_R4!V9)</f>
        <v/>
      </c>
      <c r="H440" s="249" t="str">
        <f>IF($B440=FALSE,"",Pressure_1_R4!W9)</f>
        <v/>
      </c>
      <c r="I440" s="255" t="b">
        <f t="shared" si="306"/>
        <v>0</v>
      </c>
      <c r="J440" s="250" t="str">
        <f>IF($B440=FALSE,"",F440*$H$429)</f>
        <v/>
      </c>
      <c r="K440" s="251" t="str">
        <f>IF($B440=FALSE,"",IF(G440="ⅹ",J440,G440*$H$429))</f>
        <v/>
      </c>
      <c r="L440" s="251" t="str">
        <f>IF($B440=FALSE,"",IF(H440="ⅹ",K440,H440*$H$429))</f>
        <v/>
      </c>
      <c r="M440" s="241"/>
      <c r="N440" s="252" t="b">
        <f t="shared" si="307"/>
        <v>0</v>
      </c>
      <c r="O440" s="396" t="s">
        <v>511</v>
      </c>
      <c r="P440" s="400">
        <v>6</v>
      </c>
      <c r="Q440" s="398" t="str">
        <f t="shared" si="308"/>
        <v/>
      </c>
      <c r="R440" s="252" t="str">
        <f t="shared" si="308"/>
        <v/>
      </c>
      <c r="S440" s="252" t="str">
        <f t="shared" si="308"/>
        <v/>
      </c>
      <c r="T440" s="402" t="str">
        <f t="shared" si="309"/>
        <v/>
      </c>
      <c r="U440" s="398" t="str">
        <f t="shared" si="313"/>
        <v/>
      </c>
      <c r="V440" s="398" t="str">
        <f t="shared" si="314"/>
        <v/>
      </c>
      <c r="W440" s="398" t="str">
        <f t="shared" si="315"/>
        <v/>
      </c>
      <c r="X440" s="403" t="str">
        <f t="shared" si="312"/>
        <v/>
      </c>
    </row>
    <row r="441" spans="2:24" s="238" customFormat="1" ht="15" customHeight="1">
      <c r="B441" s="246" t="b">
        <f>IF(Pressure_1_R4!U10="",FALSE,TRUE)</f>
        <v>0</v>
      </c>
      <c r="C441" s="247">
        <v>7</v>
      </c>
      <c r="D441" s="248" t="str">
        <f>IF($B441=FALSE,"",표준압력!F346)</f>
        <v/>
      </c>
      <c r="E441" s="248" t="str">
        <f>IF($B441=FALSE,"",표준압력!H346)</f>
        <v/>
      </c>
      <c r="F441" s="248" t="str">
        <f>IF($B441=FALSE,"",Pressure_1_R4!U10)</f>
        <v/>
      </c>
      <c r="G441" s="249" t="str">
        <f>IF($B441=FALSE,"",Pressure_1_R4!V10)</f>
        <v/>
      </c>
      <c r="H441" s="249" t="str">
        <f>IF($B441=FALSE,"",Pressure_1_R4!W10)</f>
        <v/>
      </c>
      <c r="I441" s="255" t="b">
        <f t="shared" si="306"/>
        <v>0</v>
      </c>
      <c r="J441" s="250" t="str">
        <f>IF($B441=FALSE,"",F441*$H$429)</f>
        <v/>
      </c>
      <c r="K441" s="251" t="str">
        <f>IF($B441=FALSE,"",IF(G441="ⅹ",J441,G441*$H$429))</f>
        <v/>
      </c>
      <c r="L441" s="251" t="str">
        <f>IF($B441=FALSE,"",IF(H441="ⅹ",K441,H441*$H$429))</f>
        <v/>
      </c>
      <c r="M441" s="241"/>
      <c r="N441" s="252" t="b">
        <f t="shared" si="307"/>
        <v>0</v>
      </c>
      <c r="O441" s="396" t="s">
        <v>511</v>
      </c>
      <c r="P441" s="400">
        <v>7</v>
      </c>
      <c r="Q441" s="398" t="str">
        <f t="shared" si="308"/>
        <v/>
      </c>
      <c r="R441" s="252" t="str">
        <f t="shared" si="308"/>
        <v/>
      </c>
      <c r="S441" s="252" t="str">
        <f t="shared" si="308"/>
        <v/>
      </c>
      <c r="T441" s="402" t="str">
        <f t="shared" si="309"/>
        <v/>
      </c>
      <c r="U441" s="398" t="str">
        <f t="shared" si="313"/>
        <v/>
      </c>
      <c r="V441" s="398" t="str">
        <f t="shared" si="314"/>
        <v/>
      </c>
      <c r="W441" s="398" t="str">
        <f t="shared" si="315"/>
        <v/>
      </c>
      <c r="X441" s="403" t="str">
        <f t="shared" si="312"/>
        <v/>
      </c>
    </row>
    <row r="442" spans="2:24" s="238" customFormat="1" ht="15" customHeight="1">
      <c r="B442" s="246" t="b">
        <f>IF(Pressure_1_R4!U11="",FALSE,TRUE)</f>
        <v>0</v>
      </c>
      <c r="C442" s="247">
        <v>8</v>
      </c>
      <c r="D442" s="248" t="str">
        <f>IF($B442=FALSE,"",표준압력!F347)</f>
        <v/>
      </c>
      <c r="E442" s="248" t="str">
        <f>IF($B442=FALSE,"",표준압력!H347)</f>
        <v/>
      </c>
      <c r="F442" s="248" t="str">
        <f>IF($B442=FALSE,"",Pressure_1_R4!U11)</f>
        <v/>
      </c>
      <c r="G442" s="249" t="str">
        <f>IF($B442=FALSE,"",Pressure_1_R4!V11)</f>
        <v/>
      </c>
      <c r="H442" s="249" t="str">
        <f>IF($B442=FALSE,"",Pressure_1_R4!W11)</f>
        <v/>
      </c>
      <c r="I442" s="255" t="b">
        <f t="shared" si="306"/>
        <v>0</v>
      </c>
      <c r="J442" s="250" t="str">
        <f>IF($B442=FALSE,"",F442*$H$429)</f>
        <v/>
      </c>
      <c r="K442" s="251" t="str">
        <f>IF($B442=FALSE,"",IF(G442="ⅹ",J442,G442*$H$429))</f>
        <v/>
      </c>
      <c r="L442" s="251" t="str">
        <f>IF($B442=FALSE,"",IF(H442="ⅹ",K442,H442*$H$429))</f>
        <v/>
      </c>
      <c r="M442" s="241"/>
      <c r="N442" s="252" t="b">
        <f t="shared" si="307"/>
        <v>0</v>
      </c>
      <c r="O442" s="396" t="s">
        <v>511</v>
      </c>
      <c r="P442" s="400">
        <v>8</v>
      </c>
      <c r="Q442" s="398" t="str">
        <f t="shared" si="308"/>
        <v/>
      </c>
      <c r="R442" s="252" t="str">
        <f t="shared" si="308"/>
        <v/>
      </c>
      <c r="S442" s="252" t="str">
        <f t="shared" si="308"/>
        <v/>
      </c>
      <c r="T442" s="402" t="str">
        <f t="shared" si="309"/>
        <v/>
      </c>
      <c r="U442" s="398" t="str">
        <f t="shared" si="313"/>
        <v/>
      </c>
      <c r="V442" s="398" t="str">
        <f t="shared" si="314"/>
        <v/>
      </c>
      <c r="W442" s="398" t="str">
        <f t="shared" si="315"/>
        <v/>
      </c>
      <c r="X442" s="403" t="str">
        <f t="shared" si="312"/>
        <v/>
      </c>
    </row>
    <row r="443" spans="2:24" s="238" customFormat="1" ht="15" customHeight="1">
      <c r="B443" s="246" t="b">
        <f>IF(Pressure_1_R4!U12="",FALSE,TRUE)</f>
        <v>0</v>
      </c>
      <c r="C443" s="247">
        <v>9</v>
      </c>
      <c r="D443" s="248" t="str">
        <f>IF($B443=FALSE,"",표준압력!F348)</f>
        <v/>
      </c>
      <c r="E443" s="248" t="str">
        <f>IF($B443=FALSE,"",표준압력!H348)</f>
        <v/>
      </c>
      <c r="F443" s="248" t="str">
        <f>IF($B443=FALSE,"",Pressure_1_R4!U12)</f>
        <v/>
      </c>
      <c r="G443" s="249" t="str">
        <f>IF($B443=FALSE,"",Pressure_1_R4!V12)</f>
        <v/>
      </c>
      <c r="H443" s="249" t="str">
        <f>IF($B443=FALSE,"",Pressure_1_R4!W12)</f>
        <v/>
      </c>
      <c r="I443" s="255" t="b">
        <f t="shared" si="306"/>
        <v>0</v>
      </c>
      <c r="J443" s="250" t="str">
        <f>IF($B443=FALSE,"",F443*$H$429)</f>
        <v/>
      </c>
      <c r="K443" s="251" t="str">
        <f>IF($B443=FALSE,"",IF(G443="ⅹ",J443,G443*$H$429))</f>
        <v/>
      </c>
      <c r="L443" s="251" t="str">
        <f>IF($B443=FALSE,"",IF(H443="ⅹ",K443,H443*$H$429))</f>
        <v/>
      </c>
      <c r="M443" s="241"/>
      <c r="N443" s="252" t="b">
        <f t="shared" si="307"/>
        <v>0</v>
      </c>
      <c r="O443" s="396" t="s">
        <v>511</v>
      </c>
      <c r="P443" s="400">
        <v>9</v>
      </c>
      <c r="Q443" s="398" t="str">
        <f t="shared" si="308"/>
        <v/>
      </c>
      <c r="R443" s="252" t="str">
        <f t="shared" si="308"/>
        <v/>
      </c>
      <c r="S443" s="252" t="str">
        <f t="shared" si="308"/>
        <v/>
      </c>
      <c r="T443" s="402" t="str">
        <f t="shared" si="309"/>
        <v/>
      </c>
      <c r="U443" s="398" t="str">
        <f t="shared" si="313"/>
        <v/>
      </c>
      <c r="V443" s="398" t="str">
        <f t="shared" si="314"/>
        <v/>
      </c>
      <c r="W443" s="398" t="str">
        <f t="shared" si="315"/>
        <v/>
      </c>
      <c r="X443" s="403" t="str">
        <f t="shared" si="312"/>
        <v/>
      </c>
    </row>
    <row r="444" spans="2:24" s="238" customFormat="1" ht="15" customHeight="1">
      <c r="B444" s="246" t="b">
        <f>IF(Pressure_1_R4!U13="",FALSE,TRUE)</f>
        <v>0</v>
      </c>
      <c r="C444" s="247">
        <v>10</v>
      </c>
      <c r="D444" s="248" t="str">
        <f>IF($B444=FALSE,"",표준압력!F349)</f>
        <v/>
      </c>
      <c r="E444" s="248" t="str">
        <f>IF($B444=FALSE,"",표준압력!H349)</f>
        <v/>
      </c>
      <c r="F444" s="248" t="str">
        <f>IF($B444=FALSE,"",Pressure_1_R4!U13)</f>
        <v/>
      </c>
      <c r="G444" s="249" t="str">
        <f>IF($B444=FALSE,"",Pressure_1_R4!V13)</f>
        <v/>
      </c>
      <c r="H444" s="249" t="str">
        <f>IF($B444=FALSE,"",Pressure_1_R4!W13)</f>
        <v/>
      </c>
      <c r="I444" s="255" t="b">
        <f t="shared" si="306"/>
        <v>0</v>
      </c>
      <c r="J444" s="250" t="str">
        <f>IF($B444=FALSE,"",F444*$H$429)</f>
        <v/>
      </c>
      <c r="K444" s="251" t="str">
        <f>IF($B444=FALSE,"",IF(G444="ⅹ",J444,G444*$H$429))</f>
        <v/>
      </c>
      <c r="L444" s="251" t="str">
        <f>IF($B444=FALSE,"",IF(H444="ⅹ",K444,H444*$H$429))</f>
        <v/>
      </c>
      <c r="M444" s="241"/>
      <c r="N444" s="252" t="b">
        <f t="shared" si="307"/>
        <v>0</v>
      </c>
      <c r="O444" s="396" t="s">
        <v>511</v>
      </c>
      <c r="P444" s="400">
        <v>10</v>
      </c>
      <c r="Q444" s="398" t="str">
        <f t="shared" si="308"/>
        <v/>
      </c>
      <c r="R444" s="252" t="str">
        <f t="shared" si="308"/>
        <v/>
      </c>
      <c r="S444" s="252" t="str">
        <f t="shared" si="308"/>
        <v/>
      </c>
      <c r="T444" s="402" t="str">
        <f t="shared" si="309"/>
        <v/>
      </c>
      <c r="U444" s="398" t="str">
        <f t="shared" si="313"/>
        <v/>
      </c>
      <c r="V444" s="398" t="str">
        <f t="shared" si="314"/>
        <v/>
      </c>
      <c r="W444" s="398" t="str">
        <f t="shared" si="315"/>
        <v/>
      </c>
      <c r="X444" s="403" t="str">
        <f t="shared" si="312"/>
        <v/>
      </c>
    </row>
    <row r="445" spans="2:24" s="238" customFormat="1" ht="15" customHeight="1">
      <c r="B445" s="246" t="b">
        <f>IF(Pressure_1_R4!U14="",FALSE,TRUE)</f>
        <v>0</v>
      </c>
      <c r="C445" s="247">
        <v>11</v>
      </c>
      <c r="D445" s="248" t="str">
        <f>IF($B445=FALSE,"",표준압력!F350)</f>
        <v/>
      </c>
      <c r="E445" s="248" t="str">
        <f>IF($B445=FALSE,"",표준압력!H350)</f>
        <v/>
      </c>
      <c r="F445" s="248" t="str">
        <f>IF($B445=FALSE,"",Pressure_1_R4!U14)</f>
        <v/>
      </c>
      <c r="G445" s="249" t="str">
        <f>IF($B445=FALSE,"",Pressure_1_R4!V14)</f>
        <v/>
      </c>
      <c r="H445" s="249" t="str">
        <f>IF($B445=FALSE,"",Pressure_1_R4!W14)</f>
        <v/>
      </c>
      <c r="I445" s="255" t="b">
        <f t="shared" si="306"/>
        <v>0</v>
      </c>
      <c r="J445" s="250" t="str">
        <f>IF($B445=FALSE,"",F445*$H$429)</f>
        <v/>
      </c>
      <c r="K445" s="251" t="str">
        <f>IF($B445=FALSE,"",IF(G445="ⅹ",J445,G445*$H$429))</f>
        <v/>
      </c>
      <c r="L445" s="251" t="str">
        <f>IF($B445=FALSE,"",IF(H445="ⅹ",K445,H445*$H$429))</f>
        <v/>
      </c>
      <c r="M445" s="241"/>
      <c r="N445" s="252" t="b">
        <f t="shared" si="307"/>
        <v>0</v>
      </c>
      <c r="O445" s="396" t="s">
        <v>511</v>
      </c>
      <c r="P445" s="400">
        <v>11</v>
      </c>
      <c r="Q445" s="398" t="str">
        <f t="shared" si="308"/>
        <v/>
      </c>
      <c r="R445" s="252" t="str">
        <f t="shared" si="308"/>
        <v/>
      </c>
      <c r="S445" s="252" t="str">
        <f t="shared" si="308"/>
        <v/>
      </c>
      <c r="T445" s="402" t="str">
        <f t="shared" si="309"/>
        <v/>
      </c>
      <c r="U445" s="398" t="str">
        <f t="shared" si="313"/>
        <v/>
      </c>
      <c r="V445" s="398" t="str">
        <f t="shared" si="314"/>
        <v/>
      </c>
      <c r="W445" s="398" t="str">
        <f t="shared" si="315"/>
        <v/>
      </c>
      <c r="X445" s="403" t="str">
        <f t="shared" si="312"/>
        <v/>
      </c>
    </row>
    <row r="446" spans="2:24" s="238" customFormat="1" ht="15" customHeight="1">
      <c r="B446" s="246" t="b">
        <f>IF(Pressure_1_R4!U15="",FALSE,TRUE)</f>
        <v>0</v>
      </c>
      <c r="C446" s="247">
        <v>12</v>
      </c>
      <c r="D446" s="248" t="str">
        <f>IF($B446=FALSE,"",표준압력!F351)</f>
        <v/>
      </c>
      <c r="E446" s="248" t="str">
        <f>IF($B446=FALSE,"",표준압력!H351)</f>
        <v/>
      </c>
      <c r="F446" s="248" t="str">
        <f>IF($B446=FALSE,"",Pressure_1_R4!U15)</f>
        <v/>
      </c>
      <c r="G446" s="249" t="str">
        <f>IF($B446=FALSE,"",Pressure_1_R4!V15)</f>
        <v/>
      </c>
      <c r="H446" s="249" t="str">
        <f>IF($B446=FALSE,"",Pressure_1_R4!W15)</f>
        <v/>
      </c>
      <c r="I446" s="255" t="b">
        <f t="shared" si="306"/>
        <v>0</v>
      </c>
      <c r="J446" s="250" t="str">
        <f>IF($B446=FALSE,"",F446*$H$429)</f>
        <v/>
      </c>
      <c r="K446" s="251" t="str">
        <f>IF($B446=FALSE,"",IF(G446="ⅹ",J446,G446*$H$429))</f>
        <v/>
      </c>
      <c r="L446" s="251" t="str">
        <f>IF($B446=FALSE,"",IF(H446="ⅹ",K446,H446*$H$429))</f>
        <v/>
      </c>
      <c r="M446" s="241"/>
      <c r="N446" s="252" t="b">
        <f t="shared" si="307"/>
        <v>0</v>
      </c>
      <c r="O446" s="396" t="s">
        <v>511</v>
      </c>
      <c r="P446" s="400">
        <v>12</v>
      </c>
      <c r="Q446" s="398" t="str">
        <f t="shared" si="308"/>
        <v/>
      </c>
      <c r="R446" s="252" t="str">
        <f t="shared" si="308"/>
        <v/>
      </c>
      <c r="S446" s="252" t="str">
        <f t="shared" si="308"/>
        <v/>
      </c>
      <c r="T446" s="402" t="str">
        <f t="shared" si="309"/>
        <v/>
      </c>
      <c r="U446" s="398" t="str">
        <f t="shared" si="313"/>
        <v/>
      </c>
      <c r="V446" s="398" t="str">
        <f t="shared" si="314"/>
        <v/>
      </c>
      <c r="W446" s="398" t="str">
        <f t="shared" si="315"/>
        <v/>
      </c>
      <c r="X446" s="403" t="str">
        <f t="shared" si="312"/>
        <v/>
      </c>
    </row>
    <row r="447" spans="2:24" s="238" customFormat="1" ht="15" customHeight="1">
      <c r="B447" s="246" t="b">
        <f>IF(Pressure_1_R4!U16="",FALSE,TRUE)</f>
        <v>0</v>
      </c>
      <c r="C447" s="247">
        <v>13</v>
      </c>
      <c r="D447" s="248" t="str">
        <f>IF($B447=FALSE,"",표준압력!F352)</f>
        <v/>
      </c>
      <c r="E447" s="248" t="str">
        <f>IF($B447=FALSE,"",표준압력!H352)</f>
        <v/>
      </c>
      <c r="F447" s="248" t="str">
        <f>IF($B447=FALSE,"",Pressure_1_R4!U16)</f>
        <v/>
      </c>
      <c r="G447" s="249" t="str">
        <f>IF($B447=FALSE,"",Pressure_1_R4!V16)</f>
        <v/>
      </c>
      <c r="H447" s="249" t="str">
        <f>IF($B447=FALSE,"",Pressure_1_R4!W16)</f>
        <v/>
      </c>
      <c r="I447" s="255" t="b">
        <f t="shared" si="306"/>
        <v>0</v>
      </c>
      <c r="J447" s="250" t="str">
        <f>IF($B447=FALSE,"",F447*$H$429)</f>
        <v/>
      </c>
      <c r="K447" s="251" t="str">
        <f>IF($B447=FALSE,"",IF(G447="ⅹ",J447,G447*$H$429))</f>
        <v/>
      </c>
      <c r="L447" s="251" t="str">
        <f>IF($B447=FALSE,"",IF(H447="ⅹ",K447,H447*$H$429))</f>
        <v/>
      </c>
      <c r="M447" s="241"/>
      <c r="N447" s="252" t="b">
        <f t="shared" si="307"/>
        <v>0</v>
      </c>
      <c r="O447" s="396" t="s">
        <v>511</v>
      </c>
      <c r="P447" s="400">
        <v>13</v>
      </c>
      <c r="Q447" s="398" t="str">
        <f t="shared" si="308"/>
        <v/>
      </c>
      <c r="R447" s="252" t="str">
        <f t="shared" si="308"/>
        <v/>
      </c>
      <c r="S447" s="252" t="str">
        <f t="shared" si="308"/>
        <v/>
      </c>
      <c r="T447" s="402" t="str">
        <f t="shared" si="309"/>
        <v/>
      </c>
      <c r="U447" s="398" t="str">
        <f t="shared" si="313"/>
        <v/>
      </c>
      <c r="V447" s="398" t="str">
        <f t="shared" si="314"/>
        <v/>
      </c>
      <c r="W447" s="398" t="str">
        <f t="shared" si="315"/>
        <v/>
      </c>
      <c r="X447" s="403" t="str">
        <f t="shared" si="312"/>
        <v/>
      </c>
    </row>
    <row r="448" spans="2:24" s="238" customFormat="1" ht="15" customHeight="1">
      <c r="B448" s="246" t="b">
        <f>IF(Pressure_1_R4!U17="",FALSE,TRUE)</f>
        <v>0</v>
      </c>
      <c r="C448" s="247">
        <v>14</v>
      </c>
      <c r="D448" s="248" t="str">
        <f>IF($B448=FALSE,"",표준압력!F353)</f>
        <v/>
      </c>
      <c r="E448" s="248" t="str">
        <f>IF($B448=FALSE,"",표준압력!H353)</f>
        <v/>
      </c>
      <c r="F448" s="248" t="str">
        <f>IF($B448=FALSE,"",Pressure_1_R4!U17)</f>
        <v/>
      </c>
      <c r="G448" s="249" t="str">
        <f>IF($B448=FALSE,"",Pressure_1_R4!V17)</f>
        <v/>
      </c>
      <c r="H448" s="249" t="str">
        <f>IF($B448=FALSE,"",Pressure_1_R4!W17)</f>
        <v/>
      </c>
      <c r="I448" s="255" t="b">
        <f t="shared" si="306"/>
        <v>0</v>
      </c>
      <c r="J448" s="250" t="str">
        <f>IF($B448=FALSE,"",F448*$H$429)</f>
        <v/>
      </c>
      <c r="K448" s="251" t="str">
        <f>IF($B448=FALSE,"",IF(G448="ⅹ",J448,G448*$H$429))</f>
        <v/>
      </c>
      <c r="L448" s="251" t="str">
        <f>IF($B448=FALSE,"",IF(H448="ⅹ",K448,H448*$H$429))</f>
        <v/>
      </c>
      <c r="M448" s="241"/>
      <c r="N448" s="252" t="b">
        <f t="shared" si="307"/>
        <v>0</v>
      </c>
      <c r="O448" s="396" t="s">
        <v>511</v>
      </c>
      <c r="P448" s="400">
        <v>14</v>
      </c>
      <c r="Q448" s="398" t="str">
        <f t="shared" si="308"/>
        <v/>
      </c>
      <c r="R448" s="252" t="str">
        <f t="shared" si="308"/>
        <v/>
      </c>
      <c r="S448" s="252" t="str">
        <f t="shared" si="308"/>
        <v/>
      </c>
      <c r="T448" s="402" t="str">
        <f t="shared" si="309"/>
        <v/>
      </c>
      <c r="U448" s="398" t="str">
        <f t="shared" si="313"/>
        <v/>
      </c>
      <c r="V448" s="398" t="str">
        <f t="shared" si="314"/>
        <v/>
      </c>
      <c r="W448" s="398" t="str">
        <f t="shared" si="315"/>
        <v/>
      </c>
      <c r="X448" s="403" t="str">
        <f t="shared" si="312"/>
        <v/>
      </c>
    </row>
    <row r="449" spans="2:24" s="238" customFormat="1" ht="15" customHeight="1">
      <c r="B449" s="246" t="b">
        <f>IF(Pressure_1_R4!U18="",FALSE,TRUE)</f>
        <v>0</v>
      </c>
      <c r="C449" s="247">
        <v>15</v>
      </c>
      <c r="D449" s="248" t="str">
        <f>IF($B449=FALSE,"",표준압력!F354)</f>
        <v/>
      </c>
      <c r="E449" s="248" t="str">
        <f>IF($B449=FALSE,"",표준압력!H354)</f>
        <v/>
      </c>
      <c r="F449" s="248" t="str">
        <f>IF($B449=FALSE,"",Pressure_1_R4!U18)</f>
        <v/>
      </c>
      <c r="G449" s="249" t="str">
        <f>IF($B449=FALSE,"",Pressure_1_R4!V18)</f>
        <v/>
      </c>
      <c r="H449" s="249" t="str">
        <f>IF($B449=FALSE,"",Pressure_1_R4!W18)</f>
        <v/>
      </c>
      <c r="I449" s="255" t="b">
        <f t="shared" si="306"/>
        <v>0</v>
      </c>
      <c r="J449" s="250" t="str">
        <f>IF($B449=FALSE,"",F449*$H$429)</f>
        <v/>
      </c>
      <c r="K449" s="251" t="str">
        <f>IF($B449=FALSE,"",IF(G449="ⅹ",J449,G449*$H$429))</f>
        <v/>
      </c>
      <c r="L449" s="251" t="str">
        <f>IF($B449=FALSE,"",IF(H449="ⅹ",K449,H449*$H$429))</f>
        <v/>
      </c>
      <c r="M449" s="241"/>
      <c r="N449" s="252" t="b">
        <f t="shared" si="307"/>
        <v>0</v>
      </c>
      <c r="O449" s="396" t="s">
        <v>511</v>
      </c>
      <c r="P449" s="400">
        <v>15</v>
      </c>
      <c r="Q449" s="398" t="str">
        <f t="shared" si="308"/>
        <v/>
      </c>
      <c r="R449" s="252" t="str">
        <f t="shared" si="308"/>
        <v/>
      </c>
      <c r="S449" s="252" t="str">
        <f t="shared" si="308"/>
        <v/>
      </c>
      <c r="T449" s="402" t="str">
        <f t="shared" si="309"/>
        <v/>
      </c>
      <c r="U449" s="398" t="str">
        <f t="shared" si="313"/>
        <v/>
      </c>
      <c r="V449" s="398" t="str">
        <f t="shared" si="314"/>
        <v/>
      </c>
      <c r="W449" s="398" t="str">
        <f t="shared" si="315"/>
        <v/>
      </c>
      <c r="X449" s="403" t="str">
        <f t="shared" si="312"/>
        <v/>
      </c>
    </row>
    <row r="450" spans="2:24" s="238" customFormat="1" ht="15" customHeight="1">
      <c r="B450" s="246" t="b">
        <f>IF(Pressure_1_R4!U19="",FALSE,TRUE)</f>
        <v>0</v>
      </c>
      <c r="C450" s="247">
        <v>16</v>
      </c>
      <c r="D450" s="248" t="str">
        <f>IF($B450=FALSE,"",표준압력!F355)</f>
        <v/>
      </c>
      <c r="E450" s="248" t="str">
        <f>IF($B450=FALSE,"",표준압력!H355)</f>
        <v/>
      </c>
      <c r="F450" s="248" t="str">
        <f>IF($B450=FALSE,"",Pressure_1_R4!U19)</f>
        <v/>
      </c>
      <c r="G450" s="249" t="str">
        <f>IF($B450=FALSE,"",Pressure_1_R4!V19)</f>
        <v/>
      </c>
      <c r="H450" s="249" t="str">
        <f>IF($B450=FALSE,"",Pressure_1_R4!W19)</f>
        <v/>
      </c>
      <c r="I450" s="255" t="b">
        <f t="shared" si="306"/>
        <v>0</v>
      </c>
      <c r="J450" s="250" t="str">
        <f>IF($B450=FALSE,"",F450*$H$429)</f>
        <v/>
      </c>
      <c r="K450" s="251" t="str">
        <f>IF($B450=FALSE,"",IF(G450="ⅹ",J450,G450*$H$429))</f>
        <v/>
      </c>
      <c r="L450" s="251" t="str">
        <f>IF($B450=FALSE,"",IF(H450="ⅹ",K450,H450*$H$429))</f>
        <v/>
      </c>
      <c r="M450" s="241"/>
      <c r="N450" s="252" t="b">
        <f t="shared" si="307"/>
        <v>0</v>
      </c>
      <c r="O450" s="396" t="s">
        <v>511</v>
      </c>
      <c r="P450" s="400">
        <v>16</v>
      </c>
      <c r="Q450" s="398" t="str">
        <f t="shared" ref="Q450:S463" ca="1" si="316">IF($N450=FALSE,"",OFFSET(J$434,$B$429*2-($P450-1),0))</f>
        <v/>
      </c>
      <c r="R450" s="252" t="str">
        <f t="shared" ca="1" si="316"/>
        <v/>
      </c>
      <c r="S450" s="252" t="str">
        <f t="shared" ca="1" si="316"/>
        <v/>
      </c>
      <c r="T450" s="402" t="str">
        <f t="shared" si="309"/>
        <v/>
      </c>
      <c r="U450" s="398" t="str">
        <f t="shared" si="313"/>
        <v/>
      </c>
      <c r="V450" s="398" t="str">
        <f t="shared" si="314"/>
        <v/>
      </c>
      <c r="W450" s="398" t="str">
        <f t="shared" si="315"/>
        <v/>
      </c>
      <c r="X450" s="403" t="str">
        <f t="shared" si="312"/>
        <v/>
      </c>
    </row>
    <row r="451" spans="2:24" s="238" customFormat="1" ht="15" customHeight="1">
      <c r="B451" s="246" t="b">
        <f>IF(Pressure_1_R4!U20="",FALSE,TRUE)</f>
        <v>0</v>
      </c>
      <c r="C451" s="247">
        <v>17</v>
      </c>
      <c r="D451" s="248" t="str">
        <f>IF($B451=FALSE,"",표준압력!F356)</f>
        <v/>
      </c>
      <c r="E451" s="248" t="str">
        <f>IF($B451=FALSE,"",표준압력!H356)</f>
        <v/>
      </c>
      <c r="F451" s="248" t="str">
        <f>IF($B451=FALSE,"",Pressure_1_R4!U20)</f>
        <v/>
      </c>
      <c r="G451" s="249" t="str">
        <f>IF($B451=FALSE,"",Pressure_1_R4!V20)</f>
        <v/>
      </c>
      <c r="H451" s="249" t="str">
        <f>IF($B451=FALSE,"",Pressure_1_R4!W20)</f>
        <v/>
      </c>
      <c r="I451" s="255" t="b">
        <f t="shared" si="306"/>
        <v>0</v>
      </c>
      <c r="J451" s="250" t="str">
        <f>IF($B451=FALSE,"",F451*$H$429)</f>
        <v/>
      </c>
      <c r="K451" s="251" t="str">
        <f>IF($B451=FALSE,"",IF(G451="ⅹ",J451,G451*$H$429))</f>
        <v/>
      </c>
      <c r="L451" s="251" t="str">
        <f>IF($B451=FALSE,"",IF(H451="ⅹ",K451,H451*$H$429))</f>
        <v/>
      </c>
      <c r="M451" s="241"/>
      <c r="N451" s="252" t="b">
        <f t="shared" si="307"/>
        <v>0</v>
      </c>
      <c r="O451" s="396" t="s">
        <v>511</v>
      </c>
      <c r="P451" s="400">
        <v>17</v>
      </c>
      <c r="Q451" s="398" t="str">
        <f t="shared" ca="1" si="316"/>
        <v/>
      </c>
      <c r="R451" s="252" t="str">
        <f t="shared" ca="1" si="316"/>
        <v/>
      </c>
      <c r="S451" s="252" t="str">
        <f t="shared" ca="1" si="316"/>
        <v/>
      </c>
      <c r="T451" s="402" t="str">
        <f t="shared" si="309"/>
        <v/>
      </c>
      <c r="U451" s="398" t="str">
        <f t="shared" si="313"/>
        <v/>
      </c>
      <c r="V451" s="398" t="str">
        <f t="shared" si="314"/>
        <v/>
      </c>
      <c r="W451" s="398" t="str">
        <f t="shared" si="315"/>
        <v/>
      </c>
      <c r="X451" s="403" t="str">
        <f t="shared" si="312"/>
        <v/>
      </c>
    </row>
    <row r="452" spans="2:24" s="238" customFormat="1" ht="15" customHeight="1">
      <c r="B452" s="246" t="b">
        <f>IF(Pressure_1_R4!U21="",FALSE,TRUE)</f>
        <v>0</v>
      </c>
      <c r="C452" s="247">
        <v>18</v>
      </c>
      <c r="D452" s="248" t="str">
        <f>IF($B452=FALSE,"",표준압력!F357)</f>
        <v/>
      </c>
      <c r="E452" s="248" t="str">
        <f>IF($B452=FALSE,"",표준압력!H357)</f>
        <v/>
      </c>
      <c r="F452" s="248" t="str">
        <f>IF($B452=FALSE,"",Pressure_1_R4!U21)</f>
        <v/>
      </c>
      <c r="G452" s="249" t="str">
        <f>IF($B452=FALSE,"",Pressure_1_R4!V21)</f>
        <v/>
      </c>
      <c r="H452" s="249" t="str">
        <f>IF($B452=FALSE,"",Pressure_1_R4!W21)</f>
        <v/>
      </c>
      <c r="I452" s="255" t="b">
        <f t="shared" si="306"/>
        <v>0</v>
      </c>
      <c r="J452" s="250" t="str">
        <f>IF($B452=FALSE,"",F452*$H$429)</f>
        <v/>
      </c>
      <c r="K452" s="251" t="str">
        <f>IF($B452=FALSE,"",IF(G452="ⅹ",J452,G452*$H$429))</f>
        <v/>
      </c>
      <c r="L452" s="251" t="str">
        <f>IF($B452=FALSE,"",IF(H452="ⅹ",K452,H452*$H$429))</f>
        <v/>
      </c>
      <c r="M452" s="241"/>
      <c r="N452" s="252" t="b">
        <f t="shared" si="307"/>
        <v>0</v>
      </c>
      <c r="O452" s="396" t="s">
        <v>511</v>
      </c>
      <c r="P452" s="400">
        <v>18</v>
      </c>
      <c r="Q452" s="398" t="str">
        <f t="shared" ca="1" si="316"/>
        <v/>
      </c>
      <c r="R452" s="252" t="str">
        <f t="shared" ca="1" si="316"/>
        <v/>
      </c>
      <c r="S452" s="252" t="str">
        <f t="shared" ca="1" si="316"/>
        <v/>
      </c>
      <c r="T452" s="402" t="str">
        <f t="shared" si="309"/>
        <v/>
      </c>
      <c r="U452" s="398" t="str">
        <f t="shared" si="313"/>
        <v/>
      </c>
      <c r="V452" s="398" t="str">
        <f t="shared" si="314"/>
        <v/>
      </c>
      <c r="W452" s="398" t="str">
        <f t="shared" si="315"/>
        <v/>
      </c>
      <c r="X452" s="403" t="str">
        <f t="shared" si="312"/>
        <v/>
      </c>
    </row>
    <row r="453" spans="2:24" s="238" customFormat="1" ht="15" customHeight="1">
      <c r="B453" s="246" t="b">
        <f>IF(Pressure_1_R4!U22="",FALSE,TRUE)</f>
        <v>0</v>
      </c>
      <c r="C453" s="247">
        <v>19</v>
      </c>
      <c r="D453" s="248" t="str">
        <f>IF($B453=FALSE,"",표준압력!F358)</f>
        <v/>
      </c>
      <c r="E453" s="248" t="str">
        <f>IF($B453=FALSE,"",표준압력!H358)</f>
        <v/>
      </c>
      <c r="F453" s="248" t="str">
        <f>IF($B453=FALSE,"",Pressure_1_R4!U22)</f>
        <v/>
      </c>
      <c r="G453" s="249" t="str">
        <f>IF($B453=FALSE,"",Pressure_1_R4!V22)</f>
        <v/>
      </c>
      <c r="H453" s="249" t="str">
        <f>IF($B453=FALSE,"",Pressure_1_R4!W22)</f>
        <v/>
      </c>
      <c r="I453" s="255" t="b">
        <f t="shared" si="306"/>
        <v>0</v>
      </c>
      <c r="J453" s="250" t="str">
        <f>IF($B453=FALSE,"",F453*$H$429)</f>
        <v/>
      </c>
      <c r="K453" s="251" t="str">
        <f>IF($B453=FALSE,"",IF(G453="ⅹ",J453,G453*$H$429))</f>
        <v/>
      </c>
      <c r="L453" s="251" t="str">
        <f>IF($B453=FALSE,"",IF(H453="ⅹ",K453,H453*$H$429))</f>
        <v/>
      </c>
      <c r="M453" s="241"/>
      <c r="N453" s="252" t="b">
        <f t="shared" si="307"/>
        <v>0</v>
      </c>
      <c r="O453" s="396" t="s">
        <v>511</v>
      </c>
      <c r="P453" s="400">
        <v>19</v>
      </c>
      <c r="Q453" s="398" t="str">
        <f t="shared" ca="1" si="316"/>
        <v/>
      </c>
      <c r="R453" s="252" t="str">
        <f t="shared" ca="1" si="316"/>
        <v/>
      </c>
      <c r="S453" s="252" t="str">
        <f t="shared" ca="1" si="316"/>
        <v/>
      </c>
      <c r="T453" s="402" t="str">
        <f t="shared" si="309"/>
        <v/>
      </c>
      <c r="U453" s="398" t="str">
        <f t="shared" si="313"/>
        <v/>
      </c>
      <c r="V453" s="398" t="str">
        <f t="shared" si="314"/>
        <v/>
      </c>
      <c r="W453" s="398" t="str">
        <f t="shared" si="315"/>
        <v/>
      </c>
      <c r="X453" s="403" t="str">
        <f t="shared" si="312"/>
        <v/>
      </c>
    </row>
    <row r="454" spans="2:24" s="238" customFormat="1" ht="15" customHeight="1">
      <c r="B454" s="246" t="b">
        <f>IF(Pressure_1_R4!U23="",FALSE,TRUE)</f>
        <v>0</v>
      </c>
      <c r="C454" s="247">
        <v>20</v>
      </c>
      <c r="D454" s="248" t="str">
        <f>IF($B454=FALSE,"",표준압력!F359)</f>
        <v/>
      </c>
      <c r="E454" s="248" t="str">
        <f>IF($B454=FALSE,"",표준압력!H359)</f>
        <v/>
      </c>
      <c r="F454" s="248" t="str">
        <f>IF($B454=FALSE,"",Pressure_1_R4!U23)</f>
        <v/>
      </c>
      <c r="G454" s="249" t="str">
        <f>IF($B454=FALSE,"",Pressure_1_R4!V23)</f>
        <v/>
      </c>
      <c r="H454" s="249" t="str">
        <f>IF($B454=FALSE,"",Pressure_1_R4!W23)</f>
        <v/>
      </c>
      <c r="I454" s="255" t="b">
        <f t="shared" si="306"/>
        <v>0</v>
      </c>
      <c r="J454" s="250" t="str">
        <f>IF($B454=FALSE,"",F454*$H$429)</f>
        <v/>
      </c>
      <c r="K454" s="251" t="str">
        <f>IF($B454=FALSE,"",IF(G454="ⅹ",J454,G454*$H$429))</f>
        <v/>
      </c>
      <c r="L454" s="251" t="str">
        <f>IF($B454=FALSE,"",IF(H454="ⅹ",K454,H454*$H$429))</f>
        <v/>
      </c>
      <c r="M454" s="241"/>
      <c r="N454" s="252" t="b">
        <f t="shared" si="307"/>
        <v>0</v>
      </c>
      <c r="O454" s="396" t="s">
        <v>511</v>
      </c>
      <c r="P454" s="400">
        <v>20</v>
      </c>
      <c r="Q454" s="398" t="str">
        <f t="shared" ca="1" si="316"/>
        <v/>
      </c>
      <c r="R454" s="252" t="str">
        <f t="shared" ca="1" si="316"/>
        <v/>
      </c>
      <c r="S454" s="252" t="str">
        <f t="shared" ca="1" si="316"/>
        <v/>
      </c>
      <c r="T454" s="402" t="str">
        <f t="shared" si="309"/>
        <v/>
      </c>
      <c r="U454" s="398" t="str">
        <f t="shared" si="313"/>
        <v/>
      </c>
      <c r="V454" s="398" t="str">
        <f t="shared" si="314"/>
        <v/>
      </c>
      <c r="W454" s="398" t="str">
        <f t="shared" si="315"/>
        <v/>
      </c>
      <c r="X454" s="403" t="str">
        <f t="shared" si="312"/>
        <v/>
      </c>
    </row>
    <row r="455" spans="2:24" s="238" customFormat="1" ht="15" customHeight="1">
      <c r="B455" s="246" t="b">
        <f>IF(Pressure_1_R4!U24="",FALSE,TRUE)</f>
        <v>0</v>
      </c>
      <c r="C455" s="247">
        <v>21</v>
      </c>
      <c r="D455" s="248" t="str">
        <f>IF($B455=FALSE,"",표준압력!F360)</f>
        <v/>
      </c>
      <c r="E455" s="248" t="str">
        <f>IF($B455=FALSE,"",표준압력!H360)</f>
        <v/>
      </c>
      <c r="F455" s="248" t="str">
        <f>IF($B455=FALSE,"",Pressure_1_R4!U24)</f>
        <v/>
      </c>
      <c r="G455" s="249" t="str">
        <f>IF($B455=FALSE,"",Pressure_1_R4!V24)</f>
        <v/>
      </c>
      <c r="H455" s="249" t="str">
        <f>IF($B455=FALSE,"",Pressure_1_R4!W24)</f>
        <v/>
      </c>
      <c r="I455" s="255" t="b">
        <f t="shared" si="306"/>
        <v>0</v>
      </c>
      <c r="J455" s="250" t="str">
        <f>IF($B455=FALSE,"",F455*$H$429)</f>
        <v/>
      </c>
      <c r="K455" s="251" t="str">
        <f>IF($B455=FALSE,"",IF(G455="ⅹ",J455,G455*$H$429))</f>
        <v/>
      </c>
      <c r="L455" s="251" t="str">
        <f>IF($B455=FALSE,"",IF(H455="ⅹ",K455,H455*$H$429))</f>
        <v/>
      </c>
      <c r="M455" s="241"/>
      <c r="N455" s="252" t="b">
        <f t="shared" si="307"/>
        <v>0</v>
      </c>
      <c r="O455" s="396" t="s">
        <v>511</v>
      </c>
      <c r="P455" s="400">
        <v>21</v>
      </c>
      <c r="Q455" s="398" t="str">
        <f t="shared" ca="1" si="316"/>
        <v/>
      </c>
      <c r="R455" s="252" t="str">
        <f t="shared" ca="1" si="316"/>
        <v/>
      </c>
      <c r="S455" s="252" t="str">
        <f t="shared" ca="1" si="316"/>
        <v/>
      </c>
      <c r="T455" s="402" t="str">
        <f t="shared" si="309"/>
        <v/>
      </c>
      <c r="U455" s="398" t="str">
        <f t="shared" si="313"/>
        <v/>
      </c>
      <c r="V455" s="398" t="str">
        <f t="shared" si="314"/>
        <v/>
      </c>
      <c r="W455" s="398" t="str">
        <f t="shared" si="315"/>
        <v/>
      </c>
      <c r="X455" s="403" t="str">
        <f t="shared" si="312"/>
        <v/>
      </c>
    </row>
    <row r="456" spans="2:24" s="238" customFormat="1" ht="15" customHeight="1">
      <c r="B456" s="246" t="b">
        <f>IF(Pressure_1_R4!U25="",FALSE,TRUE)</f>
        <v>0</v>
      </c>
      <c r="C456" s="247">
        <v>22</v>
      </c>
      <c r="D456" s="248" t="str">
        <f>IF($B456=FALSE,"",표준압력!F361)</f>
        <v/>
      </c>
      <c r="E456" s="248" t="str">
        <f>IF($B456=FALSE,"",표준압력!H361)</f>
        <v/>
      </c>
      <c r="F456" s="248" t="str">
        <f>IF($B456=FALSE,"",Pressure_1_R4!U25)</f>
        <v/>
      </c>
      <c r="G456" s="249" t="str">
        <f>IF($B456=FALSE,"",Pressure_1_R4!V25)</f>
        <v/>
      </c>
      <c r="H456" s="249" t="str">
        <f>IF($B456=FALSE,"",Pressure_1_R4!W25)</f>
        <v/>
      </c>
      <c r="I456" s="255" t="b">
        <f t="shared" si="306"/>
        <v>0</v>
      </c>
      <c r="J456" s="250" t="str">
        <f>IF($B456=FALSE,"",F456*$H$429)</f>
        <v/>
      </c>
      <c r="K456" s="251" t="str">
        <f>IF($B456=FALSE,"",IF(G456="ⅹ",J456,G456*$H$429))</f>
        <v/>
      </c>
      <c r="L456" s="251" t="str">
        <f>IF($B456=FALSE,"",IF(H456="ⅹ",K456,H456*$H$429))</f>
        <v/>
      </c>
      <c r="M456" s="241"/>
      <c r="N456" s="252" t="b">
        <f t="shared" si="307"/>
        <v>0</v>
      </c>
      <c r="O456" s="396" t="s">
        <v>511</v>
      </c>
      <c r="P456" s="400">
        <v>22</v>
      </c>
      <c r="Q456" s="398" t="str">
        <f t="shared" ca="1" si="316"/>
        <v/>
      </c>
      <c r="R456" s="252" t="str">
        <f t="shared" ca="1" si="316"/>
        <v/>
      </c>
      <c r="S456" s="252" t="str">
        <f t="shared" ca="1" si="316"/>
        <v/>
      </c>
      <c r="T456" s="402" t="str">
        <f t="shared" si="309"/>
        <v/>
      </c>
      <c r="U456" s="398" t="str">
        <f t="shared" si="313"/>
        <v/>
      </c>
      <c r="V456" s="398" t="str">
        <f t="shared" si="314"/>
        <v/>
      </c>
      <c r="W456" s="398" t="str">
        <f t="shared" si="315"/>
        <v/>
      </c>
      <c r="X456" s="403" t="str">
        <f t="shared" si="312"/>
        <v/>
      </c>
    </row>
    <row r="457" spans="2:24" s="238" customFormat="1" ht="15" customHeight="1">
      <c r="B457" s="246" t="b">
        <f>IF(Pressure_1_R4!U26="",FALSE,TRUE)</f>
        <v>0</v>
      </c>
      <c r="C457" s="247">
        <v>23</v>
      </c>
      <c r="D457" s="248" t="str">
        <f>IF($B457=FALSE,"",표준압력!F362)</f>
        <v/>
      </c>
      <c r="E457" s="248" t="str">
        <f>IF($B457=FALSE,"",표준압력!H362)</f>
        <v/>
      </c>
      <c r="F457" s="248" t="str">
        <f>IF($B457=FALSE,"",Pressure_1_R4!U26)</f>
        <v/>
      </c>
      <c r="G457" s="249" t="str">
        <f>IF($B457=FALSE,"",Pressure_1_R4!V26)</f>
        <v/>
      </c>
      <c r="H457" s="249" t="str">
        <f>IF($B457=FALSE,"",Pressure_1_R4!W26)</f>
        <v/>
      </c>
      <c r="I457" s="255" t="b">
        <f t="shared" si="306"/>
        <v>0</v>
      </c>
      <c r="J457" s="250" t="str">
        <f>IF($B457=FALSE,"",F457*$H$429)</f>
        <v/>
      </c>
      <c r="K457" s="251" t="str">
        <f>IF($B457=FALSE,"",IF(G457="ⅹ",J457,G457*$H$429))</f>
        <v/>
      </c>
      <c r="L457" s="251" t="str">
        <f>IF($B457=FALSE,"",IF(H457="ⅹ",K457,H457*$H$429))</f>
        <v/>
      </c>
      <c r="M457" s="241"/>
      <c r="N457" s="252" t="b">
        <f t="shared" si="307"/>
        <v>0</v>
      </c>
      <c r="O457" s="396" t="s">
        <v>511</v>
      </c>
      <c r="P457" s="400">
        <v>23</v>
      </c>
      <c r="Q457" s="398" t="str">
        <f t="shared" ca="1" si="316"/>
        <v/>
      </c>
      <c r="R457" s="252" t="str">
        <f t="shared" ca="1" si="316"/>
        <v/>
      </c>
      <c r="S457" s="252" t="str">
        <f t="shared" ca="1" si="316"/>
        <v/>
      </c>
      <c r="T457" s="402" t="str">
        <f t="shared" si="309"/>
        <v/>
      </c>
      <c r="U457" s="398" t="str">
        <f t="shared" si="313"/>
        <v/>
      </c>
      <c r="V457" s="398" t="str">
        <f t="shared" si="314"/>
        <v/>
      </c>
      <c r="W457" s="398" t="str">
        <f t="shared" si="315"/>
        <v/>
      </c>
      <c r="X457" s="403" t="str">
        <f t="shared" si="312"/>
        <v/>
      </c>
    </row>
    <row r="458" spans="2:24" s="238" customFormat="1" ht="15" customHeight="1">
      <c r="B458" s="246" t="b">
        <f>IF(Pressure_1_R4!U27="",FALSE,TRUE)</f>
        <v>0</v>
      </c>
      <c r="C458" s="247">
        <v>24</v>
      </c>
      <c r="D458" s="248" t="str">
        <f>IF($B458=FALSE,"",표준압력!F363)</f>
        <v/>
      </c>
      <c r="E458" s="248" t="str">
        <f>IF($B458=FALSE,"",표준압력!H363)</f>
        <v/>
      </c>
      <c r="F458" s="248" t="str">
        <f>IF($B458=FALSE,"",Pressure_1_R4!U27)</f>
        <v/>
      </c>
      <c r="G458" s="249" t="str">
        <f>IF($B458=FALSE,"",Pressure_1_R4!V27)</f>
        <v/>
      </c>
      <c r="H458" s="249" t="str">
        <f>IF($B458=FALSE,"",Pressure_1_R4!W27)</f>
        <v/>
      </c>
      <c r="I458" s="255" t="b">
        <f t="shared" si="306"/>
        <v>0</v>
      </c>
      <c r="J458" s="250" t="str">
        <f>IF($B458=FALSE,"",F458*$H$429)</f>
        <v/>
      </c>
      <c r="K458" s="251" t="str">
        <f>IF($B458=FALSE,"",IF(G458="ⅹ",J458,G458*$H$429))</f>
        <v/>
      </c>
      <c r="L458" s="251" t="str">
        <f>IF($B458=FALSE,"",IF(H458="ⅹ",K458,H458*$H$429))</f>
        <v/>
      </c>
      <c r="M458" s="241"/>
      <c r="N458" s="252" t="b">
        <f t="shared" si="307"/>
        <v>0</v>
      </c>
      <c r="O458" s="396" t="s">
        <v>511</v>
      </c>
      <c r="P458" s="400">
        <v>24</v>
      </c>
      <c r="Q458" s="398" t="str">
        <f t="shared" ca="1" si="316"/>
        <v/>
      </c>
      <c r="R458" s="252" t="str">
        <f t="shared" ca="1" si="316"/>
        <v/>
      </c>
      <c r="S458" s="252" t="str">
        <f t="shared" ca="1" si="316"/>
        <v/>
      </c>
      <c r="T458" s="402" t="str">
        <f t="shared" si="309"/>
        <v/>
      </c>
      <c r="U458" s="398" t="str">
        <f t="shared" si="313"/>
        <v/>
      </c>
      <c r="V458" s="398" t="str">
        <f t="shared" si="314"/>
        <v/>
      </c>
      <c r="W458" s="398" t="str">
        <f t="shared" si="315"/>
        <v/>
      </c>
      <c r="X458" s="403" t="str">
        <f t="shared" si="312"/>
        <v/>
      </c>
    </row>
    <row r="459" spans="2:24" s="238" customFormat="1" ht="15" customHeight="1">
      <c r="B459" s="246" t="b">
        <f>IF(Pressure_1_R4!U28="",FALSE,TRUE)</f>
        <v>0</v>
      </c>
      <c r="C459" s="247">
        <v>25</v>
      </c>
      <c r="D459" s="248" t="str">
        <f>IF($B459=FALSE,"",표준압력!F364)</f>
        <v/>
      </c>
      <c r="E459" s="248" t="str">
        <f>IF($B459=FALSE,"",표준압력!H364)</f>
        <v/>
      </c>
      <c r="F459" s="248" t="str">
        <f>IF($B459=FALSE,"",Pressure_1_R4!U28)</f>
        <v/>
      </c>
      <c r="G459" s="249" t="str">
        <f>IF($B459=FALSE,"",Pressure_1_R4!V28)</f>
        <v/>
      </c>
      <c r="H459" s="249" t="str">
        <f>IF($B459=FALSE,"",Pressure_1_R4!W28)</f>
        <v/>
      </c>
      <c r="I459" s="255" t="b">
        <f t="shared" si="306"/>
        <v>0</v>
      </c>
      <c r="J459" s="250" t="str">
        <f>IF($B459=FALSE,"",F459*$H$429)</f>
        <v/>
      </c>
      <c r="K459" s="251" t="str">
        <f>IF($B459=FALSE,"",IF(G459="ⅹ",J459,G459*$H$429))</f>
        <v/>
      </c>
      <c r="L459" s="251" t="str">
        <f>IF($B459=FALSE,"",IF(H459="ⅹ",K459,H459*$H$429))</f>
        <v/>
      </c>
      <c r="M459" s="241"/>
      <c r="N459" s="252" t="b">
        <f t="shared" si="307"/>
        <v>0</v>
      </c>
      <c r="O459" s="396" t="s">
        <v>511</v>
      </c>
      <c r="P459" s="400">
        <v>25</v>
      </c>
      <c r="Q459" s="398" t="str">
        <f t="shared" ca="1" si="316"/>
        <v/>
      </c>
      <c r="R459" s="252" t="str">
        <f t="shared" ca="1" si="316"/>
        <v/>
      </c>
      <c r="S459" s="252" t="str">
        <f t="shared" ca="1" si="316"/>
        <v/>
      </c>
      <c r="T459" s="402" t="str">
        <f t="shared" si="309"/>
        <v/>
      </c>
      <c r="U459" s="398" t="str">
        <f t="shared" si="313"/>
        <v/>
      </c>
      <c r="V459" s="398" t="str">
        <f t="shared" si="314"/>
        <v/>
      </c>
      <c r="W459" s="398" t="str">
        <f t="shared" si="315"/>
        <v/>
      </c>
      <c r="X459" s="403" t="str">
        <f t="shared" si="312"/>
        <v/>
      </c>
    </row>
    <row r="460" spans="2:24" s="238" customFormat="1" ht="15" customHeight="1">
      <c r="B460" s="246" t="b">
        <f>IF(Pressure_1_R4!U29="",FALSE,TRUE)</f>
        <v>0</v>
      </c>
      <c r="C460" s="247">
        <v>26</v>
      </c>
      <c r="D460" s="248" t="str">
        <f>IF($B460=FALSE,"",표준압력!F365)</f>
        <v/>
      </c>
      <c r="E460" s="248" t="str">
        <f>IF($B460=FALSE,"",표준압력!H365)</f>
        <v/>
      </c>
      <c r="F460" s="248" t="str">
        <f>IF($B460=FALSE,"",Pressure_1_R4!U29)</f>
        <v/>
      </c>
      <c r="G460" s="249" t="str">
        <f>IF($B460=FALSE,"",Pressure_1_R4!V29)</f>
        <v/>
      </c>
      <c r="H460" s="249" t="str">
        <f>IF($B460=FALSE,"",Pressure_1_R4!W29)</f>
        <v/>
      </c>
      <c r="I460" s="255" t="b">
        <f t="shared" si="306"/>
        <v>0</v>
      </c>
      <c r="J460" s="250" t="str">
        <f>IF($B460=FALSE,"",F460*$H$429)</f>
        <v/>
      </c>
      <c r="K460" s="251" t="str">
        <f>IF($B460=FALSE,"",IF(G460="ⅹ",J460,G460*$H$429))</f>
        <v/>
      </c>
      <c r="L460" s="251" t="str">
        <f>IF($B460=FALSE,"",IF(H460="ⅹ",K460,H460*$H$429))</f>
        <v/>
      </c>
      <c r="M460" s="241"/>
      <c r="N460" s="252" t="b">
        <f t="shared" si="307"/>
        <v>0</v>
      </c>
      <c r="O460" s="396" t="s">
        <v>511</v>
      </c>
      <c r="P460" s="400">
        <v>26</v>
      </c>
      <c r="Q460" s="398" t="str">
        <f t="shared" ca="1" si="316"/>
        <v/>
      </c>
      <c r="R460" s="252" t="str">
        <f t="shared" ca="1" si="316"/>
        <v/>
      </c>
      <c r="S460" s="252" t="str">
        <f t="shared" ca="1" si="316"/>
        <v/>
      </c>
      <c r="T460" s="402" t="str">
        <f t="shared" si="309"/>
        <v/>
      </c>
      <c r="U460" s="398" t="str">
        <f t="shared" si="313"/>
        <v/>
      </c>
      <c r="V460" s="398" t="str">
        <f t="shared" si="314"/>
        <v/>
      </c>
      <c r="W460" s="398" t="str">
        <f t="shared" si="315"/>
        <v/>
      </c>
      <c r="X460" s="403" t="str">
        <f t="shared" si="312"/>
        <v/>
      </c>
    </row>
    <row r="461" spans="2:24" s="238" customFormat="1" ht="15" customHeight="1">
      <c r="B461" s="246" t="b">
        <f>IF(Pressure_1_R4!U30="",FALSE,TRUE)</f>
        <v>0</v>
      </c>
      <c r="C461" s="247">
        <v>27</v>
      </c>
      <c r="D461" s="248" t="str">
        <f>IF($B461=FALSE,"",표준압력!F366)</f>
        <v/>
      </c>
      <c r="E461" s="248" t="str">
        <f>IF($B461=FALSE,"",표준압력!H366)</f>
        <v/>
      </c>
      <c r="F461" s="248" t="str">
        <f>IF($B461=FALSE,"",Pressure_1_R4!U30)</f>
        <v/>
      </c>
      <c r="G461" s="249" t="str">
        <f>IF($B461=FALSE,"",Pressure_1_R4!V30)</f>
        <v/>
      </c>
      <c r="H461" s="249" t="str">
        <f>IF($B461=FALSE,"",Pressure_1_R4!W30)</f>
        <v/>
      </c>
      <c r="I461" s="255" t="b">
        <f t="shared" si="306"/>
        <v>0</v>
      </c>
      <c r="J461" s="250" t="str">
        <f>IF($B461=FALSE,"",F461*$H$429)</f>
        <v/>
      </c>
      <c r="K461" s="251" t="str">
        <f>IF($B461=FALSE,"",IF(G461="ⅹ",J461,G461*$H$429))</f>
        <v/>
      </c>
      <c r="L461" s="251" t="str">
        <f>IF($B461=FALSE,"",IF(H461="ⅹ",K461,H461*$H$429))</f>
        <v/>
      </c>
      <c r="M461" s="241"/>
      <c r="N461" s="252" t="b">
        <f t="shared" si="307"/>
        <v>0</v>
      </c>
      <c r="O461" s="396" t="s">
        <v>511</v>
      </c>
      <c r="P461" s="400">
        <v>27</v>
      </c>
      <c r="Q461" s="398" t="str">
        <f t="shared" ca="1" si="316"/>
        <v/>
      </c>
      <c r="R461" s="252" t="str">
        <f t="shared" ca="1" si="316"/>
        <v/>
      </c>
      <c r="S461" s="252" t="str">
        <f t="shared" ca="1" si="316"/>
        <v/>
      </c>
      <c r="T461" s="402" t="str">
        <f t="shared" si="309"/>
        <v/>
      </c>
      <c r="U461" s="398" t="str">
        <f t="shared" si="313"/>
        <v/>
      </c>
      <c r="V461" s="398" t="str">
        <f t="shared" si="314"/>
        <v/>
      </c>
      <c r="W461" s="398" t="str">
        <f t="shared" si="315"/>
        <v/>
      </c>
      <c r="X461" s="403" t="str">
        <f t="shared" si="312"/>
        <v/>
      </c>
    </row>
    <row r="462" spans="2:24" s="238" customFormat="1" ht="15" customHeight="1">
      <c r="B462" s="246" t="b">
        <f>IF(Pressure_1_R4!U31="",FALSE,TRUE)</f>
        <v>0</v>
      </c>
      <c r="C462" s="247">
        <v>28</v>
      </c>
      <c r="D462" s="248" t="str">
        <f>IF($B462=FALSE,"",표준압력!F367)</f>
        <v/>
      </c>
      <c r="E462" s="248" t="str">
        <f>IF($B462=FALSE,"",표준압력!H367)</f>
        <v/>
      </c>
      <c r="F462" s="248" t="str">
        <f>IF($B462=FALSE,"",Pressure_1_R4!U31)</f>
        <v/>
      </c>
      <c r="G462" s="249" t="str">
        <f>IF($B462=FALSE,"",Pressure_1_R4!V31)</f>
        <v/>
      </c>
      <c r="H462" s="249" t="str">
        <f>IF($B462=FALSE,"",Pressure_1_R4!W31)</f>
        <v/>
      </c>
      <c r="I462" s="255" t="b">
        <f t="shared" si="306"/>
        <v>0</v>
      </c>
      <c r="J462" s="250" t="str">
        <f>IF($B462=FALSE,"",F462*$H$429)</f>
        <v/>
      </c>
      <c r="K462" s="251" t="str">
        <f>IF($B462=FALSE,"",IF(G462="ⅹ",J462,G462*$H$429))</f>
        <v/>
      </c>
      <c r="L462" s="251" t="str">
        <f>IF($B462=FALSE,"",IF(H462="ⅹ",K462,H462*$H$429))</f>
        <v/>
      </c>
      <c r="M462" s="241"/>
      <c r="N462" s="252" t="b">
        <f t="shared" si="307"/>
        <v>0</v>
      </c>
      <c r="O462" s="396" t="s">
        <v>511</v>
      </c>
      <c r="P462" s="400">
        <v>28</v>
      </c>
      <c r="Q462" s="398" t="str">
        <f t="shared" ca="1" si="316"/>
        <v/>
      </c>
      <c r="R462" s="252" t="str">
        <f t="shared" ca="1" si="316"/>
        <v/>
      </c>
      <c r="S462" s="252" t="str">
        <f t="shared" ca="1" si="316"/>
        <v/>
      </c>
      <c r="T462" s="402" t="str">
        <f t="shared" si="309"/>
        <v/>
      </c>
      <c r="U462" s="398" t="str">
        <f t="shared" si="313"/>
        <v/>
      </c>
      <c r="V462" s="398" t="str">
        <f t="shared" si="314"/>
        <v/>
      </c>
      <c r="W462" s="398" t="str">
        <f t="shared" si="315"/>
        <v/>
      </c>
      <c r="X462" s="403" t="str">
        <f t="shared" si="312"/>
        <v/>
      </c>
    </row>
    <row r="463" spans="2:24" s="238" customFormat="1" ht="15" customHeight="1">
      <c r="B463" s="246" t="b">
        <f>IF(Pressure_1_R4!U32="",FALSE,TRUE)</f>
        <v>0</v>
      </c>
      <c r="C463" s="247">
        <v>29</v>
      </c>
      <c r="D463" s="248" t="str">
        <f>IF($B463=FALSE,"",표준압력!F368)</f>
        <v/>
      </c>
      <c r="E463" s="248" t="str">
        <f>IF($B463=FALSE,"",표준압력!H368)</f>
        <v/>
      </c>
      <c r="F463" s="248" t="str">
        <f>IF($B463=FALSE,"",Pressure_1_R4!U32)</f>
        <v/>
      </c>
      <c r="G463" s="249" t="str">
        <f>IF($B463=FALSE,"",Pressure_1_R4!V32)</f>
        <v/>
      </c>
      <c r="H463" s="249" t="str">
        <f>IF($B463=FALSE,"",Pressure_1_R4!W32)</f>
        <v/>
      </c>
      <c r="I463" s="255" t="b">
        <f t="shared" si="306"/>
        <v>0</v>
      </c>
      <c r="J463" s="250" t="str">
        <f>IF($B463=FALSE,"",F463*$H$429)</f>
        <v/>
      </c>
      <c r="K463" s="251" t="str">
        <f>IF($B463=FALSE,"",IF(G463="ⅹ",J463,G463*$H$429))</f>
        <v/>
      </c>
      <c r="L463" s="251" t="str">
        <f>IF($B463=FALSE,"",IF(H463="ⅹ",K463,H463*$H$429))</f>
        <v/>
      </c>
      <c r="M463" s="241"/>
      <c r="N463" s="252" t="b">
        <f t="shared" si="307"/>
        <v>0</v>
      </c>
      <c r="O463" s="396" t="s">
        <v>511</v>
      </c>
      <c r="P463" s="400">
        <v>29</v>
      </c>
      <c r="Q463" s="398" t="str">
        <f t="shared" ca="1" si="316"/>
        <v/>
      </c>
      <c r="R463" s="252" t="str">
        <f t="shared" ca="1" si="316"/>
        <v/>
      </c>
      <c r="S463" s="252" t="str">
        <f t="shared" ca="1" si="316"/>
        <v/>
      </c>
      <c r="T463" s="402" t="str">
        <f t="shared" si="309"/>
        <v/>
      </c>
      <c r="U463" s="398" t="str">
        <f t="shared" si="313"/>
        <v/>
      </c>
      <c r="V463" s="398" t="str">
        <f t="shared" si="314"/>
        <v/>
      </c>
      <c r="W463" s="398" t="str">
        <f t="shared" si="315"/>
        <v/>
      </c>
      <c r="X463" s="403" t="str">
        <f t="shared" si="312"/>
        <v/>
      </c>
    </row>
    <row r="464" spans="2:24" s="238" customFormat="1" ht="15" customHeight="1">
      <c r="B464" s="246" t="b">
        <f>IF(Pressure_1_R4!U33="",FALSE,TRUE)</f>
        <v>0</v>
      </c>
      <c r="C464" s="247">
        <v>30</v>
      </c>
      <c r="D464" s="248" t="str">
        <f>IF($B464=FALSE,"",표준압력!F369)</f>
        <v/>
      </c>
      <c r="E464" s="248" t="str">
        <f>IF($B464=FALSE,"",표준압력!H369)</f>
        <v/>
      </c>
      <c r="F464" s="248" t="str">
        <f>IF($B464=FALSE,"",Pressure_1_R4!U33)</f>
        <v/>
      </c>
      <c r="G464" s="249" t="str">
        <f>IF($B464=FALSE,"",Pressure_1_R4!V33)</f>
        <v/>
      </c>
      <c r="H464" s="249" t="str">
        <f>IF($B464=FALSE,"",Pressure_1_R4!W33)</f>
        <v/>
      </c>
      <c r="I464" s="255" t="b">
        <f t="shared" ref="I464:I494" si="317">TYPE(G464)=1</f>
        <v>0</v>
      </c>
      <c r="J464" s="250" t="str">
        <f>IF($B464=FALSE,"",F464*$H$429)</f>
        <v/>
      </c>
      <c r="K464" s="251" t="str">
        <f>IF($B464=FALSE,"",IF(G464="ⅹ",J464,G464*$H$429))</f>
        <v/>
      </c>
      <c r="L464" s="251" t="str">
        <f>IF($B464=FALSE,"",IF(H464="ⅹ",K464,H464*$H$429))</f>
        <v/>
      </c>
      <c r="M464" s="241"/>
      <c r="N464" s="252" t="b">
        <f t="shared" si="307"/>
        <v>0</v>
      </c>
      <c r="O464" s="396" t="s">
        <v>511</v>
      </c>
      <c r="P464" s="400">
        <v>30</v>
      </c>
      <c r="Q464" s="398" t="str">
        <f t="shared" ref="Q464:Q494" ca="1" si="318">IF($N464=FALSE,"",OFFSET(J$434,$B$429*2-($P464-1),0))</f>
        <v/>
      </c>
      <c r="R464" s="252" t="str">
        <f t="shared" ref="R464:R494" ca="1" si="319">IF($N464=FALSE,"",OFFSET(K$434,$B$429*2-($P464-1),0))</f>
        <v/>
      </c>
      <c r="S464" s="252" t="str">
        <f t="shared" ref="S464:S494" ca="1" si="320">IF($N464=FALSE,"",OFFSET(L$434,$B$429*2-($P464-1),0))</f>
        <v/>
      </c>
      <c r="T464" s="402" t="str">
        <f t="shared" ref="T464:T494" si="321">IF($N464=FALSE,"",AVERAGE(Q464:S464))</f>
        <v/>
      </c>
      <c r="U464" s="398" t="str">
        <f t="shared" si="313"/>
        <v/>
      </c>
      <c r="V464" s="398" t="str">
        <f t="shared" si="314"/>
        <v/>
      </c>
      <c r="W464" s="398" t="str">
        <f t="shared" si="315"/>
        <v/>
      </c>
      <c r="X464" s="403" t="str">
        <f t="shared" ref="X464:X494" si="322">IF($N464=FALSE,"",MAX(U464:W464)-MIN(U464:W464))</f>
        <v/>
      </c>
    </row>
    <row r="465" spans="2:24" s="238" customFormat="1" ht="15" customHeight="1">
      <c r="B465" s="246" t="b">
        <f>IF(Pressure_1_R4!U34="",FALSE,TRUE)</f>
        <v>0</v>
      </c>
      <c r="C465" s="247">
        <v>31</v>
      </c>
      <c r="D465" s="248" t="str">
        <f>IF($B465=FALSE,"",표준압력!F370)</f>
        <v/>
      </c>
      <c r="E465" s="248" t="str">
        <f>IF($B465=FALSE,"",표준압력!H370)</f>
        <v/>
      </c>
      <c r="F465" s="248" t="str">
        <f>IF($B465=FALSE,"",Pressure_1_R4!U34)</f>
        <v/>
      </c>
      <c r="G465" s="249" t="str">
        <f>IF($B465=FALSE,"",Pressure_1_R4!V34)</f>
        <v/>
      </c>
      <c r="H465" s="249" t="str">
        <f>IF($B465=FALSE,"",Pressure_1_R4!W34)</f>
        <v/>
      </c>
      <c r="I465" s="255" t="b">
        <f t="shared" si="317"/>
        <v>0</v>
      </c>
      <c r="J465" s="250" t="str">
        <f>IF($B465=FALSE,"",F465*$H$429)</f>
        <v/>
      </c>
      <c r="K465" s="251" t="str">
        <f>IF($B465=FALSE,"",IF(G465="ⅹ",J465,G465*$H$429))</f>
        <v/>
      </c>
      <c r="L465" s="251" t="str">
        <f>IF($B465=FALSE,"",IF(H465="ⅹ",K465,H465*$H$429))</f>
        <v/>
      </c>
      <c r="M465" s="241"/>
      <c r="N465" s="252" t="b">
        <f t="shared" si="307"/>
        <v>0</v>
      </c>
      <c r="O465" s="397" t="s">
        <v>487</v>
      </c>
      <c r="P465" s="401">
        <v>1</v>
      </c>
      <c r="Q465" s="398" t="str">
        <f t="shared" ca="1" si="318"/>
        <v/>
      </c>
      <c r="R465" s="252" t="str">
        <f t="shared" ca="1" si="319"/>
        <v/>
      </c>
      <c r="S465" s="252" t="str">
        <f t="shared" ca="1" si="320"/>
        <v/>
      </c>
      <c r="T465" s="402" t="str">
        <f t="shared" si="321"/>
        <v/>
      </c>
      <c r="U465" s="399" t="str">
        <f>IF($N465=FALSE,"",Q465-Q$465)</f>
        <v/>
      </c>
      <c r="V465" s="399" t="str">
        <f t="shared" ref="V465:V494" si="323">IF($N465=FALSE,"",R465-R$465)</f>
        <v/>
      </c>
      <c r="W465" s="399" t="str">
        <f t="shared" ref="W465:W494" si="324">IF($N465=FALSE,"",S465-S$465)</f>
        <v/>
      </c>
      <c r="X465" s="403" t="str">
        <f t="shared" si="322"/>
        <v/>
      </c>
    </row>
    <row r="466" spans="2:24" s="238" customFormat="1" ht="15" customHeight="1">
      <c r="B466" s="246" t="b">
        <f>IF(Pressure_1_R4!U35="",FALSE,TRUE)</f>
        <v>0</v>
      </c>
      <c r="C466" s="247">
        <v>32</v>
      </c>
      <c r="D466" s="248" t="str">
        <f>IF($B466=FALSE,"",표준압력!F371)</f>
        <v/>
      </c>
      <c r="E466" s="248" t="str">
        <f>IF($B466=FALSE,"",표준압력!H371)</f>
        <v/>
      </c>
      <c r="F466" s="248" t="str">
        <f>IF($B466=FALSE,"",Pressure_1_R4!U35)</f>
        <v/>
      </c>
      <c r="G466" s="249" t="str">
        <f>IF($B466=FALSE,"",Pressure_1_R4!V35)</f>
        <v/>
      </c>
      <c r="H466" s="249" t="str">
        <f>IF($B466=FALSE,"",Pressure_1_R4!W35)</f>
        <v/>
      </c>
      <c r="I466" s="255" t="b">
        <f t="shared" si="317"/>
        <v>0</v>
      </c>
      <c r="J466" s="250" t="str">
        <f>IF($B466=FALSE,"",F466*$H$429)</f>
        <v/>
      </c>
      <c r="K466" s="251" t="str">
        <f>IF($B466=FALSE,"",IF(G466="ⅹ",J466,G466*$H$429))</f>
        <v/>
      </c>
      <c r="L466" s="251" t="str">
        <f>IF($B466=FALSE,"",IF(H466="ⅹ",K466,H466*$H$429))</f>
        <v/>
      </c>
      <c r="M466" s="241"/>
      <c r="N466" s="252" t="b">
        <f t="shared" si="307"/>
        <v>0</v>
      </c>
      <c r="O466" s="397" t="s">
        <v>487</v>
      </c>
      <c r="P466" s="401">
        <v>2</v>
      </c>
      <c r="Q466" s="398" t="str">
        <f t="shared" ca="1" si="318"/>
        <v/>
      </c>
      <c r="R466" s="252" t="str">
        <f t="shared" ca="1" si="319"/>
        <v/>
      </c>
      <c r="S466" s="252" t="str">
        <f t="shared" ca="1" si="320"/>
        <v/>
      </c>
      <c r="T466" s="402" t="str">
        <f t="shared" si="321"/>
        <v/>
      </c>
      <c r="U466" s="399" t="str">
        <f t="shared" ref="U466:U494" si="325">IF($N466=FALSE,"",Q466-Q$465)</f>
        <v/>
      </c>
      <c r="V466" s="399" t="str">
        <f t="shared" si="323"/>
        <v/>
      </c>
      <c r="W466" s="399" t="str">
        <f t="shared" si="324"/>
        <v/>
      </c>
      <c r="X466" s="403" t="str">
        <f t="shared" si="322"/>
        <v/>
      </c>
    </row>
    <row r="467" spans="2:24" s="238" customFormat="1" ht="15" customHeight="1">
      <c r="B467" s="246" t="b">
        <f>IF(Pressure_1_R4!U36="",FALSE,TRUE)</f>
        <v>0</v>
      </c>
      <c r="C467" s="247">
        <v>33</v>
      </c>
      <c r="D467" s="248" t="str">
        <f>IF($B467=FALSE,"",표준압력!F372)</f>
        <v/>
      </c>
      <c r="E467" s="248" t="str">
        <f>IF($B467=FALSE,"",표준압력!H372)</f>
        <v/>
      </c>
      <c r="F467" s="248" t="str">
        <f>IF($B467=FALSE,"",Pressure_1_R4!U36)</f>
        <v/>
      </c>
      <c r="G467" s="249" t="str">
        <f>IF($B467=FALSE,"",Pressure_1_R4!V36)</f>
        <v/>
      </c>
      <c r="H467" s="249" t="str">
        <f>IF($B467=FALSE,"",Pressure_1_R4!W36)</f>
        <v/>
      </c>
      <c r="I467" s="255" t="b">
        <f t="shared" si="317"/>
        <v>0</v>
      </c>
      <c r="J467" s="250" t="str">
        <f>IF($B467=FALSE,"",F467*$H$429)</f>
        <v/>
      </c>
      <c r="K467" s="251" t="str">
        <f>IF($B467=FALSE,"",IF(G467="ⅹ",J467,G467*$H$429))</f>
        <v/>
      </c>
      <c r="L467" s="251" t="str">
        <f>IF($B467=FALSE,"",IF(H467="ⅹ",K467,H467*$H$429))</f>
        <v/>
      </c>
      <c r="M467" s="241"/>
      <c r="N467" s="252" t="b">
        <f t="shared" si="307"/>
        <v>0</v>
      </c>
      <c r="O467" s="397" t="s">
        <v>487</v>
      </c>
      <c r="P467" s="401">
        <v>3</v>
      </c>
      <c r="Q467" s="398" t="str">
        <f t="shared" ca="1" si="318"/>
        <v/>
      </c>
      <c r="R467" s="252" t="str">
        <f t="shared" ca="1" si="319"/>
        <v/>
      </c>
      <c r="S467" s="252" t="str">
        <f t="shared" ca="1" si="320"/>
        <v/>
      </c>
      <c r="T467" s="402" t="str">
        <f t="shared" si="321"/>
        <v/>
      </c>
      <c r="U467" s="399" t="str">
        <f t="shared" si="325"/>
        <v/>
      </c>
      <c r="V467" s="399" t="str">
        <f t="shared" si="323"/>
        <v/>
      </c>
      <c r="W467" s="399" t="str">
        <f t="shared" si="324"/>
        <v/>
      </c>
      <c r="X467" s="403" t="str">
        <f t="shared" si="322"/>
        <v/>
      </c>
    </row>
    <row r="468" spans="2:24" s="238" customFormat="1" ht="15" customHeight="1">
      <c r="B468" s="246" t="b">
        <f>IF(Pressure_1_R4!U37="",FALSE,TRUE)</f>
        <v>0</v>
      </c>
      <c r="C468" s="247">
        <v>34</v>
      </c>
      <c r="D468" s="248" t="str">
        <f>IF($B468=FALSE,"",표준압력!F373)</f>
        <v/>
      </c>
      <c r="E468" s="248" t="str">
        <f>IF($B468=FALSE,"",표준압력!H373)</f>
        <v/>
      </c>
      <c r="F468" s="248" t="str">
        <f>IF($B468=FALSE,"",Pressure_1_R4!U37)</f>
        <v/>
      </c>
      <c r="G468" s="249" t="str">
        <f>IF($B468=FALSE,"",Pressure_1_R4!V37)</f>
        <v/>
      </c>
      <c r="H468" s="249" t="str">
        <f>IF($B468=FALSE,"",Pressure_1_R4!W37)</f>
        <v/>
      </c>
      <c r="I468" s="255" t="b">
        <f t="shared" si="317"/>
        <v>0</v>
      </c>
      <c r="J468" s="250" t="str">
        <f>IF($B468=FALSE,"",F468*$H$429)</f>
        <v/>
      </c>
      <c r="K468" s="251" t="str">
        <f>IF($B468=FALSE,"",IF(G468="ⅹ",J468,G468*$H$429))</f>
        <v/>
      </c>
      <c r="L468" s="251" t="str">
        <f>IF($B468=FALSE,"",IF(H468="ⅹ",K468,H468*$H$429))</f>
        <v/>
      </c>
      <c r="M468" s="241"/>
      <c r="N468" s="252" t="b">
        <f t="shared" si="307"/>
        <v>0</v>
      </c>
      <c r="O468" s="397" t="s">
        <v>487</v>
      </c>
      <c r="P468" s="401">
        <v>4</v>
      </c>
      <c r="Q468" s="398" t="str">
        <f t="shared" ca="1" si="318"/>
        <v/>
      </c>
      <c r="R468" s="252" t="str">
        <f t="shared" ca="1" si="319"/>
        <v/>
      </c>
      <c r="S468" s="252" t="str">
        <f t="shared" ca="1" si="320"/>
        <v/>
      </c>
      <c r="T468" s="402" t="str">
        <f t="shared" si="321"/>
        <v/>
      </c>
      <c r="U468" s="399" t="str">
        <f t="shared" si="325"/>
        <v/>
      </c>
      <c r="V468" s="399" t="str">
        <f t="shared" si="323"/>
        <v/>
      </c>
      <c r="W468" s="399" t="str">
        <f t="shared" si="324"/>
        <v/>
      </c>
      <c r="X468" s="403" t="str">
        <f t="shared" si="322"/>
        <v/>
      </c>
    </row>
    <row r="469" spans="2:24" s="238" customFormat="1" ht="15" customHeight="1">
      <c r="B469" s="246" t="b">
        <f>IF(Pressure_1_R4!U38="",FALSE,TRUE)</f>
        <v>0</v>
      </c>
      <c r="C469" s="247">
        <v>35</v>
      </c>
      <c r="D469" s="248" t="str">
        <f>IF($B469=FALSE,"",표준압력!F374)</f>
        <v/>
      </c>
      <c r="E469" s="248" t="str">
        <f>IF($B469=FALSE,"",표준압력!H374)</f>
        <v/>
      </c>
      <c r="F469" s="248" t="str">
        <f>IF($B469=FALSE,"",Pressure_1_R4!U38)</f>
        <v/>
      </c>
      <c r="G469" s="249" t="str">
        <f>IF($B469=FALSE,"",Pressure_1_R4!V38)</f>
        <v/>
      </c>
      <c r="H469" s="249" t="str">
        <f>IF($B469=FALSE,"",Pressure_1_R4!W38)</f>
        <v/>
      </c>
      <c r="I469" s="255" t="b">
        <f t="shared" si="317"/>
        <v>0</v>
      </c>
      <c r="J469" s="250" t="str">
        <f>IF($B469=FALSE,"",F469*$H$429)</f>
        <v/>
      </c>
      <c r="K469" s="251" t="str">
        <f>IF($B469=FALSE,"",IF(G469="ⅹ",J469,G469*$H$429))</f>
        <v/>
      </c>
      <c r="L469" s="251" t="str">
        <f>IF($B469=FALSE,"",IF(H469="ⅹ",K469,H469*$H$429))</f>
        <v/>
      </c>
      <c r="M469" s="241"/>
      <c r="N469" s="252" t="b">
        <f t="shared" si="307"/>
        <v>0</v>
      </c>
      <c r="O469" s="397" t="s">
        <v>487</v>
      </c>
      <c r="P469" s="401">
        <v>5</v>
      </c>
      <c r="Q469" s="398" t="str">
        <f t="shared" ca="1" si="318"/>
        <v/>
      </c>
      <c r="R469" s="252" t="str">
        <f t="shared" ca="1" si="319"/>
        <v/>
      </c>
      <c r="S469" s="252" t="str">
        <f t="shared" ca="1" si="320"/>
        <v/>
      </c>
      <c r="T469" s="402" t="str">
        <f t="shared" si="321"/>
        <v/>
      </c>
      <c r="U469" s="399" t="str">
        <f t="shared" si="325"/>
        <v/>
      </c>
      <c r="V469" s="399" t="str">
        <f t="shared" si="323"/>
        <v/>
      </c>
      <c r="W469" s="399" t="str">
        <f t="shared" si="324"/>
        <v/>
      </c>
      <c r="X469" s="403" t="str">
        <f t="shared" si="322"/>
        <v/>
      </c>
    </row>
    <row r="470" spans="2:24" s="238" customFormat="1" ht="15" customHeight="1">
      <c r="B470" s="246" t="b">
        <f>IF(Pressure_1_R4!U39="",FALSE,TRUE)</f>
        <v>0</v>
      </c>
      <c r="C470" s="247">
        <v>36</v>
      </c>
      <c r="D470" s="248" t="str">
        <f>IF($B470=FALSE,"",표준압력!F375)</f>
        <v/>
      </c>
      <c r="E470" s="248" t="str">
        <f>IF($B470=FALSE,"",표준압력!H375)</f>
        <v/>
      </c>
      <c r="F470" s="248" t="str">
        <f>IF($B470=FALSE,"",Pressure_1_R4!U39)</f>
        <v/>
      </c>
      <c r="G470" s="249" t="str">
        <f>IF($B470=FALSE,"",Pressure_1_R4!V39)</f>
        <v/>
      </c>
      <c r="H470" s="249" t="str">
        <f>IF($B470=FALSE,"",Pressure_1_R4!W39)</f>
        <v/>
      </c>
      <c r="I470" s="255" t="b">
        <f t="shared" si="317"/>
        <v>0</v>
      </c>
      <c r="J470" s="250" t="str">
        <f>IF($B470=FALSE,"",F470*$H$429)</f>
        <v/>
      </c>
      <c r="K470" s="251" t="str">
        <f>IF($B470=FALSE,"",IF(G470="ⅹ",J470,G470*$H$429))</f>
        <v/>
      </c>
      <c r="L470" s="251" t="str">
        <f>IF($B470=FALSE,"",IF(H470="ⅹ",K470,H470*$H$429))</f>
        <v/>
      </c>
      <c r="M470" s="241"/>
      <c r="N470" s="252" t="b">
        <f t="shared" si="307"/>
        <v>0</v>
      </c>
      <c r="O470" s="397" t="s">
        <v>487</v>
      </c>
      <c r="P470" s="401">
        <v>6</v>
      </c>
      <c r="Q470" s="398" t="str">
        <f t="shared" ca="1" si="318"/>
        <v/>
      </c>
      <c r="R470" s="252" t="str">
        <f t="shared" ca="1" si="319"/>
        <v/>
      </c>
      <c r="S470" s="252" t="str">
        <f t="shared" ca="1" si="320"/>
        <v/>
      </c>
      <c r="T470" s="402" t="str">
        <f t="shared" si="321"/>
        <v/>
      </c>
      <c r="U470" s="399" t="str">
        <f t="shared" si="325"/>
        <v/>
      </c>
      <c r="V470" s="399" t="str">
        <f t="shared" si="323"/>
        <v/>
      </c>
      <c r="W470" s="399" t="str">
        <f t="shared" si="324"/>
        <v/>
      </c>
      <c r="X470" s="403" t="str">
        <f t="shared" si="322"/>
        <v/>
      </c>
    </row>
    <row r="471" spans="2:24" s="238" customFormat="1" ht="15" customHeight="1">
      <c r="B471" s="246" t="b">
        <f>IF(Pressure_1_R4!U40="",FALSE,TRUE)</f>
        <v>0</v>
      </c>
      <c r="C471" s="247">
        <v>37</v>
      </c>
      <c r="D471" s="248" t="str">
        <f>IF($B471=FALSE,"",표준압력!F376)</f>
        <v/>
      </c>
      <c r="E471" s="248" t="str">
        <f>IF($B471=FALSE,"",표준압력!H376)</f>
        <v/>
      </c>
      <c r="F471" s="248" t="str">
        <f>IF($B471=FALSE,"",Pressure_1_R4!U40)</f>
        <v/>
      </c>
      <c r="G471" s="249" t="str">
        <f>IF($B471=FALSE,"",Pressure_1_R4!V40)</f>
        <v/>
      </c>
      <c r="H471" s="249" t="str">
        <f>IF($B471=FALSE,"",Pressure_1_R4!W40)</f>
        <v/>
      </c>
      <c r="I471" s="255" t="b">
        <f t="shared" si="317"/>
        <v>0</v>
      </c>
      <c r="J471" s="250" t="str">
        <f>IF($B471=FALSE,"",F471*$H$429)</f>
        <v/>
      </c>
      <c r="K471" s="251" t="str">
        <f>IF($B471=FALSE,"",IF(G471="ⅹ",J471,G471*$H$429))</f>
        <v/>
      </c>
      <c r="L471" s="251" t="str">
        <f>IF($B471=FALSE,"",IF(H471="ⅹ",K471,H471*$H$429))</f>
        <v/>
      </c>
      <c r="M471" s="241"/>
      <c r="N471" s="252" t="b">
        <f t="shared" si="307"/>
        <v>0</v>
      </c>
      <c r="O471" s="397" t="s">
        <v>487</v>
      </c>
      <c r="P471" s="401">
        <v>7</v>
      </c>
      <c r="Q471" s="398" t="str">
        <f t="shared" ca="1" si="318"/>
        <v/>
      </c>
      <c r="R471" s="252" t="str">
        <f t="shared" ca="1" si="319"/>
        <v/>
      </c>
      <c r="S471" s="252" t="str">
        <f t="shared" ca="1" si="320"/>
        <v/>
      </c>
      <c r="T471" s="402" t="str">
        <f t="shared" si="321"/>
        <v/>
      </c>
      <c r="U471" s="399" t="str">
        <f t="shared" si="325"/>
        <v/>
      </c>
      <c r="V471" s="399" t="str">
        <f t="shared" si="323"/>
        <v/>
      </c>
      <c r="W471" s="399" t="str">
        <f t="shared" si="324"/>
        <v/>
      </c>
      <c r="X471" s="403" t="str">
        <f t="shared" si="322"/>
        <v/>
      </c>
    </row>
    <row r="472" spans="2:24" s="238" customFormat="1" ht="15" customHeight="1">
      <c r="B472" s="246" t="b">
        <f>IF(Pressure_1_R4!U41="",FALSE,TRUE)</f>
        <v>0</v>
      </c>
      <c r="C472" s="247">
        <v>38</v>
      </c>
      <c r="D472" s="248" t="str">
        <f>IF($B472=FALSE,"",표준압력!F377)</f>
        <v/>
      </c>
      <c r="E472" s="248" t="str">
        <f>IF($B472=FALSE,"",표준압력!H377)</f>
        <v/>
      </c>
      <c r="F472" s="248" t="str">
        <f>IF($B472=FALSE,"",Pressure_1_R4!U41)</f>
        <v/>
      </c>
      <c r="G472" s="249" t="str">
        <f>IF($B472=FALSE,"",Pressure_1_R4!V41)</f>
        <v/>
      </c>
      <c r="H472" s="249" t="str">
        <f>IF($B472=FALSE,"",Pressure_1_R4!W41)</f>
        <v/>
      </c>
      <c r="I472" s="255" t="b">
        <f t="shared" si="317"/>
        <v>0</v>
      </c>
      <c r="J472" s="250" t="str">
        <f>IF($B472=FALSE,"",F472*$H$429)</f>
        <v/>
      </c>
      <c r="K472" s="251" t="str">
        <f>IF($B472=FALSE,"",IF(G472="ⅹ",J472,G472*$H$429))</f>
        <v/>
      </c>
      <c r="L472" s="251" t="str">
        <f>IF($B472=FALSE,"",IF(H472="ⅹ",K472,H472*$H$429))</f>
        <v/>
      </c>
      <c r="M472" s="241"/>
      <c r="N472" s="252" t="b">
        <f t="shared" si="307"/>
        <v>0</v>
      </c>
      <c r="O472" s="397" t="s">
        <v>487</v>
      </c>
      <c r="P472" s="401">
        <v>8</v>
      </c>
      <c r="Q472" s="398" t="str">
        <f t="shared" ca="1" si="318"/>
        <v/>
      </c>
      <c r="R472" s="252" t="str">
        <f t="shared" ca="1" si="319"/>
        <v/>
      </c>
      <c r="S472" s="252" t="str">
        <f t="shared" ca="1" si="320"/>
        <v/>
      </c>
      <c r="T472" s="402" t="str">
        <f t="shared" si="321"/>
        <v/>
      </c>
      <c r="U472" s="399" t="str">
        <f t="shared" si="325"/>
        <v/>
      </c>
      <c r="V472" s="399" t="str">
        <f t="shared" si="323"/>
        <v/>
      </c>
      <c r="W472" s="399" t="str">
        <f t="shared" si="324"/>
        <v/>
      </c>
      <c r="X472" s="403" t="str">
        <f t="shared" si="322"/>
        <v/>
      </c>
    </row>
    <row r="473" spans="2:24" s="238" customFormat="1" ht="15" customHeight="1">
      <c r="B473" s="246" t="b">
        <f>IF(Pressure_1_R4!U42="",FALSE,TRUE)</f>
        <v>0</v>
      </c>
      <c r="C473" s="247">
        <v>39</v>
      </c>
      <c r="D473" s="248" t="str">
        <f>IF($B473=FALSE,"",표준압력!F378)</f>
        <v/>
      </c>
      <c r="E473" s="248" t="str">
        <f>IF($B473=FALSE,"",표준압력!H378)</f>
        <v/>
      </c>
      <c r="F473" s="248" t="str">
        <f>IF($B473=FALSE,"",Pressure_1_R4!U42)</f>
        <v/>
      </c>
      <c r="G473" s="249" t="str">
        <f>IF($B473=FALSE,"",Pressure_1_R4!V42)</f>
        <v/>
      </c>
      <c r="H473" s="249" t="str">
        <f>IF($B473=FALSE,"",Pressure_1_R4!W42)</f>
        <v/>
      </c>
      <c r="I473" s="255" t="b">
        <f t="shared" si="317"/>
        <v>0</v>
      </c>
      <c r="J473" s="250" t="str">
        <f>IF($B473=FALSE,"",F473*$H$429)</f>
        <v/>
      </c>
      <c r="K473" s="251" t="str">
        <f>IF($B473=FALSE,"",IF(G473="ⅹ",J473,G473*$H$429))</f>
        <v/>
      </c>
      <c r="L473" s="251" t="str">
        <f>IF($B473=FALSE,"",IF(H473="ⅹ",K473,H473*$H$429))</f>
        <v/>
      </c>
      <c r="M473" s="241"/>
      <c r="N473" s="252" t="b">
        <f t="shared" si="307"/>
        <v>0</v>
      </c>
      <c r="O473" s="397" t="s">
        <v>487</v>
      </c>
      <c r="P473" s="401">
        <v>9</v>
      </c>
      <c r="Q473" s="398" t="str">
        <f t="shared" ca="1" si="318"/>
        <v/>
      </c>
      <c r="R473" s="252" t="str">
        <f t="shared" ca="1" si="319"/>
        <v/>
      </c>
      <c r="S473" s="252" t="str">
        <f t="shared" ca="1" si="320"/>
        <v/>
      </c>
      <c r="T473" s="402" t="str">
        <f t="shared" si="321"/>
        <v/>
      </c>
      <c r="U473" s="399" t="str">
        <f t="shared" si="325"/>
        <v/>
      </c>
      <c r="V473" s="399" t="str">
        <f t="shared" si="323"/>
        <v/>
      </c>
      <c r="W473" s="399" t="str">
        <f t="shared" si="324"/>
        <v/>
      </c>
      <c r="X473" s="403" t="str">
        <f t="shared" si="322"/>
        <v/>
      </c>
    </row>
    <row r="474" spans="2:24" s="238" customFormat="1" ht="15" customHeight="1">
      <c r="B474" s="246" t="b">
        <f>IF(Pressure_1_R4!U43="",FALSE,TRUE)</f>
        <v>0</v>
      </c>
      <c r="C474" s="247">
        <v>40</v>
      </c>
      <c r="D474" s="248" t="str">
        <f>IF($B474=FALSE,"",표준압력!F379)</f>
        <v/>
      </c>
      <c r="E474" s="248" t="str">
        <f>IF($B474=FALSE,"",표준압력!H379)</f>
        <v/>
      </c>
      <c r="F474" s="248" t="str">
        <f>IF($B474=FALSE,"",Pressure_1_R4!U43)</f>
        <v/>
      </c>
      <c r="G474" s="249" t="str">
        <f>IF($B474=FALSE,"",Pressure_1_R4!V43)</f>
        <v/>
      </c>
      <c r="H474" s="249" t="str">
        <f>IF($B474=FALSE,"",Pressure_1_R4!W43)</f>
        <v/>
      </c>
      <c r="I474" s="255" t="b">
        <f t="shared" si="317"/>
        <v>0</v>
      </c>
      <c r="J474" s="250" t="str">
        <f>IF($B474=FALSE,"",F474*$H$429)</f>
        <v/>
      </c>
      <c r="K474" s="251" t="str">
        <f>IF($B474=FALSE,"",IF(G474="ⅹ",J474,G474*$H$429))</f>
        <v/>
      </c>
      <c r="L474" s="251" t="str">
        <f>IF($B474=FALSE,"",IF(H474="ⅹ",K474,H474*$H$429))</f>
        <v/>
      </c>
      <c r="M474" s="241"/>
      <c r="N474" s="252" t="b">
        <f t="shared" si="307"/>
        <v>0</v>
      </c>
      <c r="O474" s="397" t="s">
        <v>487</v>
      </c>
      <c r="P474" s="401">
        <v>10</v>
      </c>
      <c r="Q474" s="398" t="str">
        <f t="shared" ca="1" si="318"/>
        <v/>
      </c>
      <c r="R474" s="252" t="str">
        <f t="shared" ca="1" si="319"/>
        <v/>
      </c>
      <c r="S474" s="252" t="str">
        <f t="shared" ca="1" si="320"/>
        <v/>
      </c>
      <c r="T474" s="402" t="str">
        <f t="shared" si="321"/>
        <v/>
      </c>
      <c r="U474" s="399" t="str">
        <f t="shared" si="325"/>
        <v/>
      </c>
      <c r="V474" s="399" t="str">
        <f t="shared" si="323"/>
        <v/>
      </c>
      <c r="W474" s="399" t="str">
        <f t="shared" si="324"/>
        <v/>
      </c>
      <c r="X474" s="403" t="str">
        <f t="shared" si="322"/>
        <v/>
      </c>
    </row>
    <row r="475" spans="2:24" s="238" customFormat="1" ht="15" customHeight="1">
      <c r="B475" s="246" t="b">
        <f>IF(Pressure_1_R4!U44="",FALSE,TRUE)</f>
        <v>0</v>
      </c>
      <c r="C475" s="247">
        <v>41</v>
      </c>
      <c r="D475" s="248" t="str">
        <f>IF($B475=FALSE,"",표준압력!F380)</f>
        <v/>
      </c>
      <c r="E475" s="248" t="str">
        <f>IF($B475=FALSE,"",표준압력!H380)</f>
        <v/>
      </c>
      <c r="F475" s="248" t="str">
        <f>IF($B475=FALSE,"",Pressure_1_R4!U44)</f>
        <v/>
      </c>
      <c r="G475" s="249" t="str">
        <f>IF($B475=FALSE,"",Pressure_1_R4!V44)</f>
        <v/>
      </c>
      <c r="H475" s="249" t="str">
        <f>IF($B475=FALSE,"",Pressure_1_R4!W44)</f>
        <v/>
      </c>
      <c r="I475" s="255" t="b">
        <f t="shared" si="317"/>
        <v>0</v>
      </c>
      <c r="J475" s="250" t="str">
        <f>IF($B475=FALSE,"",F475*$H$429)</f>
        <v/>
      </c>
      <c r="K475" s="251" t="str">
        <f>IF($B475=FALSE,"",IF(G475="ⅹ",J475,G475*$H$429))</f>
        <v/>
      </c>
      <c r="L475" s="251" t="str">
        <f>IF($B475=FALSE,"",IF(H475="ⅹ",K475,H475*$H$429))</f>
        <v/>
      </c>
      <c r="M475" s="241"/>
      <c r="N475" s="252" t="b">
        <f t="shared" si="307"/>
        <v>0</v>
      </c>
      <c r="O475" s="397" t="s">
        <v>487</v>
      </c>
      <c r="P475" s="401">
        <v>11</v>
      </c>
      <c r="Q475" s="398" t="str">
        <f t="shared" ca="1" si="318"/>
        <v/>
      </c>
      <c r="R475" s="252" t="str">
        <f t="shared" ca="1" si="319"/>
        <v/>
      </c>
      <c r="S475" s="252" t="str">
        <f t="shared" ca="1" si="320"/>
        <v/>
      </c>
      <c r="T475" s="402" t="str">
        <f t="shared" si="321"/>
        <v/>
      </c>
      <c r="U475" s="399" t="str">
        <f t="shared" si="325"/>
        <v/>
      </c>
      <c r="V475" s="399" t="str">
        <f t="shared" si="323"/>
        <v/>
      </c>
      <c r="W475" s="399" t="str">
        <f t="shared" si="324"/>
        <v/>
      </c>
      <c r="X475" s="403" t="str">
        <f t="shared" si="322"/>
        <v/>
      </c>
    </row>
    <row r="476" spans="2:24" s="238" customFormat="1" ht="15" customHeight="1">
      <c r="B476" s="246" t="b">
        <f>IF(Pressure_1_R4!U45="",FALSE,TRUE)</f>
        <v>0</v>
      </c>
      <c r="C476" s="247">
        <v>42</v>
      </c>
      <c r="D476" s="248" t="str">
        <f>IF($B476=FALSE,"",표준압력!F381)</f>
        <v/>
      </c>
      <c r="E476" s="248" t="str">
        <f>IF($B476=FALSE,"",표준압력!H381)</f>
        <v/>
      </c>
      <c r="F476" s="248" t="str">
        <f>IF($B476=FALSE,"",Pressure_1_R4!U45)</f>
        <v/>
      </c>
      <c r="G476" s="249" t="str">
        <f>IF($B476=FALSE,"",Pressure_1_R4!V45)</f>
        <v/>
      </c>
      <c r="H476" s="249" t="str">
        <f>IF($B476=FALSE,"",Pressure_1_R4!W45)</f>
        <v/>
      </c>
      <c r="I476" s="255" t="b">
        <f t="shared" si="317"/>
        <v>0</v>
      </c>
      <c r="J476" s="250" t="str">
        <f>IF($B476=FALSE,"",F476*$H$429)</f>
        <v/>
      </c>
      <c r="K476" s="251" t="str">
        <f>IF($B476=FALSE,"",IF(G476="ⅹ",J476,G476*$H$429))</f>
        <v/>
      </c>
      <c r="L476" s="251" t="str">
        <f>IF($B476=FALSE,"",IF(H476="ⅹ",K476,H476*$H$429))</f>
        <v/>
      </c>
      <c r="M476" s="241"/>
      <c r="N476" s="252" t="b">
        <f t="shared" si="307"/>
        <v>0</v>
      </c>
      <c r="O476" s="397" t="s">
        <v>487</v>
      </c>
      <c r="P476" s="401">
        <v>12</v>
      </c>
      <c r="Q476" s="398" t="str">
        <f t="shared" ca="1" si="318"/>
        <v/>
      </c>
      <c r="R476" s="252" t="str">
        <f t="shared" ca="1" si="319"/>
        <v/>
      </c>
      <c r="S476" s="252" t="str">
        <f t="shared" ca="1" si="320"/>
        <v/>
      </c>
      <c r="T476" s="402" t="str">
        <f t="shared" si="321"/>
        <v/>
      </c>
      <c r="U476" s="399" t="str">
        <f t="shared" si="325"/>
        <v/>
      </c>
      <c r="V476" s="399" t="str">
        <f t="shared" si="323"/>
        <v/>
      </c>
      <c r="W476" s="399" t="str">
        <f t="shared" si="324"/>
        <v/>
      </c>
      <c r="X476" s="403" t="str">
        <f t="shared" si="322"/>
        <v/>
      </c>
    </row>
    <row r="477" spans="2:24" s="238" customFormat="1" ht="15" customHeight="1">
      <c r="B477" s="246" t="b">
        <f>IF(Pressure_1_R4!U46="",FALSE,TRUE)</f>
        <v>0</v>
      </c>
      <c r="C477" s="247">
        <v>43</v>
      </c>
      <c r="D477" s="248" t="str">
        <f>IF($B477=FALSE,"",표준압력!F382)</f>
        <v/>
      </c>
      <c r="E477" s="248" t="str">
        <f>IF($B477=FALSE,"",표준압력!H382)</f>
        <v/>
      </c>
      <c r="F477" s="248" t="str">
        <f>IF($B477=FALSE,"",Pressure_1_R4!U46)</f>
        <v/>
      </c>
      <c r="G477" s="249" t="str">
        <f>IF($B477=FALSE,"",Pressure_1_R4!V46)</f>
        <v/>
      </c>
      <c r="H477" s="249" t="str">
        <f>IF($B477=FALSE,"",Pressure_1_R4!W46)</f>
        <v/>
      </c>
      <c r="I477" s="255" t="b">
        <f t="shared" si="317"/>
        <v>0</v>
      </c>
      <c r="J477" s="250" t="str">
        <f>IF($B477=FALSE,"",F477*$H$429)</f>
        <v/>
      </c>
      <c r="K477" s="251" t="str">
        <f>IF($B477=FALSE,"",IF(G477="ⅹ",J477,G477*$H$429))</f>
        <v/>
      </c>
      <c r="L477" s="251" t="str">
        <f>IF($B477=FALSE,"",IF(H477="ⅹ",K477,H477*$H$429))</f>
        <v/>
      </c>
      <c r="M477" s="241"/>
      <c r="N477" s="252" t="b">
        <f t="shared" si="307"/>
        <v>0</v>
      </c>
      <c r="O477" s="397" t="s">
        <v>487</v>
      </c>
      <c r="P477" s="401">
        <v>13</v>
      </c>
      <c r="Q477" s="398" t="str">
        <f t="shared" ca="1" si="318"/>
        <v/>
      </c>
      <c r="R477" s="252" t="str">
        <f t="shared" ca="1" si="319"/>
        <v/>
      </c>
      <c r="S477" s="252" t="str">
        <f t="shared" ca="1" si="320"/>
        <v/>
      </c>
      <c r="T477" s="402" t="str">
        <f t="shared" si="321"/>
        <v/>
      </c>
      <c r="U477" s="399" t="str">
        <f t="shared" si="325"/>
        <v/>
      </c>
      <c r="V477" s="399" t="str">
        <f t="shared" si="323"/>
        <v/>
      </c>
      <c r="W477" s="399" t="str">
        <f t="shared" si="324"/>
        <v/>
      </c>
      <c r="X477" s="403" t="str">
        <f t="shared" si="322"/>
        <v/>
      </c>
    </row>
    <row r="478" spans="2:24" s="238" customFormat="1" ht="15" customHeight="1">
      <c r="B478" s="246" t="b">
        <f>IF(Pressure_1_R4!U47="",FALSE,TRUE)</f>
        <v>0</v>
      </c>
      <c r="C478" s="247">
        <v>44</v>
      </c>
      <c r="D478" s="248" t="str">
        <f>IF($B478=FALSE,"",표준압력!F383)</f>
        <v/>
      </c>
      <c r="E478" s="248" t="str">
        <f>IF($B478=FALSE,"",표준압력!H383)</f>
        <v/>
      </c>
      <c r="F478" s="248" t="str">
        <f>IF($B478=FALSE,"",Pressure_1_R4!U47)</f>
        <v/>
      </c>
      <c r="G478" s="249" t="str">
        <f>IF($B478=FALSE,"",Pressure_1_R4!V47)</f>
        <v/>
      </c>
      <c r="H478" s="249" t="str">
        <f>IF($B478=FALSE,"",Pressure_1_R4!W47)</f>
        <v/>
      </c>
      <c r="I478" s="255" t="b">
        <f t="shared" si="317"/>
        <v>0</v>
      </c>
      <c r="J478" s="250" t="str">
        <f>IF($B478=FALSE,"",F478*$H$429)</f>
        <v/>
      </c>
      <c r="K478" s="251" t="str">
        <f>IF($B478=FALSE,"",IF(G478="ⅹ",J478,G478*$H$429))</f>
        <v/>
      </c>
      <c r="L478" s="251" t="str">
        <f>IF($B478=FALSE,"",IF(H478="ⅹ",K478,H478*$H$429))</f>
        <v/>
      </c>
      <c r="M478" s="241"/>
      <c r="N478" s="252" t="b">
        <f t="shared" si="307"/>
        <v>0</v>
      </c>
      <c r="O478" s="397" t="s">
        <v>487</v>
      </c>
      <c r="P478" s="401">
        <v>14</v>
      </c>
      <c r="Q478" s="398" t="str">
        <f t="shared" ca="1" si="318"/>
        <v/>
      </c>
      <c r="R478" s="252" t="str">
        <f t="shared" ca="1" si="319"/>
        <v/>
      </c>
      <c r="S478" s="252" t="str">
        <f t="shared" ca="1" si="320"/>
        <v/>
      </c>
      <c r="T478" s="402" t="str">
        <f t="shared" si="321"/>
        <v/>
      </c>
      <c r="U478" s="399" t="str">
        <f t="shared" si="325"/>
        <v/>
      </c>
      <c r="V478" s="399" t="str">
        <f t="shared" si="323"/>
        <v/>
      </c>
      <c r="W478" s="399" t="str">
        <f t="shared" si="324"/>
        <v/>
      </c>
      <c r="X478" s="403" t="str">
        <f t="shared" si="322"/>
        <v/>
      </c>
    </row>
    <row r="479" spans="2:24" s="238" customFormat="1" ht="15" customHeight="1">
      <c r="B479" s="246" t="b">
        <f>IF(Pressure_1_R4!U48="",FALSE,TRUE)</f>
        <v>0</v>
      </c>
      <c r="C479" s="247">
        <v>45</v>
      </c>
      <c r="D479" s="248" t="str">
        <f>IF($B479=FALSE,"",표준압력!F384)</f>
        <v/>
      </c>
      <c r="E479" s="248" t="str">
        <f>IF($B479=FALSE,"",표준압력!H384)</f>
        <v/>
      </c>
      <c r="F479" s="248" t="str">
        <f>IF($B479=FALSE,"",Pressure_1_R4!U48)</f>
        <v/>
      </c>
      <c r="G479" s="249" t="str">
        <f>IF($B479=FALSE,"",Pressure_1_R4!V48)</f>
        <v/>
      </c>
      <c r="H479" s="249" t="str">
        <f>IF($B479=FALSE,"",Pressure_1_R4!W48)</f>
        <v/>
      </c>
      <c r="I479" s="255" t="b">
        <f t="shared" si="317"/>
        <v>0</v>
      </c>
      <c r="J479" s="250" t="str">
        <f>IF($B479=FALSE,"",F479*$H$429)</f>
        <v/>
      </c>
      <c r="K479" s="251" t="str">
        <f>IF($B479=FALSE,"",IF(G479="ⅹ",J479,G479*$H$429))</f>
        <v/>
      </c>
      <c r="L479" s="251" t="str">
        <f>IF($B479=FALSE,"",IF(H479="ⅹ",K479,H479*$H$429))</f>
        <v/>
      </c>
      <c r="M479" s="241"/>
      <c r="N479" s="252" t="b">
        <f t="shared" si="307"/>
        <v>0</v>
      </c>
      <c r="O479" s="397" t="s">
        <v>487</v>
      </c>
      <c r="P479" s="401">
        <v>15</v>
      </c>
      <c r="Q479" s="398" t="str">
        <f t="shared" ca="1" si="318"/>
        <v/>
      </c>
      <c r="R479" s="252" t="str">
        <f t="shared" ca="1" si="319"/>
        <v/>
      </c>
      <c r="S479" s="252" t="str">
        <f t="shared" ca="1" si="320"/>
        <v/>
      </c>
      <c r="T479" s="402" t="str">
        <f t="shared" si="321"/>
        <v/>
      </c>
      <c r="U479" s="399" t="str">
        <f t="shared" si="325"/>
        <v/>
      </c>
      <c r="V479" s="399" t="str">
        <f t="shared" si="323"/>
        <v/>
      </c>
      <c r="W479" s="399" t="str">
        <f t="shared" si="324"/>
        <v/>
      </c>
      <c r="X479" s="403" t="str">
        <f t="shared" si="322"/>
        <v/>
      </c>
    </row>
    <row r="480" spans="2:24" s="238" customFormat="1" ht="15" customHeight="1">
      <c r="B480" s="246" t="b">
        <f>IF(Pressure_1_R4!U49="",FALSE,TRUE)</f>
        <v>0</v>
      </c>
      <c r="C480" s="247">
        <v>46</v>
      </c>
      <c r="D480" s="248" t="str">
        <f>IF($B480=FALSE,"",표준압력!F385)</f>
        <v/>
      </c>
      <c r="E480" s="248" t="str">
        <f>IF($B480=FALSE,"",표준압력!H385)</f>
        <v/>
      </c>
      <c r="F480" s="248" t="str">
        <f>IF($B480=FALSE,"",Pressure_1_R4!U49)</f>
        <v/>
      </c>
      <c r="G480" s="249" t="str">
        <f>IF($B480=FALSE,"",Pressure_1_R4!V49)</f>
        <v/>
      </c>
      <c r="H480" s="249" t="str">
        <f>IF($B480=FALSE,"",Pressure_1_R4!W49)</f>
        <v/>
      </c>
      <c r="I480" s="255" t="b">
        <f t="shared" si="317"/>
        <v>0</v>
      </c>
      <c r="J480" s="250" t="str">
        <f>IF($B480=FALSE,"",F480*$H$429)</f>
        <v/>
      </c>
      <c r="K480" s="251" t="str">
        <f>IF($B480=FALSE,"",IF(G480="ⅹ",J480,G480*$H$429))</f>
        <v/>
      </c>
      <c r="L480" s="251" t="str">
        <f>IF($B480=FALSE,"",IF(H480="ⅹ",K480,H480*$H$429))</f>
        <v/>
      </c>
      <c r="M480" s="241"/>
      <c r="N480" s="252" t="b">
        <f t="shared" si="307"/>
        <v>0</v>
      </c>
      <c r="O480" s="397" t="s">
        <v>487</v>
      </c>
      <c r="P480" s="401">
        <v>16</v>
      </c>
      <c r="Q480" s="398" t="str">
        <f t="shared" ca="1" si="318"/>
        <v/>
      </c>
      <c r="R480" s="252" t="str">
        <f t="shared" ca="1" si="319"/>
        <v/>
      </c>
      <c r="S480" s="252" t="str">
        <f t="shared" ca="1" si="320"/>
        <v/>
      </c>
      <c r="T480" s="402" t="str">
        <f t="shared" si="321"/>
        <v/>
      </c>
      <c r="U480" s="399" t="str">
        <f t="shared" si="325"/>
        <v/>
      </c>
      <c r="V480" s="399" t="str">
        <f t="shared" si="323"/>
        <v/>
      </c>
      <c r="W480" s="399" t="str">
        <f t="shared" si="324"/>
        <v/>
      </c>
      <c r="X480" s="403" t="str">
        <f t="shared" si="322"/>
        <v/>
      </c>
    </row>
    <row r="481" spans="2:24" s="238" customFormat="1" ht="15" customHeight="1">
      <c r="B481" s="246" t="b">
        <f>IF(Pressure_1_R4!U50="",FALSE,TRUE)</f>
        <v>0</v>
      </c>
      <c r="C481" s="247">
        <v>47</v>
      </c>
      <c r="D481" s="248" t="str">
        <f>IF($B481=FALSE,"",표준압력!F386)</f>
        <v/>
      </c>
      <c r="E481" s="248" t="str">
        <f>IF($B481=FALSE,"",표준압력!H386)</f>
        <v/>
      </c>
      <c r="F481" s="248" t="str">
        <f>IF($B481=FALSE,"",Pressure_1_R4!U50)</f>
        <v/>
      </c>
      <c r="G481" s="249" t="str">
        <f>IF($B481=FALSE,"",Pressure_1_R4!V50)</f>
        <v/>
      </c>
      <c r="H481" s="249" t="str">
        <f>IF($B481=FALSE,"",Pressure_1_R4!W50)</f>
        <v/>
      </c>
      <c r="I481" s="255" t="b">
        <f t="shared" si="317"/>
        <v>0</v>
      </c>
      <c r="J481" s="250" t="str">
        <f>IF($B481=FALSE,"",F481*$H$429)</f>
        <v/>
      </c>
      <c r="K481" s="251" t="str">
        <f>IF($B481=FALSE,"",IF(G481="ⅹ",J481,G481*$H$429))</f>
        <v/>
      </c>
      <c r="L481" s="251" t="str">
        <f>IF($B481=FALSE,"",IF(H481="ⅹ",K481,H481*$H$429))</f>
        <v/>
      </c>
      <c r="M481" s="241"/>
      <c r="N481" s="252" t="b">
        <f t="shared" si="307"/>
        <v>0</v>
      </c>
      <c r="O481" s="397" t="s">
        <v>487</v>
      </c>
      <c r="P481" s="401">
        <v>17</v>
      </c>
      <c r="Q481" s="398" t="str">
        <f t="shared" ca="1" si="318"/>
        <v/>
      </c>
      <c r="R481" s="252" t="str">
        <f t="shared" ca="1" si="319"/>
        <v/>
      </c>
      <c r="S481" s="252" t="str">
        <f t="shared" ca="1" si="320"/>
        <v/>
      </c>
      <c r="T481" s="402" t="str">
        <f t="shared" si="321"/>
        <v/>
      </c>
      <c r="U481" s="399" t="str">
        <f t="shared" si="325"/>
        <v/>
      </c>
      <c r="V481" s="399" t="str">
        <f t="shared" si="323"/>
        <v/>
      </c>
      <c r="W481" s="399" t="str">
        <f t="shared" si="324"/>
        <v/>
      </c>
      <c r="X481" s="403" t="str">
        <f t="shared" si="322"/>
        <v/>
      </c>
    </row>
    <row r="482" spans="2:24" s="238" customFormat="1" ht="15" customHeight="1">
      <c r="B482" s="246" t="b">
        <f>IF(Pressure_1_R4!U51="",FALSE,TRUE)</f>
        <v>0</v>
      </c>
      <c r="C482" s="247">
        <v>48</v>
      </c>
      <c r="D482" s="248" t="str">
        <f>IF($B482=FALSE,"",표준압력!F387)</f>
        <v/>
      </c>
      <c r="E482" s="248" t="str">
        <f>IF($B482=FALSE,"",표준압력!H387)</f>
        <v/>
      </c>
      <c r="F482" s="248" t="str">
        <f>IF($B482=FALSE,"",Pressure_1_R4!U51)</f>
        <v/>
      </c>
      <c r="G482" s="249" t="str">
        <f>IF($B482=FALSE,"",Pressure_1_R4!V51)</f>
        <v/>
      </c>
      <c r="H482" s="249" t="str">
        <f>IF($B482=FALSE,"",Pressure_1_R4!W51)</f>
        <v/>
      </c>
      <c r="I482" s="255" t="b">
        <f t="shared" si="317"/>
        <v>0</v>
      </c>
      <c r="J482" s="250" t="str">
        <f>IF($B482=FALSE,"",F482*$H$429)</f>
        <v/>
      </c>
      <c r="K482" s="251" t="str">
        <f>IF($B482=FALSE,"",IF(G482="ⅹ",J482,G482*$H$429))</f>
        <v/>
      </c>
      <c r="L482" s="251" t="str">
        <f>IF($B482=FALSE,"",IF(H482="ⅹ",K482,H482*$H$429))</f>
        <v/>
      </c>
      <c r="M482" s="241"/>
      <c r="N482" s="252" t="b">
        <f t="shared" si="307"/>
        <v>0</v>
      </c>
      <c r="O482" s="397" t="s">
        <v>487</v>
      </c>
      <c r="P482" s="401">
        <v>18</v>
      </c>
      <c r="Q482" s="398" t="str">
        <f t="shared" ca="1" si="318"/>
        <v/>
      </c>
      <c r="R482" s="252" t="str">
        <f t="shared" ca="1" si="319"/>
        <v/>
      </c>
      <c r="S482" s="252" t="str">
        <f t="shared" ca="1" si="320"/>
        <v/>
      </c>
      <c r="T482" s="402" t="str">
        <f t="shared" si="321"/>
        <v/>
      </c>
      <c r="U482" s="399" t="str">
        <f t="shared" si="325"/>
        <v/>
      </c>
      <c r="V482" s="399" t="str">
        <f t="shared" si="323"/>
        <v/>
      </c>
      <c r="W482" s="399" t="str">
        <f t="shared" si="324"/>
        <v/>
      </c>
      <c r="X482" s="403" t="str">
        <f t="shared" si="322"/>
        <v/>
      </c>
    </row>
    <row r="483" spans="2:24" s="238" customFormat="1" ht="15" customHeight="1">
      <c r="B483" s="246" t="b">
        <f>IF(Pressure_1_R4!U52="",FALSE,TRUE)</f>
        <v>0</v>
      </c>
      <c r="C483" s="247">
        <v>49</v>
      </c>
      <c r="D483" s="248" t="str">
        <f>IF($B483=FALSE,"",표준압력!F388)</f>
        <v/>
      </c>
      <c r="E483" s="248" t="str">
        <f>IF($B483=FALSE,"",표준압력!H388)</f>
        <v/>
      </c>
      <c r="F483" s="248" t="str">
        <f>IF($B483=FALSE,"",Pressure_1_R4!U52)</f>
        <v/>
      </c>
      <c r="G483" s="249" t="str">
        <f>IF($B483=FALSE,"",Pressure_1_R4!V52)</f>
        <v/>
      </c>
      <c r="H483" s="249" t="str">
        <f>IF($B483=FALSE,"",Pressure_1_R4!W52)</f>
        <v/>
      </c>
      <c r="I483" s="255" t="b">
        <f t="shared" si="317"/>
        <v>0</v>
      </c>
      <c r="J483" s="250" t="str">
        <f>IF($B483=FALSE,"",F483*$H$429)</f>
        <v/>
      </c>
      <c r="K483" s="251" t="str">
        <f>IF($B483=FALSE,"",IF(G483="ⅹ",J483,G483*$H$429))</f>
        <v/>
      </c>
      <c r="L483" s="251" t="str">
        <f>IF($B483=FALSE,"",IF(H483="ⅹ",K483,H483*$H$429))</f>
        <v/>
      </c>
      <c r="M483" s="241"/>
      <c r="N483" s="252" t="b">
        <f t="shared" si="307"/>
        <v>0</v>
      </c>
      <c r="O483" s="397" t="s">
        <v>487</v>
      </c>
      <c r="P483" s="401">
        <v>19</v>
      </c>
      <c r="Q483" s="398" t="str">
        <f t="shared" ca="1" si="318"/>
        <v/>
      </c>
      <c r="R483" s="252" t="str">
        <f t="shared" ca="1" si="319"/>
        <v/>
      </c>
      <c r="S483" s="252" t="str">
        <f t="shared" ca="1" si="320"/>
        <v/>
      </c>
      <c r="T483" s="402" t="str">
        <f t="shared" si="321"/>
        <v/>
      </c>
      <c r="U483" s="399" t="str">
        <f t="shared" si="325"/>
        <v/>
      </c>
      <c r="V483" s="399" t="str">
        <f t="shared" si="323"/>
        <v/>
      </c>
      <c r="W483" s="399" t="str">
        <f t="shared" si="324"/>
        <v/>
      </c>
      <c r="X483" s="403" t="str">
        <f t="shared" si="322"/>
        <v/>
      </c>
    </row>
    <row r="484" spans="2:24" s="238" customFormat="1" ht="15" customHeight="1">
      <c r="B484" s="246" t="b">
        <f>IF(Pressure_1_R4!U53="",FALSE,TRUE)</f>
        <v>0</v>
      </c>
      <c r="C484" s="247">
        <v>50</v>
      </c>
      <c r="D484" s="248" t="str">
        <f>IF($B484=FALSE,"",표준압력!F389)</f>
        <v/>
      </c>
      <c r="E484" s="248" t="str">
        <f>IF($B484=FALSE,"",표준압력!H389)</f>
        <v/>
      </c>
      <c r="F484" s="248" t="str">
        <f>IF($B484=FALSE,"",Pressure_1_R4!U53)</f>
        <v/>
      </c>
      <c r="G484" s="249" t="str">
        <f>IF($B484=FALSE,"",Pressure_1_R4!V53)</f>
        <v/>
      </c>
      <c r="H484" s="249" t="str">
        <f>IF($B484=FALSE,"",Pressure_1_R4!W53)</f>
        <v/>
      </c>
      <c r="I484" s="255" t="b">
        <f t="shared" si="317"/>
        <v>0</v>
      </c>
      <c r="J484" s="250" t="str">
        <f>IF($B484=FALSE,"",F484*$H$429)</f>
        <v/>
      </c>
      <c r="K484" s="251" t="str">
        <f>IF($B484=FALSE,"",IF(G484="ⅹ",J484,G484*$H$429))</f>
        <v/>
      </c>
      <c r="L484" s="251" t="str">
        <f>IF($B484=FALSE,"",IF(H484="ⅹ",K484,H484*$H$429))</f>
        <v/>
      </c>
      <c r="M484" s="241"/>
      <c r="N484" s="252" t="b">
        <f t="shared" si="307"/>
        <v>0</v>
      </c>
      <c r="O484" s="397" t="s">
        <v>487</v>
      </c>
      <c r="P484" s="401">
        <v>20</v>
      </c>
      <c r="Q484" s="398" t="str">
        <f t="shared" ca="1" si="318"/>
        <v/>
      </c>
      <c r="R484" s="252" t="str">
        <f t="shared" ca="1" si="319"/>
        <v/>
      </c>
      <c r="S484" s="252" t="str">
        <f t="shared" ca="1" si="320"/>
        <v/>
      </c>
      <c r="T484" s="402" t="str">
        <f t="shared" si="321"/>
        <v/>
      </c>
      <c r="U484" s="399" t="str">
        <f t="shared" si="325"/>
        <v/>
      </c>
      <c r="V484" s="399" t="str">
        <f t="shared" si="323"/>
        <v/>
      </c>
      <c r="W484" s="399" t="str">
        <f t="shared" si="324"/>
        <v/>
      </c>
      <c r="X484" s="403" t="str">
        <f t="shared" si="322"/>
        <v/>
      </c>
    </row>
    <row r="485" spans="2:24" s="238" customFormat="1" ht="15" customHeight="1">
      <c r="B485" s="246" t="b">
        <f>IF(Pressure_1_R4!U54="",FALSE,TRUE)</f>
        <v>0</v>
      </c>
      <c r="C485" s="247">
        <v>51</v>
      </c>
      <c r="D485" s="248" t="str">
        <f>IF($B485=FALSE,"",표준압력!F390)</f>
        <v/>
      </c>
      <c r="E485" s="248" t="str">
        <f>IF($B485=FALSE,"",표준압력!H390)</f>
        <v/>
      </c>
      <c r="F485" s="248" t="str">
        <f>IF($B485=FALSE,"",Pressure_1_R4!U54)</f>
        <v/>
      </c>
      <c r="G485" s="249" t="str">
        <f>IF($B485=FALSE,"",Pressure_1_R4!V54)</f>
        <v/>
      </c>
      <c r="H485" s="249" t="str">
        <f>IF($B485=FALSE,"",Pressure_1_R4!W54)</f>
        <v/>
      </c>
      <c r="I485" s="255" t="b">
        <f t="shared" si="317"/>
        <v>0</v>
      </c>
      <c r="J485" s="250" t="str">
        <f>IF($B485=FALSE,"",F485*$H$429)</f>
        <v/>
      </c>
      <c r="K485" s="251" t="str">
        <f>IF($B485=FALSE,"",IF(G485="ⅹ",J485,G485*$H$429))</f>
        <v/>
      </c>
      <c r="L485" s="251" t="str">
        <f>IF($B485=FALSE,"",IF(H485="ⅹ",K485,H485*$H$429))</f>
        <v/>
      </c>
      <c r="M485" s="241"/>
      <c r="N485" s="252" t="b">
        <f t="shared" si="307"/>
        <v>0</v>
      </c>
      <c r="O485" s="397" t="s">
        <v>487</v>
      </c>
      <c r="P485" s="401">
        <v>21</v>
      </c>
      <c r="Q485" s="398" t="str">
        <f t="shared" ca="1" si="318"/>
        <v/>
      </c>
      <c r="R485" s="252" t="str">
        <f t="shared" ca="1" si="319"/>
        <v/>
      </c>
      <c r="S485" s="252" t="str">
        <f t="shared" ca="1" si="320"/>
        <v/>
      </c>
      <c r="T485" s="402" t="str">
        <f t="shared" si="321"/>
        <v/>
      </c>
      <c r="U485" s="399" t="str">
        <f t="shared" si="325"/>
        <v/>
      </c>
      <c r="V485" s="399" t="str">
        <f t="shared" si="323"/>
        <v/>
      </c>
      <c r="W485" s="399" t="str">
        <f t="shared" si="324"/>
        <v/>
      </c>
      <c r="X485" s="403" t="str">
        <f t="shared" si="322"/>
        <v/>
      </c>
    </row>
    <row r="486" spans="2:24" s="238" customFormat="1" ht="15" customHeight="1">
      <c r="B486" s="246" t="b">
        <f>IF(Pressure_1_R4!U55="",FALSE,TRUE)</f>
        <v>0</v>
      </c>
      <c r="C486" s="247">
        <v>52</v>
      </c>
      <c r="D486" s="248" t="str">
        <f>IF($B486=FALSE,"",표준압력!F391)</f>
        <v/>
      </c>
      <c r="E486" s="248" t="str">
        <f>IF($B486=FALSE,"",표준압력!H391)</f>
        <v/>
      </c>
      <c r="F486" s="248" t="str">
        <f>IF($B486=FALSE,"",Pressure_1_R4!U55)</f>
        <v/>
      </c>
      <c r="G486" s="249" t="str">
        <f>IF($B486=FALSE,"",Pressure_1_R4!V55)</f>
        <v/>
      </c>
      <c r="H486" s="249" t="str">
        <f>IF($B486=FALSE,"",Pressure_1_R4!W55)</f>
        <v/>
      </c>
      <c r="I486" s="255" t="b">
        <f t="shared" si="317"/>
        <v>0</v>
      </c>
      <c r="J486" s="250" t="str">
        <f>IF($B486=FALSE,"",F486*$H$429)</f>
        <v/>
      </c>
      <c r="K486" s="251" t="str">
        <f>IF($B486=FALSE,"",IF(G486="ⅹ",J486,G486*$H$429))</f>
        <v/>
      </c>
      <c r="L486" s="251" t="str">
        <f>IF($B486=FALSE,"",IF(H486="ⅹ",K486,H486*$H$429))</f>
        <v/>
      </c>
      <c r="M486" s="241"/>
      <c r="N486" s="252" t="b">
        <f t="shared" si="307"/>
        <v>0</v>
      </c>
      <c r="O486" s="397" t="s">
        <v>487</v>
      </c>
      <c r="P486" s="401">
        <v>22</v>
      </c>
      <c r="Q486" s="398" t="str">
        <f t="shared" ca="1" si="318"/>
        <v/>
      </c>
      <c r="R486" s="252" t="str">
        <f t="shared" ca="1" si="319"/>
        <v/>
      </c>
      <c r="S486" s="252" t="str">
        <f t="shared" ca="1" si="320"/>
        <v/>
      </c>
      <c r="T486" s="402" t="str">
        <f t="shared" si="321"/>
        <v/>
      </c>
      <c r="U486" s="399" t="str">
        <f t="shared" si="325"/>
        <v/>
      </c>
      <c r="V486" s="399" t="str">
        <f t="shared" si="323"/>
        <v/>
      </c>
      <c r="W486" s="399" t="str">
        <f t="shared" si="324"/>
        <v/>
      </c>
      <c r="X486" s="403" t="str">
        <f t="shared" si="322"/>
        <v/>
      </c>
    </row>
    <row r="487" spans="2:24" s="238" customFormat="1" ht="15" customHeight="1">
      <c r="B487" s="246" t="b">
        <f>IF(Pressure_1_R4!U56="",FALSE,TRUE)</f>
        <v>0</v>
      </c>
      <c r="C487" s="247">
        <v>53</v>
      </c>
      <c r="D487" s="248" t="str">
        <f>IF($B487=FALSE,"",표준압력!F392)</f>
        <v/>
      </c>
      <c r="E487" s="248" t="str">
        <f>IF($B487=FALSE,"",표준압력!H392)</f>
        <v/>
      </c>
      <c r="F487" s="248" t="str">
        <f>IF($B487=FALSE,"",Pressure_1_R4!U56)</f>
        <v/>
      </c>
      <c r="G487" s="249" t="str">
        <f>IF($B487=FALSE,"",Pressure_1_R4!V56)</f>
        <v/>
      </c>
      <c r="H487" s="249" t="str">
        <f>IF($B487=FALSE,"",Pressure_1_R4!W56)</f>
        <v/>
      </c>
      <c r="I487" s="255" t="b">
        <f t="shared" si="317"/>
        <v>0</v>
      </c>
      <c r="J487" s="250" t="str">
        <f>IF($B487=FALSE,"",F487*$H$429)</f>
        <v/>
      </c>
      <c r="K487" s="251" t="str">
        <f>IF($B487=FALSE,"",IF(G487="ⅹ",J487,G487*$H$429))</f>
        <v/>
      </c>
      <c r="L487" s="251" t="str">
        <f>IF($B487=FALSE,"",IF(H487="ⅹ",K487,H487*$H$429))</f>
        <v/>
      </c>
      <c r="M487" s="241"/>
      <c r="N487" s="252" t="b">
        <f t="shared" si="307"/>
        <v>0</v>
      </c>
      <c r="O487" s="397" t="s">
        <v>487</v>
      </c>
      <c r="P487" s="401">
        <v>23</v>
      </c>
      <c r="Q487" s="398" t="str">
        <f t="shared" ca="1" si="318"/>
        <v/>
      </c>
      <c r="R487" s="252" t="str">
        <f t="shared" ca="1" si="319"/>
        <v/>
      </c>
      <c r="S487" s="252" t="str">
        <f t="shared" ca="1" si="320"/>
        <v/>
      </c>
      <c r="T487" s="402" t="str">
        <f t="shared" si="321"/>
        <v/>
      </c>
      <c r="U487" s="399" t="str">
        <f t="shared" si="325"/>
        <v/>
      </c>
      <c r="V487" s="399" t="str">
        <f t="shared" si="323"/>
        <v/>
      </c>
      <c r="W487" s="399" t="str">
        <f t="shared" si="324"/>
        <v/>
      </c>
      <c r="X487" s="403" t="str">
        <f t="shared" si="322"/>
        <v/>
      </c>
    </row>
    <row r="488" spans="2:24" s="238" customFormat="1" ht="15" customHeight="1">
      <c r="B488" s="246" t="b">
        <f>IF(Pressure_1_R4!U57="",FALSE,TRUE)</f>
        <v>0</v>
      </c>
      <c r="C488" s="247">
        <v>54</v>
      </c>
      <c r="D488" s="248" t="str">
        <f>IF($B488=FALSE,"",표준압력!F393)</f>
        <v/>
      </c>
      <c r="E488" s="248" t="str">
        <f>IF($B488=FALSE,"",표준압력!H393)</f>
        <v/>
      </c>
      <c r="F488" s="248" t="str">
        <f>IF($B488=FALSE,"",Pressure_1_R4!U57)</f>
        <v/>
      </c>
      <c r="G488" s="249" t="str">
        <f>IF($B488=FALSE,"",Pressure_1_R4!V57)</f>
        <v/>
      </c>
      <c r="H488" s="249" t="str">
        <f>IF($B488=FALSE,"",Pressure_1_R4!W57)</f>
        <v/>
      </c>
      <c r="I488" s="255" t="b">
        <f t="shared" si="317"/>
        <v>0</v>
      </c>
      <c r="J488" s="250" t="str">
        <f>IF($B488=FALSE,"",F488*$H$429)</f>
        <v/>
      </c>
      <c r="K488" s="251" t="str">
        <f>IF($B488=FALSE,"",IF(G488="ⅹ",J488,G488*$H$429))</f>
        <v/>
      </c>
      <c r="L488" s="251" t="str">
        <f>IF($B488=FALSE,"",IF(H488="ⅹ",K488,H488*$H$429))</f>
        <v/>
      </c>
      <c r="M488" s="241"/>
      <c r="N488" s="252" t="b">
        <f t="shared" si="307"/>
        <v>0</v>
      </c>
      <c r="O488" s="397" t="s">
        <v>487</v>
      </c>
      <c r="P488" s="401">
        <v>24</v>
      </c>
      <c r="Q488" s="398" t="str">
        <f t="shared" ca="1" si="318"/>
        <v/>
      </c>
      <c r="R488" s="252" t="str">
        <f t="shared" ca="1" si="319"/>
        <v/>
      </c>
      <c r="S488" s="252" t="str">
        <f t="shared" ca="1" si="320"/>
        <v/>
      </c>
      <c r="T488" s="402" t="str">
        <f t="shared" si="321"/>
        <v/>
      </c>
      <c r="U488" s="399" t="str">
        <f t="shared" si="325"/>
        <v/>
      </c>
      <c r="V488" s="399" t="str">
        <f t="shared" si="323"/>
        <v/>
      </c>
      <c r="W488" s="399" t="str">
        <f t="shared" si="324"/>
        <v/>
      </c>
      <c r="X488" s="403" t="str">
        <f t="shared" si="322"/>
        <v/>
      </c>
    </row>
    <row r="489" spans="2:24" s="238" customFormat="1" ht="15" customHeight="1">
      <c r="B489" s="246" t="b">
        <f>IF(Pressure_1_R4!U58="",FALSE,TRUE)</f>
        <v>0</v>
      </c>
      <c r="C489" s="247">
        <v>55</v>
      </c>
      <c r="D489" s="248" t="str">
        <f>IF($B489=FALSE,"",표준압력!F394)</f>
        <v/>
      </c>
      <c r="E489" s="248" t="str">
        <f>IF($B489=FALSE,"",표준압력!H394)</f>
        <v/>
      </c>
      <c r="F489" s="248" t="str">
        <f>IF($B489=FALSE,"",Pressure_1_R4!U58)</f>
        <v/>
      </c>
      <c r="G489" s="249" t="str">
        <f>IF($B489=FALSE,"",Pressure_1_R4!V58)</f>
        <v/>
      </c>
      <c r="H489" s="249" t="str">
        <f>IF($B489=FALSE,"",Pressure_1_R4!W58)</f>
        <v/>
      </c>
      <c r="I489" s="255" t="b">
        <f t="shared" si="317"/>
        <v>0</v>
      </c>
      <c r="J489" s="250" t="str">
        <f>IF($B489=FALSE,"",F489*$H$429)</f>
        <v/>
      </c>
      <c r="K489" s="251" t="str">
        <f>IF($B489=FALSE,"",IF(G489="ⅹ",J489,G489*$H$429))</f>
        <v/>
      </c>
      <c r="L489" s="251" t="str">
        <f>IF($B489=FALSE,"",IF(H489="ⅹ",K489,H489*$H$429))</f>
        <v/>
      </c>
      <c r="M489" s="241"/>
      <c r="N489" s="252" t="b">
        <f t="shared" si="307"/>
        <v>0</v>
      </c>
      <c r="O489" s="397" t="s">
        <v>487</v>
      </c>
      <c r="P489" s="401">
        <v>25</v>
      </c>
      <c r="Q489" s="398" t="str">
        <f t="shared" ca="1" si="318"/>
        <v/>
      </c>
      <c r="R489" s="252" t="str">
        <f t="shared" ca="1" si="319"/>
        <v/>
      </c>
      <c r="S489" s="252" t="str">
        <f t="shared" ca="1" si="320"/>
        <v/>
      </c>
      <c r="T489" s="402" t="str">
        <f t="shared" si="321"/>
        <v/>
      </c>
      <c r="U489" s="399" t="str">
        <f t="shared" si="325"/>
        <v/>
      </c>
      <c r="V489" s="399" t="str">
        <f t="shared" si="323"/>
        <v/>
      </c>
      <c r="W489" s="399" t="str">
        <f t="shared" si="324"/>
        <v/>
      </c>
      <c r="X489" s="403" t="str">
        <f t="shared" si="322"/>
        <v/>
      </c>
    </row>
    <row r="490" spans="2:24" s="238" customFormat="1" ht="15" customHeight="1">
      <c r="B490" s="246" t="b">
        <f>IF(Pressure_1_R4!U59="",FALSE,TRUE)</f>
        <v>0</v>
      </c>
      <c r="C490" s="247">
        <v>56</v>
      </c>
      <c r="D490" s="248" t="str">
        <f>IF($B490=FALSE,"",표준압력!F395)</f>
        <v/>
      </c>
      <c r="E490" s="248" t="str">
        <f>IF($B490=FALSE,"",표준압력!H395)</f>
        <v/>
      </c>
      <c r="F490" s="248" t="str">
        <f>IF($B490=FALSE,"",Pressure_1_R4!U59)</f>
        <v/>
      </c>
      <c r="G490" s="249" t="str">
        <f>IF($B490=FALSE,"",Pressure_1_R4!V59)</f>
        <v/>
      </c>
      <c r="H490" s="249" t="str">
        <f>IF($B490=FALSE,"",Pressure_1_R4!W59)</f>
        <v/>
      </c>
      <c r="I490" s="255" t="b">
        <f t="shared" si="317"/>
        <v>0</v>
      </c>
      <c r="J490" s="250" t="str">
        <f>IF($B490=FALSE,"",F490*$H$429)</f>
        <v/>
      </c>
      <c r="K490" s="251" t="str">
        <f>IF($B490=FALSE,"",IF(G490="ⅹ",J490,G490*$H$429))</f>
        <v/>
      </c>
      <c r="L490" s="251" t="str">
        <f>IF($B490=FALSE,"",IF(H490="ⅹ",K490,H490*$H$429))</f>
        <v/>
      </c>
      <c r="M490" s="241"/>
      <c r="N490" s="252" t="b">
        <f t="shared" si="307"/>
        <v>0</v>
      </c>
      <c r="O490" s="397" t="s">
        <v>487</v>
      </c>
      <c r="P490" s="401">
        <v>26</v>
      </c>
      <c r="Q490" s="398" t="str">
        <f t="shared" ca="1" si="318"/>
        <v/>
      </c>
      <c r="R490" s="252" t="str">
        <f t="shared" ca="1" si="319"/>
        <v/>
      </c>
      <c r="S490" s="252" t="str">
        <f t="shared" ca="1" si="320"/>
        <v/>
      </c>
      <c r="T490" s="402" t="str">
        <f t="shared" si="321"/>
        <v/>
      </c>
      <c r="U490" s="399" t="str">
        <f t="shared" si="325"/>
        <v/>
      </c>
      <c r="V490" s="399" t="str">
        <f t="shared" si="323"/>
        <v/>
      </c>
      <c r="W490" s="399" t="str">
        <f t="shared" si="324"/>
        <v/>
      </c>
      <c r="X490" s="403" t="str">
        <f t="shared" si="322"/>
        <v/>
      </c>
    </row>
    <row r="491" spans="2:24" s="238" customFormat="1" ht="15" customHeight="1">
      <c r="B491" s="246" t="b">
        <f>IF(Pressure_1_R4!U60="",FALSE,TRUE)</f>
        <v>0</v>
      </c>
      <c r="C491" s="247">
        <v>57</v>
      </c>
      <c r="D491" s="248" t="str">
        <f>IF($B491=FALSE,"",표준압력!F396)</f>
        <v/>
      </c>
      <c r="E491" s="248" t="str">
        <f>IF($B491=FALSE,"",표준압력!H396)</f>
        <v/>
      </c>
      <c r="F491" s="248" t="str">
        <f>IF($B491=FALSE,"",Pressure_1_R4!U60)</f>
        <v/>
      </c>
      <c r="G491" s="249" t="str">
        <f>IF($B491=FALSE,"",Pressure_1_R4!V60)</f>
        <v/>
      </c>
      <c r="H491" s="249" t="str">
        <f>IF($B491=FALSE,"",Pressure_1_R4!W60)</f>
        <v/>
      </c>
      <c r="I491" s="255" t="b">
        <f t="shared" si="317"/>
        <v>0</v>
      </c>
      <c r="J491" s="250" t="str">
        <f>IF($B491=FALSE,"",F491*$H$429)</f>
        <v/>
      </c>
      <c r="K491" s="251" t="str">
        <f>IF($B491=FALSE,"",IF(G491="ⅹ",J491,G491*$H$429))</f>
        <v/>
      </c>
      <c r="L491" s="251" t="str">
        <f>IF($B491=FALSE,"",IF(H491="ⅹ",K491,H491*$H$429))</f>
        <v/>
      </c>
      <c r="M491" s="241"/>
      <c r="N491" s="252" t="b">
        <f t="shared" si="307"/>
        <v>0</v>
      </c>
      <c r="O491" s="397" t="s">
        <v>487</v>
      </c>
      <c r="P491" s="401">
        <v>27</v>
      </c>
      <c r="Q491" s="398" t="str">
        <f t="shared" ca="1" si="318"/>
        <v/>
      </c>
      <c r="R491" s="252" t="str">
        <f t="shared" ca="1" si="319"/>
        <v/>
      </c>
      <c r="S491" s="252" t="str">
        <f t="shared" ca="1" si="320"/>
        <v/>
      </c>
      <c r="T491" s="402" t="str">
        <f t="shared" si="321"/>
        <v/>
      </c>
      <c r="U491" s="399" t="str">
        <f t="shared" si="325"/>
        <v/>
      </c>
      <c r="V491" s="399" t="str">
        <f t="shared" si="323"/>
        <v/>
      </c>
      <c r="W491" s="399" t="str">
        <f t="shared" si="324"/>
        <v/>
      </c>
      <c r="X491" s="403" t="str">
        <f t="shared" si="322"/>
        <v/>
      </c>
    </row>
    <row r="492" spans="2:24" s="238" customFormat="1" ht="15" customHeight="1">
      <c r="B492" s="246" t="b">
        <f>IF(Pressure_1_R4!U61="",FALSE,TRUE)</f>
        <v>0</v>
      </c>
      <c r="C492" s="247">
        <v>58</v>
      </c>
      <c r="D492" s="248" t="str">
        <f>IF($B492=FALSE,"",표준압력!F397)</f>
        <v/>
      </c>
      <c r="E492" s="248" t="str">
        <f>IF($B492=FALSE,"",표준압력!H397)</f>
        <v/>
      </c>
      <c r="F492" s="248" t="str">
        <f>IF($B492=FALSE,"",Pressure_1_R4!U61)</f>
        <v/>
      </c>
      <c r="G492" s="249" t="str">
        <f>IF($B492=FALSE,"",Pressure_1_R4!V61)</f>
        <v/>
      </c>
      <c r="H492" s="249" t="str">
        <f>IF($B492=FALSE,"",Pressure_1_R4!W61)</f>
        <v/>
      </c>
      <c r="I492" s="255" t="b">
        <f t="shared" si="317"/>
        <v>0</v>
      </c>
      <c r="J492" s="250" t="str">
        <f>IF($B492=FALSE,"",F492*$H$429)</f>
        <v/>
      </c>
      <c r="K492" s="251" t="str">
        <f>IF($B492=FALSE,"",IF(G492="ⅹ",J492,G492*$H$429))</f>
        <v/>
      </c>
      <c r="L492" s="251" t="str">
        <f>IF($B492=FALSE,"",IF(H492="ⅹ",K492,H492*$H$429))</f>
        <v/>
      </c>
      <c r="M492" s="241"/>
      <c r="N492" s="252" t="b">
        <f t="shared" si="307"/>
        <v>0</v>
      </c>
      <c r="O492" s="397" t="s">
        <v>487</v>
      </c>
      <c r="P492" s="401">
        <v>28</v>
      </c>
      <c r="Q492" s="398" t="str">
        <f t="shared" ca="1" si="318"/>
        <v/>
      </c>
      <c r="R492" s="252" t="str">
        <f t="shared" ca="1" si="319"/>
        <v/>
      </c>
      <c r="S492" s="252" t="str">
        <f t="shared" ca="1" si="320"/>
        <v/>
      </c>
      <c r="T492" s="402" t="str">
        <f t="shared" si="321"/>
        <v/>
      </c>
      <c r="U492" s="399" t="str">
        <f t="shared" si="325"/>
        <v/>
      </c>
      <c r="V492" s="399" t="str">
        <f t="shared" si="323"/>
        <v/>
      </c>
      <c r="W492" s="399" t="str">
        <f t="shared" si="324"/>
        <v/>
      </c>
      <c r="X492" s="403" t="str">
        <f t="shared" si="322"/>
        <v/>
      </c>
    </row>
    <row r="493" spans="2:24" s="238" customFormat="1" ht="15" customHeight="1">
      <c r="B493" s="246" t="b">
        <f>IF(Pressure_1_R4!U62="",FALSE,TRUE)</f>
        <v>0</v>
      </c>
      <c r="C493" s="247">
        <v>59</v>
      </c>
      <c r="D493" s="248" t="str">
        <f>IF($B493=FALSE,"",표준압력!F398)</f>
        <v/>
      </c>
      <c r="E493" s="248" t="str">
        <f>IF($B493=FALSE,"",표준압력!H398)</f>
        <v/>
      </c>
      <c r="F493" s="248" t="str">
        <f>IF($B493=FALSE,"",Pressure_1_R4!U62)</f>
        <v/>
      </c>
      <c r="G493" s="249" t="str">
        <f>IF($B493=FALSE,"",Pressure_1_R4!V62)</f>
        <v/>
      </c>
      <c r="H493" s="249" t="str">
        <f>IF($B493=FALSE,"",Pressure_1_R4!W62)</f>
        <v/>
      </c>
      <c r="I493" s="255" t="b">
        <f t="shared" si="317"/>
        <v>0</v>
      </c>
      <c r="J493" s="250" t="str">
        <f>IF($B493=FALSE,"",F493*$H$429)</f>
        <v/>
      </c>
      <c r="K493" s="251" t="str">
        <f>IF($B493=FALSE,"",IF(G493="ⅹ",J493,G493*$H$429))</f>
        <v/>
      </c>
      <c r="L493" s="251" t="str">
        <f>IF($B493=FALSE,"",IF(H493="ⅹ",K493,H493*$H$429))</f>
        <v/>
      </c>
      <c r="M493" s="241"/>
      <c r="N493" s="252" t="b">
        <f t="shared" si="307"/>
        <v>0</v>
      </c>
      <c r="O493" s="397" t="s">
        <v>487</v>
      </c>
      <c r="P493" s="401">
        <v>29</v>
      </c>
      <c r="Q493" s="398" t="str">
        <f t="shared" ca="1" si="318"/>
        <v/>
      </c>
      <c r="R493" s="252" t="str">
        <f t="shared" ca="1" si="319"/>
        <v/>
      </c>
      <c r="S493" s="252" t="str">
        <f t="shared" ca="1" si="320"/>
        <v/>
      </c>
      <c r="T493" s="402" t="str">
        <f t="shared" si="321"/>
        <v/>
      </c>
      <c r="U493" s="399" t="str">
        <f t="shared" si="325"/>
        <v/>
      </c>
      <c r="V493" s="399" t="str">
        <f t="shared" si="323"/>
        <v/>
      </c>
      <c r="W493" s="399" t="str">
        <f t="shared" si="324"/>
        <v/>
      </c>
      <c r="X493" s="403" t="str">
        <f t="shared" si="322"/>
        <v/>
      </c>
    </row>
    <row r="494" spans="2:24" s="238" customFormat="1" ht="15" customHeight="1">
      <c r="B494" s="246" t="b">
        <f>IF(Pressure_1_R4!U63="",FALSE,TRUE)</f>
        <v>0</v>
      </c>
      <c r="C494" s="247">
        <v>60</v>
      </c>
      <c r="D494" s="248" t="str">
        <f>IF($B494=FALSE,"",표준압력!F399)</f>
        <v/>
      </c>
      <c r="E494" s="248" t="str">
        <f>IF($B494=FALSE,"",표준압력!H399)</f>
        <v/>
      </c>
      <c r="F494" s="248" t="str">
        <f>IF($B494=FALSE,"",Pressure_1_R4!U63)</f>
        <v/>
      </c>
      <c r="G494" s="249" t="str">
        <f>IF($B494=FALSE,"",Pressure_1_R4!V63)</f>
        <v/>
      </c>
      <c r="H494" s="249" t="str">
        <f>IF($B494=FALSE,"",Pressure_1_R4!W63)</f>
        <v/>
      </c>
      <c r="I494" s="255" t="b">
        <f t="shared" si="317"/>
        <v>0</v>
      </c>
      <c r="J494" s="250" t="str">
        <f>IF($B494=FALSE,"",F494*$H$429)</f>
        <v/>
      </c>
      <c r="K494" s="251" t="str">
        <f>IF($B494=FALSE,"",IF(G494="ⅹ",J494,G494*$H$429))</f>
        <v/>
      </c>
      <c r="L494" s="251" t="str">
        <f>IF($B494=FALSE,"",IF(H494="ⅹ",K494,H494*$H$429))</f>
        <v/>
      </c>
      <c r="M494" s="241"/>
      <c r="N494" s="252" t="b">
        <f t="shared" si="307"/>
        <v>0</v>
      </c>
      <c r="O494" s="397" t="s">
        <v>487</v>
      </c>
      <c r="P494" s="401">
        <v>30</v>
      </c>
      <c r="Q494" s="398" t="str">
        <f t="shared" ca="1" si="318"/>
        <v/>
      </c>
      <c r="R494" s="252" t="str">
        <f t="shared" ca="1" si="319"/>
        <v/>
      </c>
      <c r="S494" s="252" t="str">
        <f t="shared" ca="1" si="320"/>
        <v/>
      </c>
      <c r="T494" s="402" t="str">
        <f t="shared" si="321"/>
        <v/>
      </c>
      <c r="U494" s="399" t="str">
        <f t="shared" si="325"/>
        <v/>
      </c>
      <c r="V494" s="399" t="str">
        <f t="shared" si="323"/>
        <v/>
      </c>
      <c r="W494" s="399" t="str">
        <f t="shared" si="324"/>
        <v/>
      </c>
      <c r="X494" s="403" t="str">
        <f t="shared" si="322"/>
        <v/>
      </c>
    </row>
    <row r="495" spans="2:24" ht="15" customHeight="1">
      <c r="B495" s="237"/>
      <c r="C495" s="237"/>
      <c r="D495" s="237"/>
      <c r="E495" s="238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8"/>
      <c r="S495" s="238"/>
      <c r="T495" s="238"/>
    </row>
    <row r="496" spans="2:24" ht="15" customHeight="1">
      <c r="B496" s="243" t="s">
        <v>627</v>
      </c>
      <c r="C496" s="237"/>
      <c r="D496" s="237"/>
      <c r="E496" s="244"/>
      <c r="F496" s="244"/>
      <c r="G496" s="244"/>
      <c r="H496" s="244"/>
      <c r="I496" s="244"/>
      <c r="J496" s="244"/>
      <c r="K496" s="244"/>
      <c r="L496" s="244"/>
      <c r="M496" s="244"/>
      <c r="N496" s="244"/>
      <c r="O496" s="244"/>
      <c r="P496" s="244"/>
      <c r="Q496" s="244"/>
      <c r="R496" s="244"/>
      <c r="S496" s="244"/>
      <c r="U496" s="254"/>
    </row>
    <row r="497" spans="2:24" ht="15" customHeight="1">
      <c r="B497" s="812" t="s">
        <v>664</v>
      </c>
      <c r="C497" s="814" t="s">
        <v>665</v>
      </c>
      <c r="D497" s="814" t="s">
        <v>375</v>
      </c>
      <c r="E497" s="809" t="s">
        <v>666</v>
      </c>
      <c r="F497" s="809" t="s">
        <v>983</v>
      </c>
      <c r="G497" s="809" t="s">
        <v>54</v>
      </c>
      <c r="H497" s="788" t="s">
        <v>697</v>
      </c>
      <c r="I497" s="788"/>
      <c r="J497" s="788"/>
      <c r="K497" s="788"/>
      <c r="L497" s="809" t="s">
        <v>667</v>
      </c>
      <c r="M497" s="786" t="s">
        <v>699</v>
      </c>
      <c r="N497" s="796"/>
      <c r="O497" s="796"/>
      <c r="P497" s="796"/>
      <c r="Q497" s="787"/>
      <c r="R497" s="809" t="s">
        <v>668</v>
      </c>
      <c r="S497" s="826" t="s">
        <v>669</v>
      </c>
      <c r="T497" s="827"/>
      <c r="U497" s="827"/>
      <c r="V497" s="827"/>
      <c r="W497" s="828"/>
      <c r="X497" s="809" t="s">
        <v>670</v>
      </c>
    </row>
    <row r="498" spans="2:24" ht="15" customHeight="1">
      <c r="B498" s="813"/>
      <c r="C498" s="815"/>
      <c r="D498" s="815"/>
      <c r="E498" s="810"/>
      <c r="F498" s="810"/>
      <c r="G498" s="810"/>
      <c r="H498" s="363" t="s">
        <v>632</v>
      </c>
      <c r="I498" s="363" t="s">
        <v>633</v>
      </c>
      <c r="J498" s="363" t="s">
        <v>584</v>
      </c>
      <c r="K498" s="363" t="s">
        <v>585</v>
      </c>
      <c r="L498" s="810"/>
      <c r="M498" s="809" t="s">
        <v>559</v>
      </c>
      <c r="N498" s="809" t="s">
        <v>636</v>
      </c>
      <c r="O498" s="809" t="s">
        <v>585</v>
      </c>
      <c r="P498" s="809" t="s">
        <v>671</v>
      </c>
      <c r="Q498" s="809" t="s">
        <v>589</v>
      </c>
      <c r="R498" s="810"/>
      <c r="S498" s="812" t="s">
        <v>524</v>
      </c>
      <c r="T498" s="812" t="s">
        <v>525</v>
      </c>
      <c r="U498" s="812" t="s">
        <v>639</v>
      </c>
      <c r="V498" s="812" t="s">
        <v>701</v>
      </c>
      <c r="W498" s="812" t="s">
        <v>672</v>
      </c>
      <c r="X498" s="813"/>
    </row>
    <row r="499" spans="2:24" ht="15" customHeight="1">
      <c r="B499" s="813"/>
      <c r="C499" s="816"/>
      <c r="D499" s="816"/>
      <c r="E499" s="811"/>
      <c r="F499" s="811"/>
      <c r="G499" s="811"/>
      <c r="H499" s="363" t="s">
        <v>641</v>
      </c>
      <c r="I499" s="363" t="s">
        <v>673</v>
      </c>
      <c r="J499" s="363" t="s">
        <v>595</v>
      </c>
      <c r="K499" s="363" t="s">
        <v>596</v>
      </c>
      <c r="L499" s="811"/>
      <c r="M499" s="811"/>
      <c r="N499" s="811"/>
      <c r="O499" s="811"/>
      <c r="P499" s="811"/>
      <c r="Q499" s="811"/>
      <c r="R499" s="811"/>
      <c r="S499" s="822"/>
      <c r="T499" s="822"/>
      <c r="U499" s="822"/>
      <c r="V499" s="822"/>
      <c r="W499" s="822"/>
      <c r="X499" s="813"/>
    </row>
    <row r="500" spans="2:24" ht="15" customHeight="1">
      <c r="B500" s="813"/>
      <c r="C500" s="367">
        <f ca="1">D434</f>
        <v>0</v>
      </c>
      <c r="D500" s="367">
        <f ca="1">E434</f>
        <v>0</v>
      </c>
      <c r="E500" s="365">
        <f t="shared" ref="E500:S500" ca="1" si="326">D500</f>
        <v>0</v>
      </c>
      <c r="F500" s="475">
        <f ca="1">E500</f>
        <v>0</v>
      </c>
      <c r="G500" s="475">
        <f ca="1">F500</f>
        <v>0</v>
      </c>
      <c r="H500" s="365">
        <f t="shared" ca="1" si="326"/>
        <v>0</v>
      </c>
      <c r="I500" s="365">
        <f t="shared" ca="1" si="326"/>
        <v>0</v>
      </c>
      <c r="J500" s="365">
        <f t="shared" ca="1" si="326"/>
        <v>0</v>
      </c>
      <c r="K500" s="365">
        <f t="shared" ca="1" si="326"/>
        <v>0</v>
      </c>
      <c r="L500" s="365">
        <f t="shared" ca="1" si="326"/>
        <v>0</v>
      </c>
      <c r="M500" s="365">
        <f t="shared" ca="1" si="326"/>
        <v>0</v>
      </c>
      <c r="N500" s="365">
        <f t="shared" ca="1" si="326"/>
        <v>0</v>
      </c>
      <c r="O500" s="365">
        <f t="shared" ca="1" si="326"/>
        <v>0</v>
      </c>
      <c r="P500" s="365">
        <f t="shared" ca="1" si="326"/>
        <v>0</v>
      </c>
      <c r="Q500" s="365">
        <f t="shared" ca="1" si="326"/>
        <v>0</v>
      </c>
      <c r="R500" s="365">
        <f t="shared" ca="1" si="326"/>
        <v>0</v>
      </c>
      <c r="S500" s="365">
        <f t="shared" ca="1" si="326"/>
        <v>0</v>
      </c>
      <c r="T500" s="365">
        <f ca="1">W500</f>
        <v>0</v>
      </c>
      <c r="U500" s="365">
        <f ca="1">T500</f>
        <v>0</v>
      </c>
      <c r="V500" s="365"/>
      <c r="W500" s="365">
        <f ca="1">S500</f>
        <v>0</v>
      </c>
      <c r="X500" s="822"/>
    </row>
    <row r="501" spans="2:24" ht="15" customHeight="1">
      <c r="B501" s="255">
        <f t="shared" ref="B501:B514" si="327">C435</f>
        <v>1</v>
      </c>
      <c r="C501" s="255" t="str">
        <f t="shared" ref="C501:D514" si="328">IF($N435=FALSE,"",D435)</f>
        <v/>
      </c>
      <c r="D501" s="252" t="str">
        <f t="shared" si="328"/>
        <v/>
      </c>
      <c r="E501" s="252" t="str">
        <f>IF($N435=FALSE,"",표준압력!W340)</f>
        <v/>
      </c>
      <c r="F501" s="252" t="str">
        <f>IF($N435=FALSE,"",표준압력!Z340)</f>
        <v/>
      </c>
      <c r="G501" s="252" t="str">
        <f>IF($N435=FALSE,"",Pressure_1_R4!L4*H$429)</f>
        <v/>
      </c>
      <c r="H501" s="395" t="str">
        <f t="shared" ref="H501:H507" si="329">IF($N435=FALSE,"",ROUND(AVERAGE(T435,T465),M$535))</f>
        <v/>
      </c>
      <c r="I501" s="252" t="str">
        <f t="shared" ref="I501:I514" si="330">IF($N435=FALSE,"",ROUND(D501,M$535)-H501)</f>
        <v/>
      </c>
      <c r="J501" s="395" t="str">
        <f>IF($N435=FALSE,"",((Q465-Q435)+(R465-R435)+(S465-S435))/3)</f>
        <v/>
      </c>
      <c r="K501" s="395" t="str">
        <f>IF($N435=FALSE,"",MAX(X435,X465))</f>
        <v/>
      </c>
      <c r="L501" s="252" t="str">
        <f t="shared" ref="L501:L514" si="331">IF($N435=FALSE,"",SQRT(SUMSQ(E501/2,F501)))</f>
        <v/>
      </c>
      <c r="M501" s="252" t="str">
        <f t="shared" ref="M501:M514" si="332">IF($N435=FALSE,"",G501/2/SQRT(3))</f>
        <v/>
      </c>
      <c r="N501" s="395" t="str">
        <f t="shared" ref="N501:N507" si="333">IF($N435=FALSE,"",MAX(ABS(Q$465-Q$435),ABS(R$465-R$435),ABS(S$465-S$435))/2/SQRT(3))</f>
        <v/>
      </c>
      <c r="O501" s="251" t="str">
        <f t="shared" ref="O501:O514" si="334">IF($N435=FALSE,"",IF(K501=0,MAX(K$501:K$530),K501)/2/SQRT(3))</f>
        <v/>
      </c>
      <c r="P501" s="252" t="str">
        <f t="shared" ref="P501:P514" si="335">IF($N435=FALSE,"",J501/2/SQRT(3))</f>
        <v/>
      </c>
      <c r="Q501" s="252" t="str">
        <f t="shared" ref="Q501:Q514" si="336">IF($N435=FALSE,"",SQRT(SUMSQ(M501:P501)))</f>
        <v/>
      </c>
      <c r="R501" s="252" t="str">
        <f t="shared" ref="R501:R514" si="337">IF($N435=FALSE,"",SQRT(SUMSQ(L501,Q501)))</f>
        <v/>
      </c>
      <c r="S501" s="252" t="str">
        <f t="shared" ref="S501:S514" si="338">IF($N435=FALSE,"",R501*2)</f>
        <v/>
      </c>
      <c r="T501" s="240" t="str">
        <f>IF($N435=FALSE,"",Pressure_1_R4!G4*C501)</f>
        <v/>
      </c>
      <c r="U501" s="240" t="str">
        <f t="shared" ref="U501:U514" si="339">IF($N435=FALSE,"",MAX(S501:T501))</f>
        <v/>
      </c>
      <c r="V501" s="240" t="str">
        <f t="shared" ref="V501:V514" si="340">IF($N435=FALSE,"",IF(((U501-ROUND(U501,M$535))/U501*100)&gt;=5,TRUE,FALSE))</f>
        <v/>
      </c>
      <c r="W501" s="240" t="str">
        <f t="shared" ref="W501:W514" si="341">IF($N435=FALSE,"",IF(ROUND(U501,M$535)=0,ROUNDUP(U501,M$535),IF(V501=TRUE,ROUNDUP(U501,M$535),ROUND(U501,M$535))))</f>
        <v/>
      </c>
      <c r="X501" s="263" t="str">
        <f t="shared" ref="X501:X514" si="342">IF($N435=FALSE,"",IF(S501=U501,0,1))</f>
        <v/>
      </c>
    </row>
    <row r="502" spans="2:24" ht="15" customHeight="1">
      <c r="B502" s="255">
        <f t="shared" si="327"/>
        <v>2</v>
      </c>
      <c r="C502" s="255" t="str">
        <f t="shared" si="328"/>
        <v/>
      </c>
      <c r="D502" s="252" t="str">
        <f t="shared" si="328"/>
        <v/>
      </c>
      <c r="E502" s="252" t="str">
        <f>IF($N436=FALSE,"",표준압력!W341)</f>
        <v/>
      </c>
      <c r="F502" s="252" t="str">
        <f>IF($N436=FALSE,"",표준압력!Z341)</f>
        <v/>
      </c>
      <c r="G502" s="252" t="str">
        <f>IF($N436=FALSE,"",Pressure_1_R4!L5*H$429)</f>
        <v/>
      </c>
      <c r="H502" s="395" t="str">
        <f t="shared" si="329"/>
        <v/>
      </c>
      <c r="I502" s="252" t="str">
        <f t="shared" si="330"/>
        <v/>
      </c>
      <c r="J502" s="395" t="str">
        <f t="shared" ref="J502:J530" si="343">IF($N436=FALSE,"",((Q466-Q436)+(R466-R436)+(S466-S436))/3)</f>
        <v/>
      </c>
      <c r="K502" s="395" t="str">
        <f t="shared" ref="K502:K530" si="344">IF($N436=FALSE,"",MAX(X436,X466))</f>
        <v/>
      </c>
      <c r="L502" s="252" t="str">
        <f t="shared" si="331"/>
        <v/>
      </c>
      <c r="M502" s="252" t="str">
        <f t="shared" si="332"/>
        <v/>
      </c>
      <c r="N502" s="395" t="str">
        <f t="shared" si="333"/>
        <v/>
      </c>
      <c r="O502" s="251" t="str">
        <f t="shared" si="334"/>
        <v/>
      </c>
      <c r="P502" s="252" t="str">
        <f t="shared" si="335"/>
        <v/>
      </c>
      <c r="Q502" s="252" t="str">
        <f t="shared" si="336"/>
        <v/>
      </c>
      <c r="R502" s="252" t="str">
        <f t="shared" si="337"/>
        <v/>
      </c>
      <c r="S502" s="252" t="str">
        <f t="shared" si="338"/>
        <v/>
      </c>
      <c r="T502" s="240" t="str">
        <f>IF($N436=FALSE,"",Pressure_1_R4!G5*C502)</f>
        <v/>
      </c>
      <c r="U502" s="240" t="str">
        <f t="shared" si="339"/>
        <v/>
      </c>
      <c r="V502" s="240" t="str">
        <f t="shared" si="340"/>
        <v/>
      </c>
      <c r="W502" s="240" t="str">
        <f t="shared" si="341"/>
        <v/>
      </c>
      <c r="X502" s="263" t="str">
        <f t="shared" si="342"/>
        <v/>
      </c>
    </row>
    <row r="503" spans="2:24" ht="15" customHeight="1">
      <c r="B503" s="255">
        <f t="shared" si="327"/>
        <v>3</v>
      </c>
      <c r="C503" s="255" t="str">
        <f t="shared" si="328"/>
        <v/>
      </c>
      <c r="D503" s="252" t="str">
        <f t="shared" si="328"/>
        <v/>
      </c>
      <c r="E503" s="252" t="str">
        <f>IF($N437=FALSE,"",표준압력!W342)</f>
        <v/>
      </c>
      <c r="F503" s="252" t="str">
        <f>IF($N437=FALSE,"",표준압력!Z342)</f>
        <v/>
      </c>
      <c r="G503" s="252" t="str">
        <f>IF($N437=FALSE,"",Pressure_1_R4!L6*H$429)</f>
        <v/>
      </c>
      <c r="H503" s="395" t="str">
        <f t="shared" si="329"/>
        <v/>
      </c>
      <c r="I503" s="252" t="str">
        <f t="shared" si="330"/>
        <v/>
      </c>
      <c r="J503" s="395" t="str">
        <f t="shared" si="343"/>
        <v/>
      </c>
      <c r="K503" s="395" t="str">
        <f t="shared" si="344"/>
        <v/>
      </c>
      <c r="L503" s="252" t="str">
        <f t="shared" si="331"/>
        <v/>
      </c>
      <c r="M503" s="252" t="str">
        <f t="shared" si="332"/>
        <v/>
      </c>
      <c r="N503" s="395" t="str">
        <f t="shared" si="333"/>
        <v/>
      </c>
      <c r="O503" s="251" t="str">
        <f t="shared" si="334"/>
        <v/>
      </c>
      <c r="P503" s="252" t="str">
        <f t="shared" si="335"/>
        <v/>
      </c>
      <c r="Q503" s="252" t="str">
        <f t="shared" si="336"/>
        <v/>
      </c>
      <c r="R503" s="252" t="str">
        <f t="shared" si="337"/>
        <v/>
      </c>
      <c r="S503" s="252" t="str">
        <f t="shared" si="338"/>
        <v/>
      </c>
      <c r="T503" s="240" t="str">
        <f>IF($N437=FALSE,"",Pressure_1_R4!G6*C503)</f>
        <v/>
      </c>
      <c r="U503" s="240" t="str">
        <f t="shared" si="339"/>
        <v/>
      </c>
      <c r="V503" s="240" t="str">
        <f t="shared" si="340"/>
        <v/>
      </c>
      <c r="W503" s="240" t="str">
        <f t="shared" si="341"/>
        <v/>
      </c>
      <c r="X503" s="263" t="str">
        <f t="shared" si="342"/>
        <v/>
      </c>
    </row>
    <row r="504" spans="2:24" ht="15" customHeight="1">
      <c r="B504" s="255">
        <f t="shared" si="327"/>
        <v>4</v>
      </c>
      <c r="C504" s="255" t="str">
        <f t="shared" si="328"/>
        <v/>
      </c>
      <c r="D504" s="252" t="str">
        <f t="shared" si="328"/>
        <v/>
      </c>
      <c r="E504" s="252" t="str">
        <f>IF($N438=FALSE,"",표준압력!W343)</f>
        <v/>
      </c>
      <c r="F504" s="252" t="str">
        <f>IF($N438=FALSE,"",표준압력!Z343)</f>
        <v/>
      </c>
      <c r="G504" s="252" t="str">
        <f>IF($N438=FALSE,"",Pressure_1_R4!L7*H$429)</f>
        <v/>
      </c>
      <c r="H504" s="395" t="str">
        <f t="shared" si="329"/>
        <v/>
      </c>
      <c r="I504" s="252" t="str">
        <f t="shared" si="330"/>
        <v/>
      </c>
      <c r="J504" s="395" t="str">
        <f t="shared" si="343"/>
        <v/>
      </c>
      <c r="K504" s="395" t="str">
        <f t="shared" si="344"/>
        <v/>
      </c>
      <c r="L504" s="252" t="str">
        <f t="shared" si="331"/>
        <v/>
      </c>
      <c r="M504" s="252" t="str">
        <f t="shared" si="332"/>
        <v/>
      </c>
      <c r="N504" s="395" t="str">
        <f t="shared" si="333"/>
        <v/>
      </c>
      <c r="O504" s="251" t="str">
        <f t="shared" si="334"/>
        <v/>
      </c>
      <c r="P504" s="252" t="str">
        <f t="shared" si="335"/>
        <v/>
      </c>
      <c r="Q504" s="252" t="str">
        <f t="shared" si="336"/>
        <v/>
      </c>
      <c r="R504" s="252" t="str">
        <f t="shared" si="337"/>
        <v/>
      </c>
      <c r="S504" s="252" t="str">
        <f t="shared" si="338"/>
        <v/>
      </c>
      <c r="T504" s="240" t="str">
        <f>IF($N438=FALSE,"",Pressure_1_R4!G7*C504)</f>
        <v/>
      </c>
      <c r="U504" s="240" t="str">
        <f t="shared" si="339"/>
        <v/>
      </c>
      <c r="V504" s="240" t="str">
        <f t="shared" si="340"/>
        <v/>
      </c>
      <c r="W504" s="240" t="str">
        <f t="shared" si="341"/>
        <v/>
      </c>
      <c r="X504" s="263" t="str">
        <f t="shared" si="342"/>
        <v/>
      </c>
    </row>
    <row r="505" spans="2:24" ht="15" customHeight="1">
      <c r="B505" s="255">
        <f t="shared" si="327"/>
        <v>5</v>
      </c>
      <c r="C505" s="255" t="str">
        <f t="shared" si="328"/>
        <v/>
      </c>
      <c r="D505" s="252" t="str">
        <f t="shared" si="328"/>
        <v/>
      </c>
      <c r="E505" s="252" t="str">
        <f>IF($N439=FALSE,"",표준압력!W344)</f>
        <v/>
      </c>
      <c r="F505" s="252" t="str">
        <f>IF($N439=FALSE,"",표준압력!Z344)</f>
        <v/>
      </c>
      <c r="G505" s="252" t="str">
        <f>IF($N439=FALSE,"",Pressure_1_R4!L8*H$429)</f>
        <v/>
      </c>
      <c r="H505" s="395" t="str">
        <f t="shared" si="329"/>
        <v/>
      </c>
      <c r="I505" s="252" t="str">
        <f t="shared" si="330"/>
        <v/>
      </c>
      <c r="J505" s="395" t="str">
        <f t="shared" si="343"/>
        <v/>
      </c>
      <c r="K505" s="395" t="str">
        <f t="shared" si="344"/>
        <v/>
      </c>
      <c r="L505" s="252" t="str">
        <f t="shared" si="331"/>
        <v/>
      </c>
      <c r="M505" s="252" t="str">
        <f t="shared" si="332"/>
        <v/>
      </c>
      <c r="N505" s="395" t="str">
        <f t="shared" si="333"/>
        <v/>
      </c>
      <c r="O505" s="251" t="str">
        <f t="shared" si="334"/>
        <v/>
      </c>
      <c r="P505" s="252" t="str">
        <f t="shared" si="335"/>
        <v/>
      </c>
      <c r="Q505" s="252" t="str">
        <f t="shared" si="336"/>
        <v/>
      </c>
      <c r="R505" s="252" t="str">
        <f t="shared" si="337"/>
        <v/>
      </c>
      <c r="S505" s="252" t="str">
        <f t="shared" si="338"/>
        <v/>
      </c>
      <c r="T505" s="240" t="str">
        <f>IF($N439=FALSE,"",Pressure_1_R4!G8*C505)</f>
        <v/>
      </c>
      <c r="U505" s="240" t="str">
        <f t="shared" si="339"/>
        <v/>
      </c>
      <c r="V505" s="240" t="str">
        <f t="shared" si="340"/>
        <v/>
      </c>
      <c r="W505" s="240" t="str">
        <f t="shared" si="341"/>
        <v/>
      </c>
      <c r="X505" s="263" t="str">
        <f t="shared" si="342"/>
        <v/>
      </c>
    </row>
    <row r="506" spans="2:24" ht="15" customHeight="1">
      <c r="B506" s="255">
        <f t="shared" si="327"/>
        <v>6</v>
      </c>
      <c r="C506" s="255" t="str">
        <f t="shared" si="328"/>
        <v/>
      </c>
      <c r="D506" s="252" t="str">
        <f t="shared" si="328"/>
        <v/>
      </c>
      <c r="E506" s="252" t="str">
        <f>IF($N440=FALSE,"",표준압력!W345)</f>
        <v/>
      </c>
      <c r="F506" s="252" t="str">
        <f>IF($N440=FALSE,"",표준압력!Z345)</f>
        <v/>
      </c>
      <c r="G506" s="252" t="str">
        <f>IF($N440=FALSE,"",Pressure_1_R4!L9*H$429)</f>
        <v/>
      </c>
      <c r="H506" s="395" t="str">
        <f t="shared" si="329"/>
        <v/>
      </c>
      <c r="I506" s="252" t="str">
        <f t="shared" si="330"/>
        <v/>
      </c>
      <c r="J506" s="395" t="str">
        <f t="shared" si="343"/>
        <v/>
      </c>
      <c r="K506" s="395" t="str">
        <f t="shared" si="344"/>
        <v/>
      </c>
      <c r="L506" s="252" t="str">
        <f t="shared" si="331"/>
        <v/>
      </c>
      <c r="M506" s="252" t="str">
        <f t="shared" si="332"/>
        <v/>
      </c>
      <c r="N506" s="395" t="str">
        <f t="shared" si="333"/>
        <v/>
      </c>
      <c r="O506" s="251" t="str">
        <f t="shared" si="334"/>
        <v/>
      </c>
      <c r="P506" s="252" t="str">
        <f t="shared" si="335"/>
        <v/>
      </c>
      <c r="Q506" s="252" t="str">
        <f t="shared" si="336"/>
        <v/>
      </c>
      <c r="R506" s="252" t="str">
        <f t="shared" si="337"/>
        <v/>
      </c>
      <c r="S506" s="252" t="str">
        <f t="shared" si="338"/>
        <v/>
      </c>
      <c r="T506" s="240" t="str">
        <f>IF($N440=FALSE,"",Pressure_1_R4!G9*C506)</f>
        <v/>
      </c>
      <c r="U506" s="240" t="str">
        <f t="shared" si="339"/>
        <v/>
      </c>
      <c r="V506" s="240" t="str">
        <f t="shared" si="340"/>
        <v/>
      </c>
      <c r="W506" s="240" t="str">
        <f t="shared" si="341"/>
        <v/>
      </c>
      <c r="X506" s="263" t="str">
        <f t="shared" si="342"/>
        <v/>
      </c>
    </row>
    <row r="507" spans="2:24" ht="15" customHeight="1">
      <c r="B507" s="255">
        <f t="shared" si="327"/>
        <v>7</v>
      </c>
      <c r="C507" s="255" t="str">
        <f t="shared" si="328"/>
        <v/>
      </c>
      <c r="D507" s="252" t="str">
        <f t="shared" si="328"/>
        <v/>
      </c>
      <c r="E507" s="252" t="str">
        <f>IF($N441=FALSE,"",표준압력!W346)</f>
        <v/>
      </c>
      <c r="F507" s="252" t="str">
        <f>IF($N441=FALSE,"",표준압력!Z346)</f>
        <v/>
      </c>
      <c r="G507" s="252" t="str">
        <f>IF($N441=FALSE,"",Pressure_1_R4!L10*H$429)</f>
        <v/>
      </c>
      <c r="H507" s="395" t="str">
        <f t="shared" si="329"/>
        <v/>
      </c>
      <c r="I507" s="252" t="str">
        <f t="shared" si="330"/>
        <v/>
      </c>
      <c r="J507" s="395" t="str">
        <f t="shared" si="343"/>
        <v/>
      </c>
      <c r="K507" s="395" t="str">
        <f t="shared" si="344"/>
        <v/>
      </c>
      <c r="L507" s="252" t="str">
        <f t="shared" si="331"/>
        <v/>
      </c>
      <c r="M507" s="252" t="str">
        <f t="shared" si="332"/>
        <v/>
      </c>
      <c r="N507" s="395" t="str">
        <f t="shared" si="333"/>
        <v/>
      </c>
      <c r="O507" s="251" t="str">
        <f t="shared" si="334"/>
        <v/>
      </c>
      <c r="P507" s="252" t="str">
        <f t="shared" si="335"/>
        <v/>
      </c>
      <c r="Q507" s="252" t="str">
        <f t="shared" si="336"/>
        <v/>
      </c>
      <c r="R507" s="252" t="str">
        <f t="shared" si="337"/>
        <v/>
      </c>
      <c r="S507" s="252" t="str">
        <f t="shared" si="338"/>
        <v/>
      </c>
      <c r="T507" s="240" t="str">
        <f>IF($N441=FALSE,"",Pressure_1_R4!G10*C507)</f>
        <v/>
      </c>
      <c r="U507" s="240" t="str">
        <f t="shared" si="339"/>
        <v/>
      </c>
      <c r="V507" s="240" t="str">
        <f t="shared" si="340"/>
        <v/>
      </c>
      <c r="W507" s="240" t="str">
        <f t="shared" si="341"/>
        <v/>
      </c>
      <c r="X507" s="263" t="str">
        <f t="shared" si="342"/>
        <v/>
      </c>
    </row>
    <row r="508" spans="2:24" ht="15" customHeight="1">
      <c r="B508" s="255">
        <f t="shared" si="327"/>
        <v>8</v>
      </c>
      <c r="C508" s="255" t="str">
        <f t="shared" si="328"/>
        <v/>
      </c>
      <c r="D508" s="252" t="str">
        <f t="shared" si="328"/>
        <v/>
      </c>
      <c r="E508" s="252" t="str">
        <f>IF($N442=FALSE,"",표준압력!W347)</f>
        <v/>
      </c>
      <c r="F508" s="252" t="str">
        <f>IF($N442=FALSE,"",표준압력!Z347)</f>
        <v/>
      </c>
      <c r="G508" s="252" t="str">
        <f>IF($N442=FALSE,"",Pressure_1_R4!L11*H$429)</f>
        <v/>
      </c>
      <c r="H508" s="395" t="str">
        <f t="shared" ref="H508:H530" si="345">IF($N442=FALSE,"",ROUND(AVERAGE(T442,T472),M$535))</f>
        <v/>
      </c>
      <c r="I508" s="252" t="str">
        <f t="shared" si="330"/>
        <v/>
      </c>
      <c r="J508" s="395" t="str">
        <f t="shared" si="343"/>
        <v/>
      </c>
      <c r="K508" s="395" t="str">
        <f t="shared" si="344"/>
        <v/>
      </c>
      <c r="L508" s="252" t="str">
        <f t="shared" si="331"/>
        <v/>
      </c>
      <c r="M508" s="252" t="str">
        <f t="shared" si="332"/>
        <v/>
      </c>
      <c r="N508" s="395" t="str">
        <f t="shared" ref="N508:N530" si="346">IF($N442=FALSE,"",MAX(ABS(Q$465-Q$435),ABS(R$465-R$435),ABS(S$465-S$435))/2/SQRT(3))</f>
        <v/>
      </c>
      <c r="O508" s="251" t="str">
        <f t="shared" si="334"/>
        <v/>
      </c>
      <c r="P508" s="252" t="str">
        <f t="shared" si="335"/>
        <v/>
      </c>
      <c r="Q508" s="252" t="str">
        <f t="shared" si="336"/>
        <v/>
      </c>
      <c r="R508" s="252" t="str">
        <f t="shared" si="337"/>
        <v/>
      </c>
      <c r="S508" s="252" t="str">
        <f t="shared" si="338"/>
        <v/>
      </c>
      <c r="T508" s="240" t="str">
        <f>IF($N442=FALSE,"",Pressure_1_R4!G11*C508)</f>
        <v/>
      </c>
      <c r="U508" s="240" t="str">
        <f t="shared" si="339"/>
        <v/>
      </c>
      <c r="V508" s="240" t="str">
        <f t="shared" si="340"/>
        <v/>
      </c>
      <c r="W508" s="240" t="str">
        <f t="shared" si="341"/>
        <v/>
      </c>
      <c r="X508" s="263" t="str">
        <f t="shared" si="342"/>
        <v/>
      </c>
    </row>
    <row r="509" spans="2:24" ht="15" customHeight="1">
      <c r="B509" s="255">
        <f t="shared" si="327"/>
        <v>9</v>
      </c>
      <c r="C509" s="255" t="str">
        <f t="shared" si="328"/>
        <v/>
      </c>
      <c r="D509" s="252" t="str">
        <f t="shared" si="328"/>
        <v/>
      </c>
      <c r="E509" s="252" t="str">
        <f>IF($N443=FALSE,"",표준압력!W348)</f>
        <v/>
      </c>
      <c r="F509" s="252" t="str">
        <f>IF($N443=FALSE,"",표준압력!Z348)</f>
        <v/>
      </c>
      <c r="G509" s="252" t="str">
        <f>IF($N443=FALSE,"",Pressure_1_R4!L12*H$429)</f>
        <v/>
      </c>
      <c r="H509" s="395" t="str">
        <f t="shared" si="345"/>
        <v/>
      </c>
      <c r="I509" s="252" t="str">
        <f t="shared" si="330"/>
        <v/>
      </c>
      <c r="J509" s="395" t="str">
        <f t="shared" si="343"/>
        <v/>
      </c>
      <c r="K509" s="395" t="str">
        <f t="shared" si="344"/>
        <v/>
      </c>
      <c r="L509" s="252" t="str">
        <f t="shared" si="331"/>
        <v/>
      </c>
      <c r="M509" s="252" t="str">
        <f t="shared" si="332"/>
        <v/>
      </c>
      <c r="N509" s="395" t="str">
        <f t="shared" si="346"/>
        <v/>
      </c>
      <c r="O509" s="251" t="str">
        <f t="shared" si="334"/>
        <v/>
      </c>
      <c r="P509" s="252" t="str">
        <f t="shared" si="335"/>
        <v/>
      </c>
      <c r="Q509" s="252" t="str">
        <f t="shared" si="336"/>
        <v/>
      </c>
      <c r="R509" s="252" t="str">
        <f t="shared" si="337"/>
        <v/>
      </c>
      <c r="S509" s="252" t="str">
        <f t="shared" si="338"/>
        <v/>
      </c>
      <c r="T509" s="240" t="str">
        <f>IF($N443=FALSE,"",Pressure_1_R4!G12*C509)</f>
        <v/>
      </c>
      <c r="U509" s="240" t="str">
        <f t="shared" si="339"/>
        <v/>
      </c>
      <c r="V509" s="240" t="str">
        <f t="shared" si="340"/>
        <v/>
      </c>
      <c r="W509" s="240" t="str">
        <f t="shared" si="341"/>
        <v/>
      </c>
      <c r="X509" s="263" t="str">
        <f t="shared" si="342"/>
        <v/>
      </c>
    </row>
    <row r="510" spans="2:24" ht="15" customHeight="1">
      <c r="B510" s="255">
        <f t="shared" si="327"/>
        <v>10</v>
      </c>
      <c r="C510" s="255" t="str">
        <f t="shared" si="328"/>
        <v/>
      </c>
      <c r="D510" s="252" t="str">
        <f t="shared" si="328"/>
        <v/>
      </c>
      <c r="E510" s="252" t="str">
        <f>IF($N444=FALSE,"",표준압력!W349)</f>
        <v/>
      </c>
      <c r="F510" s="252" t="str">
        <f>IF($N444=FALSE,"",표준압력!Z349)</f>
        <v/>
      </c>
      <c r="G510" s="252" t="str">
        <f>IF($N444=FALSE,"",Pressure_1_R4!L13*H$429)</f>
        <v/>
      </c>
      <c r="H510" s="395" t="str">
        <f t="shared" si="345"/>
        <v/>
      </c>
      <c r="I510" s="252" t="str">
        <f t="shared" si="330"/>
        <v/>
      </c>
      <c r="J510" s="395" t="str">
        <f t="shared" si="343"/>
        <v/>
      </c>
      <c r="K510" s="395" t="str">
        <f t="shared" si="344"/>
        <v/>
      </c>
      <c r="L510" s="252" t="str">
        <f t="shared" si="331"/>
        <v/>
      </c>
      <c r="M510" s="252" t="str">
        <f t="shared" si="332"/>
        <v/>
      </c>
      <c r="N510" s="395" t="str">
        <f t="shared" si="346"/>
        <v/>
      </c>
      <c r="O510" s="251" t="str">
        <f t="shared" si="334"/>
        <v/>
      </c>
      <c r="P510" s="252" t="str">
        <f t="shared" si="335"/>
        <v/>
      </c>
      <c r="Q510" s="252" t="str">
        <f t="shared" si="336"/>
        <v/>
      </c>
      <c r="R510" s="252" t="str">
        <f t="shared" si="337"/>
        <v/>
      </c>
      <c r="S510" s="252" t="str">
        <f t="shared" si="338"/>
        <v/>
      </c>
      <c r="T510" s="240" t="str">
        <f>IF($N444=FALSE,"",Pressure_1_R4!G13*C510)</f>
        <v/>
      </c>
      <c r="U510" s="240" t="str">
        <f t="shared" si="339"/>
        <v/>
      </c>
      <c r="V510" s="240" t="str">
        <f t="shared" si="340"/>
        <v/>
      </c>
      <c r="W510" s="240" t="str">
        <f t="shared" si="341"/>
        <v/>
      </c>
      <c r="X510" s="263" t="str">
        <f t="shared" si="342"/>
        <v/>
      </c>
    </row>
    <row r="511" spans="2:24" ht="15" customHeight="1">
      <c r="B511" s="255">
        <f t="shared" si="327"/>
        <v>11</v>
      </c>
      <c r="C511" s="255" t="str">
        <f t="shared" si="328"/>
        <v/>
      </c>
      <c r="D511" s="252" t="str">
        <f t="shared" si="328"/>
        <v/>
      </c>
      <c r="E511" s="252" t="str">
        <f>IF($N445=FALSE,"",표준압력!W350)</f>
        <v/>
      </c>
      <c r="F511" s="252" t="str">
        <f>IF($N445=FALSE,"",표준압력!Z350)</f>
        <v/>
      </c>
      <c r="G511" s="252" t="str">
        <f>IF($N445=FALSE,"",Pressure_1_R4!L14*H$429)</f>
        <v/>
      </c>
      <c r="H511" s="395" t="str">
        <f t="shared" si="345"/>
        <v/>
      </c>
      <c r="I511" s="252" t="str">
        <f t="shared" si="330"/>
        <v/>
      </c>
      <c r="J511" s="395" t="str">
        <f t="shared" si="343"/>
        <v/>
      </c>
      <c r="K511" s="395" t="str">
        <f t="shared" si="344"/>
        <v/>
      </c>
      <c r="L511" s="252" t="str">
        <f t="shared" si="331"/>
        <v/>
      </c>
      <c r="M511" s="252" t="str">
        <f t="shared" si="332"/>
        <v/>
      </c>
      <c r="N511" s="395" t="str">
        <f t="shared" si="346"/>
        <v/>
      </c>
      <c r="O511" s="251" t="str">
        <f t="shared" si="334"/>
        <v/>
      </c>
      <c r="P511" s="252" t="str">
        <f t="shared" si="335"/>
        <v/>
      </c>
      <c r="Q511" s="252" t="str">
        <f t="shared" si="336"/>
        <v/>
      </c>
      <c r="R511" s="252" t="str">
        <f t="shared" si="337"/>
        <v/>
      </c>
      <c r="S511" s="252" t="str">
        <f t="shared" si="338"/>
        <v/>
      </c>
      <c r="T511" s="240" t="str">
        <f>IF($N445=FALSE,"",Pressure_1_R4!G14*C511)</f>
        <v/>
      </c>
      <c r="U511" s="240" t="str">
        <f t="shared" si="339"/>
        <v/>
      </c>
      <c r="V511" s="240" t="str">
        <f t="shared" si="340"/>
        <v/>
      </c>
      <c r="W511" s="240" t="str">
        <f t="shared" si="341"/>
        <v/>
      </c>
      <c r="X511" s="263" t="str">
        <f t="shared" si="342"/>
        <v/>
      </c>
    </row>
    <row r="512" spans="2:24" ht="15" customHeight="1">
      <c r="B512" s="255">
        <f t="shared" si="327"/>
        <v>12</v>
      </c>
      <c r="C512" s="255" t="str">
        <f t="shared" si="328"/>
        <v/>
      </c>
      <c r="D512" s="252" t="str">
        <f t="shared" si="328"/>
        <v/>
      </c>
      <c r="E512" s="252" t="str">
        <f>IF($N446=FALSE,"",표준압력!W351)</f>
        <v/>
      </c>
      <c r="F512" s="252" t="str">
        <f>IF($N446=FALSE,"",표준압력!Z351)</f>
        <v/>
      </c>
      <c r="G512" s="252" t="str">
        <f>IF($N446=FALSE,"",Pressure_1_R4!L15*H$429)</f>
        <v/>
      </c>
      <c r="H512" s="395" t="str">
        <f t="shared" si="345"/>
        <v/>
      </c>
      <c r="I512" s="252" t="str">
        <f t="shared" si="330"/>
        <v/>
      </c>
      <c r="J512" s="395" t="str">
        <f t="shared" si="343"/>
        <v/>
      </c>
      <c r="K512" s="395" t="str">
        <f t="shared" si="344"/>
        <v/>
      </c>
      <c r="L512" s="252" t="str">
        <f t="shared" si="331"/>
        <v/>
      </c>
      <c r="M512" s="252" t="str">
        <f t="shared" si="332"/>
        <v/>
      </c>
      <c r="N512" s="395" t="str">
        <f t="shared" si="346"/>
        <v/>
      </c>
      <c r="O512" s="251" t="str">
        <f t="shared" si="334"/>
        <v/>
      </c>
      <c r="P512" s="252" t="str">
        <f t="shared" si="335"/>
        <v/>
      </c>
      <c r="Q512" s="252" t="str">
        <f t="shared" si="336"/>
        <v/>
      </c>
      <c r="R512" s="252" t="str">
        <f t="shared" si="337"/>
        <v/>
      </c>
      <c r="S512" s="252" t="str">
        <f t="shared" si="338"/>
        <v/>
      </c>
      <c r="T512" s="240" t="str">
        <f>IF($N446=FALSE,"",Pressure_1_R4!G15*C512)</f>
        <v/>
      </c>
      <c r="U512" s="240" t="str">
        <f t="shared" si="339"/>
        <v/>
      </c>
      <c r="V512" s="240" t="str">
        <f t="shared" si="340"/>
        <v/>
      </c>
      <c r="W512" s="240" t="str">
        <f t="shared" si="341"/>
        <v/>
      </c>
      <c r="X512" s="263" t="str">
        <f t="shared" si="342"/>
        <v/>
      </c>
    </row>
    <row r="513" spans="2:24" ht="15" customHeight="1">
      <c r="B513" s="255">
        <f t="shared" si="327"/>
        <v>13</v>
      </c>
      <c r="C513" s="255" t="str">
        <f t="shared" si="328"/>
        <v/>
      </c>
      <c r="D513" s="252" t="str">
        <f t="shared" si="328"/>
        <v/>
      </c>
      <c r="E513" s="252" t="str">
        <f>IF($N447=FALSE,"",표준압력!W352)</f>
        <v/>
      </c>
      <c r="F513" s="252" t="str">
        <f>IF($N447=FALSE,"",표준압력!Z352)</f>
        <v/>
      </c>
      <c r="G513" s="252" t="str">
        <f>IF($N447=FALSE,"",Pressure_1_R4!L16*H$429)</f>
        <v/>
      </c>
      <c r="H513" s="395" t="str">
        <f t="shared" si="345"/>
        <v/>
      </c>
      <c r="I513" s="252" t="str">
        <f t="shared" si="330"/>
        <v/>
      </c>
      <c r="J513" s="395" t="str">
        <f t="shared" si="343"/>
        <v/>
      </c>
      <c r="K513" s="395" t="str">
        <f t="shared" si="344"/>
        <v/>
      </c>
      <c r="L513" s="252" t="str">
        <f t="shared" si="331"/>
        <v/>
      </c>
      <c r="M513" s="252" t="str">
        <f t="shared" si="332"/>
        <v/>
      </c>
      <c r="N513" s="395" t="str">
        <f t="shared" si="346"/>
        <v/>
      </c>
      <c r="O513" s="251" t="str">
        <f t="shared" si="334"/>
        <v/>
      </c>
      <c r="P513" s="252" t="str">
        <f t="shared" si="335"/>
        <v/>
      </c>
      <c r="Q513" s="252" t="str">
        <f t="shared" si="336"/>
        <v/>
      </c>
      <c r="R513" s="252" t="str">
        <f t="shared" si="337"/>
        <v/>
      </c>
      <c r="S513" s="252" t="str">
        <f t="shared" si="338"/>
        <v/>
      </c>
      <c r="T513" s="240" t="str">
        <f>IF($N447=FALSE,"",Pressure_1_R4!G16*C513)</f>
        <v/>
      </c>
      <c r="U513" s="240" t="str">
        <f t="shared" si="339"/>
        <v/>
      </c>
      <c r="V513" s="240" t="str">
        <f t="shared" si="340"/>
        <v/>
      </c>
      <c r="W513" s="240" t="str">
        <f t="shared" si="341"/>
        <v/>
      </c>
      <c r="X513" s="263" t="str">
        <f t="shared" si="342"/>
        <v/>
      </c>
    </row>
    <row r="514" spans="2:24" ht="15" customHeight="1">
      <c r="B514" s="255">
        <f t="shared" si="327"/>
        <v>14</v>
      </c>
      <c r="C514" s="255" t="str">
        <f t="shared" si="328"/>
        <v/>
      </c>
      <c r="D514" s="252" t="str">
        <f t="shared" si="328"/>
        <v/>
      </c>
      <c r="E514" s="252" t="str">
        <f>IF($N448=FALSE,"",표준압력!W353)</f>
        <v/>
      </c>
      <c r="F514" s="252" t="str">
        <f>IF($N448=FALSE,"",표준압력!Z353)</f>
        <v/>
      </c>
      <c r="G514" s="252" t="str">
        <f>IF($N448=FALSE,"",Pressure_1_R4!L17*H$429)</f>
        <v/>
      </c>
      <c r="H514" s="395" t="str">
        <f t="shared" si="345"/>
        <v/>
      </c>
      <c r="I514" s="252" t="str">
        <f t="shared" si="330"/>
        <v/>
      </c>
      <c r="J514" s="395" t="str">
        <f t="shared" si="343"/>
        <v/>
      </c>
      <c r="K514" s="395" t="str">
        <f t="shared" si="344"/>
        <v/>
      </c>
      <c r="L514" s="252" t="str">
        <f t="shared" si="331"/>
        <v/>
      </c>
      <c r="M514" s="252" t="str">
        <f t="shared" si="332"/>
        <v/>
      </c>
      <c r="N514" s="395" t="str">
        <f t="shared" si="346"/>
        <v/>
      </c>
      <c r="O514" s="251" t="str">
        <f t="shared" si="334"/>
        <v/>
      </c>
      <c r="P514" s="252" t="str">
        <f t="shared" si="335"/>
        <v/>
      </c>
      <c r="Q514" s="252" t="str">
        <f t="shared" si="336"/>
        <v/>
      </c>
      <c r="R514" s="252" t="str">
        <f t="shared" si="337"/>
        <v/>
      </c>
      <c r="S514" s="252" t="str">
        <f t="shared" si="338"/>
        <v/>
      </c>
      <c r="T514" s="240" t="str">
        <f>IF($N448=FALSE,"",Pressure_1_R4!G17*C514)</f>
        <v/>
      </c>
      <c r="U514" s="240" t="str">
        <f t="shared" si="339"/>
        <v/>
      </c>
      <c r="V514" s="240" t="str">
        <f t="shared" si="340"/>
        <v/>
      </c>
      <c r="W514" s="240" t="str">
        <f t="shared" si="341"/>
        <v/>
      </c>
      <c r="X514" s="263" t="str">
        <f t="shared" si="342"/>
        <v/>
      </c>
    </row>
    <row r="515" spans="2:24" ht="15" customHeight="1">
      <c r="B515" s="255">
        <f t="shared" ref="B515:B530" si="347">C449</f>
        <v>15</v>
      </c>
      <c r="C515" s="255" t="str">
        <f t="shared" ref="C515:D515" si="348">IF($N449=FALSE,"",D449)</f>
        <v/>
      </c>
      <c r="D515" s="252" t="str">
        <f t="shared" si="348"/>
        <v/>
      </c>
      <c r="E515" s="252" t="str">
        <f>IF($N449=FALSE,"",표준압력!W354)</f>
        <v/>
      </c>
      <c r="F515" s="252" t="str">
        <f>IF($N449=FALSE,"",표준압력!Z354)</f>
        <v/>
      </c>
      <c r="G515" s="252" t="str">
        <f>IF($N449=FALSE,"",Pressure_1_R4!L18*H$429)</f>
        <v/>
      </c>
      <c r="H515" s="395" t="str">
        <f t="shared" si="345"/>
        <v/>
      </c>
      <c r="I515" s="252" t="str">
        <f t="shared" ref="I515:I530" si="349">IF($N449=FALSE,"",ROUND(D515,M$535)-H515)</f>
        <v/>
      </c>
      <c r="J515" s="395" t="str">
        <f t="shared" si="343"/>
        <v/>
      </c>
      <c r="K515" s="395" t="str">
        <f t="shared" si="344"/>
        <v/>
      </c>
      <c r="L515" s="252" t="str">
        <f t="shared" ref="L515:L530" si="350">IF($N449=FALSE,"",SQRT(SUMSQ(E515/2,F515)))</f>
        <v/>
      </c>
      <c r="M515" s="252" t="str">
        <f t="shared" ref="M515:M530" si="351">IF($N449=FALSE,"",G515/2/SQRT(3))</f>
        <v/>
      </c>
      <c r="N515" s="395" t="str">
        <f t="shared" si="346"/>
        <v/>
      </c>
      <c r="O515" s="251" t="str">
        <f t="shared" ref="O515:O530" si="352">IF($N449=FALSE,"",IF(K515=0,MAX(K$501:K$530),K515)/2/SQRT(3))</f>
        <v/>
      </c>
      <c r="P515" s="252" t="str">
        <f t="shared" ref="P515:P530" si="353">IF($N449=FALSE,"",J515/2/SQRT(3))</f>
        <v/>
      </c>
      <c r="Q515" s="252" t="str">
        <f t="shared" ref="Q515:Q530" si="354">IF($N449=FALSE,"",SQRT(SUMSQ(M515:P515)))</f>
        <v/>
      </c>
      <c r="R515" s="252" t="str">
        <f t="shared" ref="R515:R530" si="355">IF($N449=FALSE,"",SQRT(SUMSQ(L515,Q515)))</f>
        <v/>
      </c>
      <c r="S515" s="252" t="str">
        <f t="shared" ref="S515:S530" si="356">IF($N449=FALSE,"",R515*2)</f>
        <v/>
      </c>
      <c r="T515" s="240" t="str">
        <f>IF($N449=FALSE,"",Pressure_1_R4!G18*C515)</f>
        <v/>
      </c>
      <c r="U515" s="240" t="str">
        <f t="shared" ref="U515:U530" si="357">IF($N449=FALSE,"",MAX(S515:T515))</f>
        <v/>
      </c>
      <c r="V515" s="240" t="str">
        <f t="shared" ref="V515:V530" si="358">IF($N449=FALSE,"",IF(((U515-ROUND(U515,M$535))/U515*100)&gt;=5,TRUE,FALSE))</f>
        <v/>
      </c>
      <c r="W515" s="240" t="str">
        <f t="shared" ref="W515:W530" si="359">IF($N449=FALSE,"",IF(ROUND(U515,M$535)=0,ROUNDUP(U515,M$535),IF(V515=TRUE,ROUNDUP(U515,M$535),ROUND(U515,M$535))))</f>
        <v/>
      </c>
      <c r="X515" s="263" t="str">
        <f t="shared" ref="X515:X530" si="360">IF($N449=FALSE,"",IF(S515=U515,0,1))</f>
        <v/>
      </c>
    </row>
    <row r="516" spans="2:24" ht="15" customHeight="1">
      <c r="B516" s="255">
        <f t="shared" si="347"/>
        <v>16</v>
      </c>
      <c r="C516" s="255" t="str">
        <f t="shared" ref="C516:D516" si="361">IF($N450=FALSE,"",D450)</f>
        <v/>
      </c>
      <c r="D516" s="252" t="str">
        <f t="shared" si="361"/>
        <v/>
      </c>
      <c r="E516" s="252" t="str">
        <f>IF($N450=FALSE,"",표준압력!W355)</f>
        <v/>
      </c>
      <c r="F516" s="252" t="str">
        <f>IF($N450=FALSE,"",표준압력!Z355)</f>
        <v/>
      </c>
      <c r="G516" s="252" t="str">
        <f>IF($N450=FALSE,"",Pressure_1_R4!L19*H$429)</f>
        <v/>
      </c>
      <c r="H516" s="395" t="str">
        <f t="shared" si="345"/>
        <v/>
      </c>
      <c r="I516" s="252" t="str">
        <f t="shared" si="349"/>
        <v/>
      </c>
      <c r="J516" s="395" t="str">
        <f t="shared" si="343"/>
        <v/>
      </c>
      <c r="K516" s="395" t="str">
        <f t="shared" si="344"/>
        <v/>
      </c>
      <c r="L516" s="252" t="str">
        <f t="shared" si="350"/>
        <v/>
      </c>
      <c r="M516" s="252" t="str">
        <f t="shared" si="351"/>
        <v/>
      </c>
      <c r="N516" s="395" t="str">
        <f t="shared" si="346"/>
        <v/>
      </c>
      <c r="O516" s="251" t="str">
        <f t="shared" si="352"/>
        <v/>
      </c>
      <c r="P516" s="252" t="str">
        <f t="shared" si="353"/>
        <v/>
      </c>
      <c r="Q516" s="252" t="str">
        <f t="shared" si="354"/>
        <v/>
      </c>
      <c r="R516" s="252" t="str">
        <f t="shared" si="355"/>
        <v/>
      </c>
      <c r="S516" s="252" t="str">
        <f t="shared" si="356"/>
        <v/>
      </c>
      <c r="T516" s="240" t="str">
        <f>IF($N450=FALSE,"",Pressure_1_R4!G19*C516)</f>
        <v/>
      </c>
      <c r="U516" s="240" t="str">
        <f t="shared" si="357"/>
        <v/>
      </c>
      <c r="V516" s="240" t="str">
        <f t="shared" si="358"/>
        <v/>
      </c>
      <c r="W516" s="240" t="str">
        <f t="shared" si="359"/>
        <v/>
      </c>
      <c r="X516" s="263" t="str">
        <f t="shared" si="360"/>
        <v/>
      </c>
    </row>
    <row r="517" spans="2:24" ht="15" customHeight="1">
      <c r="B517" s="255">
        <f t="shared" si="347"/>
        <v>17</v>
      </c>
      <c r="C517" s="255" t="str">
        <f t="shared" ref="C517:D517" si="362">IF($N451=FALSE,"",D451)</f>
        <v/>
      </c>
      <c r="D517" s="252" t="str">
        <f t="shared" si="362"/>
        <v/>
      </c>
      <c r="E517" s="252" t="str">
        <f>IF($N451=FALSE,"",표준압력!W356)</f>
        <v/>
      </c>
      <c r="F517" s="252" t="str">
        <f>IF($N451=FALSE,"",표준압력!Z356)</f>
        <v/>
      </c>
      <c r="G517" s="252" t="str">
        <f>IF($N451=FALSE,"",Pressure_1_R4!L20*H$429)</f>
        <v/>
      </c>
      <c r="H517" s="395" t="str">
        <f t="shared" si="345"/>
        <v/>
      </c>
      <c r="I517" s="252" t="str">
        <f t="shared" si="349"/>
        <v/>
      </c>
      <c r="J517" s="395" t="str">
        <f t="shared" si="343"/>
        <v/>
      </c>
      <c r="K517" s="395" t="str">
        <f t="shared" si="344"/>
        <v/>
      </c>
      <c r="L517" s="252" t="str">
        <f t="shared" si="350"/>
        <v/>
      </c>
      <c r="M517" s="252" t="str">
        <f t="shared" si="351"/>
        <v/>
      </c>
      <c r="N517" s="395" t="str">
        <f t="shared" si="346"/>
        <v/>
      </c>
      <c r="O517" s="251" t="str">
        <f t="shared" si="352"/>
        <v/>
      </c>
      <c r="P517" s="252" t="str">
        <f t="shared" si="353"/>
        <v/>
      </c>
      <c r="Q517" s="252" t="str">
        <f t="shared" si="354"/>
        <v/>
      </c>
      <c r="R517" s="252" t="str">
        <f t="shared" si="355"/>
        <v/>
      </c>
      <c r="S517" s="252" t="str">
        <f t="shared" si="356"/>
        <v/>
      </c>
      <c r="T517" s="240" t="str">
        <f>IF($N451=FALSE,"",Pressure_1_R4!G20*C517)</f>
        <v/>
      </c>
      <c r="U517" s="240" t="str">
        <f t="shared" si="357"/>
        <v/>
      </c>
      <c r="V517" s="240" t="str">
        <f t="shared" si="358"/>
        <v/>
      </c>
      <c r="W517" s="240" t="str">
        <f t="shared" si="359"/>
        <v/>
      </c>
      <c r="X517" s="263" t="str">
        <f t="shared" si="360"/>
        <v/>
      </c>
    </row>
    <row r="518" spans="2:24" ht="15" customHeight="1">
      <c r="B518" s="255">
        <f t="shared" si="347"/>
        <v>18</v>
      </c>
      <c r="C518" s="255" t="str">
        <f t="shared" ref="C518:D518" si="363">IF($N452=FALSE,"",D452)</f>
        <v/>
      </c>
      <c r="D518" s="252" t="str">
        <f t="shared" si="363"/>
        <v/>
      </c>
      <c r="E518" s="252" t="str">
        <f>IF($N452=FALSE,"",표준압력!W357)</f>
        <v/>
      </c>
      <c r="F518" s="252" t="str">
        <f>IF($N452=FALSE,"",표준압력!Z357)</f>
        <v/>
      </c>
      <c r="G518" s="252" t="str">
        <f>IF($N452=FALSE,"",Pressure_1_R4!L21*H$429)</f>
        <v/>
      </c>
      <c r="H518" s="395" t="str">
        <f t="shared" si="345"/>
        <v/>
      </c>
      <c r="I518" s="252" t="str">
        <f t="shared" si="349"/>
        <v/>
      </c>
      <c r="J518" s="395" t="str">
        <f t="shared" si="343"/>
        <v/>
      </c>
      <c r="K518" s="395" t="str">
        <f t="shared" si="344"/>
        <v/>
      </c>
      <c r="L518" s="252" t="str">
        <f t="shared" si="350"/>
        <v/>
      </c>
      <c r="M518" s="252" t="str">
        <f t="shared" si="351"/>
        <v/>
      </c>
      <c r="N518" s="395" t="str">
        <f t="shared" si="346"/>
        <v/>
      </c>
      <c r="O518" s="251" t="str">
        <f t="shared" si="352"/>
        <v/>
      </c>
      <c r="P518" s="252" t="str">
        <f t="shared" si="353"/>
        <v/>
      </c>
      <c r="Q518" s="252" t="str">
        <f t="shared" si="354"/>
        <v/>
      </c>
      <c r="R518" s="252" t="str">
        <f t="shared" si="355"/>
        <v/>
      </c>
      <c r="S518" s="252" t="str">
        <f t="shared" si="356"/>
        <v/>
      </c>
      <c r="T518" s="240" t="str">
        <f>IF($N452=FALSE,"",Pressure_1_R4!G21*C518)</f>
        <v/>
      </c>
      <c r="U518" s="240" t="str">
        <f t="shared" si="357"/>
        <v/>
      </c>
      <c r="V518" s="240" t="str">
        <f t="shared" si="358"/>
        <v/>
      </c>
      <c r="W518" s="240" t="str">
        <f t="shared" si="359"/>
        <v/>
      </c>
      <c r="X518" s="263" t="str">
        <f t="shared" si="360"/>
        <v/>
      </c>
    </row>
    <row r="519" spans="2:24" ht="15" customHeight="1">
      <c r="B519" s="255">
        <f t="shared" si="347"/>
        <v>19</v>
      </c>
      <c r="C519" s="255" t="str">
        <f t="shared" ref="C519:D519" si="364">IF($N453=FALSE,"",D453)</f>
        <v/>
      </c>
      <c r="D519" s="252" t="str">
        <f t="shared" si="364"/>
        <v/>
      </c>
      <c r="E519" s="252" t="str">
        <f>IF($N453=FALSE,"",표준압력!W358)</f>
        <v/>
      </c>
      <c r="F519" s="252" t="str">
        <f>IF($N453=FALSE,"",표준압력!Z358)</f>
        <v/>
      </c>
      <c r="G519" s="252" t="str">
        <f>IF($N453=FALSE,"",Pressure_1_R4!L22*H$429)</f>
        <v/>
      </c>
      <c r="H519" s="395" t="str">
        <f t="shared" si="345"/>
        <v/>
      </c>
      <c r="I519" s="252" t="str">
        <f t="shared" si="349"/>
        <v/>
      </c>
      <c r="J519" s="395" t="str">
        <f t="shared" si="343"/>
        <v/>
      </c>
      <c r="K519" s="395" t="str">
        <f t="shared" si="344"/>
        <v/>
      </c>
      <c r="L519" s="252" t="str">
        <f t="shared" si="350"/>
        <v/>
      </c>
      <c r="M519" s="252" t="str">
        <f t="shared" si="351"/>
        <v/>
      </c>
      <c r="N519" s="395" t="str">
        <f t="shared" si="346"/>
        <v/>
      </c>
      <c r="O519" s="251" t="str">
        <f t="shared" si="352"/>
        <v/>
      </c>
      <c r="P519" s="252" t="str">
        <f t="shared" si="353"/>
        <v/>
      </c>
      <c r="Q519" s="252" t="str">
        <f t="shared" si="354"/>
        <v/>
      </c>
      <c r="R519" s="252" t="str">
        <f t="shared" si="355"/>
        <v/>
      </c>
      <c r="S519" s="252" t="str">
        <f t="shared" si="356"/>
        <v/>
      </c>
      <c r="T519" s="240" t="str">
        <f>IF($N453=FALSE,"",Pressure_1_R4!G22*C519)</f>
        <v/>
      </c>
      <c r="U519" s="240" t="str">
        <f t="shared" si="357"/>
        <v/>
      </c>
      <c r="V519" s="240" t="str">
        <f t="shared" si="358"/>
        <v/>
      </c>
      <c r="W519" s="240" t="str">
        <f t="shared" si="359"/>
        <v/>
      </c>
      <c r="X519" s="263" t="str">
        <f t="shared" si="360"/>
        <v/>
      </c>
    </row>
    <row r="520" spans="2:24" ht="15" customHeight="1">
      <c r="B520" s="255">
        <f t="shared" si="347"/>
        <v>20</v>
      </c>
      <c r="C520" s="255" t="str">
        <f t="shared" ref="C520:D520" si="365">IF($N454=FALSE,"",D454)</f>
        <v/>
      </c>
      <c r="D520" s="252" t="str">
        <f t="shared" si="365"/>
        <v/>
      </c>
      <c r="E520" s="252" t="str">
        <f>IF($N454=FALSE,"",표준압력!W359)</f>
        <v/>
      </c>
      <c r="F520" s="252" t="str">
        <f>IF($N454=FALSE,"",표준압력!Z359)</f>
        <v/>
      </c>
      <c r="G520" s="252" t="str">
        <f>IF($N454=FALSE,"",Pressure_1_R4!L23*H$429)</f>
        <v/>
      </c>
      <c r="H520" s="395" t="str">
        <f t="shared" si="345"/>
        <v/>
      </c>
      <c r="I520" s="252" t="str">
        <f t="shared" si="349"/>
        <v/>
      </c>
      <c r="J520" s="395" t="str">
        <f t="shared" si="343"/>
        <v/>
      </c>
      <c r="K520" s="395" t="str">
        <f t="shared" si="344"/>
        <v/>
      </c>
      <c r="L520" s="252" t="str">
        <f t="shared" si="350"/>
        <v/>
      </c>
      <c r="M520" s="252" t="str">
        <f t="shared" si="351"/>
        <v/>
      </c>
      <c r="N520" s="395" t="str">
        <f t="shared" si="346"/>
        <v/>
      </c>
      <c r="O520" s="251" t="str">
        <f t="shared" si="352"/>
        <v/>
      </c>
      <c r="P520" s="252" t="str">
        <f t="shared" si="353"/>
        <v/>
      </c>
      <c r="Q520" s="252" t="str">
        <f t="shared" si="354"/>
        <v/>
      </c>
      <c r="R520" s="252" t="str">
        <f t="shared" si="355"/>
        <v/>
      </c>
      <c r="S520" s="252" t="str">
        <f t="shared" si="356"/>
        <v/>
      </c>
      <c r="T520" s="240" t="str">
        <f>IF($N454=FALSE,"",Pressure_1_R4!G23*C520)</f>
        <v/>
      </c>
      <c r="U520" s="240" t="str">
        <f t="shared" si="357"/>
        <v/>
      </c>
      <c r="V520" s="240" t="str">
        <f t="shared" si="358"/>
        <v/>
      </c>
      <c r="W520" s="240" t="str">
        <f t="shared" si="359"/>
        <v/>
      </c>
      <c r="X520" s="263" t="str">
        <f t="shared" si="360"/>
        <v/>
      </c>
    </row>
    <row r="521" spans="2:24" ht="15" customHeight="1">
      <c r="B521" s="255">
        <f t="shared" si="347"/>
        <v>21</v>
      </c>
      <c r="C521" s="255" t="str">
        <f t="shared" ref="C521:D521" si="366">IF($N455=FALSE,"",D455)</f>
        <v/>
      </c>
      <c r="D521" s="252" t="str">
        <f t="shared" si="366"/>
        <v/>
      </c>
      <c r="E521" s="252" t="str">
        <f>IF($N455=FALSE,"",표준압력!W360)</f>
        <v/>
      </c>
      <c r="F521" s="252" t="str">
        <f>IF($N455=FALSE,"",표준압력!Z360)</f>
        <v/>
      </c>
      <c r="G521" s="252" t="str">
        <f>IF($N455=FALSE,"",Pressure_1_R4!L24*H$429)</f>
        <v/>
      </c>
      <c r="H521" s="395" t="str">
        <f t="shared" si="345"/>
        <v/>
      </c>
      <c r="I521" s="252" t="str">
        <f t="shared" si="349"/>
        <v/>
      </c>
      <c r="J521" s="395" t="str">
        <f t="shared" si="343"/>
        <v/>
      </c>
      <c r="K521" s="395" t="str">
        <f t="shared" si="344"/>
        <v/>
      </c>
      <c r="L521" s="252" t="str">
        <f t="shared" si="350"/>
        <v/>
      </c>
      <c r="M521" s="252" t="str">
        <f t="shared" si="351"/>
        <v/>
      </c>
      <c r="N521" s="395" t="str">
        <f t="shared" si="346"/>
        <v/>
      </c>
      <c r="O521" s="251" t="str">
        <f t="shared" si="352"/>
        <v/>
      </c>
      <c r="P521" s="252" t="str">
        <f t="shared" si="353"/>
        <v/>
      </c>
      <c r="Q521" s="252" t="str">
        <f t="shared" si="354"/>
        <v/>
      </c>
      <c r="R521" s="252" t="str">
        <f t="shared" si="355"/>
        <v/>
      </c>
      <c r="S521" s="252" t="str">
        <f t="shared" si="356"/>
        <v/>
      </c>
      <c r="T521" s="240" t="str">
        <f>IF($N455=FALSE,"",Pressure_1_R4!G24*C521)</f>
        <v/>
      </c>
      <c r="U521" s="240" t="str">
        <f t="shared" si="357"/>
        <v/>
      </c>
      <c r="V521" s="240" t="str">
        <f t="shared" si="358"/>
        <v/>
      </c>
      <c r="W521" s="240" t="str">
        <f t="shared" si="359"/>
        <v/>
      </c>
      <c r="X521" s="263" t="str">
        <f t="shared" si="360"/>
        <v/>
      </c>
    </row>
    <row r="522" spans="2:24" ht="15" customHeight="1">
      <c r="B522" s="255">
        <f t="shared" si="347"/>
        <v>22</v>
      </c>
      <c r="C522" s="255" t="str">
        <f t="shared" ref="C522:D522" si="367">IF($N456=FALSE,"",D456)</f>
        <v/>
      </c>
      <c r="D522" s="252" t="str">
        <f t="shared" si="367"/>
        <v/>
      </c>
      <c r="E522" s="252" t="str">
        <f>IF($N456=FALSE,"",표준압력!W361)</f>
        <v/>
      </c>
      <c r="F522" s="252" t="str">
        <f>IF($N456=FALSE,"",표준압력!Z361)</f>
        <v/>
      </c>
      <c r="G522" s="252" t="str">
        <f>IF($N456=FALSE,"",Pressure_1_R4!L25*H$429)</f>
        <v/>
      </c>
      <c r="H522" s="395" t="str">
        <f t="shared" si="345"/>
        <v/>
      </c>
      <c r="I522" s="252" t="str">
        <f t="shared" si="349"/>
        <v/>
      </c>
      <c r="J522" s="395" t="str">
        <f t="shared" si="343"/>
        <v/>
      </c>
      <c r="K522" s="395" t="str">
        <f t="shared" si="344"/>
        <v/>
      </c>
      <c r="L522" s="252" t="str">
        <f t="shared" si="350"/>
        <v/>
      </c>
      <c r="M522" s="252" t="str">
        <f t="shared" si="351"/>
        <v/>
      </c>
      <c r="N522" s="395" t="str">
        <f t="shared" si="346"/>
        <v/>
      </c>
      <c r="O522" s="251" t="str">
        <f t="shared" si="352"/>
        <v/>
      </c>
      <c r="P522" s="252" t="str">
        <f t="shared" si="353"/>
        <v/>
      </c>
      <c r="Q522" s="252" t="str">
        <f t="shared" si="354"/>
        <v/>
      </c>
      <c r="R522" s="252" t="str">
        <f t="shared" si="355"/>
        <v/>
      </c>
      <c r="S522" s="252" t="str">
        <f t="shared" si="356"/>
        <v/>
      </c>
      <c r="T522" s="240" t="str">
        <f>IF($N456=FALSE,"",Pressure_1_R4!G25*C522)</f>
        <v/>
      </c>
      <c r="U522" s="240" t="str">
        <f t="shared" si="357"/>
        <v/>
      </c>
      <c r="V522" s="240" t="str">
        <f t="shared" si="358"/>
        <v/>
      </c>
      <c r="W522" s="240" t="str">
        <f t="shared" si="359"/>
        <v/>
      </c>
      <c r="X522" s="263" t="str">
        <f t="shared" si="360"/>
        <v/>
      </c>
    </row>
    <row r="523" spans="2:24" ht="15" customHeight="1">
      <c r="B523" s="255">
        <f t="shared" si="347"/>
        <v>23</v>
      </c>
      <c r="C523" s="255" t="str">
        <f t="shared" ref="C523:D523" si="368">IF($N457=FALSE,"",D457)</f>
        <v/>
      </c>
      <c r="D523" s="252" t="str">
        <f t="shared" si="368"/>
        <v/>
      </c>
      <c r="E523" s="252" t="str">
        <f>IF($N457=FALSE,"",표준압력!W362)</f>
        <v/>
      </c>
      <c r="F523" s="252" t="str">
        <f>IF($N457=FALSE,"",표준압력!Z362)</f>
        <v/>
      </c>
      <c r="G523" s="252" t="str">
        <f>IF($N457=FALSE,"",Pressure_1_R4!L26*H$429)</f>
        <v/>
      </c>
      <c r="H523" s="395" t="str">
        <f t="shared" si="345"/>
        <v/>
      </c>
      <c r="I523" s="252" t="str">
        <f t="shared" si="349"/>
        <v/>
      </c>
      <c r="J523" s="395" t="str">
        <f t="shared" si="343"/>
        <v/>
      </c>
      <c r="K523" s="395" t="str">
        <f t="shared" si="344"/>
        <v/>
      </c>
      <c r="L523" s="252" t="str">
        <f t="shared" si="350"/>
        <v/>
      </c>
      <c r="M523" s="252" t="str">
        <f t="shared" si="351"/>
        <v/>
      </c>
      <c r="N523" s="395" t="str">
        <f t="shared" si="346"/>
        <v/>
      </c>
      <c r="O523" s="251" t="str">
        <f t="shared" si="352"/>
        <v/>
      </c>
      <c r="P523" s="252" t="str">
        <f t="shared" si="353"/>
        <v/>
      </c>
      <c r="Q523" s="252" t="str">
        <f t="shared" si="354"/>
        <v/>
      </c>
      <c r="R523" s="252" t="str">
        <f t="shared" si="355"/>
        <v/>
      </c>
      <c r="S523" s="252" t="str">
        <f t="shared" si="356"/>
        <v/>
      </c>
      <c r="T523" s="240" t="str">
        <f>IF($N457=FALSE,"",Pressure_1_R4!G26*C523)</f>
        <v/>
      </c>
      <c r="U523" s="240" t="str">
        <f t="shared" si="357"/>
        <v/>
      </c>
      <c r="V523" s="240" t="str">
        <f t="shared" si="358"/>
        <v/>
      </c>
      <c r="W523" s="240" t="str">
        <f t="shared" si="359"/>
        <v/>
      </c>
      <c r="X523" s="263" t="str">
        <f t="shared" si="360"/>
        <v/>
      </c>
    </row>
    <row r="524" spans="2:24" ht="15" customHeight="1">
      <c r="B524" s="255">
        <f t="shared" si="347"/>
        <v>24</v>
      </c>
      <c r="C524" s="255" t="str">
        <f t="shared" ref="C524:D524" si="369">IF($N458=FALSE,"",D458)</f>
        <v/>
      </c>
      <c r="D524" s="252" t="str">
        <f t="shared" si="369"/>
        <v/>
      </c>
      <c r="E524" s="252" t="str">
        <f>IF($N458=FALSE,"",표준압력!W363)</f>
        <v/>
      </c>
      <c r="F524" s="252" t="str">
        <f>IF($N458=FALSE,"",표준압력!Z363)</f>
        <v/>
      </c>
      <c r="G524" s="252" t="str">
        <f>IF($N458=FALSE,"",Pressure_1_R4!L27*H$429)</f>
        <v/>
      </c>
      <c r="H524" s="395" t="str">
        <f t="shared" si="345"/>
        <v/>
      </c>
      <c r="I524" s="252" t="str">
        <f t="shared" si="349"/>
        <v/>
      </c>
      <c r="J524" s="395" t="str">
        <f t="shared" si="343"/>
        <v/>
      </c>
      <c r="K524" s="395" t="str">
        <f t="shared" si="344"/>
        <v/>
      </c>
      <c r="L524" s="252" t="str">
        <f t="shared" si="350"/>
        <v/>
      </c>
      <c r="M524" s="252" t="str">
        <f t="shared" si="351"/>
        <v/>
      </c>
      <c r="N524" s="395" t="str">
        <f t="shared" si="346"/>
        <v/>
      </c>
      <c r="O524" s="251" t="str">
        <f t="shared" si="352"/>
        <v/>
      </c>
      <c r="P524" s="252" t="str">
        <f t="shared" si="353"/>
        <v/>
      </c>
      <c r="Q524" s="252" t="str">
        <f t="shared" si="354"/>
        <v/>
      </c>
      <c r="R524" s="252" t="str">
        <f t="shared" si="355"/>
        <v/>
      </c>
      <c r="S524" s="252" t="str">
        <f t="shared" si="356"/>
        <v/>
      </c>
      <c r="T524" s="240" t="str">
        <f>IF($N458=FALSE,"",Pressure_1_R4!G27*C524)</f>
        <v/>
      </c>
      <c r="U524" s="240" t="str">
        <f t="shared" si="357"/>
        <v/>
      </c>
      <c r="V524" s="240" t="str">
        <f t="shared" si="358"/>
        <v/>
      </c>
      <c r="W524" s="240" t="str">
        <f t="shared" si="359"/>
        <v/>
      </c>
      <c r="X524" s="263" t="str">
        <f t="shared" si="360"/>
        <v/>
      </c>
    </row>
    <row r="525" spans="2:24" ht="15" customHeight="1">
      <c r="B525" s="255">
        <f t="shared" si="347"/>
        <v>25</v>
      </c>
      <c r="C525" s="255" t="str">
        <f t="shared" ref="C525:D525" si="370">IF($N459=FALSE,"",D459)</f>
        <v/>
      </c>
      <c r="D525" s="252" t="str">
        <f t="shared" si="370"/>
        <v/>
      </c>
      <c r="E525" s="252" t="str">
        <f>IF($N459=FALSE,"",표준압력!W364)</f>
        <v/>
      </c>
      <c r="F525" s="252" t="str">
        <f>IF($N459=FALSE,"",표준압력!Z364)</f>
        <v/>
      </c>
      <c r="G525" s="252" t="str">
        <f>IF($N459=FALSE,"",Pressure_1_R4!L28*H$429)</f>
        <v/>
      </c>
      <c r="H525" s="395" t="str">
        <f t="shared" si="345"/>
        <v/>
      </c>
      <c r="I525" s="252" t="str">
        <f t="shared" si="349"/>
        <v/>
      </c>
      <c r="J525" s="395" t="str">
        <f t="shared" si="343"/>
        <v/>
      </c>
      <c r="K525" s="395" t="str">
        <f t="shared" si="344"/>
        <v/>
      </c>
      <c r="L525" s="252" t="str">
        <f t="shared" si="350"/>
        <v/>
      </c>
      <c r="M525" s="252" t="str">
        <f t="shared" si="351"/>
        <v/>
      </c>
      <c r="N525" s="395" t="str">
        <f t="shared" si="346"/>
        <v/>
      </c>
      <c r="O525" s="251" t="str">
        <f t="shared" si="352"/>
        <v/>
      </c>
      <c r="P525" s="252" t="str">
        <f t="shared" si="353"/>
        <v/>
      </c>
      <c r="Q525" s="252" t="str">
        <f t="shared" si="354"/>
        <v/>
      </c>
      <c r="R525" s="252" t="str">
        <f t="shared" si="355"/>
        <v/>
      </c>
      <c r="S525" s="252" t="str">
        <f t="shared" si="356"/>
        <v/>
      </c>
      <c r="T525" s="240" t="str">
        <f>IF($N459=FALSE,"",Pressure_1_R4!G28*C525)</f>
        <v/>
      </c>
      <c r="U525" s="240" t="str">
        <f t="shared" si="357"/>
        <v/>
      </c>
      <c r="V525" s="240" t="str">
        <f t="shared" si="358"/>
        <v/>
      </c>
      <c r="W525" s="240" t="str">
        <f t="shared" si="359"/>
        <v/>
      </c>
      <c r="X525" s="263" t="str">
        <f t="shared" si="360"/>
        <v/>
      </c>
    </row>
    <row r="526" spans="2:24" ht="15" customHeight="1">
      <c r="B526" s="255">
        <f t="shared" si="347"/>
        <v>26</v>
      </c>
      <c r="C526" s="255" t="str">
        <f t="shared" ref="C526:D526" si="371">IF($N460=FALSE,"",D460)</f>
        <v/>
      </c>
      <c r="D526" s="252" t="str">
        <f t="shared" si="371"/>
        <v/>
      </c>
      <c r="E526" s="252" t="str">
        <f>IF($N460=FALSE,"",표준압력!W365)</f>
        <v/>
      </c>
      <c r="F526" s="252" t="str">
        <f>IF($N460=FALSE,"",표준압력!Z365)</f>
        <v/>
      </c>
      <c r="G526" s="252" t="str">
        <f>IF($N460=FALSE,"",Pressure_1_R4!L29*H$429)</f>
        <v/>
      </c>
      <c r="H526" s="395" t="str">
        <f t="shared" si="345"/>
        <v/>
      </c>
      <c r="I526" s="252" t="str">
        <f t="shared" si="349"/>
        <v/>
      </c>
      <c r="J526" s="395" t="str">
        <f t="shared" si="343"/>
        <v/>
      </c>
      <c r="K526" s="395" t="str">
        <f t="shared" si="344"/>
        <v/>
      </c>
      <c r="L526" s="252" t="str">
        <f t="shared" si="350"/>
        <v/>
      </c>
      <c r="M526" s="252" t="str">
        <f t="shared" si="351"/>
        <v/>
      </c>
      <c r="N526" s="395" t="str">
        <f t="shared" si="346"/>
        <v/>
      </c>
      <c r="O526" s="251" t="str">
        <f t="shared" si="352"/>
        <v/>
      </c>
      <c r="P526" s="252" t="str">
        <f t="shared" si="353"/>
        <v/>
      </c>
      <c r="Q526" s="252" t="str">
        <f t="shared" si="354"/>
        <v/>
      </c>
      <c r="R526" s="252" t="str">
        <f t="shared" si="355"/>
        <v/>
      </c>
      <c r="S526" s="252" t="str">
        <f t="shared" si="356"/>
        <v/>
      </c>
      <c r="T526" s="240" t="str">
        <f>IF($N460=FALSE,"",Pressure_1_R4!G29*C526)</f>
        <v/>
      </c>
      <c r="U526" s="240" t="str">
        <f t="shared" si="357"/>
        <v/>
      </c>
      <c r="V526" s="240" t="str">
        <f t="shared" si="358"/>
        <v/>
      </c>
      <c r="W526" s="240" t="str">
        <f t="shared" si="359"/>
        <v/>
      </c>
      <c r="X526" s="263" t="str">
        <f t="shared" si="360"/>
        <v/>
      </c>
    </row>
    <row r="527" spans="2:24" ht="15" customHeight="1">
      <c r="B527" s="255">
        <f t="shared" si="347"/>
        <v>27</v>
      </c>
      <c r="C527" s="255" t="str">
        <f t="shared" ref="C527:D527" si="372">IF($N461=FALSE,"",D461)</f>
        <v/>
      </c>
      <c r="D527" s="252" t="str">
        <f t="shared" si="372"/>
        <v/>
      </c>
      <c r="E527" s="252" t="str">
        <f>IF($N461=FALSE,"",표준압력!W366)</f>
        <v/>
      </c>
      <c r="F527" s="252" t="str">
        <f>IF($N461=FALSE,"",표준압력!Z366)</f>
        <v/>
      </c>
      <c r="G527" s="252" t="str">
        <f>IF($N461=FALSE,"",Pressure_1_R4!L30*H$429)</f>
        <v/>
      </c>
      <c r="H527" s="395" t="str">
        <f t="shared" si="345"/>
        <v/>
      </c>
      <c r="I527" s="252" t="str">
        <f t="shared" si="349"/>
        <v/>
      </c>
      <c r="J527" s="395" t="str">
        <f t="shared" si="343"/>
        <v/>
      </c>
      <c r="K527" s="395" t="str">
        <f t="shared" si="344"/>
        <v/>
      </c>
      <c r="L527" s="252" t="str">
        <f t="shared" si="350"/>
        <v/>
      </c>
      <c r="M527" s="252" t="str">
        <f t="shared" si="351"/>
        <v/>
      </c>
      <c r="N527" s="395" t="str">
        <f t="shared" si="346"/>
        <v/>
      </c>
      <c r="O527" s="251" t="str">
        <f t="shared" si="352"/>
        <v/>
      </c>
      <c r="P527" s="252" t="str">
        <f t="shared" si="353"/>
        <v/>
      </c>
      <c r="Q527" s="252" t="str">
        <f t="shared" si="354"/>
        <v/>
      </c>
      <c r="R527" s="252" t="str">
        <f t="shared" si="355"/>
        <v/>
      </c>
      <c r="S527" s="252" t="str">
        <f t="shared" si="356"/>
        <v/>
      </c>
      <c r="T527" s="240" t="str">
        <f>IF($N461=FALSE,"",Pressure_1_R4!G30*C527)</f>
        <v/>
      </c>
      <c r="U527" s="240" t="str">
        <f t="shared" si="357"/>
        <v/>
      </c>
      <c r="V527" s="240" t="str">
        <f t="shared" si="358"/>
        <v/>
      </c>
      <c r="W527" s="240" t="str">
        <f t="shared" si="359"/>
        <v/>
      </c>
      <c r="X527" s="263" t="str">
        <f t="shared" si="360"/>
        <v/>
      </c>
    </row>
    <row r="528" spans="2:24" ht="15" customHeight="1">
      <c r="B528" s="255">
        <f t="shared" si="347"/>
        <v>28</v>
      </c>
      <c r="C528" s="255" t="str">
        <f t="shared" ref="C528:D528" si="373">IF($N462=FALSE,"",D462)</f>
        <v/>
      </c>
      <c r="D528" s="252" t="str">
        <f t="shared" si="373"/>
        <v/>
      </c>
      <c r="E528" s="252" t="str">
        <f>IF($N462=FALSE,"",표준압력!W367)</f>
        <v/>
      </c>
      <c r="F528" s="252" t="str">
        <f>IF($N462=FALSE,"",표준압력!Z367)</f>
        <v/>
      </c>
      <c r="G528" s="252" t="str">
        <f>IF($N462=FALSE,"",Pressure_1_R4!L31*H$429)</f>
        <v/>
      </c>
      <c r="H528" s="395" t="str">
        <f t="shared" si="345"/>
        <v/>
      </c>
      <c r="I528" s="252" t="str">
        <f t="shared" si="349"/>
        <v/>
      </c>
      <c r="J528" s="395" t="str">
        <f t="shared" si="343"/>
        <v/>
      </c>
      <c r="K528" s="395" t="str">
        <f t="shared" si="344"/>
        <v/>
      </c>
      <c r="L528" s="252" t="str">
        <f t="shared" si="350"/>
        <v/>
      </c>
      <c r="M528" s="252" t="str">
        <f t="shared" si="351"/>
        <v/>
      </c>
      <c r="N528" s="395" t="str">
        <f t="shared" si="346"/>
        <v/>
      </c>
      <c r="O528" s="251" t="str">
        <f t="shared" si="352"/>
        <v/>
      </c>
      <c r="P528" s="252" t="str">
        <f t="shared" si="353"/>
        <v/>
      </c>
      <c r="Q528" s="252" t="str">
        <f t="shared" si="354"/>
        <v/>
      </c>
      <c r="R528" s="252" t="str">
        <f t="shared" si="355"/>
        <v/>
      </c>
      <c r="S528" s="252" t="str">
        <f t="shared" si="356"/>
        <v/>
      </c>
      <c r="T528" s="240" t="str">
        <f>IF($N462=FALSE,"",Pressure_1_R4!G31*C528)</f>
        <v/>
      </c>
      <c r="U528" s="240" t="str">
        <f t="shared" si="357"/>
        <v/>
      </c>
      <c r="V528" s="240" t="str">
        <f t="shared" si="358"/>
        <v/>
      </c>
      <c r="W528" s="240" t="str">
        <f t="shared" si="359"/>
        <v/>
      </c>
      <c r="X528" s="263" t="str">
        <f t="shared" si="360"/>
        <v/>
      </c>
    </row>
    <row r="529" spans="2:27" ht="15" customHeight="1">
      <c r="B529" s="255">
        <f t="shared" si="347"/>
        <v>29</v>
      </c>
      <c r="C529" s="255" t="str">
        <f t="shared" ref="C529:D529" si="374">IF($N463=FALSE,"",D463)</f>
        <v/>
      </c>
      <c r="D529" s="252" t="str">
        <f t="shared" si="374"/>
        <v/>
      </c>
      <c r="E529" s="252" t="str">
        <f>IF($N463=FALSE,"",표준압력!W368)</f>
        <v/>
      </c>
      <c r="F529" s="252" t="str">
        <f>IF($N463=FALSE,"",표준압력!Z368)</f>
        <v/>
      </c>
      <c r="G529" s="252" t="str">
        <f>IF($N463=FALSE,"",Pressure_1_R4!L32*H$429)</f>
        <v/>
      </c>
      <c r="H529" s="395" t="str">
        <f t="shared" si="345"/>
        <v/>
      </c>
      <c r="I529" s="252" t="str">
        <f t="shared" si="349"/>
        <v/>
      </c>
      <c r="J529" s="395" t="str">
        <f t="shared" si="343"/>
        <v/>
      </c>
      <c r="K529" s="395" t="str">
        <f t="shared" si="344"/>
        <v/>
      </c>
      <c r="L529" s="252" t="str">
        <f t="shared" si="350"/>
        <v/>
      </c>
      <c r="M529" s="252" t="str">
        <f t="shared" si="351"/>
        <v/>
      </c>
      <c r="N529" s="395" t="str">
        <f t="shared" si="346"/>
        <v/>
      </c>
      <c r="O529" s="251" t="str">
        <f t="shared" si="352"/>
        <v/>
      </c>
      <c r="P529" s="252" t="str">
        <f t="shared" si="353"/>
        <v/>
      </c>
      <c r="Q529" s="252" t="str">
        <f t="shared" si="354"/>
        <v/>
      </c>
      <c r="R529" s="252" t="str">
        <f t="shared" si="355"/>
        <v/>
      </c>
      <c r="S529" s="252" t="str">
        <f t="shared" si="356"/>
        <v/>
      </c>
      <c r="T529" s="240" t="str">
        <f>IF($N463=FALSE,"",Pressure_1_R4!G32*C529)</f>
        <v/>
      </c>
      <c r="U529" s="240" t="str">
        <f t="shared" si="357"/>
        <v/>
      </c>
      <c r="V529" s="240" t="str">
        <f t="shared" si="358"/>
        <v/>
      </c>
      <c r="W529" s="240" t="str">
        <f t="shared" si="359"/>
        <v/>
      </c>
      <c r="X529" s="263" t="str">
        <f t="shared" si="360"/>
        <v/>
      </c>
    </row>
    <row r="530" spans="2:27" ht="15" customHeight="1" thickBot="1">
      <c r="B530" s="255">
        <f t="shared" si="347"/>
        <v>30</v>
      </c>
      <c r="C530" s="255" t="str">
        <f t="shared" ref="C530:D530" si="375">IF($N464=FALSE,"",D464)</f>
        <v/>
      </c>
      <c r="D530" s="252" t="str">
        <f t="shared" si="375"/>
        <v/>
      </c>
      <c r="E530" s="252" t="str">
        <f>IF($N464=FALSE,"",표준압력!W369)</f>
        <v/>
      </c>
      <c r="F530" s="252" t="str">
        <f>IF($N464=FALSE,"",표준압력!Z369)</f>
        <v/>
      </c>
      <c r="G530" s="252" t="str">
        <f>IF($N464=FALSE,"",Pressure_1_R4!L33*H$429)</f>
        <v/>
      </c>
      <c r="H530" s="395" t="str">
        <f t="shared" si="345"/>
        <v/>
      </c>
      <c r="I530" s="252" t="str">
        <f t="shared" si="349"/>
        <v/>
      </c>
      <c r="J530" s="395" t="str">
        <f t="shared" si="343"/>
        <v/>
      </c>
      <c r="K530" s="395" t="str">
        <f t="shared" si="344"/>
        <v/>
      </c>
      <c r="L530" s="252" t="str">
        <f t="shared" si="350"/>
        <v/>
      </c>
      <c r="M530" s="252" t="str">
        <f t="shared" si="351"/>
        <v/>
      </c>
      <c r="N530" s="395" t="str">
        <f t="shared" si="346"/>
        <v/>
      </c>
      <c r="O530" s="251" t="str">
        <f t="shared" si="352"/>
        <v/>
      </c>
      <c r="P530" s="252" t="str">
        <f t="shared" si="353"/>
        <v/>
      </c>
      <c r="Q530" s="252" t="str">
        <f t="shared" si="354"/>
        <v/>
      </c>
      <c r="R530" s="252" t="str">
        <f t="shared" si="355"/>
        <v/>
      </c>
      <c r="S530" s="252" t="str">
        <f t="shared" si="356"/>
        <v/>
      </c>
      <c r="T530" s="240" t="str">
        <f>IF($N464=FALSE,"",Pressure_1_R4!G33*C530)</f>
        <v/>
      </c>
      <c r="U530" s="240" t="str">
        <f t="shared" si="357"/>
        <v/>
      </c>
      <c r="V530" s="240" t="str">
        <f t="shared" si="358"/>
        <v/>
      </c>
      <c r="W530" s="240" t="str">
        <f t="shared" si="359"/>
        <v/>
      </c>
      <c r="X530" s="263" t="str">
        <f t="shared" si="360"/>
        <v/>
      </c>
    </row>
    <row r="531" spans="2:27" ht="15" customHeight="1" thickBot="1">
      <c r="S531" s="239"/>
      <c r="U531" s="254"/>
      <c r="V531" s="254"/>
      <c r="X531" s="264" t="str">
        <f>IF($N450=FALSE,"",IF(SUM(X501:X530)=0,"","초과"))</f>
        <v/>
      </c>
    </row>
    <row r="532" spans="2:27" ht="15" customHeight="1">
      <c r="B532" s="243" t="s">
        <v>597</v>
      </c>
      <c r="H532" s="243" t="s">
        <v>529</v>
      </c>
      <c r="T532" s="243" t="s">
        <v>677</v>
      </c>
      <c r="U532" s="254"/>
      <c r="V532" s="254"/>
    </row>
    <row r="533" spans="2:27" ht="15" customHeight="1">
      <c r="B533" s="795" t="s">
        <v>530</v>
      </c>
      <c r="C533" s="788" t="s">
        <v>376</v>
      </c>
      <c r="D533" s="786" t="s">
        <v>697</v>
      </c>
      <c r="E533" s="796"/>
      <c r="F533" s="787"/>
      <c r="H533" s="797" t="s">
        <v>644</v>
      </c>
      <c r="I533" s="798"/>
      <c r="J533" s="799"/>
      <c r="K533" s="804" t="s">
        <v>600</v>
      </c>
      <c r="M533" s="258" t="s">
        <v>645</v>
      </c>
      <c r="N533" s="806" t="s">
        <v>534</v>
      </c>
      <c r="O533" s="807"/>
      <c r="P533" s="807"/>
      <c r="Q533" s="807"/>
      <c r="R533" s="808"/>
      <c r="T533" s="820" t="s">
        <v>553</v>
      </c>
      <c r="U533" s="821"/>
      <c r="W533" s="257" t="s">
        <v>603</v>
      </c>
      <c r="X533" s="257" t="s">
        <v>674</v>
      </c>
      <c r="Y533" s="257" t="s">
        <v>646</v>
      </c>
      <c r="Z533" s="257" t="s">
        <v>601</v>
      </c>
      <c r="AA533" s="257" t="s">
        <v>536</v>
      </c>
    </row>
    <row r="534" spans="2:27" ht="15" customHeight="1">
      <c r="B534" s="795"/>
      <c r="C534" s="788"/>
      <c r="D534" s="363" t="s">
        <v>609</v>
      </c>
      <c r="E534" s="363" t="s">
        <v>541</v>
      </c>
      <c r="F534" s="363" t="s">
        <v>605</v>
      </c>
      <c r="H534" s="364" t="s">
        <v>157</v>
      </c>
      <c r="I534" s="364" t="s">
        <v>544</v>
      </c>
      <c r="J534" s="364" t="s">
        <v>492</v>
      </c>
      <c r="K534" s="805"/>
      <c r="M534" s="265" t="s">
        <v>608</v>
      </c>
      <c r="N534" s="266" t="s">
        <v>177</v>
      </c>
      <c r="O534" s="363" t="s">
        <v>156</v>
      </c>
      <c r="P534" s="363" t="s">
        <v>72</v>
      </c>
      <c r="Q534" s="363" t="s">
        <v>550</v>
      </c>
      <c r="R534" s="363" t="s">
        <v>101</v>
      </c>
      <c r="T534" s="261" t="s">
        <v>678</v>
      </c>
      <c r="U534" s="262" t="e">
        <f>SLOPE(D501:D530,H501:H530)</f>
        <v>#DIV/0!</v>
      </c>
      <c r="W534" s="259"/>
      <c r="X534" s="259" t="s">
        <v>144</v>
      </c>
      <c r="Y534" s="257" t="s">
        <v>650</v>
      </c>
      <c r="Z534" s="259"/>
      <c r="AA534" s="259" t="s">
        <v>144</v>
      </c>
    </row>
    <row r="535" spans="2:27" ht="15" customHeight="1">
      <c r="B535" s="795"/>
      <c r="C535" s="369">
        <f ca="1">D500</f>
        <v>0</v>
      </c>
      <c r="D535" s="369">
        <f ca="1">H500</f>
        <v>0</v>
      </c>
      <c r="E535" s="369">
        <f ca="1">I500</f>
        <v>0</v>
      </c>
      <c r="F535" s="369">
        <f ca="1">W500</f>
        <v>0</v>
      </c>
      <c r="H535" s="364">
        <f ca="1">D535</f>
        <v>0</v>
      </c>
      <c r="I535" s="364">
        <f ca="1">H535</f>
        <v>0</v>
      </c>
      <c r="J535" s="364">
        <f ca="1">I535</f>
        <v>0</v>
      </c>
      <c r="K535" s="332" t="str">
        <f>IF(TYPE(MATCH("FAIL",K536:K565,0))=16,"","FAIL")</f>
        <v/>
      </c>
      <c r="M535" s="267">
        <f ca="1">IF(O$3=TRUE,MIN(M536:M565),IF(TYPE(MATCH(G429,#REF!,0))=16,MIN(M536:M565),MIN(M536:M565,J429)))</f>
        <v>0</v>
      </c>
      <c r="N535" s="268">
        <f ca="1">OFFSET(X534,MATCH(M535,Y535:Y545,0),0)</f>
        <v>0</v>
      </c>
      <c r="O535" s="268">
        <f ca="1">N535</f>
        <v>0</v>
      </c>
      <c r="P535" s="268">
        <f ca="1">O535</f>
        <v>0</v>
      </c>
      <c r="Q535" s="268">
        <f ca="1">P535</f>
        <v>0</v>
      </c>
      <c r="R535" s="268" t="str">
        <f ca="1">OFFSET(X534,MATCH(M535+1,Y535:Y545,0),0)</f>
        <v>0.0</v>
      </c>
      <c r="T535" s="261" t="s">
        <v>679</v>
      </c>
      <c r="U535" s="262" t="e">
        <f>INTERCEPT(D501:D530,H501:H530)</f>
        <v>#DIV/0!</v>
      </c>
      <c r="W535" s="375">
        <v>1E-8</v>
      </c>
      <c r="X535" s="375" t="s">
        <v>881</v>
      </c>
      <c r="Y535" s="375">
        <v>8</v>
      </c>
      <c r="Z535" s="85">
        <v>0</v>
      </c>
      <c r="AA535" s="85"/>
    </row>
    <row r="536" spans="2:27" ht="15" customHeight="1">
      <c r="B536" s="240">
        <f t="shared" ref="B536:B549" si="376">B501</f>
        <v>1</v>
      </c>
      <c r="C536" s="260" t="str">
        <f t="shared" ref="C536:C549" si="377">IF($N435=FALSE,"",TEXT(ROUND(D501,$M$535),N536))</f>
        <v/>
      </c>
      <c r="D536" s="260" t="str">
        <f t="shared" ref="D536:D549" si="378">IF($N435=FALSE,"-",TEXT(H501,O536))</f>
        <v>-</v>
      </c>
      <c r="E536" s="260" t="str">
        <f t="shared" ref="E536:E549" si="379">IF($N435=FALSE,"-",TEXT(ROUND(I501,$M$535),P536))</f>
        <v>-</v>
      </c>
      <c r="F536" s="260" t="str">
        <f>IF($N435=FALSE,"",TEXT(IF(O$3=TRUE,ROUND(W501,$M$535),ROUNDUP(W501,$M$535)),Q536))</f>
        <v/>
      </c>
      <c r="H536" s="269" t="str">
        <f>IF($N435=FALSE,"",ROUND(Pressure_1_R4!N4*$H$429,M$535+1))</f>
        <v/>
      </c>
      <c r="I536" s="269" t="str">
        <f>IF($N435=FALSE,"",ROUND(Pressure_1_R4!O4*$H$429,M$535+1))</f>
        <v/>
      </c>
      <c r="J536" s="269" t="str">
        <f t="shared" ref="J536:J549" si="380">IF($N435=FALSE,"","± "&amp;TEXT((I536-H536)/2,R536))</f>
        <v/>
      </c>
      <c r="K536" s="270" t="str">
        <f t="shared" ref="K536:K549" si="381">IF($N435=FALSE,"-",IF(AND(H536&lt;=H501,H501&lt;=I536),"PASS","FAIL"))</f>
        <v>-</v>
      </c>
      <c r="M536" s="255" t="str">
        <f ca="1">IF($N435=FALSE,"",OFFSET(Y$534,COUNTIF(W$535:W$545,"&lt;="&amp;U501),0)+P$3)</f>
        <v/>
      </c>
      <c r="N536" s="255" t="str">
        <f ca="1">IF($N435=FALSE,"",SUBSTITUTE(OFFSET($AA$534,COUNTIF($Z$535:$Z$544,"&lt;="&amp;ABS(C501)),0),0,"")&amp;N$535)</f>
        <v/>
      </c>
      <c r="O536" s="255" t="str">
        <f ca="1">IF($N435=FALSE,"",SUBSTITUTE(OFFSET($AA$534,COUNTIF($Z$535:$Z$544,"&lt;="&amp;ABS(H501)),0),0,"")&amp;O$535)</f>
        <v/>
      </c>
      <c r="P536" s="255" t="str">
        <f ca="1">IF($N435=FALSE,"",SUBSTITUTE(OFFSET($AA$534,COUNTIF($Z$535:$Z$544,"&lt;="&amp;ABS(I501)),0),0,"")&amp;P$535)</f>
        <v/>
      </c>
      <c r="Q536" s="255" t="str">
        <f t="shared" ref="Q536:R549" si="382">IF($N435=FALSE,"",Q$535)</f>
        <v/>
      </c>
      <c r="R536" s="255" t="str">
        <f t="shared" si="382"/>
        <v/>
      </c>
      <c r="W536" s="375">
        <v>9.9999999999999995E-8</v>
      </c>
      <c r="X536" s="375" t="s">
        <v>675</v>
      </c>
      <c r="Y536" s="375">
        <v>7</v>
      </c>
      <c r="Z536" s="85">
        <v>1</v>
      </c>
      <c r="AA536" s="85"/>
    </row>
    <row r="537" spans="2:27" ht="15" customHeight="1">
      <c r="B537" s="240">
        <f t="shared" si="376"/>
        <v>2</v>
      </c>
      <c r="C537" s="260" t="str">
        <f t="shared" si="377"/>
        <v/>
      </c>
      <c r="D537" s="260" t="str">
        <f t="shared" si="378"/>
        <v>-</v>
      </c>
      <c r="E537" s="260" t="str">
        <f t="shared" si="379"/>
        <v>-</v>
      </c>
      <c r="F537" s="260" t="str">
        <f>IF($N436=FALSE,"",TEXT(IF(O$3=TRUE,ROUND(W502,$M$535),ROUNDUP(W502,$M$535)),Q537))</f>
        <v/>
      </c>
      <c r="H537" s="269" t="str">
        <f>IF($N436=FALSE,"",ROUND(Pressure_1_R4!N5*$H$429,M$535+1))</f>
        <v/>
      </c>
      <c r="I537" s="269" t="str">
        <f>IF($N436=FALSE,"",ROUND(Pressure_1_R4!O5*$H$429,M$535+1))</f>
        <v/>
      </c>
      <c r="J537" s="269" t="str">
        <f t="shared" si="380"/>
        <v/>
      </c>
      <c r="K537" s="270" t="str">
        <f t="shared" si="381"/>
        <v>-</v>
      </c>
      <c r="M537" s="255" t="str">
        <f ca="1">IF($N436=FALSE,"",OFFSET(Y$534,COUNTIF(W$535:W$545,"&lt;="&amp;U502),0)+P$3)</f>
        <v/>
      </c>
      <c r="N537" s="255" t="str">
        <f ca="1">IF($N436=FALSE,"",SUBSTITUTE(OFFSET($AA$534,COUNTIF($Z$535:$Z$544,"&lt;="&amp;ABS(C502)),0),0,"")&amp;N$535)</f>
        <v/>
      </c>
      <c r="O537" s="255" t="str">
        <f ca="1">IF($N436=FALSE,"",SUBSTITUTE(OFFSET($AA$534,COUNTIF($Z$535:$Z$544,"&lt;="&amp;ABS(H502)),0),0,"")&amp;O$535)</f>
        <v/>
      </c>
      <c r="P537" s="255" t="str">
        <f ca="1">IF($N436=FALSE,"",SUBSTITUTE(OFFSET($AA$534,COUNTIF($Z$535:$Z$544,"&lt;="&amp;ABS(I502)),0),0,"")&amp;P$535)</f>
        <v/>
      </c>
      <c r="Q537" s="255" t="str">
        <f t="shared" si="382"/>
        <v/>
      </c>
      <c r="R537" s="255" t="str">
        <f t="shared" si="382"/>
        <v/>
      </c>
      <c r="W537" s="375">
        <v>9.9999999999999995E-7</v>
      </c>
      <c r="X537" s="375" t="s">
        <v>610</v>
      </c>
      <c r="Y537" s="375">
        <v>6</v>
      </c>
      <c r="Z537" s="85">
        <v>10</v>
      </c>
      <c r="AA537" s="85" t="s">
        <v>145</v>
      </c>
    </row>
    <row r="538" spans="2:27" ht="15" customHeight="1">
      <c r="B538" s="240">
        <f t="shared" si="376"/>
        <v>3</v>
      </c>
      <c r="C538" s="260" t="str">
        <f t="shared" si="377"/>
        <v/>
      </c>
      <c r="D538" s="260" t="str">
        <f t="shared" si="378"/>
        <v>-</v>
      </c>
      <c r="E538" s="260" t="str">
        <f t="shared" si="379"/>
        <v>-</v>
      </c>
      <c r="F538" s="260" t="str">
        <f>IF($N437=FALSE,"",TEXT(IF(O$3=TRUE,ROUND(W503,$M$535),ROUNDUP(W503,$M$535)),Q538))</f>
        <v/>
      </c>
      <c r="H538" s="269" t="str">
        <f>IF($N437=FALSE,"",ROUND(Pressure_1_R4!N6*$H$429,M$535+1))</f>
        <v/>
      </c>
      <c r="I538" s="269" t="str">
        <f>IF($N437=FALSE,"",ROUND(Pressure_1_R4!O6*$H$429,M$535+1))</f>
        <v/>
      </c>
      <c r="J538" s="269" t="str">
        <f t="shared" si="380"/>
        <v/>
      </c>
      <c r="K538" s="270" t="str">
        <f t="shared" si="381"/>
        <v>-</v>
      </c>
      <c r="M538" s="255" t="str">
        <f ca="1">IF($N437=FALSE,"",OFFSET(Y$534,COUNTIF(W$535:W$545,"&lt;="&amp;U503),0)+P$3)</f>
        <v/>
      </c>
      <c r="N538" s="255" t="str">
        <f ca="1">IF($N437=FALSE,"",SUBSTITUTE(OFFSET($AA$534,COUNTIF($Z$535:$Z$544,"&lt;="&amp;ABS(C503)),0),0,"")&amp;N$535)</f>
        <v/>
      </c>
      <c r="O538" s="255" t="str">
        <f ca="1">IF($N437=FALSE,"",SUBSTITUTE(OFFSET($AA$534,COUNTIF($Z$535:$Z$544,"&lt;="&amp;ABS(H503)),0),0,"")&amp;O$535)</f>
        <v/>
      </c>
      <c r="P538" s="255" t="str">
        <f ca="1">IF($N437=FALSE,"",SUBSTITUTE(OFFSET($AA$534,COUNTIF($Z$535:$Z$544,"&lt;="&amp;ABS(I503)),0),0,"")&amp;P$535)</f>
        <v/>
      </c>
      <c r="Q538" s="255" t="str">
        <f t="shared" si="382"/>
        <v/>
      </c>
      <c r="R538" s="255" t="str">
        <f t="shared" si="382"/>
        <v/>
      </c>
      <c r="W538" s="375">
        <v>1.0000000000000001E-5</v>
      </c>
      <c r="X538" s="375" t="s">
        <v>886</v>
      </c>
      <c r="Y538" s="375">
        <v>5</v>
      </c>
      <c r="Z538" s="85">
        <v>100</v>
      </c>
      <c r="AA538" s="85" t="s">
        <v>146</v>
      </c>
    </row>
    <row r="539" spans="2:27" ht="15" customHeight="1">
      <c r="B539" s="240">
        <f t="shared" si="376"/>
        <v>4</v>
      </c>
      <c r="C539" s="260" t="str">
        <f t="shared" si="377"/>
        <v/>
      </c>
      <c r="D539" s="260" t="str">
        <f t="shared" si="378"/>
        <v>-</v>
      </c>
      <c r="E539" s="260" t="str">
        <f t="shared" si="379"/>
        <v>-</v>
      </c>
      <c r="F539" s="260" t="str">
        <f>IF($N438=FALSE,"",TEXT(IF(O$3=TRUE,ROUND(W504,$M$535),ROUNDUP(W504,$M$535)),Q539))</f>
        <v/>
      </c>
      <c r="H539" s="269" t="str">
        <f>IF($N438=FALSE,"",ROUND(Pressure_1_R4!N7*$H$429,M$535+1))</f>
        <v/>
      </c>
      <c r="I539" s="269" t="str">
        <f>IF($N438=FALSE,"",ROUND(Pressure_1_R4!O7*$H$429,M$535+1))</f>
        <v/>
      </c>
      <c r="J539" s="269" t="str">
        <f t="shared" si="380"/>
        <v/>
      </c>
      <c r="K539" s="270" t="str">
        <f t="shared" si="381"/>
        <v>-</v>
      </c>
      <c r="M539" s="255" t="str">
        <f ca="1">IF($N438=FALSE,"",OFFSET(Y$534,COUNTIF(W$535:W$545,"&lt;="&amp;U504),0)+P$3)</f>
        <v/>
      </c>
      <c r="N539" s="255" t="str">
        <f ca="1">IF($N438=FALSE,"",SUBSTITUTE(OFFSET($AA$534,COUNTIF($Z$535:$Z$544,"&lt;="&amp;ABS(C504)),0),0,"")&amp;N$535)</f>
        <v/>
      </c>
      <c r="O539" s="255" t="str">
        <f ca="1">IF($N438=FALSE,"",SUBSTITUTE(OFFSET($AA$534,COUNTIF($Z$535:$Z$544,"&lt;="&amp;ABS(H504)),0),0,"")&amp;O$535)</f>
        <v/>
      </c>
      <c r="P539" s="255" t="str">
        <f ca="1">IF($N438=FALSE,"",SUBSTITUTE(OFFSET($AA$534,COUNTIF($Z$535:$Z$544,"&lt;="&amp;ABS(I504)),0),0,"")&amp;P$535)</f>
        <v/>
      </c>
      <c r="Q539" s="255" t="str">
        <f t="shared" si="382"/>
        <v/>
      </c>
      <c r="R539" s="255" t="str">
        <f t="shared" si="382"/>
        <v/>
      </c>
      <c r="W539" s="375">
        <v>1E-4</v>
      </c>
      <c r="X539" s="375" t="s">
        <v>652</v>
      </c>
      <c r="Y539" s="375">
        <v>4</v>
      </c>
      <c r="Z539" s="85">
        <v>1000</v>
      </c>
      <c r="AA539" s="85" t="s">
        <v>147</v>
      </c>
    </row>
    <row r="540" spans="2:27" ht="15" customHeight="1">
      <c r="B540" s="240">
        <f t="shared" si="376"/>
        <v>5</v>
      </c>
      <c r="C540" s="260" t="str">
        <f t="shared" si="377"/>
        <v/>
      </c>
      <c r="D540" s="260" t="str">
        <f t="shared" si="378"/>
        <v>-</v>
      </c>
      <c r="E540" s="260" t="str">
        <f t="shared" si="379"/>
        <v>-</v>
      </c>
      <c r="F540" s="260" t="str">
        <f>IF($N439=FALSE,"",TEXT(IF(O$3=TRUE,ROUND(W505,$M$535),ROUNDUP(W505,$M$535)),Q540))</f>
        <v/>
      </c>
      <c r="H540" s="269" t="str">
        <f>IF($N439=FALSE,"",ROUND(Pressure_1_R4!N8*$H$429,M$535+1))</f>
        <v/>
      </c>
      <c r="I540" s="269" t="str">
        <f>IF($N439=FALSE,"",ROUND(Pressure_1_R4!O8*$H$429,M$535+1))</f>
        <v/>
      </c>
      <c r="J540" s="269" t="str">
        <f t="shared" si="380"/>
        <v/>
      </c>
      <c r="K540" s="270" t="str">
        <f t="shared" si="381"/>
        <v>-</v>
      </c>
      <c r="M540" s="255" t="str">
        <f ca="1">IF($N439=FALSE,"",OFFSET(Y$534,COUNTIF(W$535:W$545,"&lt;="&amp;U505),0)+P$3)</f>
        <v/>
      </c>
      <c r="N540" s="255" t="str">
        <f ca="1">IF($N439=FALSE,"",SUBSTITUTE(OFFSET($AA$534,COUNTIF($Z$535:$Z$544,"&lt;="&amp;ABS(C505)),0),0,"")&amp;N$535)</f>
        <v/>
      </c>
      <c r="O540" s="255" t="str">
        <f ca="1">IF($N439=FALSE,"",SUBSTITUTE(OFFSET($AA$534,COUNTIF($Z$535:$Z$544,"&lt;="&amp;ABS(H505)),0),0,"")&amp;O$535)</f>
        <v/>
      </c>
      <c r="P540" s="255" t="str">
        <f ca="1">IF($N439=FALSE,"",SUBSTITUTE(OFFSET($AA$534,COUNTIF($Z$535:$Z$544,"&lt;="&amp;ABS(I505)),0),0,"")&amp;P$535)</f>
        <v/>
      </c>
      <c r="Q540" s="255" t="str">
        <f t="shared" si="382"/>
        <v/>
      </c>
      <c r="R540" s="255" t="str">
        <f t="shared" si="382"/>
        <v/>
      </c>
      <c r="W540" s="375">
        <v>1E-3</v>
      </c>
      <c r="X540" s="376" t="s">
        <v>676</v>
      </c>
      <c r="Y540" s="375">
        <v>3</v>
      </c>
      <c r="Z540" s="85">
        <v>10000</v>
      </c>
      <c r="AA540" s="85" t="s">
        <v>148</v>
      </c>
    </row>
    <row r="541" spans="2:27" ht="15" customHeight="1">
      <c r="B541" s="240">
        <f t="shared" si="376"/>
        <v>6</v>
      </c>
      <c r="C541" s="260" t="str">
        <f t="shared" si="377"/>
        <v/>
      </c>
      <c r="D541" s="260" t="str">
        <f t="shared" si="378"/>
        <v>-</v>
      </c>
      <c r="E541" s="260" t="str">
        <f t="shared" si="379"/>
        <v>-</v>
      </c>
      <c r="F541" s="260" t="str">
        <f>IF($N440=FALSE,"",TEXT(IF(O$3=TRUE,ROUND(W506,$M$535),ROUNDUP(W506,$M$535)),Q541))</f>
        <v/>
      </c>
      <c r="H541" s="269" t="str">
        <f>IF($N440=FALSE,"",ROUND(Pressure_1_R4!N9*$H$429,M$535+1))</f>
        <v/>
      </c>
      <c r="I541" s="269" t="str">
        <f>IF($N440=FALSE,"",ROUND(Pressure_1_R4!O9*$H$429,M$535+1))</f>
        <v/>
      </c>
      <c r="J541" s="269" t="str">
        <f t="shared" si="380"/>
        <v/>
      </c>
      <c r="K541" s="270" t="str">
        <f t="shared" si="381"/>
        <v>-</v>
      </c>
      <c r="M541" s="255" t="str">
        <f ca="1">IF($N440=FALSE,"",OFFSET(Y$534,COUNTIF(W$535:W$545,"&lt;="&amp;U506),0)+P$3)</f>
        <v/>
      </c>
      <c r="N541" s="255" t="str">
        <f ca="1">IF($N440=FALSE,"",SUBSTITUTE(OFFSET($AA$534,COUNTIF($Z$535:$Z$544,"&lt;="&amp;ABS(C506)),0),0,"")&amp;N$535)</f>
        <v/>
      </c>
      <c r="O541" s="255" t="str">
        <f ca="1">IF($N440=FALSE,"",SUBSTITUTE(OFFSET($AA$534,COUNTIF($Z$535:$Z$544,"&lt;="&amp;ABS(H506)),0),0,"")&amp;O$535)</f>
        <v/>
      </c>
      <c r="P541" s="255" t="str">
        <f ca="1">IF($N440=FALSE,"",SUBSTITUTE(OFFSET($AA$534,COUNTIF($Z$535:$Z$544,"&lt;="&amp;ABS(I506)),0),0,"")&amp;P$535)</f>
        <v/>
      </c>
      <c r="Q541" s="255" t="str">
        <f t="shared" si="382"/>
        <v/>
      </c>
      <c r="R541" s="255" t="str">
        <f t="shared" si="382"/>
        <v/>
      </c>
      <c r="W541" s="375">
        <v>0.01</v>
      </c>
      <c r="X541" s="376" t="s">
        <v>858</v>
      </c>
      <c r="Y541" s="375">
        <v>2</v>
      </c>
      <c r="Z541" s="85">
        <v>100000</v>
      </c>
      <c r="AA541" s="85" t="s">
        <v>149</v>
      </c>
    </row>
    <row r="542" spans="2:27" ht="15" customHeight="1">
      <c r="B542" s="240">
        <f t="shared" si="376"/>
        <v>7</v>
      </c>
      <c r="C542" s="260" t="str">
        <f t="shared" si="377"/>
        <v/>
      </c>
      <c r="D542" s="260" t="str">
        <f t="shared" si="378"/>
        <v>-</v>
      </c>
      <c r="E542" s="260" t="str">
        <f t="shared" si="379"/>
        <v>-</v>
      </c>
      <c r="F542" s="260" t="str">
        <f>IF($N441=FALSE,"",TEXT(IF(O$3=TRUE,ROUND(W507,$M$535),ROUNDUP(W507,$M$535)),Q542))</f>
        <v/>
      </c>
      <c r="H542" s="269" t="str">
        <f>IF($N441=FALSE,"",ROUND(Pressure_1_R4!N10*$H$429,M$535+1))</f>
        <v/>
      </c>
      <c r="I542" s="269" t="str">
        <f>IF($N441=FALSE,"",ROUND(Pressure_1_R4!O10*$H$429,M$535+1))</f>
        <v/>
      </c>
      <c r="J542" s="269" t="str">
        <f t="shared" si="380"/>
        <v/>
      </c>
      <c r="K542" s="270" t="str">
        <f t="shared" si="381"/>
        <v>-</v>
      </c>
      <c r="M542" s="255" t="str">
        <f ca="1">IF($N441=FALSE,"",OFFSET(Y$534,COUNTIF(W$535:W$545,"&lt;="&amp;U507),0)+P$3)</f>
        <v/>
      </c>
      <c r="N542" s="255" t="str">
        <f ca="1">IF($N441=FALSE,"",SUBSTITUTE(OFFSET($AA$534,COUNTIF($Z$535:$Z$544,"&lt;="&amp;ABS(C507)),0),0,"")&amp;N$535)</f>
        <v/>
      </c>
      <c r="O542" s="255" t="str">
        <f ca="1">IF($N441=FALSE,"",SUBSTITUTE(OFFSET($AA$534,COUNTIF($Z$535:$Z$544,"&lt;="&amp;ABS(H507)),0),0,"")&amp;O$535)</f>
        <v/>
      </c>
      <c r="P542" s="255" t="str">
        <f ca="1">IF($N441=FALSE,"",SUBSTITUTE(OFFSET($AA$534,COUNTIF($Z$535:$Z$544,"&lt;="&amp;ABS(I507)),0),0,"")&amp;P$535)</f>
        <v/>
      </c>
      <c r="Q542" s="255" t="str">
        <f t="shared" si="382"/>
        <v/>
      </c>
      <c r="R542" s="255" t="str">
        <f t="shared" si="382"/>
        <v/>
      </c>
      <c r="W542" s="375">
        <v>0.1</v>
      </c>
      <c r="X542" s="376" t="s">
        <v>860</v>
      </c>
      <c r="Y542" s="375">
        <v>1</v>
      </c>
      <c r="Z542" s="85">
        <v>1000000</v>
      </c>
      <c r="AA542" s="85" t="s">
        <v>150</v>
      </c>
    </row>
    <row r="543" spans="2:27" ht="15" customHeight="1">
      <c r="B543" s="240">
        <f t="shared" si="376"/>
        <v>8</v>
      </c>
      <c r="C543" s="260" t="str">
        <f t="shared" si="377"/>
        <v/>
      </c>
      <c r="D543" s="260" t="str">
        <f t="shared" si="378"/>
        <v>-</v>
      </c>
      <c r="E543" s="260" t="str">
        <f t="shared" si="379"/>
        <v>-</v>
      </c>
      <c r="F543" s="260" t="str">
        <f>IF($N442=FALSE,"",TEXT(IF(O$3=TRUE,ROUND(W508,$M$535),ROUNDUP(W508,$M$535)),Q543))</f>
        <v/>
      </c>
      <c r="H543" s="269" t="str">
        <f>IF($N442=FALSE,"",ROUND(Pressure_1_R4!N11*$H$429,M$535+1))</f>
        <v/>
      </c>
      <c r="I543" s="269" t="str">
        <f>IF($N442=FALSE,"",ROUND(Pressure_1_R4!O11*$H$429,M$535+1))</f>
        <v/>
      </c>
      <c r="J543" s="269" t="str">
        <f t="shared" si="380"/>
        <v/>
      </c>
      <c r="K543" s="270" t="str">
        <f t="shared" si="381"/>
        <v>-</v>
      </c>
      <c r="M543" s="255" t="str">
        <f ca="1">IF($N442=FALSE,"",OFFSET(Y$534,COUNTIF(W$535:W$545,"&lt;="&amp;U508),0)+P$3)</f>
        <v/>
      </c>
      <c r="N543" s="255" t="str">
        <f ca="1">IF($N442=FALSE,"",SUBSTITUTE(OFFSET($AA$534,COUNTIF($Z$535:$Z$544,"&lt;="&amp;ABS(C508)),0),0,"")&amp;N$535)</f>
        <v/>
      </c>
      <c r="O543" s="255" t="str">
        <f ca="1">IF($N442=FALSE,"",SUBSTITUTE(OFFSET($AA$534,COUNTIF($Z$535:$Z$544,"&lt;="&amp;ABS(H508)),0),0,"")&amp;O$535)</f>
        <v/>
      </c>
      <c r="P543" s="255" t="str">
        <f ca="1">IF($N442=FALSE,"",SUBSTITUTE(OFFSET($AA$534,COUNTIF($Z$535:$Z$544,"&lt;="&amp;ABS(I508)),0),0,"")&amp;P$535)</f>
        <v/>
      </c>
      <c r="Q543" s="255" t="str">
        <f t="shared" si="382"/>
        <v/>
      </c>
      <c r="R543" s="255" t="str">
        <f t="shared" si="382"/>
        <v/>
      </c>
      <c r="W543" s="375">
        <v>1</v>
      </c>
      <c r="X543" s="375">
        <v>0</v>
      </c>
      <c r="Y543" s="375">
        <v>0</v>
      </c>
      <c r="Z543" s="85">
        <v>10000000</v>
      </c>
      <c r="AA543" s="85" t="s">
        <v>151</v>
      </c>
    </row>
    <row r="544" spans="2:27" ht="15" customHeight="1">
      <c r="B544" s="240">
        <f t="shared" si="376"/>
        <v>9</v>
      </c>
      <c r="C544" s="260" t="str">
        <f t="shared" si="377"/>
        <v/>
      </c>
      <c r="D544" s="260" t="str">
        <f t="shared" si="378"/>
        <v>-</v>
      </c>
      <c r="E544" s="260" t="str">
        <f t="shared" si="379"/>
        <v>-</v>
      </c>
      <c r="F544" s="260" t="str">
        <f>IF($N443=FALSE,"",TEXT(IF(O$3=TRUE,ROUND(W509,$M$535),ROUNDUP(W509,$M$535)),Q544))</f>
        <v/>
      </c>
      <c r="H544" s="269" t="str">
        <f>IF($N443=FALSE,"",ROUND(Pressure_1_R4!N12*$H$429,M$535+1))</f>
        <v/>
      </c>
      <c r="I544" s="269" t="str">
        <f>IF($N443=FALSE,"",ROUND(Pressure_1_R4!O12*$H$429,M$535+1))</f>
        <v/>
      </c>
      <c r="J544" s="269" t="str">
        <f t="shared" si="380"/>
        <v/>
      </c>
      <c r="K544" s="270" t="str">
        <f t="shared" si="381"/>
        <v>-</v>
      </c>
      <c r="M544" s="255" t="str">
        <f ca="1">IF($N443=FALSE,"",OFFSET(Y$534,COUNTIF(W$535:W$545,"&lt;="&amp;U509),0)+P$3)</f>
        <v/>
      </c>
      <c r="N544" s="255" t="str">
        <f ca="1">IF($N443=FALSE,"",SUBSTITUTE(OFFSET($AA$534,COUNTIF($Z$535:$Z$544,"&lt;="&amp;ABS(C509)),0),0,"")&amp;N$535)</f>
        <v/>
      </c>
      <c r="O544" s="255" t="str">
        <f ca="1">IF($N443=FALSE,"",SUBSTITUTE(OFFSET($AA$534,COUNTIF($Z$535:$Z$544,"&lt;="&amp;ABS(H509)),0),0,"")&amp;O$535)</f>
        <v/>
      </c>
      <c r="P544" s="255" t="str">
        <f ca="1">IF($N443=FALSE,"",SUBSTITUTE(OFFSET($AA$534,COUNTIF($Z$535:$Z$544,"&lt;="&amp;ABS(I509)),0),0,"")&amp;P$535)</f>
        <v/>
      </c>
      <c r="Q544" s="255" t="str">
        <f t="shared" si="382"/>
        <v/>
      </c>
      <c r="R544" s="255" t="str">
        <f t="shared" si="382"/>
        <v/>
      </c>
      <c r="W544" s="375">
        <v>10</v>
      </c>
      <c r="X544" s="375">
        <v>0</v>
      </c>
      <c r="Y544" s="375">
        <v>-1</v>
      </c>
      <c r="Z544" s="85"/>
      <c r="AA544" s="85"/>
    </row>
    <row r="545" spans="2:25" ht="15" customHeight="1">
      <c r="B545" s="240">
        <f t="shared" si="376"/>
        <v>10</v>
      </c>
      <c r="C545" s="260" t="str">
        <f t="shared" si="377"/>
        <v/>
      </c>
      <c r="D545" s="260" t="str">
        <f t="shared" si="378"/>
        <v>-</v>
      </c>
      <c r="E545" s="260" t="str">
        <f t="shared" si="379"/>
        <v>-</v>
      </c>
      <c r="F545" s="260" t="str">
        <f>IF($N444=FALSE,"",TEXT(IF(O$3=TRUE,ROUND(W510,$M$535),ROUNDUP(W510,$M$535)),Q545))</f>
        <v/>
      </c>
      <c r="H545" s="269" t="str">
        <f>IF($N444=FALSE,"",ROUND(Pressure_1_R4!N13*$H$429,M$535+1))</f>
        <v/>
      </c>
      <c r="I545" s="269" t="str">
        <f>IF($N444=FALSE,"",ROUND(Pressure_1_R4!O13*$H$429,M$535+1))</f>
        <v/>
      </c>
      <c r="J545" s="269" t="str">
        <f t="shared" si="380"/>
        <v/>
      </c>
      <c r="K545" s="270" t="str">
        <f t="shared" si="381"/>
        <v>-</v>
      </c>
      <c r="M545" s="255" t="str">
        <f ca="1">IF($N444=FALSE,"",OFFSET(Y$534,COUNTIF(W$535:W$545,"&lt;="&amp;U510),0)+P$3)</f>
        <v/>
      </c>
      <c r="N545" s="255" t="str">
        <f ca="1">IF($N444=FALSE,"",SUBSTITUTE(OFFSET($AA$534,COUNTIF($Z$535:$Z$544,"&lt;="&amp;ABS(C510)),0),0,"")&amp;N$535)</f>
        <v/>
      </c>
      <c r="O545" s="255" t="str">
        <f ca="1">IF($N444=FALSE,"",SUBSTITUTE(OFFSET($AA$534,COUNTIF($Z$535:$Z$544,"&lt;="&amp;ABS(H510)),0),0,"")&amp;O$535)</f>
        <v/>
      </c>
      <c r="P545" s="255" t="str">
        <f ca="1">IF($N444=FALSE,"",SUBSTITUTE(OFFSET($AA$534,COUNTIF($Z$535:$Z$544,"&lt;="&amp;ABS(I510)),0),0,"")&amp;P$535)</f>
        <v/>
      </c>
      <c r="Q545" s="255" t="str">
        <f t="shared" si="382"/>
        <v/>
      </c>
      <c r="R545" s="255" t="str">
        <f t="shared" si="382"/>
        <v/>
      </c>
      <c r="W545" s="375">
        <v>100</v>
      </c>
      <c r="X545" s="375">
        <v>0</v>
      </c>
      <c r="Y545" s="375">
        <v>-2</v>
      </c>
    </row>
    <row r="546" spans="2:25" ht="15" customHeight="1">
      <c r="B546" s="240">
        <f t="shared" si="376"/>
        <v>11</v>
      </c>
      <c r="C546" s="260" t="str">
        <f t="shared" si="377"/>
        <v/>
      </c>
      <c r="D546" s="260" t="str">
        <f t="shared" si="378"/>
        <v>-</v>
      </c>
      <c r="E546" s="260" t="str">
        <f t="shared" si="379"/>
        <v>-</v>
      </c>
      <c r="F546" s="260" t="str">
        <f>IF($N445=FALSE,"",TEXT(IF(O$3=TRUE,ROUND(W511,$M$535),ROUNDUP(W511,$M$535)),Q546))</f>
        <v/>
      </c>
      <c r="H546" s="269" t="str">
        <f>IF($N445=FALSE,"",ROUND(Pressure_1_R4!N14*$H$429,M$535+1))</f>
        <v/>
      </c>
      <c r="I546" s="269" t="str">
        <f>IF($N445=FALSE,"",ROUND(Pressure_1_R4!O14*$H$429,M$535+1))</f>
        <v/>
      </c>
      <c r="J546" s="269" t="str">
        <f t="shared" si="380"/>
        <v/>
      </c>
      <c r="K546" s="270" t="str">
        <f t="shared" si="381"/>
        <v>-</v>
      </c>
      <c r="M546" s="255" t="str">
        <f ca="1">IF($N445=FALSE,"",OFFSET(Y$534,COUNTIF(W$535:W$545,"&lt;="&amp;U511),0)+P$3)</f>
        <v/>
      </c>
      <c r="N546" s="255" t="str">
        <f ca="1">IF($N445=FALSE,"",SUBSTITUTE(OFFSET($AA$534,COUNTIF($Z$535:$Z$544,"&lt;="&amp;ABS(C511)),0),0,"")&amp;N$535)</f>
        <v/>
      </c>
      <c r="O546" s="255" t="str">
        <f ca="1">IF($N445=FALSE,"",SUBSTITUTE(OFFSET($AA$534,COUNTIF($Z$535:$Z$544,"&lt;="&amp;ABS(H511)),0),0,"")&amp;O$535)</f>
        <v/>
      </c>
      <c r="P546" s="255" t="str">
        <f ca="1">IF($N445=FALSE,"",SUBSTITUTE(OFFSET($AA$534,COUNTIF($Z$535:$Z$544,"&lt;="&amp;ABS(I511)),0),0,"")&amp;P$535)</f>
        <v/>
      </c>
      <c r="Q546" s="255" t="str">
        <f t="shared" si="382"/>
        <v/>
      </c>
      <c r="R546" s="255" t="str">
        <f t="shared" si="382"/>
        <v/>
      </c>
    </row>
    <row r="547" spans="2:25" ht="15" customHeight="1">
      <c r="B547" s="240">
        <f t="shared" si="376"/>
        <v>12</v>
      </c>
      <c r="C547" s="260" t="str">
        <f t="shared" si="377"/>
        <v/>
      </c>
      <c r="D547" s="260" t="str">
        <f t="shared" si="378"/>
        <v>-</v>
      </c>
      <c r="E547" s="260" t="str">
        <f t="shared" si="379"/>
        <v>-</v>
      </c>
      <c r="F547" s="260" t="str">
        <f>IF($N446=FALSE,"",TEXT(IF(O$3=TRUE,ROUND(W512,$M$535),ROUNDUP(W512,$M$535)),Q547))</f>
        <v/>
      </c>
      <c r="H547" s="269" t="str">
        <f>IF($N446=FALSE,"",ROUND(Pressure_1_R4!N15*$H$429,M$535+1))</f>
        <v/>
      </c>
      <c r="I547" s="269" t="str">
        <f>IF($N446=FALSE,"",ROUND(Pressure_1_R4!O15*$H$429,M$535+1))</f>
        <v/>
      </c>
      <c r="J547" s="269" t="str">
        <f t="shared" si="380"/>
        <v/>
      </c>
      <c r="K547" s="270" t="str">
        <f t="shared" si="381"/>
        <v>-</v>
      </c>
      <c r="M547" s="255" t="str">
        <f ca="1">IF($N446=FALSE,"",OFFSET(Y$534,COUNTIF(W$535:W$545,"&lt;="&amp;U512),0)+P$3)</f>
        <v/>
      </c>
      <c r="N547" s="255" t="str">
        <f ca="1">IF($N446=FALSE,"",SUBSTITUTE(OFFSET($AA$534,COUNTIF($Z$535:$Z$544,"&lt;="&amp;ABS(C512)),0),0,"")&amp;N$535)</f>
        <v/>
      </c>
      <c r="O547" s="255" t="str">
        <f ca="1">IF($N446=FALSE,"",SUBSTITUTE(OFFSET($AA$534,COUNTIF($Z$535:$Z$544,"&lt;="&amp;ABS(H512)),0),0,"")&amp;O$535)</f>
        <v/>
      </c>
      <c r="P547" s="255" t="str">
        <f ca="1">IF($N446=FALSE,"",SUBSTITUTE(OFFSET($AA$534,COUNTIF($Z$535:$Z$544,"&lt;="&amp;ABS(I512)),0),0,"")&amp;P$535)</f>
        <v/>
      </c>
      <c r="Q547" s="255" t="str">
        <f t="shared" si="382"/>
        <v/>
      </c>
      <c r="R547" s="255" t="str">
        <f t="shared" si="382"/>
        <v/>
      </c>
    </row>
    <row r="548" spans="2:25" ht="15" customHeight="1">
      <c r="B548" s="240">
        <f t="shared" si="376"/>
        <v>13</v>
      </c>
      <c r="C548" s="260" t="str">
        <f t="shared" si="377"/>
        <v/>
      </c>
      <c r="D548" s="260" t="str">
        <f t="shared" si="378"/>
        <v>-</v>
      </c>
      <c r="E548" s="260" t="str">
        <f t="shared" si="379"/>
        <v>-</v>
      </c>
      <c r="F548" s="260" t="str">
        <f>IF($N447=FALSE,"",TEXT(IF(O$3=TRUE,ROUND(W513,$M$535),ROUNDUP(W513,$M$535)),Q548))</f>
        <v/>
      </c>
      <c r="H548" s="269" t="str">
        <f>IF($N447=FALSE,"",ROUND(Pressure_1_R4!N16*$H$429,M$535+1))</f>
        <v/>
      </c>
      <c r="I548" s="269" t="str">
        <f>IF($N447=FALSE,"",ROUND(Pressure_1_R4!O16*$H$429,M$535+1))</f>
        <v/>
      </c>
      <c r="J548" s="269" t="str">
        <f t="shared" si="380"/>
        <v/>
      </c>
      <c r="K548" s="270" t="str">
        <f t="shared" si="381"/>
        <v>-</v>
      </c>
      <c r="M548" s="255" t="str">
        <f ca="1">IF($N447=FALSE,"",OFFSET(Y$534,COUNTIF(W$535:W$545,"&lt;="&amp;U513),0)+P$3)</f>
        <v/>
      </c>
      <c r="N548" s="255" t="str">
        <f ca="1">IF($N447=FALSE,"",SUBSTITUTE(OFFSET($AA$534,COUNTIF($Z$535:$Z$544,"&lt;="&amp;ABS(C513)),0),0,"")&amp;N$535)</f>
        <v/>
      </c>
      <c r="O548" s="255" t="str">
        <f ca="1">IF($N447=FALSE,"",SUBSTITUTE(OFFSET($AA$534,COUNTIF($Z$535:$Z$544,"&lt;="&amp;ABS(H513)),0),0,"")&amp;O$535)</f>
        <v/>
      </c>
      <c r="P548" s="255" t="str">
        <f ca="1">IF($N447=FALSE,"",SUBSTITUTE(OFFSET($AA$534,COUNTIF($Z$535:$Z$544,"&lt;="&amp;ABS(I513)),0),0,"")&amp;P$535)</f>
        <v/>
      </c>
      <c r="Q548" s="255" t="str">
        <f t="shared" si="382"/>
        <v/>
      </c>
      <c r="R548" s="255" t="str">
        <f t="shared" si="382"/>
        <v/>
      </c>
    </row>
    <row r="549" spans="2:25" ht="15" customHeight="1">
      <c r="B549" s="240">
        <f t="shared" si="376"/>
        <v>14</v>
      </c>
      <c r="C549" s="260" t="str">
        <f t="shared" si="377"/>
        <v/>
      </c>
      <c r="D549" s="260" t="str">
        <f t="shared" si="378"/>
        <v>-</v>
      </c>
      <c r="E549" s="260" t="str">
        <f t="shared" si="379"/>
        <v>-</v>
      </c>
      <c r="F549" s="260" t="str">
        <f>IF($N448=FALSE,"",TEXT(IF(O$3=TRUE,ROUND(W514,$M$535),ROUNDUP(W514,$M$535)),Q549))</f>
        <v/>
      </c>
      <c r="H549" s="269" t="str">
        <f>IF($N448=FALSE,"",ROUND(Pressure_1_R4!N17*$H$429,M$535+1))</f>
        <v/>
      </c>
      <c r="I549" s="269" t="str">
        <f>IF($N448=FALSE,"",ROUND(Pressure_1_R4!O17*$H$429,M$535+1))</f>
        <v/>
      </c>
      <c r="J549" s="269" t="str">
        <f t="shared" si="380"/>
        <v/>
      </c>
      <c r="K549" s="270" t="str">
        <f t="shared" si="381"/>
        <v>-</v>
      </c>
      <c r="M549" s="255" t="str">
        <f ca="1">IF($N448=FALSE,"",OFFSET(Y$534,COUNTIF(W$535:W$545,"&lt;="&amp;U514),0)+P$3)</f>
        <v/>
      </c>
      <c r="N549" s="255" t="str">
        <f ca="1">IF($N448=FALSE,"",SUBSTITUTE(OFFSET($AA$534,COUNTIF($Z$535:$Z$544,"&lt;="&amp;ABS(C514)),0),0,"")&amp;N$535)</f>
        <v/>
      </c>
      <c r="O549" s="255" t="str">
        <f ca="1">IF($N448=FALSE,"",SUBSTITUTE(OFFSET($AA$534,COUNTIF($Z$535:$Z$544,"&lt;="&amp;ABS(H514)),0),0,"")&amp;O$535)</f>
        <v/>
      </c>
      <c r="P549" s="255" t="str">
        <f ca="1">IF($N448=FALSE,"",SUBSTITUTE(OFFSET($AA$534,COUNTIF($Z$535:$Z$544,"&lt;="&amp;ABS(I514)),0),0,"")&amp;P$535)</f>
        <v/>
      </c>
      <c r="Q549" s="255" t="str">
        <f t="shared" si="382"/>
        <v/>
      </c>
      <c r="R549" s="255" t="str">
        <f t="shared" si="382"/>
        <v/>
      </c>
    </row>
    <row r="550" spans="2:25" ht="15" customHeight="1">
      <c r="B550" s="240">
        <f t="shared" ref="B550:B565" si="383">B515</f>
        <v>15</v>
      </c>
      <c r="C550" s="260" t="str">
        <f t="shared" ref="C550:C565" si="384">IF($N449=FALSE,"",TEXT(ROUND(D515,$M$535),N550))</f>
        <v/>
      </c>
      <c r="D550" s="260" t="str">
        <f t="shared" ref="D550:D565" si="385">IF($N449=FALSE,"-",TEXT(H515,O550))</f>
        <v>-</v>
      </c>
      <c r="E550" s="260" t="str">
        <f t="shared" ref="E550:E565" si="386">IF($N449=FALSE,"-",TEXT(ROUND(I515,$M$535),P550))</f>
        <v>-</v>
      </c>
      <c r="F550" s="260" t="str">
        <f>IF($N449=FALSE,"",TEXT(IF(O$3=TRUE,ROUND(W515,$M$535),ROUNDUP(W515,$M$535)),Q550))</f>
        <v/>
      </c>
      <c r="H550" s="269" t="str">
        <f>IF($N449=FALSE,"",ROUND(Pressure_1_R4!N18*$H$429,M$535+1))</f>
        <v/>
      </c>
      <c r="I550" s="269" t="str">
        <f>IF($N449=FALSE,"",ROUND(Pressure_1_R4!O18*$H$429,M$535+1))</f>
        <v/>
      </c>
      <c r="J550" s="269" t="str">
        <f t="shared" ref="J550:J565" si="387">IF($N449=FALSE,"","± "&amp;TEXT((I550-H550)/2,R550))</f>
        <v/>
      </c>
      <c r="K550" s="270" t="str">
        <f t="shared" ref="K550:K565" si="388">IF($N449=FALSE,"-",IF(AND(H550&lt;=H515,H515&lt;=I550),"PASS","FAIL"))</f>
        <v>-</v>
      </c>
      <c r="M550" s="255" t="str">
        <f ca="1">IF($N449=FALSE,"",OFFSET(Y$534,COUNTIF(W$535:W$545,"&lt;="&amp;U515),0)+P$3)</f>
        <v/>
      </c>
      <c r="N550" s="255" t="str">
        <f ca="1">IF($N449=FALSE,"",SUBSTITUTE(OFFSET($AA$534,COUNTIF($Z$535:$Z$544,"&lt;="&amp;ABS(C515)),0),0,"")&amp;N$535)</f>
        <v/>
      </c>
      <c r="O550" s="255" t="str">
        <f ca="1">IF($N449=FALSE,"",SUBSTITUTE(OFFSET($AA$534,COUNTIF($Z$535:$Z$544,"&lt;="&amp;ABS(H515)),0),0,"")&amp;O$535)</f>
        <v/>
      </c>
      <c r="P550" s="255" t="str">
        <f ca="1">IF($N449=FALSE,"",SUBSTITUTE(OFFSET($AA$534,COUNTIF($Z$535:$Z$544,"&lt;="&amp;ABS(I515)),0),0,"")&amp;P$535)</f>
        <v/>
      </c>
      <c r="Q550" s="255" t="str">
        <f t="shared" ref="Q550:R550" si="389">IF($N449=FALSE,"",Q$535)</f>
        <v/>
      </c>
      <c r="R550" s="255" t="str">
        <f t="shared" si="389"/>
        <v/>
      </c>
    </row>
    <row r="551" spans="2:25" ht="15" customHeight="1">
      <c r="B551" s="240">
        <f t="shared" si="383"/>
        <v>16</v>
      </c>
      <c r="C551" s="260" t="str">
        <f t="shared" si="384"/>
        <v/>
      </c>
      <c r="D551" s="260" t="str">
        <f t="shared" si="385"/>
        <v>-</v>
      </c>
      <c r="E551" s="260" t="str">
        <f t="shared" si="386"/>
        <v>-</v>
      </c>
      <c r="F551" s="260" t="str">
        <f>IF($N450=FALSE,"",TEXT(IF(O$3=TRUE,ROUND(W516,$M$535),ROUNDUP(W516,$M$535)),Q551))</f>
        <v/>
      </c>
      <c r="H551" s="269" t="str">
        <f>IF($N450=FALSE,"",ROUND(Pressure_1_R4!N19*$H$429,M$535+1))</f>
        <v/>
      </c>
      <c r="I551" s="269" t="str">
        <f>IF($N450=FALSE,"",ROUND(Pressure_1_R4!O19*$H$429,M$535+1))</f>
        <v/>
      </c>
      <c r="J551" s="269" t="str">
        <f t="shared" si="387"/>
        <v/>
      </c>
      <c r="K551" s="270" t="str">
        <f t="shared" si="388"/>
        <v>-</v>
      </c>
      <c r="M551" s="255" t="str">
        <f ca="1">IF($N450=FALSE,"",OFFSET(Y$534,COUNTIF(W$535:W$545,"&lt;="&amp;U516),0)+P$3)</f>
        <v/>
      </c>
      <c r="N551" s="255" t="str">
        <f ca="1">IF($N450=FALSE,"",SUBSTITUTE(OFFSET($AA$534,COUNTIF($Z$535:$Z$544,"&lt;="&amp;ABS(C516)),0),0,"")&amp;N$535)</f>
        <v/>
      </c>
      <c r="O551" s="255" t="str">
        <f ca="1">IF($N450=FALSE,"",SUBSTITUTE(OFFSET($AA$534,COUNTIF($Z$535:$Z$544,"&lt;="&amp;ABS(H516)),0),0,"")&amp;O$535)</f>
        <v/>
      </c>
      <c r="P551" s="255" t="str">
        <f ca="1">IF($N450=FALSE,"",SUBSTITUTE(OFFSET($AA$534,COUNTIF($Z$535:$Z$544,"&lt;="&amp;ABS(I516)),0),0,"")&amp;P$535)</f>
        <v/>
      </c>
      <c r="Q551" s="255" t="str">
        <f t="shared" ref="Q551:R551" si="390">IF($N450=FALSE,"",Q$535)</f>
        <v/>
      </c>
      <c r="R551" s="255" t="str">
        <f t="shared" si="390"/>
        <v/>
      </c>
    </row>
    <row r="552" spans="2:25" ht="15" customHeight="1">
      <c r="B552" s="240">
        <f t="shared" si="383"/>
        <v>17</v>
      </c>
      <c r="C552" s="260" t="str">
        <f t="shared" si="384"/>
        <v/>
      </c>
      <c r="D552" s="260" t="str">
        <f t="shared" si="385"/>
        <v>-</v>
      </c>
      <c r="E552" s="260" t="str">
        <f t="shared" si="386"/>
        <v>-</v>
      </c>
      <c r="F552" s="260" t="str">
        <f>IF($N451=FALSE,"",TEXT(IF(O$3=TRUE,ROUND(W517,$M$535),ROUNDUP(W517,$M$535)),Q552))</f>
        <v/>
      </c>
      <c r="H552" s="269" t="str">
        <f>IF($N451=FALSE,"",ROUND(Pressure_1_R4!N20*$H$429,M$535+1))</f>
        <v/>
      </c>
      <c r="I552" s="269" t="str">
        <f>IF($N451=FALSE,"",ROUND(Pressure_1_R4!O20*$H$429,M$535+1))</f>
        <v/>
      </c>
      <c r="J552" s="269" t="str">
        <f t="shared" si="387"/>
        <v/>
      </c>
      <c r="K552" s="270" t="str">
        <f t="shared" si="388"/>
        <v>-</v>
      </c>
      <c r="M552" s="255" t="str">
        <f ca="1">IF($N451=FALSE,"",OFFSET(Y$534,COUNTIF(W$535:W$545,"&lt;="&amp;U517),0)+P$3)</f>
        <v/>
      </c>
      <c r="N552" s="255" t="str">
        <f ca="1">IF($N451=FALSE,"",SUBSTITUTE(OFFSET($AA$534,COUNTIF($Z$535:$Z$544,"&lt;="&amp;ABS(C517)),0),0,"")&amp;N$535)</f>
        <v/>
      </c>
      <c r="O552" s="255" t="str">
        <f ca="1">IF($N451=FALSE,"",SUBSTITUTE(OFFSET($AA$534,COUNTIF($Z$535:$Z$544,"&lt;="&amp;ABS(H517)),0),0,"")&amp;O$535)</f>
        <v/>
      </c>
      <c r="P552" s="255" t="str">
        <f ca="1">IF($N451=FALSE,"",SUBSTITUTE(OFFSET($AA$534,COUNTIF($Z$535:$Z$544,"&lt;="&amp;ABS(I517)),0),0,"")&amp;P$535)</f>
        <v/>
      </c>
      <c r="Q552" s="255" t="str">
        <f t="shared" ref="Q552:R552" si="391">IF($N451=FALSE,"",Q$535)</f>
        <v/>
      </c>
      <c r="R552" s="255" t="str">
        <f t="shared" si="391"/>
        <v/>
      </c>
    </row>
    <row r="553" spans="2:25" ht="15" customHeight="1">
      <c r="B553" s="240">
        <f t="shared" si="383"/>
        <v>18</v>
      </c>
      <c r="C553" s="260" t="str">
        <f t="shared" si="384"/>
        <v/>
      </c>
      <c r="D553" s="260" t="str">
        <f t="shared" si="385"/>
        <v>-</v>
      </c>
      <c r="E553" s="260" t="str">
        <f t="shared" si="386"/>
        <v>-</v>
      </c>
      <c r="F553" s="260" t="str">
        <f>IF($N452=FALSE,"",TEXT(IF(O$3=TRUE,ROUND(W518,$M$535),ROUNDUP(W518,$M$535)),Q553))</f>
        <v/>
      </c>
      <c r="H553" s="269" t="str">
        <f>IF($N452=FALSE,"",ROUND(Pressure_1_R4!N21*$H$429,M$535+1))</f>
        <v/>
      </c>
      <c r="I553" s="269" t="str">
        <f>IF($N452=FALSE,"",ROUND(Pressure_1_R4!O21*$H$429,M$535+1))</f>
        <v/>
      </c>
      <c r="J553" s="269" t="str">
        <f t="shared" si="387"/>
        <v/>
      </c>
      <c r="K553" s="270" t="str">
        <f t="shared" si="388"/>
        <v>-</v>
      </c>
      <c r="M553" s="255" t="str">
        <f ca="1">IF($N452=FALSE,"",OFFSET(Y$534,COUNTIF(W$535:W$545,"&lt;="&amp;U518),0)+P$3)</f>
        <v/>
      </c>
      <c r="N553" s="255" t="str">
        <f ca="1">IF($N452=FALSE,"",SUBSTITUTE(OFFSET($AA$534,COUNTIF($Z$535:$Z$544,"&lt;="&amp;ABS(C518)),0),0,"")&amp;N$535)</f>
        <v/>
      </c>
      <c r="O553" s="255" t="str">
        <f ca="1">IF($N452=FALSE,"",SUBSTITUTE(OFFSET($AA$534,COUNTIF($Z$535:$Z$544,"&lt;="&amp;ABS(H518)),0),0,"")&amp;O$535)</f>
        <v/>
      </c>
      <c r="P553" s="255" t="str">
        <f ca="1">IF($N452=FALSE,"",SUBSTITUTE(OFFSET($AA$534,COUNTIF($Z$535:$Z$544,"&lt;="&amp;ABS(I518)),0),0,"")&amp;P$535)</f>
        <v/>
      </c>
      <c r="Q553" s="255" t="str">
        <f t="shared" ref="Q553:R553" si="392">IF($N452=FALSE,"",Q$535)</f>
        <v/>
      </c>
      <c r="R553" s="255" t="str">
        <f t="shared" si="392"/>
        <v/>
      </c>
    </row>
    <row r="554" spans="2:25" ht="15" customHeight="1">
      <c r="B554" s="240">
        <f t="shared" si="383"/>
        <v>19</v>
      </c>
      <c r="C554" s="260" t="str">
        <f t="shared" si="384"/>
        <v/>
      </c>
      <c r="D554" s="260" t="str">
        <f t="shared" si="385"/>
        <v>-</v>
      </c>
      <c r="E554" s="260" t="str">
        <f t="shared" si="386"/>
        <v>-</v>
      </c>
      <c r="F554" s="260" t="str">
        <f>IF($N453=FALSE,"",TEXT(IF(O$3=TRUE,ROUND(W519,$M$535),ROUNDUP(W519,$M$535)),Q554))</f>
        <v/>
      </c>
      <c r="H554" s="269" t="str">
        <f>IF($N453=FALSE,"",ROUND(Pressure_1_R4!N22*$H$429,M$535+1))</f>
        <v/>
      </c>
      <c r="I554" s="269" t="str">
        <f>IF($N453=FALSE,"",ROUND(Pressure_1_R4!O22*$H$429,M$535+1))</f>
        <v/>
      </c>
      <c r="J554" s="269" t="str">
        <f t="shared" si="387"/>
        <v/>
      </c>
      <c r="K554" s="270" t="str">
        <f t="shared" si="388"/>
        <v>-</v>
      </c>
      <c r="M554" s="255" t="str">
        <f ca="1">IF($N453=FALSE,"",OFFSET(Y$534,COUNTIF(W$535:W$545,"&lt;="&amp;U519),0)+P$3)</f>
        <v/>
      </c>
      <c r="N554" s="255" t="str">
        <f ca="1">IF($N453=FALSE,"",SUBSTITUTE(OFFSET($AA$534,COUNTIF($Z$535:$Z$544,"&lt;="&amp;ABS(C519)),0),0,"")&amp;N$535)</f>
        <v/>
      </c>
      <c r="O554" s="255" t="str">
        <f ca="1">IF($N453=FALSE,"",SUBSTITUTE(OFFSET($AA$534,COUNTIF($Z$535:$Z$544,"&lt;="&amp;ABS(H519)),0),0,"")&amp;O$535)</f>
        <v/>
      </c>
      <c r="P554" s="255" t="str">
        <f ca="1">IF($N453=FALSE,"",SUBSTITUTE(OFFSET($AA$534,COUNTIF($Z$535:$Z$544,"&lt;="&amp;ABS(I519)),0),0,"")&amp;P$535)</f>
        <v/>
      </c>
      <c r="Q554" s="255" t="str">
        <f t="shared" ref="Q554:R554" si="393">IF($N453=FALSE,"",Q$535)</f>
        <v/>
      </c>
      <c r="R554" s="255" t="str">
        <f t="shared" si="393"/>
        <v/>
      </c>
    </row>
    <row r="555" spans="2:25" ht="15" customHeight="1">
      <c r="B555" s="240">
        <f t="shared" si="383"/>
        <v>20</v>
      </c>
      <c r="C555" s="260" t="str">
        <f t="shared" si="384"/>
        <v/>
      </c>
      <c r="D555" s="260" t="str">
        <f t="shared" si="385"/>
        <v>-</v>
      </c>
      <c r="E555" s="260" t="str">
        <f t="shared" si="386"/>
        <v>-</v>
      </c>
      <c r="F555" s="260" t="str">
        <f>IF($N454=FALSE,"",TEXT(IF(O$3=TRUE,ROUND(W520,$M$535),ROUNDUP(W520,$M$535)),Q555))</f>
        <v/>
      </c>
      <c r="H555" s="269" t="str">
        <f>IF($N454=FALSE,"",ROUND(Pressure_1_R4!N23*$H$429,M$535+1))</f>
        <v/>
      </c>
      <c r="I555" s="269" t="str">
        <f>IF($N454=FALSE,"",ROUND(Pressure_1_R4!O23*$H$429,M$535+1))</f>
        <v/>
      </c>
      <c r="J555" s="269" t="str">
        <f t="shared" si="387"/>
        <v/>
      </c>
      <c r="K555" s="270" t="str">
        <f t="shared" si="388"/>
        <v>-</v>
      </c>
      <c r="M555" s="255" t="str">
        <f ca="1">IF($N454=FALSE,"",OFFSET(Y$534,COUNTIF(W$535:W$545,"&lt;="&amp;U520),0)+P$3)</f>
        <v/>
      </c>
      <c r="N555" s="255" t="str">
        <f ca="1">IF($N454=FALSE,"",SUBSTITUTE(OFFSET($AA$534,COUNTIF($Z$535:$Z$544,"&lt;="&amp;ABS(C520)),0),0,"")&amp;N$535)</f>
        <v/>
      </c>
      <c r="O555" s="255" t="str">
        <f ca="1">IF($N454=FALSE,"",SUBSTITUTE(OFFSET($AA$534,COUNTIF($Z$535:$Z$544,"&lt;="&amp;ABS(H520)),0),0,"")&amp;O$535)</f>
        <v/>
      </c>
      <c r="P555" s="255" t="str">
        <f ca="1">IF($N454=FALSE,"",SUBSTITUTE(OFFSET($AA$534,COUNTIF($Z$535:$Z$544,"&lt;="&amp;ABS(I520)),0),0,"")&amp;P$535)</f>
        <v/>
      </c>
      <c r="Q555" s="255" t="str">
        <f t="shared" ref="Q555:R555" si="394">IF($N454=FALSE,"",Q$535)</f>
        <v/>
      </c>
      <c r="R555" s="255" t="str">
        <f t="shared" si="394"/>
        <v/>
      </c>
    </row>
    <row r="556" spans="2:25" ht="15" customHeight="1">
      <c r="B556" s="240">
        <f t="shared" si="383"/>
        <v>21</v>
      </c>
      <c r="C556" s="260" t="str">
        <f t="shared" si="384"/>
        <v/>
      </c>
      <c r="D556" s="260" t="str">
        <f t="shared" si="385"/>
        <v>-</v>
      </c>
      <c r="E556" s="260" t="str">
        <f t="shared" si="386"/>
        <v>-</v>
      </c>
      <c r="F556" s="260" t="str">
        <f>IF($N455=FALSE,"",TEXT(IF(O$3=TRUE,ROUND(W521,$M$535),ROUNDUP(W521,$M$535)),Q556))</f>
        <v/>
      </c>
      <c r="H556" s="269" t="str">
        <f>IF($N455=FALSE,"",ROUND(Pressure_1_R4!N24*$H$429,M$535+1))</f>
        <v/>
      </c>
      <c r="I556" s="269" t="str">
        <f>IF($N455=FALSE,"",ROUND(Pressure_1_R4!O24*$H$429,M$535+1))</f>
        <v/>
      </c>
      <c r="J556" s="269" t="str">
        <f t="shared" si="387"/>
        <v/>
      </c>
      <c r="K556" s="270" t="str">
        <f t="shared" si="388"/>
        <v>-</v>
      </c>
      <c r="M556" s="255" t="str">
        <f ca="1">IF($N455=FALSE,"",OFFSET(Y$534,COUNTIF(W$535:W$545,"&lt;="&amp;U521),0)+P$3)</f>
        <v/>
      </c>
      <c r="N556" s="255" t="str">
        <f ca="1">IF($N455=FALSE,"",SUBSTITUTE(OFFSET($AA$534,COUNTIF($Z$535:$Z$544,"&lt;="&amp;ABS(C521)),0),0,"")&amp;N$535)</f>
        <v/>
      </c>
      <c r="O556" s="255" t="str">
        <f ca="1">IF($N455=FALSE,"",SUBSTITUTE(OFFSET($AA$534,COUNTIF($Z$535:$Z$544,"&lt;="&amp;ABS(H521)),0),0,"")&amp;O$535)</f>
        <v/>
      </c>
      <c r="P556" s="255" t="str">
        <f ca="1">IF($N455=FALSE,"",SUBSTITUTE(OFFSET($AA$534,COUNTIF($Z$535:$Z$544,"&lt;="&amp;ABS(I521)),0),0,"")&amp;P$535)</f>
        <v/>
      </c>
      <c r="Q556" s="255" t="str">
        <f t="shared" ref="Q556:R556" si="395">IF($N455=FALSE,"",Q$535)</f>
        <v/>
      </c>
      <c r="R556" s="255" t="str">
        <f t="shared" si="395"/>
        <v/>
      </c>
    </row>
    <row r="557" spans="2:25" ht="15" customHeight="1">
      <c r="B557" s="240">
        <f t="shared" si="383"/>
        <v>22</v>
      </c>
      <c r="C557" s="260" t="str">
        <f t="shared" si="384"/>
        <v/>
      </c>
      <c r="D557" s="260" t="str">
        <f t="shared" si="385"/>
        <v>-</v>
      </c>
      <c r="E557" s="260" t="str">
        <f t="shared" si="386"/>
        <v>-</v>
      </c>
      <c r="F557" s="260" t="str">
        <f>IF($N456=FALSE,"",TEXT(IF(O$3=TRUE,ROUND(W522,$M$535),ROUNDUP(W522,$M$535)),Q557))</f>
        <v/>
      </c>
      <c r="H557" s="269" t="str">
        <f>IF($N456=FALSE,"",ROUND(Pressure_1_R4!N25*$H$429,M$535+1))</f>
        <v/>
      </c>
      <c r="I557" s="269" t="str">
        <f>IF($N456=FALSE,"",ROUND(Pressure_1_R4!O25*$H$429,M$535+1))</f>
        <v/>
      </c>
      <c r="J557" s="269" t="str">
        <f t="shared" si="387"/>
        <v/>
      </c>
      <c r="K557" s="270" t="str">
        <f t="shared" si="388"/>
        <v>-</v>
      </c>
      <c r="M557" s="255" t="str">
        <f ca="1">IF($N456=FALSE,"",OFFSET(Y$534,COUNTIF(W$535:W$545,"&lt;="&amp;U522),0)+P$3)</f>
        <v/>
      </c>
      <c r="N557" s="255" t="str">
        <f ca="1">IF($N456=FALSE,"",SUBSTITUTE(OFFSET($AA$534,COUNTIF($Z$535:$Z$544,"&lt;="&amp;ABS(C522)),0),0,"")&amp;N$535)</f>
        <v/>
      </c>
      <c r="O557" s="255" t="str">
        <f ca="1">IF($N456=FALSE,"",SUBSTITUTE(OFFSET($AA$534,COUNTIF($Z$535:$Z$544,"&lt;="&amp;ABS(H522)),0),0,"")&amp;O$535)</f>
        <v/>
      </c>
      <c r="P557" s="255" t="str">
        <f ca="1">IF($N456=FALSE,"",SUBSTITUTE(OFFSET($AA$534,COUNTIF($Z$535:$Z$544,"&lt;="&amp;ABS(I522)),0),0,"")&amp;P$535)</f>
        <v/>
      </c>
      <c r="Q557" s="255" t="str">
        <f t="shared" ref="Q557:R557" si="396">IF($N456=FALSE,"",Q$535)</f>
        <v/>
      </c>
      <c r="R557" s="255" t="str">
        <f t="shared" si="396"/>
        <v/>
      </c>
    </row>
    <row r="558" spans="2:25" ht="15" customHeight="1">
      <c r="B558" s="240">
        <f t="shared" si="383"/>
        <v>23</v>
      </c>
      <c r="C558" s="260" t="str">
        <f t="shared" si="384"/>
        <v/>
      </c>
      <c r="D558" s="260" t="str">
        <f t="shared" si="385"/>
        <v>-</v>
      </c>
      <c r="E558" s="260" t="str">
        <f t="shared" si="386"/>
        <v>-</v>
      </c>
      <c r="F558" s="260" t="str">
        <f>IF($N457=FALSE,"",TEXT(IF(O$3=TRUE,ROUND(W523,$M$535),ROUNDUP(W523,$M$535)),Q558))</f>
        <v/>
      </c>
      <c r="H558" s="269" t="str">
        <f>IF($N457=FALSE,"",ROUND(Pressure_1_R4!N26*$H$429,M$535+1))</f>
        <v/>
      </c>
      <c r="I558" s="269" t="str">
        <f>IF($N457=FALSE,"",ROUND(Pressure_1_R4!O26*$H$429,M$535+1))</f>
        <v/>
      </c>
      <c r="J558" s="269" t="str">
        <f t="shared" si="387"/>
        <v/>
      </c>
      <c r="K558" s="270" t="str">
        <f t="shared" si="388"/>
        <v>-</v>
      </c>
      <c r="M558" s="255" t="str">
        <f ca="1">IF($N457=FALSE,"",OFFSET(Y$534,COUNTIF(W$535:W$545,"&lt;="&amp;U523),0)+P$3)</f>
        <v/>
      </c>
      <c r="N558" s="255" t="str">
        <f ca="1">IF($N457=FALSE,"",SUBSTITUTE(OFFSET($AA$534,COUNTIF($Z$535:$Z$544,"&lt;="&amp;ABS(C523)),0),0,"")&amp;N$535)</f>
        <v/>
      </c>
      <c r="O558" s="255" t="str">
        <f ca="1">IF($N457=FALSE,"",SUBSTITUTE(OFFSET($AA$534,COUNTIF($Z$535:$Z$544,"&lt;="&amp;ABS(H523)),0),0,"")&amp;O$535)</f>
        <v/>
      </c>
      <c r="P558" s="255" t="str">
        <f ca="1">IF($N457=FALSE,"",SUBSTITUTE(OFFSET($AA$534,COUNTIF($Z$535:$Z$544,"&lt;="&amp;ABS(I523)),0),0,"")&amp;P$535)</f>
        <v/>
      </c>
      <c r="Q558" s="255" t="str">
        <f t="shared" ref="Q558:R558" si="397">IF($N457=FALSE,"",Q$535)</f>
        <v/>
      </c>
      <c r="R558" s="255" t="str">
        <f t="shared" si="397"/>
        <v/>
      </c>
    </row>
    <row r="559" spans="2:25" ht="15" customHeight="1">
      <c r="B559" s="240">
        <f t="shared" si="383"/>
        <v>24</v>
      </c>
      <c r="C559" s="260" t="str">
        <f t="shared" si="384"/>
        <v/>
      </c>
      <c r="D559" s="260" t="str">
        <f t="shared" si="385"/>
        <v>-</v>
      </c>
      <c r="E559" s="260" t="str">
        <f t="shared" si="386"/>
        <v>-</v>
      </c>
      <c r="F559" s="260" t="str">
        <f>IF($N458=FALSE,"",TEXT(IF(O$3=TRUE,ROUND(W524,$M$535),ROUNDUP(W524,$M$535)),Q559))</f>
        <v/>
      </c>
      <c r="H559" s="269" t="str">
        <f>IF($N458=FALSE,"",ROUND(Pressure_1_R4!N27*$H$429,M$535+1))</f>
        <v/>
      </c>
      <c r="I559" s="269" t="str">
        <f>IF($N458=FALSE,"",ROUND(Pressure_1_R4!O27*$H$429,M$535+1))</f>
        <v/>
      </c>
      <c r="J559" s="269" t="str">
        <f t="shared" si="387"/>
        <v/>
      </c>
      <c r="K559" s="270" t="str">
        <f t="shared" si="388"/>
        <v>-</v>
      </c>
      <c r="M559" s="255" t="str">
        <f ca="1">IF($N458=FALSE,"",OFFSET(Y$534,COUNTIF(W$535:W$545,"&lt;="&amp;U524),0)+P$3)</f>
        <v/>
      </c>
      <c r="N559" s="255" t="str">
        <f ca="1">IF($N458=FALSE,"",SUBSTITUTE(OFFSET($AA$534,COUNTIF($Z$535:$Z$544,"&lt;="&amp;ABS(C524)),0),0,"")&amp;N$535)</f>
        <v/>
      </c>
      <c r="O559" s="255" t="str">
        <f ca="1">IF($N458=FALSE,"",SUBSTITUTE(OFFSET($AA$534,COUNTIF($Z$535:$Z$544,"&lt;="&amp;ABS(H524)),0),0,"")&amp;O$535)</f>
        <v/>
      </c>
      <c r="P559" s="255" t="str">
        <f ca="1">IF($N458=FALSE,"",SUBSTITUTE(OFFSET($AA$534,COUNTIF($Z$535:$Z$544,"&lt;="&amp;ABS(I524)),0),0,"")&amp;P$535)</f>
        <v/>
      </c>
      <c r="Q559" s="255" t="str">
        <f t="shared" ref="Q559:R559" si="398">IF($N458=FALSE,"",Q$535)</f>
        <v/>
      </c>
      <c r="R559" s="255" t="str">
        <f t="shared" si="398"/>
        <v/>
      </c>
    </row>
    <row r="560" spans="2:25" ht="15" customHeight="1">
      <c r="B560" s="240">
        <f t="shared" si="383"/>
        <v>25</v>
      </c>
      <c r="C560" s="260" t="str">
        <f t="shared" si="384"/>
        <v/>
      </c>
      <c r="D560" s="260" t="str">
        <f t="shared" si="385"/>
        <v>-</v>
      </c>
      <c r="E560" s="260" t="str">
        <f t="shared" si="386"/>
        <v>-</v>
      </c>
      <c r="F560" s="260" t="str">
        <f>IF($N459=FALSE,"",TEXT(IF(O$3=TRUE,ROUND(W525,$M$535),ROUNDUP(W525,$M$535)),Q560))</f>
        <v/>
      </c>
      <c r="H560" s="269" t="str">
        <f>IF($N459=FALSE,"",ROUND(Pressure_1_R4!N28*$H$429,M$535+1))</f>
        <v/>
      </c>
      <c r="I560" s="269" t="str">
        <f>IF($N459=FALSE,"",ROUND(Pressure_1_R4!O28*$H$429,M$535+1))</f>
        <v/>
      </c>
      <c r="J560" s="269" t="str">
        <f t="shared" si="387"/>
        <v/>
      </c>
      <c r="K560" s="270" t="str">
        <f t="shared" si="388"/>
        <v>-</v>
      </c>
      <c r="M560" s="255" t="str">
        <f ca="1">IF($N459=FALSE,"",OFFSET(Y$534,COUNTIF(W$535:W$545,"&lt;="&amp;U525),0)+P$3)</f>
        <v/>
      </c>
      <c r="N560" s="255" t="str">
        <f ca="1">IF($N459=FALSE,"",SUBSTITUTE(OFFSET($AA$534,COUNTIF($Z$535:$Z$544,"&lt;="&amp;ABS(C525)),0),0,"")&amp;N$535)</f>
        <v/>
      </c>
      <c r="O560" s="255" t="str">
        <f ca="1">IF($N459=FALSE,"",SUBSTITUTE(OFFSET($AA$534,COUNTIF($Z$535:$Z$544,"&lt;="&amp;ABS(H525)),0),0,"")&amp;O$535)</f>
        <v/>
      </c>
      <c r="P560" s="255" t="str">
        <f ca="1">IF($N459=FALSE,"",SUBSTITUTE(OFFSET($AA$534,COUNTIF($Z$535:$Z$544,"&lt;="&amp;ABS(I525)),0),0,"")&amp;P$535)</f>
        <v/>
      </c>
      <c r="Q560" s="255" t="str">
        <f t="shared" ref="Q560:R560" si="399">IF($N459=FALSE,"",Q$535)</f>
        <v/>
      </c>
      <c r="R560" s="255" t="str">
        <f t="shared" si="399"/>
        <v/>
      </c>
      <c r="T560" s="239"/>
    </row>
    <row r="561" spans="2:20" ht="15" customHeight="1">
      <c r="B561" s="240">
        <f t="shared" si="383"/>
        <v>26</v>
      </c>
      <c r="C561" s="260" t="str">
        <f t="shared" si="384"/>
        <v/>
      </c>
      <c r="D561" s="260" t="str">
        <f t="shared" si="385"/>
        <v>-</v>
      </c>
      <c r="E561" s="260" t="str">
        <f t="shared" si="386"/>
        <v>-</v>
      </c>
      <c r="F561" s="260" t="str">
        <f>IF($N460=FALSE,"",TEXT(IF(O$3=TRUE,ROUND(W526,$M$535),ROUNDUP(W526,$M$535)),Q561))</f>
        <v/>
      </c>
      <c r="H561" s="269" t="str">
        <f>IF($N460=FALSE,"",ROUND(Pressure_1_R4!N29*$H$429,M$535+1))</f>
        <v/>
      </c>
      <c r="I561" s="269" t="str">
        <f>IF($N460=FALSE,"",ROUND(Pressure_1_R4!O29*$H$429,M$535+1))</f>
        <v/>
      </c>
      <c r="J561" s="269" t="str">
        <f t="shared" si="387"/>
        <v/>
      </c>
      <c r="K561" s="270" t="str">
        <f t="shared" si="388"/>
        <v>-</v>
      </c>
      <c r="M561" s="255" t="str">
        <f ca="1">IF($N460=FALSE,"",OFFSET(Y$534,COUNTIF(W$535:W$545,"&lt;="&amp;U526),0)+P$3)</f>
        <v/>
      </c>
      <c r="N561" s="255" t="str">
        <f ca="1">IF($N460=FALSE,"",SUBSTITUTE(OFFSET($AA$534,COUNTIF($Z$535:$Z$544,"&lt;="&amp;ABS(C526)),0),0,"")&amp;N$535)</f>
        <v/>
      </c>
      <c r="O561" s="255" t="str">
        <f ca="1">IF($N460=FALSE,"",SUBSTITUTE(OFFSET($AA$534,COUNTIF($Z$535:$Z$544,"&lt;="&amp;ABS(H526)),0),0,"")&amp;O$535)</f>
        <v/>
      </c>
      <c r="P561" s="255" t="str">
        <f ca="1">IF($N460=FALSE,"",SUBSTITUTE(OFFSET($AA$534,COUNTIF($Z$535:$Z$544,"&lt;="&amp;ABS(I526)),0),0,"")&amp;P$535)</f>
        <v/>
      </c>
      <c r="Q561" s="255" t="str">
        <f t="shared" ref="Q561:R561" si="400">IF($N460=FALSE,"",Q$535)</f>
        <v/>
      </c>
      <c r="R561" s="255" t="str">
        <f t="shared" si="400"/>
        <v/>
      </c>
      <c r="T561" s="239"/>
    </row>
    <row r="562" spans="2:20" ht="15" customHeight="1">
      <c r="B562" s="240">
        <f t="shared" si="383"/>
        <v>27</v>
      </c>
      <c r="C562" s="260" t="str">
        <f t="shared" si="384"/>
        <v/>
      </c>
      <c r="D562" s="260" t="str">
        <f t="shared" si="385"/>
        <v>-</v>
      </c>
      <c r="E562" s="260" t="str">
        <f t="shared" si="386"/>
        <v>-</v>
      </c>
      <c r="F562" s="260" t="str">
        <f>IF($N461=FALSE,"",TEXT(IF(O$3=TRUE,ROUND(W527,$M$535),ROUNDUP(W527,$M$535)),Q562))</f>
        <v/>
      </c>
      <c r="H562" s="269" t="str">
        <f>IF($N461=FALSE,"",ROUND(Pressure_1_R4!N30*$H$429,M$535+1))</f>
        <v/>
      </c>
      <c r="I562" s="269" t="str">
        <f>IF($N461=FALSE,"",ROUND(Pressure_1_R4!O30*$H$429,M$535+1))</f>
        <v/>
      </c>
      <c r="J562" s="269" t="str">
        <f t="shared" si="387"/>
        <v/>
      </c>
      <c r="K562" s="270" t="str">
        <f t="shared" si="388"/>
        <v>-</v>
      </c>
      <c r="M562" s="255" t="str">
        <f ca="1">IF($N461=FALSE,"",OFFSET(Y$534,COUNTIF(W$535:W$545,"&lt;="&amp;U527),0)+P$3)</f>
        <v/>
      </c>
      <c r="N562" s="255" t="str">
        <f ca="1">IF($N461=FALSE,"",SUBSTITUTE(OFFSET($AA$534,COUNTIF($Z$535:$Z$544,"&lt;="&amp;ABS(C527)),0),0,"")&amp;N$535)</f>
        <v/>
      </c>
      <c r="O562" s="255" t="str">
        <f ca="1">IF($N461=FALSE,"",SUBSTITUTE(OFFSET($AA$534,COUNTIF($Z$535:$Z$544,"&lt;="&amp;ABS(H527)),0),0,"")&amp;O$535)</f>
        <v/>
      </c>
      <c r="P562" s="255" t="str">
        <f ca="1">IF($N461=FALSE,"",SUBSTITUTE(OFFSET($AA$534,COUNTIF($Z$535:$Z$544,"&lt;="&amp;ABS(I527)),0),0,"")&amp;P$535)</f>
        <v/>
      </c>
      <c r="Q562" s="255" t="str">
        <f t="shared" ref="Q562:R562" si="401">IF($N461=FALSE,"",Q$535)</f>
        <v/>
      </c>
      <c r="R562" s="255" t="str">
        <f t="shared" si="401"/>
        <v/>
      </c>
      <c r="T562" s="239"/>
    </row>
    <row r="563" spans="2:20" ht="15" customHeight="1">
      <c r="B563" s="240">
        <f t="shared" si="383"/>
        <v>28</v>
      </c>
      <c r="C563" s="260" t="str">
        <f t="shared" si="384"/>
        <v/>
      </c>
      <c r="D563" s="260" t="str">
        <f t="shared" si="385"/>
        <v>-</v>
      </c>
      <c r="E563" s="260" t="str">
        <f t="shared" si="386"/>
        <v>-</v>
      </c>
      <c r="F563" s="260" t="str">
        <f>IF($N462=FALSE,"",TEXT(IF(O$3=TRUE,ROUND(W528,$M$535),ROUNDUP(W528,$M$535)),Q563))</f>
        <v/>
      </c>
      <c r="H563" s="269" t="str">
        <f>IF($N462=FALSE,"",ROUND(Pressure_1_R4!N31*$H$429,M$535+1))</f>
        <v/>
      </c>
      <c r="I563" s="269" t="str">
        <f>IF($N462=FALSE,"",ROUND(Pressure_1_R4!O31*$H$429,M$535+1))</f>
        <v/>
      </c>
      <c r="J563" s="269" t="str">
        <f t="shared" si="387"/>
        <v/>
      </c>
      <c r="K563" s="270" t="str">
        <f t="shared" si="388"/>
        <v>-</v>
      </c>
      <c r="M563" s="255" t="str">
        <f ca="1">IF($N462=FALSE,"",OFFSET(Y$534,COUNTIF(W$535:W$545,"&lt;="&amp;U528),0)+P$3)</f>
        <v/>
      </c>
      <c r="N563" s="255" t="str">
        <f ca="1">IF($N462=FALSE,"",SUBSTITUTE(OFFSET($AA$534,COUNTIF($Z$535:$Z$544,"&lt;="&amp;ABS(C528)),0),0,"")&amp;N$535)</f>
        <v/>
      </c>
      <c r="O563" s="255" t="str">
        <f ca="1">IF($N462=FALSE,"",SUBSTITUTE(OFFSET($AA$534,COUNTIF($Z$535:$Z$544,"&lt;="&amp;ABS(H528)),0),0,"")&amp;O$535)</f>
        <v/>
      </c>
      <c r="P563" s="255" t="str">
        <f ca="1">IF($N462=FALSE,"",SUBSTITUTE(OFFSET($AA$534,COUNTIF($Z$535:$Z$544,"&lt;="&amp;ABS(I528)),0),0,"")&amp;P$535)</f>
        <v/>
      </c>
      <c r="Q563" s="255" t="str">
        <f t="shared" ref="Q563:R563" si="402">IF($N462=FALSE,"",Q$535)</f>
        <v/>
      </c>
      <c r="R563" s="255" t="str">
        <f t="shared" si="402"/>
        <v/>
      </c>
      <c r="T563" s="239"/>
    </row>
    <row r="564" spans="2:20" ht="15" customHeight="1">
      <c r="B564" s="240">
        <f t="shared" si="383"/>
        <v>29</v>
      </c>
      <c r="C564" s="260" t="str">
        <f t="shared" si="384"/>
        <v/>
      </c>
      <c r="D564" s="260" t="str">
        <f t="shared" si="385"/>
        <v>-</v>
      </c>
      <c r="E564" s="260" t="str">
        <f t="shared" si="386"/>
        <v>-</v>
      </c>
      <c r="F564" s="260" t="str">
        <f>IF($N463=FALSE,"",TEXT(IF(O$3=TRUE,ROUND(W529,$M$535),ROUNDUP(W529,$M$535)),Q564))</f>
        <v/>
      </c>
      <c r="H564" s="269" t="str">
        <f>IF($N463=FALSE,"",ROUND(Pressure_1_R4!N32*$H$429,M$535+1))</f>
        <v/>
      </c>
      <c r="I564" s="269" t="str">
        <f>IF($N463=FALSE,"",ROUND(Pressure_1_R4!O32*$H$429,M$535+1))</f>
        <v/>
      </c>
      <c r="J564" s="269" t="str">
        <f t="shared" si="387"/>
        <v/>
      </c>
      <c r="K564" s="270" t="str">
        <f t="shared" si="388"/>
        <v>-</v>
      </c>
      <c r="M564" s="255" t="str">
        <f ca="1">IF($N463=FALSE,"",OFFSET(Y$534,COUNTIF(W$535:W$545,"&lt;="&amp;U529),0)+P$3)</f>
        <v/>
      </c>
      <c r="N564" s="255" t="str">
        <f ca="1">IF($N463=FALSE,"",SUBSTITUTE(OFFSET($AA$534,COUNTIF($Z$535:$Z$544,"&lt;="&amp;ABS(C529)),0),0,"")&amp;N$535)</f>
        <v/>
      </c>
      <c r="O564" s="255" t="str">
        <f ca="1">IF($N463=FALSE,"",SUBSTITUTE(OFFSET($AA$534,COUNTIF($Z$535:$Z$544,"&lt;="&amp;ABS(H529)),0),0,"")&amp;O$535)</f>
        <v/>
      </c>
      <c r="P564" s="255" t="str">
        <f ca="1">IF($N463=FALSE,"",SUBSTITUTE(OFFSET($AA$534,COUNTIF($Z$535:$Z$544,"&lt;="&amp;ABS(I529)),0),0,"")&amp;P$535)</f>
        <v/>
      </c>
      <c r="Q564" s="255" t="str">
        <f t="shared" ref="Q564:R564" si="403">IF($N463=FALSE,"",Q$535)</f>
        <v/>
      </c>
      <c r="R564" s="255" t="str">
        <f t="shared" si="403"/>
        <v/>
      </c>
      <c r="T564" s="239"/>
    </row>
    <row r="565" spans="2:20" ht="15" customHeight="1">
      <c r="B565" s="240">
        <f t="shared" si="383"/>
        <v>30</v>
      </c>
      <c r="C565" s="260" t="str">
        <f t="shared" si="384"/>
        <v/>
      </c>
      <c r="D565" s="260" t="str">
        <f t="shared" si="385"/>
        <v>-</v>
      </c>
      <c r="E565" s="260" t="str">
        <f t="shared" si="386"/>
        <v>-</v>
      </c>
      <c r="F565" s="260" t="str">
        <f>IF($N464=FALSE,"",TEXT(IF(O$3=TRUE,ROUND(W530,$M$535),ROUNDUP(W530,$M$535)),Q565))</f>
        <v/>
      </c>
      <c r="H565" s="269" t="str">
        <f>IF($N464=FALSE,"",ROUND(Pressure_1_R4!N33*$H$429,M$535+1))</f>
        <v/>
      </c>
      <c r="I565" s="269" t="str">
        <f>IF($N464=FALSE,"",ROUND(Pressure_1_R4!O33*$H$429,M$535+1))</f>
        <v/>
      </c>
      <c r="J565" s="269" t="str">
        <f t="shared" si="387"/>
        <v/>
      </c>
      <c r="K565" s="270" t="str">
        <f t="shared" si="388"/>
        <v>-</v>
      </c>
      <c r="M565" s="255" t="str">
        <f ca="1">IF($N464=FALSE,"",OFFSET(Y$534,COUNTIF(W$535:W$545,"&lt;="&amp;U530),0)+P$3)</f>
        <v/>
      </c>
      <c r="N565" s="255" t="str">
        <f ca="1">IF($N464=FALSE,"",SUBSTITUTE(OFFSET($AA$534,COUNTIF($Z$535:$Z$544,"&lt;="&amp;ABS(C530)),0),0,"")&amp;N$535)</f>
        <v/>
      </c>
      <c r="O565" s="255" t="str">
        <f ca="1">IF($N464=FALSE,"",SUBSTITUTE(OFFSET($AA$534,COUNTIF($Z$535:$Z$544,"&lt;="&amp;ABS(H530)),0),0,"")&amp;O$535)</f>
        <v/>
      </c>
      <c r="P565" s="255" t="str">
        <f ca="1">IF($N464=FALSE,"",SUBSTITUTE(OFFSET($AA$534,COUNTIF($Z$535:$Z$544,"&lt;="&amp;ABS(I530)),0),0,"")&amp;P$535)</f>
        <v/>
      </c>
      <c r="Q565" s="255" t="str">
        <f t="shared" ref="Q565:R565" si="404">IF($N464=FALSE,"",Q$535)</f>
        <v/>
      </c>
      <c r="R565" s="255" t="str">
        <f t="shared" si="404"/>
        <v/>
      </c>
      <c r="T565" s="239"/>
    </row>
  </sheetData>
  <mergeCells count="164">
    <mergeCell ref="N498:N499"/>
    <mergeCell ref="W498:W499"/>
    <mergeCell ref="T533:U533"/>
    <mergeCell ref="B533:B535"/>
    <mergeCell ref="C533:C534"/>
    <mergeCell ref="D533:F533"/>
    <mergeCell ref="H533:J533"/>
    <mergeCell ref="K533:K534"/>
    <mergeCell ref="N533:R533"/>
    <mergeCell ref="Q498:Q499"/>
    <mergeCell ref="S498:S499"/>
    <mergeCell ref="T498:T499"/>
    <mergeCell ref="U498:U499"/>
    <mergeCell ref="O498:O499"/>
    <mergeCell ref="P498:P499"/>
    <mergeCell ref="B497:B500"/>
    <mergeCell ref="C497:C499"/>
    <mergeCell ref="D497:D499"/>
    <mergeCell ref="E497:E499"/>
    <mergeCell ref="G497:G499"/>
    <mergeCell ref="H497:K497"/>
    <mergeCell ref="L497:L499"/>
    <mergeCell ref="M497:Q497"/>
    <mergeCell ref="R497:R499"/>
    <mergeCell ref="S497:W497"/>
    <mergeCell ref="M498:M499"/>
    <mergeCell ref="B391:B393"/>
    <mergeCell ref="C391:C392"/>
    <mergeCell ref="D391:F391"/>
    <mergeCell ref="H391:J391"/>
    <mergeCell ref="K391:K392"/>
    <mergeCell ref="N391:R391"/>
    <mergeCell ref="T391:U391"/>
    <mergeCell ref="B432:B434"/>
    <mergeCell ref="C432:C434"/>
    <mergeCell ref="D432:D433"/>
    <mergeCell ref="E432:E433"/>
    <mergeCell ref="F432:H432"/>
    <mergeCell ref="I432:I434"/>
    <mergeCell ref="J432:L432"/>
    <mergeCell ref="N432:N434"/>
    <mergeCell ref="O432:O434"/>
    <mergeCell ref="P432:P434"/>
    <mergeCell ref="Q432:T432"/>
    <mergeCell ref="U432:X432"/>
    <mergeCell ref="X497:X500"/>
    <mergeCell ref="F497:F499"/>
    <mergeCell ref="V498:V499"/>
    <mergeCell ref="X355:X358"/>
    <mergeCell ref="M356:M357"/>
    <mergeCell ref="N356:N357"/>
    <mergeCell ref="O356:O357"/>
    <mergeCell ref="P356:P357"/>
    <mergeCell ref="U356:U357"/>
    <mergeCell ref="V356:V357"/>
    <mergeCell ref="Q356:Q357"/>
    <mergeCell ref="S356:S357"/>
    <mergeCell ref="T356:T357"/>
    <mergeCell ref="W356:W357"/>
    <mergeCell ref="M355:Q355"/>
    <mergeCell ref="R355:R357"/>
    <mergeCell ref="S355:W355"/>
    <mergeCell ref="T249:U249"/>
    <mergeCell ref="B290:B292"/>
    <mergeCell ref="C290:C292"/>
    <mergeCell ref="D290:D291"/>
    <mergeCell ref="E290:E291"/>
    <mergeCell ref="F290:H290"/>
    <mergeCell ref="I290:I292"/>
    <mergeCell ref="J290:L290"/>
    <mergeCell ref="N290:N292"/>
    <mergeCell ref="O290:O292"/>
    <mergeCell ref="P290:P292"/>
    <mergeCell ref="Q290:T290"/>
    <mergeCell ref="U290:X290"/>
    <mergeCell ref="B355:B358"/>
    <mergeCell ref="B249:B251"/>
    <mergeCell ref="C249:C250"/>
    <mergeCell ref="D249:F249"/>
    <mergeCell ref="H249:J249"/>
    <mergeCell ref="K249:K250"/>
    <mergeCell ref="N249:R249"/>
    <mergeCell ref="Q214:Q215"/>
    <mergeCell ref="S214:S215"/>
    <mergeCell ref="E213:E215"/>
    <mergeCell ref="G213:G215"/>
    <mergeCell ref="F213:F215"/>
    <mergeCell ref="B213:B216"/>
    <mergeCell ref="C213:C215"/>
    <mergeCell ref="D213:D215"/>
    <mergeCell ref="C355:C357"/>
    <mergeCell ref="D355:D357"/>
    <mergeCell ref="E355:E357"/>
    <mergeCell ref="G355:G357"/>
    <mergeCell ref="H355:K355"/>
    <mergeCell ref="L355:L357"/>
    <mergeCell ref="F355:F357"/>
    <mergeCell ref="W214:W215"/>
    <mergeCell ref="H213:K213"/>
    <mergeCell ref="L213:L215"/>
    <mergeCell ref="M213:Q213"/>
    <mergeCell ref="R213:R215"/>
    <mergeCell ref="S213:W213"/>
    <mergeCell ref="X213:X216"/>
    <mergeCell ref="M214:M215"/>
    <mergeCell ref="N214:N215"/>
    <mergeCell ref="O214:O215"/>
    <mergeCell ref="P214:P215"/>
    <mergeCell ref="U214:U215"/>
    <mergeCell ref="V214:V215"/>
    <mergeCell ref="T214:T215"/>
    <mergeCell ref="P148:P150"/>
    <mergeCell ref="Q148:T148"/>
    <mergeCell ref="U148:X148"/>
    <mergeCell ref="B107:B109"/>
    <mergeCell ref="C107:C108"/>
    <mergeCell ref="D107:F107"/>
    <mergeCell ref="H107:J107"/>
    <mergeCell ref="K107:K108"/>
    <mergeCell ref="N107:R107"/>
    <mergeCell ref="B148:B150"/>
    <mergeCell ref="C148:C150"/>
    <mergeCell ref="D148:D149"/>
    <mergeCell ref="E148:E149"/>
    <mergeCell ref="F148:H148"/>
    <mergeCell ref="I148:I150"/>
    <mergeCell ref="J148:L148"/>
    <mergeCell ref="N148:N150"/>
    <mergeCell ref="O148:O150"/>
    <mergeCell ref="B71:B74"/>
    <mergeCell ref="C71:C73"/>
    <mergeCell ref="D71:D73"/>
    <mergeCell ref="E71:E73"/>
    <mergeCell ref="G71:G73"/>
    <mergeCell ref="H71:K71"/>
    <mergeCell ref="L71:L73"/>
    <mergeCell ref="F71:F73"/>
    <mergeCell ref="T107:U107"/>
    <mergeCell ref="X71:X74"/>
    <mergeCell ref="M72:M73"/>
    <mergeCell ref="N72:N73"/>
    <mergeCell ref="O72:O73"/>
    <mergeCell ref="P72:P73"/>
    <mergeCell ref="Q72:Q73"/>
    <mergeCell ref="S72:S73"/>
    <mergeCell ref="T72:T73"/>
    <mergeCell ref="M71:Q71"/>
    <mergeCell ref="U72:U73"/>
    <mergeCell ref="V72:V73"/>
    <mergeCell ref="W72:W73"/>
    <mergeCell ref="R71:R73"/>
    <mergeCell ref="S71:W71"/>
    <mergeCell ref="J6:L6"/>
    <mergeCell ref="N6:N8"/>
    <mergeCell ref="O6:O8"/>
    <mergeCell ref="P6:P8"/>
    <mergeCell ref="Q6:T6"/>
    <mergeCell ref="U6:X6"/>
    <mergeCell ref="B6:B8"/>
    <mergeCell ref="C6:C8"/>
    <mergeCell ref="D6:D7"/>
    <mergeCell ref="E6:E7"/>
    <mergeCell ref="F6:H6"/>
    <mergeCell ref="I6:I8"/>
  </mergeCells>
  <phoneticPr fontId="5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1"/>
  <sheetViews>
    <sheetView workbookViewId="0"/>
  </sheetViews>
  <sheetFormatPr defaultColWidth="8.88671875" defaultRowHeight="12"/>
  <cols>
    <col min="1" max="1" width="4" style="207" bestFit="1" customWidth="1"/>
    <col min="2" max="2" width="6.6640625" style="207" bestFit="1" customWidth="1"/>
    <col min="3" max="3" width="15.88671875" style="207" bestFit="1" customWidth="1"/>
    <col min="4" max="13" width="1.77734375" style="207" customWidth="1"/>
    <col min="14" max="14" width="5.77734375" style="207" bestFit="1" customWidth="1"/>
    <col min="15" max="16" width="7.5546875" style="207" bestFit="1" customWidth="1"/>
    <col min="17" max="17" width="4" style="207" bestFit="1" customWidth="1"/>
    <col min="18" max="18" width="6.5546875" style="207" bestFit="1" customWidth="1"/>
    <col min="19" max="19" width="4" style="207" bestFit="1" customWidth="1"/>
    <col min="20" max="20" width="6.5546875" style="207" bestFit="1" customWidth="1"/>
    <col min="21" max="21" width="1.77734375" style="207" customWidth="1"/>
    <col min="22" max="22" width="9.33203125" style="207" bestFit="1" customWidth="1"/>
    <col min="23" max="23" width="6.6640625" style="207" bestFit="1" customWidth="1"/>
    <col min="24" max="24" width="1.77734375" style="207" customWidth="1"/>
    <col min="25" max="26" width="6.6640625" style="207" bestFit="1" customWidth="1"/>
    <col min="27" max="27" width="9.88671875" style="207" bestFit="1" customWidth="1"/>
    <col min="28" max="28" width="8.109375" style="207" bestFit="1" customWidth="1"/>
    <col min="29" max="34" width="1.77734375" style="207" customWidth="1"/>
    <col min="35" max="35" width="7.5546875" style="207" bestFit="1" customWidth="1"/>
    <col min="36" max="16384" width="8.88671875" style="207"/>
  </cols>
  <sheetData>
    <row r="1" spans="1:36">
      <c r="A1" s="334" t="s">
        <v>61</v>
      </c>
      <c r="B1" s="334" t="s">
        <v>62</v>
      </c>
      <c r="C1" s="334" t="s">
        <v>103</v>
      </c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 t="s">
        <v>104</v>
      </c>
      <c r="O1" s="334" t="s">
        <v>105</v>
      </c>
      <c r="P1" s="334" t="s">
        <v>106</v>
      </c>
      <c r="Q1" s="334" t="s">
        <v>63</v>
      </c>
      <c r="R1" s="334" t="s">
        <v>107</v>
      </c>
      <c r="S1" s="334" t="s">
        <v>63</v>
      </c>
      <c r="T1" s="334" t="s">
        <v>108</v>
      </c>
      <c r="U1" s="334"/>
      <c r="V1" s="334" t="s">
        <v>109</v>
      </c>
      <c r="W1" s="334" t="s">
        <v>110</v>
      </c>
      <c r="X1" s="334"/>
      <c r="Y1" s="334" t="s">
        <v>111</v>
      </c>
      <c r="Z1" s="334" t="s">
        <v>112</v>
      </c>
      <c r="AA1" s="334" t="s">
        <v>113</v>
      </c>
      <c r="AB1" s="334" t="s">
        <v>114</v>
      </c>
      <c r="AC1" s="334"/>
      <c r="AD1" s="334"/>
      <c r="AE1" s="334"/>
      <c r="AF1" s="334"/>
      <c r="AG1" s="334"/>
      <c r="AH1" s="334"/>
      <c r="AI1" s="334" t="s">
        <v>115</v>
      </c>
      <c r="AJ1" s="335" t="s">
        <v>789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192"/>
  <sheetViews>
    <sheetView zoomScaleNormal="100" workbookViewId="0"/>
  </sheetViews>
  <sheetFormatPr defaultColWidth="9" defaultRowHeight="17.100000000000001" customHeight="1"/>
  <cols>
    <col min="1" max="36" width="10.44140625" style="47" customWidth="1"/>
    <col min="37" max="16384" width="9" style="47"/>
  </cols>
  <sheetData>
    <row r="1" spans="1:23" s="22" customFormat="1" ht="33" customHeight="1">
      <c r="A1" s="26" t="s">
        <v>58</v>
      </c>
    </row>
    <row r="2" spans="1:23" s="22" customFormat="1" ht="17.100000000000001" customHeight="1">
      <c r="A2" s="28" t="s">
        <v>45</v>
      </c>
      <c r="G2" s="209" t="s">
        <v>53</v>
      </c>
      <c r="J2" s="209" t="s">
        <v>116</v>
      </c>
      <c r="N2" s="28" t="s">
        <v>119</v>
      </c>
      <c r="Q2" s="28" t="s">
        <v>46</v>
      </c>
      <c r="U2" s="28" t="s">
        <v>837</v>
      </c>
    </row>
    <row r="3" spans="1:23" s="22" customFormat="1" ht="27">
      <c r="A3" s="23" t="s">
        <v>47</v>
      </c>
      <c r="B3" s="25" t="s">
        <v>48</v>
      </c>
      <c r="C3" s="25" t="s">
        <v>49</v>
      </c>
      <c r="D3" s="23" t="s">
        <v>50</v>
      </c>
      <c r="E3" s="25" t="s">
        <v>51</v>
      </c>
      <c r="F3" s="25" t="s">
        <v>52</v>
      </c>
      <c r="G3" s="25" t="s">
        <v>53</v>
      </c>
      <c r="H3" s="25"/>
      <c r="I3" s="25"/>
      <c r="J3" s="23" t="s">
        <v>117</v>
      </c>
      <c r="K3" s="25" t="s">
        <v>95</v>
      </c>
      <c r="L3" s="25" t="s">
        <v>54</v>
      </c>
      <c r="M3" s="25" t="s">
        <v>118</v>
      </c>
      <c r="N3" s="25" t="s">
        <v>120</v>
      </c>
      <c r="O3" s="210" t="s">
        <v>121</v>
      </c>
      <c r="P3" s="210" t="s">
        <v>122</v>
      </c>
      <c r="Q3" s="25" t="s">
        <v>68</v>
      </c>
      <c r="R3" s="25" t="s">
        <v>69</v>
      </c>
      <c r="S3" s="25" t="s">
        <v>123</v>
      </c>
      <c r="U3" s="25" t="s">
        <v>68</v>
      </c>
      <c r="V3" s="25" t="s">
        <v>69</v>
      </c>
      <c r="W3" s="25" t="s">
        <v>123</v>
      </c>
    </row>
    <row r="4" spans="1:23" s="22" customFormat="1" ht="17.100000000000001" customHeight="1">
      <c r="A4" s="48"/>
      <c r="B4" s="36"/>
      <c r="C4" s="36"/>
      <c r="D4" s="36"/>
      <c r="E4" s="36"/>
      <c r="F4" s="36"/>
      <c r="G4" s="36"/>
      <c r="H4" s="191"/>
      <c r="I4" s="191"/>
      <c r="J4" s="36"/>
      <c r="K4" s="36"/>
      <c r="L4" s="191"/>
      <c r="M4" s="191"/>
      <c r="N4" s="36"/>
      <c r="O4" s="36"/>
      <c r="P4" s="36"/>
      <c r="Q4" s="37"/>
      <c r="R4" s="37"/>
      <c r="S4" s="37"/>
      <c r="U4" s="37"/>
      <c r="V4" s="37"/>
      <c r="W4" s="37"/>
    </row>
    <row r="5" spans="1:23" s="22" customFormat="1" ht="17.100000000000001" customHeight="1">
      <c r="A5" s="48"/>
      <c r="B5" s="36"/>
      <c r="C5" s="36"/>
      <c r="D5" s="36"/>
      <c r="E5" s="36"/>
      <c r="F5" s="36"/>
      <c r="G5" s="36"/>
      <c r="H5" s="191"/>
      <c r="I5" s="191"/>
      <c r="J5" s="36"/>
      <c r="K5" s="36"/>
      <c r="L5" s="191"/>
      <c r="M5" s="191"/>
      <c r="N5" s="36"/>
      <c r="O5" s="36"/>
      <c r="P5" s="37"/>
      <c r="Q5" s="37"/>
      <c r="R5" s="37"/>
      <c r="S5" s="37"/>
      <c r="U5" s="37"/>
      <c r="V5" s="37"/>
      <c r="W5" s="37"/>
    </row>
    <row r="6" spans="1:23" s="22" customFormat="1" ht="17.100000000000001" customHeight="1">
      <c r="A6" s="48"/>
      <c r="B6" s="36"/>
      <c r="C6" s="36"/>
      <c r="D6" s="36"/>
      <c r="E6" s="36"/>
      <c r="F6" s="36"/>
      <c r="G6" s="36"/>
      <c r="H6" s="191"/>
      <c r="I6" s="191"/>
      <c r="J6" s="36"/>
      <c r="K6" s="36"/>
      <c r="L6" s="191"/>
      <c r="M6" s="191"/>
      <c r="N6" s="36"/>
      <c r="O6" s="36"/>
      <c r="P6" s="37"/>
      <c r="Q6" s="37"/>
      <c r="R6" s="37"/>
      <c r="S6" s="37"/>
      <c r="U6" s="37"/>
      <c r="V6" s="37"/>
      <c r="W6" s="37"/>
    </row>
    <row r="7" spans="1:23" s="22" customFormat="1" ht="17.100000000000001" customHeight="1">
      <c r="A7" s="48"/>
      <c r="B7" s="36"/>
      <c r="C7" s="36"/>
      <c r="D7" s="36"/>
      <c r="E7" s="36"/>
      <c r="F7" s="36"/>
      <c r="G7" s="36"/>
      <c r="H7" s="191"/>
      <c r="I7" s="191"/>
      <c r="J7" s="36"/>
      <c r="K7" s="36"/>
      <c r="L7" s="191"/>
      <c r="M7" s="191"/>
      <c r="N7" s="36"/>
      <c r="O7" s="36"/>
      <c r="P7" s="37"/>
      <c r="Q7" s="37"/>
      <c r="R7" s="37"/>
      <c r="S7" s="37"/>
      <c r="U7" s="37"/>
      <c r="V7" s="37"/>
      <c r="W7" s="37"/>
    </row>
    <row r="8" spans="1:23" s="22" customFormat="1" ht="17.100000000000001" customHeight="1">
      <c r="A8" s="48"/>
      <c r="B8" s="36"/>
      <c r="C8" s="36"/>
      <c r="D8" s="36"/>
      <c r="E8" s="36"/>
      <c r="F8" s="36"/>
      <c r="G8" s="36"/>
      <c r="H8" s="191"/>
      <c r="I8" s="191"/>
      <c r="J8" s="36"/>
      <c r="K8" s="36"/>
      <c r="L8" s="191"/>
      <c r="M8" s="191"/>
      <c r="N8" s="36"/>
      <c r="O8" s="36"/>
      <c r="P8" s="37"/>
      <c r="Q8" s="37"/>
      <c r="R8" s="37"/>
      <c r="S8" s="37"/>
      <c r="U8" s="37"/>
      <c r="V8" s="37"/>
      <c r="W8" s="37"/>
    </row>
    <row r="9" spans="1:23" s="22" customFormat="1" ht="17.100000000000001" customHeight="1">
      <c r="A9" s="48"/>
      <c r="B9" s="36"/>
      <c r="C9" s="36"/>
      <c r="D9" s="36"/>
      <c r="E9" s="36"/>
      <c r="F9" s="36"/>
      <c r="G9" s="36"/>
      <c r="H9" s="191"/>
      <c r="I9" s="191"/>
      <c r="J9" s="36"/>
      <c r="K9" s="36"/>
      <c r="L9" s="191"/>
      <c r="M9" s="191"/>
      <c r="N9" s="36"/>
      <c r="O9" s="36"/>
      <c r="P9" s="37"/>
      <c r="Q9" s="37"/>
      <c r="R9" s="37"/>
      <c r="S9" s="37"/>
      <c r="U9" s="37"/>
      <c r="V9" s="37"/>
      <c r="W9" s="37"/>
    </row>
    <row r="10" spans="1:23" s="22" customFormat="1" ht="17.100000000000001" customHeight="1">
      <c r="A10" s="48"/>
      <c r="B10" s="36"/>
      <c r="C10" s="36"/>
      <c r="D10" s="36"/>
      <c r="E10" s="36"/>
      <c r="F10" s="36"/>
      <c r="G10" s="36"/>
      <c r="H10" s="191"/>
      <c r="I10" s="191"/>
      <c r="J10" s="36"/>
      <c r="K10" s="36"/>
      <c r="L10" s="191"/>
      <c r="M10" s="191"/>
      <c r="N10" s="36"/>
      <c r="O10" s="36"/>
      <c r="P10" s="37"/>
      <c r="Q10" s="37"/>
      <c r="R10" s="37"/>
      <c r="S10" s="37"/>
      <c r="U10" s="37"/>
      <c r="V10" s="37"/>
      <c r="W10" s="37"/>
    </row>
    <row r="11" spans="1:23" s="22" customFormat="1" ht="17.100000000000001" customHeight="1">
      <c r="A11" s="48"/>
      <c r="B11" s="36"/>
      <c r="C11" s="36"/>
      <c r="D11" s="36"/>
      <c r="E11" s="36"/>
      <c r="F11" s="36"/>
      <c r="G11" s="36"/>
      <c r="H11" s="191"/>
      <c r="I11" s="191"/>
      <c r="J11" s="36"/>
      <c r="K11" s="36"/>
      <c r="L11" s="191"/>
      <c r="M11" s="191"/>
      <c r="N11" s="36"/>
      <c r="O11" s="36"/>
      <c r="P11" s="37"/>
      <c r="Q11" s="37"/>
      <c r="R11" s="37"/>
      <c r="S11" s="37"/>
      <c r="U11" s="37"/>
      <c r="V11" s="37"/>
      <c r="W11" s="37"/>
    </row>
    <row r="12" spans="1:23" s="22" customFormat="1" ht="17.100000000000001" customHeight="1">
      <c r="A12" s="48"/>
      <c r="B12" s="36"/>
      <c r="C12" s="36"/>
      <c r="D12" s="36"/>
      <c r="E12" s="36"/>
      <c r="F12" s="36"/>
      <c r="G12" s="36"/>
      <c r="H12" s="191"/>
      <c r="I12" s="191"/>
      <c r="J12" s="36"/>
      <c r="K12" s="36"/>
      <c r="L12" s="191"/>
      <c r="M12" s="191"/>
      <c r="N12" s="36"/>
      <c r="O12" s="36"/>
      <c r="P12" s="37"/>
      <c r="Q12" s="37"/>
      <c r="R12" s="37"/>
      <c r="S12" s="37"/>
      <c r="U12" s="37"/>
      <c r="V12" s="37"/>
      <c r="W12" s="37"/>
    </row>
    <row r="13" spans="1:23" s="22" customFormat="1" ht="17.100000000000001" customHeight="1">
      <c r="A13" s="48"/>
      <c r="B13" s="36"/>
      <c r="C13" s="36"/>
      <c r="D13" s="36"/>
      <c r="E13" s="36"/>
      <c r="F13" s="36"/>
      <c r="G13" s="36"/>
      <c r="H13" s="191"/>
      <c r="I13" s="191"/>
      <c r="J13" s="36"/>
      <c r="K13" s="36"/>
      <c r="L13" s="191"/>
      <c r="M13" s="191"/>
      <c r="N13" s="36"/>
      <c r="O13" s="36"/>
      <c r="P13" s="37"/>
      <c r="Q13" s="37"/>
      <c r="R13" s="37"/>
      <c r="S13" s="37"/>
      <c r="U13" s="37"/>
      <c r="V13" s="37"/>
      <c r="W13" s="37"/>
    </row>
    <row r="14" spans="1:23" s="22" customFormat="1" ht="17.100000000000001" customHeight="1">
      <c r="A14" s="48"/>
      <c r="B14" s="36"/>
      <c r="C14" s="36"/>
      <c r="D14" s="36"/>
      <c r="E14" s="36"/>
      <c r="F14" s="36"/>
      <c r="G14" s="36"/>
      <c r="H14" s="191"/>
      <c r="I14" s="191"/>
      <c r="J14" s="36"/>
      <c r="K14" s="36"/>
      <c r="L14" s="191"/>
      <c r="M14" s="191"/>
      <c r="N14" s="36"/>
      <c r="O14" s="36"/>
      <c r="P14" s="37"/>
      <c r="Q14" s="37"/>
      <c r="R14" s="37"/>
      <c r="S14" s="37"/>
      <c r="U14" s="37"/>
      <c r="V14" s="37"/>
      <c r="W14" s="37"/>
    </row>
    <row r="15" spans="1:23" s="22" customFormat="1" ht="17.100000000000001" customHeight="1">
      <c r="A15" s="48"/>
      <c r="B15" s="36"/>
      <c r="C15" s="36"/>
      <c r="D15" s="36"/>
      <c r="E15" s="36"/>
      <c r="F15" s="36"/>
      <c r="G15" s="36"/>
      <c r="H15" s="191"/>
      <c r="I15" s="191"/>
      <c r="J15" s="36"/>
      <c r="K15" s="36"/>
      <c r="L15" s="94"/>
      <c r="M15" s="94"/>
      <c r="N15" s="37"/>
      <c r="O15" s="37"/>
      <c r="P15" s="37"/>
      <c r="Q15" s="37"/>
      <c r="R15" s="37"/>
      <c r="S15" s="37"/>
      <c r="U15" s="37"/>
      <c r="V15" s="37"/>
      <c r="W15" s="37"/>
    </row>
    <row r="16" spans="1:23" s="22" customFormat="1" ht="17.100000000000001" customHeight="1">
      <c r="A16" s="48"/>
      <c r="B16" s="36"/>
      <c r="C16" s="36"/>
      <c r="D16" s="36"/>
      <c r="E16" s="36"/>
      <c r="F16" s="36"/>
      <c r="G16" s="36"/>
      <c r="H16" s="191"/>
      <c r="I16" s="191"/>
      <c r="J16" s="36"/>
      <c r="K16" s="36"/>
      <c r="L16" s="94"/>
      <c r="M16" s="94"/>
      <c r="N16" s="37"/>
      <c r="O16" s="37"/>
      <c r="P16" s="37"/>
      <c r="Q16" s="37"/>
      <c r="R16" s="37"/>
      <c r="S16" s="37"/>
      <c r="U16" s="37"/>
      <c r="V16" s="37"/>
      <c r="W16" s="37"/>
    </row>
    <row r="17" spans="1:23" s="22" customFormat="1" ht="17.100000000000001" customHeight="1">
      <c r="A17" s="48"/>
      <c r="B17" s="36"/>
      <c r="C17" s="36"/>
      <c r="D17" s="36"/>
      <c r="E17" s="36"/>
      <c r="F17" s="36"/>
      <c r="G17" s="36"/>
      <c r="H17" s="191"/>
      <c r="I17" s="191"/>
      <c r="J17" s="36"/>
      <c r="K17" s="36"/>
      <c r="L17" s="94"/>
      <c r="M17" s="94"/>
      <c r="N17" s="37"/>
      <c r="O17" s="37"/>
      <c r="P17" s="37"/>
      <c r="Q17" s="37"/>
      <c r="R17" s="37"/>
      <c r="S17" s="37"/>
      <c r="U17" s="37"/>
      <c r="V17" s="37"/>
      <c r="W17" s="37"/>
    </row>
    <row r="18" spans="1:23" s="22" customFormat="1" ht="17.100000000000001" customHeight="1">
      <c r="A18" s="48"/>
      <c r="B18" s="36"/>
      <c r="C18" s="36"/>
      <c r="D18" s="36"/>
      <c r="E18" s="36"/>
      <c r="F18" s="36"/>
      <c r="G18" s="36"/>
      <c r="H18" s="191"/>
      <c r="I18" s="191"/>
      <c r="J18" s="36"/>
      <c r="K18" s="36"/>
      <c r="L18" s="94"/>
      <c r="M18" s="94"/>
      <c r="N18" s="37"/>
      <c r="O18" s="37"/>
      <c r="P18" s="37"/>
      <c r="Q18" s="37"/>
      <c r="R18" s="37"/>
      <c r="S18" s="37"/>
      <c r="U18" s="37"/>
      <c r="V18" s="37"/>
      <c r="W18" s="37"/>
    </row>
    <row r="19" spans="1:23" s="22" customFormat="1" ht="17.100000000000001" customHeight="1">
      <c r="A19" s="48"/>
      <c r="B19" s="36"/>
      <c r="C19" s="36"/>
      <c r="D19" s="36"/>
      <c r="E19" s="36"/>
      <c r="F19" s="36"/>
      <c r="G19" s="36"/>
      <c r="H19" s="191"/>
      <c r="I19" s="191"/>
      <c r="J19" s="36"/>
      <c r="K19" s="36"/>
      <c r="L19" s="94"/>
      <c r="M19" s="94"/>
      <c r="N19" s="37"/>
      <c r="O19" s="37"/>
      <c r="P19" s="37"/>
      <c r="Q19" s="37"/>
      <c r="R19" s="37"/>
      <c r="S19" s="37"/>
      <c r="U19" s="37"/>
      <c r="V19" s="37"/>
      <c r="W19" s="37"/>
    </row>
    <row r="20" spans="1:23" s="22" customFormat="1" ht="17.100000000000001" customHeight="1">
      <c r="A20" s="48"/>
      <c r="B20" s="36"/>
      <c r="C20" s="36"/>
      <c r="D20" s="36"/>
      <c r="E20" s="36"/>
      <c r="F20" s="36"/>
      <c r="G20" s="36"/>
      <c r="H20" s="191"/>
      <c r="I20" s="191"/>
      <c r="J20" s="36"/>
      <c r="K20" s="36"/>
      <c r="L20" s="94"/>
      <c r="M20" s="94"/>
      <c r="N20" s="37"/>
      <c r="O20" s="37"/>
      <c r="P20" s="37"/>
      <c r="Q20" s="37"/>
      <c r="R20" s="37"/>
      <c r="S20" s="37"/>
      <c r="U20" s="37"/>
      <c r="V20" s="37"/>
      <c r="W20" s="37"/>
    </row>
    <row r="21" spans="1:23" s="22" customFormat="1" ht="17.100000000000001" customHeight="1">
      <c r="A21" s="48"/>
      <c r="B21" s="36"/>
      <c r="C21" s="36"/>
      <c r="D21" s="36"/>
      <c r="E21" s="36"/>
      <c r="F21" s="36"/>
      <c r="G21" s="36"/>
      <c r="H21" s="191"/>
      <c r="I21" s="191"/>
      <c r="J21" s="36"/>
      <c r="K21" s="36"/>
      <c r="L21" s="94"/>
      <c r="M21" s="94"/>
      <c r="N21" s="37"/>
      <c r="O21" s="37"/>
      <c r="P21" s="37"/>
      <c r="Q21" s="37"/>
      <c r="R21" s="37"/>
      <c r="S21" s="37"/>
      <c r="U21" s="37"/>
      <c r="V21" s="37"/>
      <c r="W21" s="37"/>
    </row>
    <row r="22" spans="1:23" s="22" customFormat="1" ht="17.100000000000001" customHeight="1">
      <c r="A22" s="49"/>
      <c r="B22" s="24"/>
      <c r="C22" s="24"/>
      <c r="D22" s="24"/>
      <c r="E22" s="24"/>
      <c r="F22" s="24"/>
      <c r="G22" s="24"/>
      <c r="H22" s="191"/>
      <c r="I22" s="191"/>
      <c r="J22" s="24"/>
      <c r="K22" s="24"/>
      <c r="L22" s="94"/>
      <c r="M22" s="94"/>
      <c r="N22" s="37"/>
      <c r="O22" s="37"/>
      <c r="P22" s="37"/>
      <c r="Q22" s="37"/>
      <c r="R22" s="37"/>
      <c r="S22" s="37"/>
      <c r="U22" s="37"/>
      <c r="V22" s="37"/>
      <c r="W22" s="37"/>
    </row>
    <row r="23" spans="1:23" s="22" customFormat="1" ht="17.100000000000001" customHeight="1">
      <c r="A23" s="62"/>
      <c r="B23" s="63"/>
      <c r="C23" s="63"/>
      <c r="D23" s="63"/>
      <c r="E23" s="63"/>
      <c r="F23" s="63"/>
      <c r="G23" s="63"/>
      <c r="H23" s="191"/>
      <c r="I23" s="191"/>
      <c r="J23" s="63"/>
      <c r="K23" s="63"/>
      <c r="L23" s="94"/>
      <c r="M23" s="94"/>
      <c r="N23" s="64"/>
      <c r="O23" s="64"/>
      <c r="P23" s="64"/>
      <c r="Q23" s="64"/>
      <c r="R23" s="64"/>
      <c r="S23" s="64"/>
      <c r="U23" s="64"/>
      <c r="V23" s="64"/>
      <c r="W23" s="64"/>
    </row>
    <row r="24" spans="1:23" s="22" customFormat="1" ht="17.100000000000001" customHeight="1">
      <c r="A24" s="62"/>
      <c r="B24" s="63"/>
      <c r="C24" s="63"/>
      <c r="D24" s="63"/>
      <c r="E24" s="63"/>
      <c r="F24" s="63"/>
      <c r="G24" s="63"/>
      <c r="H24" s="191"/>
      <c r="I24" s="191"/>
      <c r="J24" s="63"/>
      <c r="K24" s="63"/>
      <c r="L24" s="94"/>
      <c r="M24" s="94"/>
      <c r="N24" s="64"/>
      <c r="O24" s="64"/>
      <c r="P24" s="64"/>
      <c r="Q24" s="64"/>
      <c r="R24" s="64"/>
      <c r="S24" s="64"/>
      <c r="U24" s="64"/>
      <c r="V24" s="64"/>
      <c r="W24" s="64"/>
    </row>
    <row r="25" spans="1:23" s="22" customFormat="1" ht="17.100000000000001" customHeight="1">
      <c r="A25" s="21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94"/>
      <c r="M25" s="94"/>
      <c r="N25" s="94"/>
      <c r="O25" s="94"/>
      <c r="P25" s="94"/>
      <c r="Q25" s="94"/>
      <c r="R25" s="94"/>
      <c r="S25" s="94"/>
      <c r="U25" s="94"/>
      <c r="V25" s="94"/>
      <c r="W25" s="94"/>
    </row>
    <row r="26" spans="1:23" s="22" customFormat="1" ht="17.100000000000001" customHeight="1">
      <c r="A26" s="211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94"/>
      <c r="M26" s="94"/>
      <c r="N26" s="94"/>
      <c r="O26" s="94"/>
      <c r="P26" s="94"/>
      <c r="Q26" s="94"/>
      <c r="R26" s="94"/>
      <c r="S26" s="94"/>
      <c r="U26" s="94"/>
      <c r="V26" s="94"/>
      <c r="W26" s="94"/>
    </row>
    <row r="27" spans="1:23" s="22" customFormat="1" ht="17.100000000000001" customHeight="1">
      <c r="A27" s="211"/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94"/>
      <c r="M27" s="94"/>
      <c r="N27" s="94"/>
      <c r="O27" s="94"/>
      <c r="P27" s="94"/>
      <c r="Q27" s="94"/>
      <c r="R27" s="94"/>
      <c r="S27" s="94"/>
      <c r="U27" s="94"/>
      <c r="V27" s="94"/>
      <c r="W27" s="94"/>
    </row>
    <row r="28" spans="1:23" s="22" customFormat="1" ht="17.100000000000001" customHeight="1">
      <c r="A28" s="21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94"/>
      <c r="M28" s="94"/>
      <c r="N28" s="94"/>
      <c r="O28" s="94"/>
      <c r="P28" s="94"/>
      <c r="Q28" s="94"/>
      <c r="R28" s="94"/>
      <c r="S28" s="94"/>
      <c r="U28" s="94"/>
      <c r="V28" s="94"/>
      <c r="W28" s="94"/>
    </row>
    <row r="29" spans="1:23" s="22" customFormat="1" ht="17.100000000000001" customHeight="1">
      <c r="A29" s="21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94"/>
      <c r="M29" s="94"/>
      <c r="N29" s="94"/>
      <c r="O29" s="94"/>
      <c r="P29" s="94"/>
      <c r="Q29" s="94"/>
      <c r="R29" s="94"/>
      <c r="S29" s="94"/>
      <c r="U29" s="94"/>
      <c r="V29" s="94"/>
      <c r="W29" s="94"/>
    </row>
    <row r="30" spans="1:23" s="22" customFormat="1" ht="17.100000000000001" customHeight="1">
      <c r="A30" s="21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94"/>
      <c r="M30" s="94"/>
      <c r="N30" s="94"/>
      <c r="O30" s="94"/>
      <c r="P30" s="94"/>
      <c r="Q30" s="94"/>
      <c r="R30" s="94"/>
      <c r="S30" s="94"/>
      <c r="U30" s="94"/>
      <c r="V30" s="94"/>
      <c r="W30" s="94"/>
    </row>
    <row r="31" spans="1:23" s="22" customFormat="1" ht="17.100000000000001" customHeight="1">
      <c r="A31" s="21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94"/>
      <c r="M31" s="94"/>
      <c r="N31" s="94"/>
      <c r="O31" s="94"/>
      <c r="P31" s="94"/>
      <c r="Q31" s="94"/>
      <c r="R31" s="94"/>
      <c r="S31" s="94"/>
      <c r="U31" s="94"/>
      <c r="V31" s="94"/>
      <c r="W31" s="94"/>
    </row>
    <row r="32" spans="1:23" s="22" customFormat="1" ht="17.100000000000001" customHeight="1">
      <c r="A32" s="21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94"/>
      <c r="M32" s="94"/>
      <c r="N32" s="94"/>
      <c r="O32" s="94"/>
      <c r="P32" s="94"/>
      <c r="Q32" s="94"/>
      <c r="R32" s="94"/>
      <c r="S32" s="94"/>
      <c r="U32" s="94"/>
      <c r="V32" s="94"/>
      <c r="W32" s="94"/>
    </row>
    <row r="33" spans="1:23" s="22" customFormat="1" ht="17.100000000000001" customHeight="1">
      <c r="A33" s="494"/>
      <c r="B33" s="495"/>
      <c r="C33" s="495"/>
      <c r="D33" s="495"/>
      <c r="E33" s="495"/>
      <c r="F33" s="495"/>
      <c r="G33" s="495"/>
      <c r="H33" s="495"/>
      <c r="I33" s="495"/>
      <c r="J33" s="495"/>
      <c r="K33" s="495"/>
      <c r="L33" s="496"/>
      <c r="M33" s="496"/>
      <c r="N33" s="496"/>
      <c r="O33" s="496"/>
      <c r="P33" s="496"/>
      <c r="Q33" s="496"/>
      <c r="R33" s="496"/>
      <c r="S33" s="496"/>
      <c r="U33" s="496"/>
      <c r="V33" s="496"/>
      <c r="W33" s="496"/>
    </row>
    <row r="34" spans="1:23" s="22" customFormat="1" ht="17.100000000000001" customHeight="1">
      <c r="A34" s="494"/>
      <c r="B34" s="495"/>
      <c r="C34" s="495"/>
      <c r="D34" s="495"/>
      <c r="E34" s="495"/>
      <c r="F34" s="495"/>
      <c r="G34" s="495"/>
      <c r="H34" s="495"/>
      <c r="I34" s="495"/>
      <c r="J34" s="495"/>
      <c r="K34" s="495"/>
      <c r="L34" s="496"/>
      <c r="M34" s="496"/>
      <c r="N34" s="496"/>
      <c r="O34" s="496"/>
      <c r="P34" s="496"/>
      <c r="Q34" s="496"/>
      <c r="R34" s="496"/>
      <c r="S34" s="496"/>
      <c r="U34" s="496"/>
      <c r="V34" s="496"/>
      <c r="W34" s="496"/>
    </row>
    <row r="35" spans="1:23" s="22" customFormat="1" ht="17.100000000000001" customHeight="1">
      <c r="A35" s="494"/>
      <c r="B35" s="495"/>
      <c r="C35" s="495"/>
      <c r="D35" s="495"/>
      <c r="E35" s="495"/>
      <c r="F35" s="495"/>
      <c r="G35" s="495"/>
      <c r="H35" s="495"/>
      <c r="I35" s="495"/>
      <c r="J35" s="495"/>
      <c r="K35" s="495"/>
      <c r="L35" s="496"/>
      <c r="M35" s="496"/>
      <c r="N35" s="496"/>
      <c r="O35" s="496"/>
      <c r="P35" s="496"/>
      <c r="Q35" s="496"/>
      <c r="R35" s="496"/>
      <c r="S35" s="496"/>
      <c r="U35" s="496"/>
      <c r="V35" s="496"/>
      <c r="W35" s="496"/>
    </row>
    <row r="36" spans="1:23" s="22" customFormat="1" ht="17.100000000000001" customHeight="1">
      <c r="A36" s="494"/>
      <c r="B36" s="495"/>
      <c r="C36" s="495"/>
      <c r="D36" s="495"/>
      <c r="E36" s="495"/>
      <c r="F36" s="495"/>
      <c r="G36" s="495"/>
      <c r="H36" s="495"/>
      <c r="I36" s="495"/>
      <c r="J36" s="495"/>
      <c r="K36" s="495"/>
      <c r="L36" s="496"/>
      <c r="M36" s="496"/>
      <c r="N36" s="496"/>
      <c r="O36" s="496"/>
      <c r="P36" s="496"/>
      <c r="Q36" s="496"/>
      <c r="R36" s="496"/>
      <c r="S36" s="496"/>
      <c r="U36" s="496"/>
      <c r="V36" s="496"/>
      <c r="W36" s="496"/>
    </row>
    <row r="37" spans="1:23" s="22" customFormat="1" ht="17.100000000000001" customHeight="1">
      <c r="A37" s="494"/>
      <c r="B37" s="495"/>
      <c r="C37" s="495"/>
      <c r="D37" s="495"/>
      <c r="E37" s="495"/>
      <c r="F37" s="495"/>
      <c r="G37" s="495"/>
      <c r="H37" s="495"/>
      <c r="I37" s="495"/>
      <c r="J37" s="495"/>
      <c r="K37" s="495"/>
      <c r="L37" s="496"/>
      <c r="M37" s="496"/>
      <c r="N37" s="496"/>
      <c r="O37" s="496"/>
      <c r="P37" s="496"/>
      <c r="Q37" s="496"/>
      <c r="R37" s="496"/>
      <c r="S37" s="496"/>
      <c r="U37" s="496"/>
      <c r="V37" s="496"/>
      <c r="W37" s="496"/>
    </row>
    <row r="38" spans="1:23" s="22" customFormat="1" ht="17.100000000000001" customHeight="1">
      <c r="A38" s="494"/>
      <c r="B38" s="495"/>
      <c r="C38" s="495"/>
      <c r="D38" s="495"/>
      <c r="E38" s="495"/>
      <c r="F38" s="495"/>
      <c r="G38" s="495"/>
      <c r="H38" s="495"/>
      <c r="I38" s="495"/>
      <c r="J38" s="495"/>
      <c r="K38" s="495"/>
      <c r="L38" s="496"/>
      <c r="M38" s="496"/>
      <c r="N38" s="496"/>
      <c r="O38" s="496"/>
      <c r="P38" s="496"/>
      <c r="Q38" s="496"/>
      <c r="R38" s="496"/>
      <c r="S38" s="496"/>
      <c r="U38" s="496"/>
      <c r="V38" s="496"/>
      <c r="W38" s="496"/>
    </row>
    <row r="39" spans="1:23" s="22" customFormat="1" ht="17.100000000000001" customHeight="1">
      <c r="A39" s="494"/>
      <c r="B39" s="495"/>
      <c r="C39" s="495"/>
      <c r="D39" s="495"/>
      <c r="E39" s="495"/>
      <c r="F39" s="495"/>
      <c r="G39" s="495"/>
      <c r="H39" s="495"/>
      <c r="I39" s="495"/>
      <c r="J39" s="495"/>
      <c r="K39" s="495"/>
      <c r="L39" s="496"/>
      <c r="M39" s="496"/>
      <c r="N39" s="496"/>
      <c r="O39" s="496"/>
      <c r="P39" s="496"/>
      <c r="Q39" s="496"/>
      <c r="R39" s="496"/>
      <c r="S39" s="496"/>
      <c r="U39" s="496"/>
      <c r="V39" s="496"/>
      <c r="W39" s="496"/>
    </row>
    <row r="40" spans="1:23" s="22" customFormat="1" ht="17.100000000000001" customHeight="1">
      <c r="A40" s="494"/>
      <c r="B40" s="495"/>
      <c r="C40" s="495"/>
      <c r="D40" s="495"/>
      <c r="E40" s="495"/>
      <c r="F40" s="495"/>
      <c r="G40" s="495"/>
      <c r="H40" s="495"/>
      <c r="I40" s="495"/>
      <c r="J40" s="495"/>
      <c r="K40" s="495"/>
      <c r="L40" s="496"/>
      <c r="M40" s="496"/>
      <c r="N40" s="496"/>
      <c r="O40" s="496"/>
      <c r="P40" s="496"/>
      <c r="Q40" s="496"/>
      <c r="R40" s="496"/>
      <c r="S40" s="496"/>
      <c r="U40" s="496"/>
      <c r="V40" s="496"/>
      <c r="W40" s="496"/>
    </row>
    <row r="41" spans="1:23" s="22" customFormat="1" ht="17.100000000000001" customHeight="1">
      <c r="A41" s="494"/>
      <c r="B41" s="495"/>
      <c r="C41" s="495"/>
      <c r="D41" s="495"/>
      <c r="E41" s="495"/>
      <c r="F41" s="495"/>
      <c r="G41" s="495"/>
      <c r="H41" s="495"/>
      <c r="I41" s="495"/>
      <c r="J41" s="495"/>
      <c r="K41" s="495"/>
      <c r="L41" s="496"/>
      <c r="M41" s="496"/>
      <c r="N41" s="496"/>
      <c r="O41" s="496"/>
      <c r="P41" s="496"/>
      <c r="Q41" s="496"/>
      <c r="R41" s="496"/>
      <c r="S41" s="496"/>
      <c r="U41" s="496"/>
      <c r="V41" s="496"/>
      <c r="W41" s="496"/>
    </row>
    <row r="42" spans="1:23" s="22" customFormat="1" ht="17.100000000000001" customHeight="1">
      <c r="A42" s="494"/>
      <c r="B42" s="495"/>
      <c r="C42" s="495"/>
      <c r="D42" s="495"/>
      <c r="E42" s="495"/>
      <c r="F42" s="495"/>
      <c r="G42" s="495"/>
      <c r="H42" s="495"/>
      <c r="I42" s="495"/>
      <c r="J42" s="495"/>
      <c r="K42" s="495"/>
      <c r="L42" s="496"/>
      <c r="M42" s="496"/>
      <c r="N42" s="496"/>
      <c r="O42" s="496"/>
      <c r="P42" s="496"/>
      <c r="Q42" s="496"/>
      <c r="R42" s="496"/>
      <c r="S42" s="496"/>
      <c r="U42" s="496"/>
      <c r="V42" s="496"/>
      <c r="W42" s="496"/>
    </row>
    <row r="43" spans="1:23" s="22" customFormat="1" ht="17.100000000000001" customHeight="1">
      <c r="A43" s="494"/>
      <c r="B43" s="495"/>
      <c r="C43" s="495"/>
      <c r="D43" s="495"/>
      <c r="E43" s="495"/>
      <c r="F43" s="495"/>
      <c r="G43" s="495"/>
      <c r="H43" s="495"/>
      <c r="I43" s="495"/>
      <c r="J43" s="495"/>
      <c r="K43" s="495"/>
      <c r="L43" s="496"/>
      <c r="M43" s="496"/>
      <c r="N43" s="496"/>
      <c r="O43" s="496"/>
      <c r="P43" s="496"/>
      <c r="Q43" s="496"/>
      <c r="R43" s="496"/>
      <c r="S43" s="496"/>
      <c r="U43" s="496"/>
      <c r="V43" s="496"/>
      <c r="W43" s="496"/>
    </row>
    <row r="44" spans="1:23" s="22" customFormat="1" ht="17.100000000000001" customHeight="1">
      <c r="A44" s="494"/>
      <c r="B44" s="495"/>
      <c r="C44" s="495"/>
      <c r="D44" s="495"/>
      <c r="E44" s="495"/>
      <c r="F44" s="495"/>
      <c r="G44" s="495"/>
      <c r="H44" s="495"/>
      <c r="I44" s="495"/>
      <c r="J44" s="495"/>
      <c r="K44" s="495"/>
      <c r="L44" s="496"/>
      <c r="M44" s="496"/>
      <c r="N44" s="496"/>
      <c r="O44" s="496"/>
      <c r="P44" s="496"/>
      <c r="Q44" s="496"/>
      <c r="R44" s="496"/>
      <c r="S44" s="496"/>
      <c r="U44" s="496"/>
      <c r="V44" s="496"/>
      <c r="W44" s="496"/>
    </row>
    <row r="45" spans="1:23" s="22" customFormat="1" ht="17.100000000000001" customHeight="1">
      <c r="A45" s="494"/>
      <c r="B45" s="495"/>
      <c r="C45" s="495"/>
      <c r="D45" s="495"/>
      <c r="E45" s="495"/>
      <c r="F45" s="495"/>
      <c r="G45" s="495"/>
      <c r="H45" s="495"/>
      <c r="I45" s="495"/>
      <c r="J45" s="495"/>
      <c r="K45" s="495"/>
      <c r="L45" s="496"/>
      <c r="M45" s="496"/>
      <c r="N45" s="496"/>
      <c r="O45" s="496"/>
      <c r="P45" s="496"/>
      <c r="Q45" s="496"/>
      <c r="R45" s="496"/>
      <c r="S45" s="496"/>
      <c r="U45" s="496"/>
      <c r="V45" s="496"/>
      <c r="W45" s="496"/>
    </row>
    <row r="46" spans="1:23" s="22" customFormat="1" ht="17.100000000000001" customHeight="1">
      <c r="A46" s="494"/>
      <c r="B46" s="495"/>
      <c r="C46" s="495"/>
      <c r="D46" s="495"/>
      <c r="E46" s="495"/>
      <c r="F46" s="495"/>
      <c r="G46" s="495"/>
      <c r="H46" s="495"/>
      <c r="I46" s="495"/>
      <c r="J46" s="495"/>
      <c r="K46" s="495"/>
      <c r="L46" s="496"/>
      <c r="M46" s="496"/>
      <c r="N46" s="496"/>
      <c r="O46" s="496"/>
      <c r="P46" s="496"/>
      <c r="Q46" s="496"/>
      <c r="R46" s="496"/>
      <c r="S46" s="496"/>
      <c r="U46" s="496"/>
      <c r="V46" s="496"/>
      <c r="W46" s="496"/>
    </row>
    <row r="47" spans="1:23" s="22" customFormat="1" ht="17.100000000000001" customHeight="1">
      <c r="A47" s="494"/>
      <c r="B47" s="495"/>
      <c r="C47" s="495"/>
      <c r="D47" s="495"/>
      <c r="E47" s="495"/>
      <c r="F47" s="495"/>
      <c r="G47" s="495"/>
      <c r="H47" s="495"/>
      <c r="I47" s="495"/>
      <c r="J47" s="495"/>
      <c r="K47" s="495"/>
      <c r="L47" s="496"/>
      <c r="M47" s="496"/>
      <c r="N47" s="496"/>
      <c r="O47" s="496"/>
      <c r="P47" s="496"/>
      <c r="Q47" s="496"/>
      <c r="R47" s="496"/>
      <c r="S47" s="496"/>
      <c r="U47" s="496"/>
      <c r="V47" s="496"/>
      <c r="W47" s="496"/>
    </row>
    <row r="48" spans="1:23" s="22" customFormat="1" ht="17.100000000000001" customHeight="1">
      <c r="A48" s="494"/>
      <c r="B48" s="495"/>
      <c r="C48" s="495"/>
      <c r="D48" s="495"/>
      <c r="E48" s="495"/>
      <c r="F48" s="495"/>
      <c r="G48" s="495"/>
      <c r="H48" s="495"/>
      <c r="I48" s="495"/>
      <c r="J48" s="495"/>
      <c r="K48" s="495"/>
      <c r="L48" s="496"/>
      <c r="M48" s="496"/>
      <c r="N48" s="496"/>
      <c r="O48" s="496"/>
      <c r="P48" s="496"/>
      <c r="Q48" s="496"/>
      <c r="R48" s="496"/>
      <c r="S48" s="496"/>
      <c r="U48" s="496"/>
      <c r="V48" s="496"/>
      <c r="W48" s="496"/>
    </row>
    <row r="49" spans="1:23" s="22" customFormat="1" ht="17.100000000000001" customHeight="1">
      <c r="A49" s="494"/>
      <c r="B49" s="495"/>
      <c r="C49" s="495"/>
      <c r="D49" s="495"/>
      <c r="E49" s="495"/>
      <c r="F49" s="495"/>
      <c r="G49" s="495"/>
      <c r="H49" s="495"/>
      <c r="I49" s="495"/>
      <c r="J49" s="495"/>
      <c r="K49" s="495"/>
      <c r="L49" s="496"/>
      <c r="M49" s="496"/>
      <c r="N49" s="496"/>
      <c r="O49" s="496"/>
      <c r="P49" s="496"/>
      <c r="Q49" s="496"/>
      <c r="R49" s="496"/>
      <c r="S49" s="496"/>
      <c r="U49" s="496"/>
      <c r="V49" s="496"/>
      <c r="W49" s="496"/>
    </row>
    <row r="50" spans="1:23" s="22" customFormat="1" ht="17.100000000000001" customHeight="1">
      <c r="A50" s="494"/>
      <c r="B50" s="495"/>
      <c r="C50" s="495"/>
      <c r="D50" s="495"/>
      <c r="E50" s="495"/>
      <c r="F50" s="495"/>
      <c r="G50" s="495"/>
      <c r="H50" s="495"/>
      <c r="I50" s="495"/>
      <c r="J50" s="495"/>
      <c r="K50" s="495"/>
      <c r="L50" s="496"/>
      <c r="M50" s="496"/>
      <c r="N50" s="496"/>
      <c r="O50" s="496"/>
      <c r="P50" s="496"/>
      <c r="Q50" s="496"/>
      <c r="R50" s="496"/>
      <c r="S50" s="496"/>
      <c r="U50" s="496"/>
      <c r="V50" s="496"/>
      <c r="W50" s="496"/>
    </row>
    <row r="51" spans="1:23" s="22" customFormat="1" ht="17.100000000000001" customHeight="1">
      <c r="A51" s="494"/>
      <c r="B51" s="495"/>
      <c r="C51" s="495"/>
      <c r="D51" s="495"/>
      <c r="E51" s="495"/>
      <c r="F51" s="495"/>
      <c r="G51" s="495"/>
      <c r="H51" s="495"/>
      <c r="I51" s="495"/>
      <c r="J51" s="495"/>
      <c r="K51" s="495"/>
      <c r="L51" s="496"/>
      <c r="M51" s="496"/>
      <c r="N51" s="496"/>
      <c r="O51" s="496"/>
      <c r="P51" s="496"/>
      <c r="Q51" s="496"/>
      <c r="R51" s="496"/>
      <c r="S51" s="496"/>
      <c r="U51" s="496"/>
      <c r="V51" s="496"/>
      <c r="W51" s="496"/>
    </row>
    <row r="52" spans="1:23" s="22" customFormat="1" ht="17.100000000000001" customHeight="1">
      <c r="A52" s="494"/>
      <c r="B52" s="495"/>
      <c r="C52" s="495"/>
      <c r="D52" s="495"/>
      <c r="E52" s="495"/>
      <c r="F52" s="495"/>
      <c r="G52" s="495"/>
      <c r="H52" s="495"/>
      <c r="I52" s="495"/>
      <c r="J52" s="495"/>
      <c r="K52" s="495"/>
      <c r="L52" s="496"/>
      <c r="M52" s="496"/>
      <c r="N52" s="496"/>
      <c r="O52" s="496"/>
      <c r="P52" s="496"/>
      <c r="Q52" s="496"/>
      <c r="R52" s="496"/>
      <c r="S52" s="496"/>
      <c r="U52" s="496"/>
      <c r="V52" s="496"/>
      <c r="W52" s="496"/>
    </row>
    <row r="53" spans="1:23" s="22" customFormat="1" ht="17.100000000000001" customHeight="1">
      <c r="A53" s="494"/>
      <c r="B53" s="495"/>
      <c r="C53" s="495"/>
      <c r="D53" s="495"/>
      <c r="E53" s="495"/>
      <c r="F53" s="495"/>
      <c r="G53" s="495"/>
      <c r="H53" s="495"/>
      <c r="I53" s="495"/>
      <c r="J53" s="495"/>
      <c r="K53" s="495"/>
      <c r="L53" s="496"/>
      <c r="M53" s="496"/>
      <c r="N53" s="496"/>
      <c r="O53" s="496"/>
      <c r="P53" s="496"/>
      <c r="Q53" s="496"/>
      <c r="R53" s="496"/>
      <c r="S53" s="496"/>
      <c r="U53" s="496"/>
      <c r="V53" s="496"/>
      <c r="W53" s="496"/>
    </row>
    <row r="54" spans="1:23" s="22" customFormat="1" ht="17.100000000000001" customHeight="1">
      <c r="A54" s="494"/>
      <c r="B54" s="495"/>
      <c r="C54" s="495"/>
      <c r="D54" s="495"/>
      <c r="E54" s="495"/>
      <c r="F54" s="495"/>
      <c r="G54" s="495"/>
      <c r="H54" s="495"/>
      <c r="I54" s="495"/>
      <c r="J54" s="495"/>
      <c r="K54" s="495"/>
      <c r="L54" s="496"/>
      <c r="M54" s="496"/>
      <c r="N54" s="496"/>
      <c r="O54" s="496"/>
      <c r="P54" s="496"/>
      <c r="Q54" s="496"/>
      <c r="R54" s="496"/>
      <c r="S54" s="496"/>
      <c r="U54" s="496"/>
      <c r="V54" s="496"/>
      <c r="W54" s="496"/>
    </row>
    <row r="55" spans="1:23" s="22" customFormat="1" ht="17.100000000000001" customHeight="1">
      <c r="A55" s="494"/>
      <c r="B55" s="495"/>
      <c r="C55" s="495"/>
      <c r="D55" s="495"/>
      <c r="E55" s="495"/>
      <c r="F55" s="495"/>
      <c r="G55" s="495"/>
      <c r="H55" s="495"/>
      <c r="I55" s="495"/>
      <c r="J55" s="495"/>
      <c r="K55" s="495"/>
      <c r="L55" s="496"/>
      <c r="M55" s="496"/>
      <c r="N55" s="496"/>
      <c r="O55" s="496"/>
      <c r="P55" s="496"/>
      <c r="Q55" s="496"/>
      <c r="R55" s="496"/>
      <c r="S55" s="496"/>
      <c r="U55" s="496"/>
      <c r="V55" s="496"/>
      <c r="W55" s="496"/>
    </row>
    <row r="56" spans="1:23" s="22" customFormat="1" ht="17.100000000000001" customHeight="1">
      <c r="A56" s="494"/>
      <c r="B56" s="495"/>
      <c r="C56" s="495"/>
      <c r="D56" s="495"/>
      <c r="E56" s="495"/>
      <c r="F56" s="495"/>
      <c r="G56" s="495"/>
      <c r="H56" s="495"/>
      <c r="I56" s="495"/>
      <c r="J56" s="495"/>
      <c r="K56" s="495"/>
      <c r="L56" s="496"/>
      <c r="M56" s="496"/>
      <c r="N56" s="496"/>
      <c r="O56" s="496"/>
      <c r="P56" s="496"/>
      <c r="Q56" s="496"/>
      <c r="R56" s="496"/>
      <c r="S56" s="496"/>
      <c r="U56" s="496"/>
      <c r="V56" s="496"/>
      <c r="W56" s="496"/>
    </row>
    <row r="57" spans="1:23" s="22" customFormat="1" ht="17.100000000000001" customHeight="1">
      <c r="A57" s="494"/>
      <c r="B57" s="495"/>
      <c r="C57" s="495"/>
      <c r="D57" s="495"/>
      <c r="E57" s="495"/>
      <c r="F57" s="495"/>
      <c r="G57" s="495"/>
      <c r="H57" s="495"/>
      <c r="I57" s="495"/>
      <c r="J57" s="495"/>
      <c r="K57" s="495"/>
      <c r="L57" s="496"/>
      <c r="M57" s="496"/>
      <c r="N57" s="496"/>
      <c r="O57" s="496"/>
      <c r="P57" s="496"/>
      <c r="Q57" s="496"/>
      <c r="R57" s="496"/>
      <c r="S57" s="496"/>
      <c r="U57" s="496"/>
      <c r="V57" s="496"/>
      <c r="W57" s="496"/>
    </row>
    <row r="58" spans="1:23" s="22" customFormat="1" ht="17.100000000000001" customHeight="1">
      <c r="A58" s="494"/>
      <c r="B58" s="495"/>
      <c r="C58" s="495"/>
      <c r="D58" s="495"/>
      <c r="E58" s="495"/>
      <c r="F58" s="495"/>
      <c r="G58" s="495"/>
      <c r="H58" s="495"/>
      <c r="I58" s="495"/>
      <c r="J58" s="495"/>
      <c r="K58" s="495"/>
      <c r="L58" s="496"/>
      <c r="M58" s="496"/>
      <c r="N58" s="496"/>
      <c r="O58" s="496"/>
      <c r="P58" s="496"/>
      <c r="Q58" s="496"/>
      <c r="R58" s="496"/>
      <c r="S58" s="496"/>
      <c r="U58" s="496"/>
      <c r="V58" s="496"/>
      <c r="W58" s="496"/>
    </row>
    <row r="59" spans="1:23" s="22" customFormat="1" ht="17.100000000000001" customHeight="1">
      <c r="A59" s="494"/>
      <c r="B59" s="495"/>
      <c r="C59" s="495"/>
      <c r="D59" s="495"/>
      <c r="E59" s="495"/>
      <c r="F59" s="495"/>
      <c r="G59" s="495"/>
      <c r="H59" s="495"/>
      <c r="I59" s="495"/>
      <c r="J59" s="495"/>
      <c r="K59" s="495"/>
      <c r="L59" s="496"/>
      <c r="M59" s="496"/>
      <c r="N59" s="496"/>
      <c r="O59" s="496"/>
      <c r="P59" s="496"/>
      <c r="Q59" s="496"/>
      <c r="R59" s="496"/>
      <c r="S59" s="496"/>
      <c r="U59" s="496"/>
      <c r="V59" s="496"/>
      <c r="W59" s="496"/>
    </row>
    <row r="60" spans="1:23" s="22" customFormat="1" ht="17.100000000000001" customHeight="1">
      <c r="A60" s="494"/>
      <c r="B60" s="495"/>
      <c r="C60" s="495"/>
      <c r="D60" s="495"/>
      <c r="E60" s="495"/>
      <c r="F60" s="495"/>
      <c r="G60" s="495"/>
      <c r="H60" s="495"/>
      <c r="I60" s="495"/>
      <c r="J60" s="495"/>
      <c r="K60" s="495"/>
      <c r="L60" s="496"/>
      <c r="M60" s="496"/>
      <c r="N60" s="496"/>
      <c r="O60" s="496"/>
      <c r="P60" s="496"/>
      <c r="Q60" s="496"/>
      <c r="R60" s="496"/>
      <c r="S60" s="496"/>
      <c r="U60" s="496"/>
      <c r="V60" s="496"/>
      <c r="W60" s="496"/>
    </row>
    <row r="61" spans="1:23" s="22" customFormat="1" ht="17.100000000000001" customHeight="1">
      <c r="A61" s="494"/>
      <c r="B61" s="495"/>
      <c r="C61" s="495"/>
      <c r="D61" s="495"/>
      <c r="E61" s="495"/>
      <c r="F61" s="495"/>
      <c r="G61" s="495"/>
      <c r="H61" s="495"/>
      <c r="I61" s="495"/>
      <c r="J61" s="495"/>
      <c r="K61" s="495"/>
      <c r="L61" s="496"/>
      <c r="M61" s="496"/>
      <c r="N61" s="496"/>
      <c r="O61" s="496"/>
      <c r="P61" s="496"/>
      <c r="Q61" s="496"/>
      <c r="R61" s="496"/>
      <c r="S61" s="496"/>
      <c r="U61" s="496"/>
      <c r="V61" s="496"/>
      <c r="W61" s="496"/>
    </row>
    <row r="62" spans="1:23" s="22" customFormat="1" ht="17.100000000000001" customHeight="1">
      <c r="A62" s="494"/>
      <c r="B62" s="495"/>
      <c r="C62" s="495"/>
      <c r="D62" s="495"/>
      <c r="E62" s="495"/>
      <c r="F62" s="495"/>
      <c r="G62" s="495"/>
      <c r="H62" s="495"/>
      <c r="I62" s="495"/>
      <c r="J62" s="495"/>
      <c r="K62" s="495"/>
      <c r="L62" s="496"/>
      <c r="M62" s="496"/>
      <c r="N62" s="496"/>
      <c r="O62" s="496"/>
      <c r="P62" s="496"/>
      <c r="Q62" s="496"/>
      <c r="R62" s="496"/>
      <c r="S62" s="496"/>
      <c r="U62" s="496"/>
      <c r="V62" s="496"/>
      <c r="W62" s="496"/>
    </row>
    <row r="63" spans="1:23" s="22" customFormat="1" ht="17.100000000000001" customHeight="1">
      <c r="A63" s="49"/>
      <c r="B63" s="24"/>
      <c r="C63" s="24"/>
      <c r="D63" s="24"/>
      <c r="E63" s="24"/>
      <c r="F63" s="24"/>
      <c r="G63" s="24"/>
      <c r="H63" s="191"/>
      <c r="I63" s="191"/>
      <c r="J63" s="24"/>
      <c r="K63" s="24"/>
      <c r="L63" s="94"/>
      <c r="M63" s="94"/>
      <c r="N63" s="37"/>
      <c r="O63" s="37"/>
      <c r="P63" s="37"/>
      <c r="Q63" s="37"/>
      <c r="R63" s="37"/>
      <c r="S63" s="37"/>
      <c r="U63" s="37"/>
      <c r="V63" s="37"/>
      <c r="W63" s="37"/>
    </row>
    <row r="64" spans="1:23" s="22" customFormat="1" ht="17.100000000000001" customHeight="1"/>
    <row r="65" spans="1:36" s="22" customFormat="1" ht="17.100000000000001" customHeight="1">
      <c r="A65" s="28" t="s">
        <v>365</v>
      </c>
    </row>
    <row r="66" spans="1:36" s="30" customFormat="1" ht="18" customHeight="1">
      <c r="A66" s="90" t="s">
        <v>61</v>
      </c>
      <c r="B66" s="90" t="s">
        <v>62</v>
      </c>
      <c r="C66" s="91" t="s">
        <v>124</v>
      </c>
      <c r="D66" s="91"/>
      <c r="E66" s="92"/>
      <c r="F66" s="91"/>
      <c r="G66" s="91"/>
      <c r="H66" s="91"/>
      <c r="I66" s="91"/>
      <c r="J66" s="91"/>
      <c r="K66" s="91"/>
      <c r="L66" s="91" t="s">
        <v>125</v>
      </c>
      <c r="M66" s="91" t="s">
        <v>126</v>
      </c>
      <c r="N66" s="91" t="s">
        <v>127</v>
      </c>
      <c r="O66" s="91" t="s">
        <v>128</v>
      </c>
      <c r="P66" s="91" t="s">
        <v>129</v>
      </c>
      <c r="Q66" s="91" t="s">
        <v>130</v>
      </c>
      <c r="R66" s="91" t="s">
        <v>131</v>
      </c>
      <c r="S66" s="91" t="s">
        <v>130</v>
      </c>
      <c r="T66" s="91" t="s">
        <v>961</v>
      </c>
      <c r="U66" s="91"/>
      <c r="V66" s="91" t="s">
        <v>962</v>
      </c>
      <c r="W66" s="91" t="s">
        <v>64</v>
      </c>
      <c r="X66" s="91"/>
      <c r="Y66" s="91" t="s">
        <v>953</v>
      </c>
      <c r="Z66" s="91" t="s">
        <v>954</v>
      </c>
      <c r="AA66" s="91" t="s">
        <v>955</v>
      </c>
      <c r="AB66" s="91" t="s">
        <v>956</v>
      </c>
      <c r="AC66" s="91" t="s">
        <v>957</v>
      </c>
      <c r="AD66" s="91" t="s">
        <v>960</v>
      </c>
      <c r="AE66" s="91" t="s">
        <v>958</v>
      </c>
      <c r="AF66" s="91" t="s">
        <v>959</v>
      </c>
      <c r="AG66" s="91"/>
      <c r="AH66" s="91"/>
      <c r="AI66" s="91" t="s">
        <v>65</v>
      </c>
      <c r="AJ66" s="22"/>
    </row>
    <row r="96" s="490" customFormat="1" ht="17.100000000000001" customHeight="1"/>
    <row r="97" s="490" customFormat="1" ht="17.100000000000001" customHeight="1"/>
    <row r="98" s="490" customFormat="1" ht="17.100000000000001" customHeight="1"/>
    <row r="99" s="490" customFormat="1" ht="17.100000000000001" customHeight="1"/>
    <row r="100" s="490" customFormat="1" ht="17.100000000000001" customHeight="1"/>
    <row r="101" s="490" customFormat="1" ht="17.100000000000001" customHeight="1"/>
    <row r="102" s="490" customFormat="1" ht="17.100000000000001" customHeight="1"/>
    <row r="103" s="490" customFormat="1" ht="17.100000000000001" customHeight="1"/>
    <row r="104" s="490" customFormat="1" ht="17.100000000000001" customHeight="1"/>
    <row r="105" s="490" customFormat="1" ht="17.100000000000001" customHeight="1"/>
    <row r="106" s="490" customFormat="1" ht="17.100000000000001" customHeight="1"/>
    <row r="107" s="490" customFormat="1" ht="17.100000000000001" customHeight="1"/>
    <row r="108" s="490" customFormat="1" ht="17.100000000000001" customHeight="1"/>
    <row r="109" s="490" customFormat="1" ht="17.100000000000001" customHeight="1"/>
    <row r="110" s="490" customFormat="1" ht="17.100000000000001" customHeight="1"/>
    <row r="111" s="490" customFormat="1" ht="17.100000000000001" customHeight="1"/>
    <row r="112" s="490" customFormat="1" ht="17.100000000000001" customHeight="1"/>
    <row r="113" spans="1:1" s="490" customFormat="1" ht="17.100000000000001" customHeight="1"/>
    <row r="114" spans="1:1" s="490" customFormat="1" ht="17.100000000000001" customHeight="1"/>
    <row r="115" spans="1:1" s="490" customFormat="1" ht="17.100000000000001" customHeight="1"/>
    <row r="116" spans="1:1" s="490" customFormat="1" ht="17.100000000000001" customHeight="1"/>
    <row r="117" spans="1:1" s="490" customFormat="1" ht="17.100000000000001" customHeight="1"/>
    <row r="118" spans="1:1" s="490" customFormat="1" ht="17.100000000000001" customHeight="1"/>
    <row r="119" spans="1:1" s="490" customFormat="1" ht="17.100000000000001" customHeight="1"/>
    <row r="120" spans="1:1" s="490" customFormat="1" ht="17.100000000000001" customHeight="1"/>
    <row r="121" spans="1:1" s="490" customFormat="1" ht="17.100000000000001" customHeight="1"/>
    <row r="122" spans="1:1" s="490" customFormat="1" ht="17.100000000000001" customHeight="1"/>
    <row r="123" spans="1:1" s="490" customFormat="1" ht="17.100000000000001" customHeight="1"/>
    <row r="124" spans="1:1" s="490" customFormat="1" ht="17.100000000000001" customHeight="1"/>
    <row r="125" spans="1:1" s="490" customFormat="1" ht="17.100000000000001" customHeight="1"/>
    <row r="128" spans="1:1" s="22" customFormat="1" ht="17.100000000000001" customHeight="1">
      <c r="A128" s="28" t="s">
        <v>354</v>
      </c>
    </row>
    <row r="129" spans="1:17" s="30" customFormat="1" ht="18" customHeight="1">
      <c r="A129" s="235">
        <v>1</v>
      </c>
      <c r="B129" s="235">
        <v>2</v>
      </c>
      <c r="C129" s="91">
        <v>3</v>
      </c>
      <c r="D129" s="91">
        <v>4</v>
      </c>
      <c r="E129" s="92">
        <v>5</v>
      </c>
      <c r="F129" s="91">
        <v>6</v>
      </c>
      <c r="G129" s="91">
        <v>7</v>
      </c>
      <c r="H129" s="91">
        <v>8</v>
      </c>
      <c r="I129" s="91">
        <v>9</v>
      </c>
      <c r="J129" s="91">
        <v>10</v>
      </c>
      <c r="K129" s="91">
        <v>11</v>
      </c>
      <c r="L129" s="91">
        <v>12</v>
      </c>
      <c r="M129" s="91">
        <v>13</v>
      </c>
      <c r="N129" s="91">
        <v>14</v>
      </c>
      <c r="O129" s="91">
        <v>15</v>
      </c>
      <c r="P129" s="91">
        <v>16</v>
      </c>
      <c r="Q129" s="22"/>
    </row>
    <row r="159" s="490" customFormat="1" ht="17.100000000000001" customHeight="1"/>
    <row r="160" s="490" customFormat="1" ht="17.100000000000001" customHeight="1"/>
    <row r="161" s="490" customFormat="1" ht="17.100000000000001" customHeight="1"/>
    <row r="162" s="490" customFormat="1" ht="17.100000000000001" customHeight="1"/>
    <row r="163" s="490" customFormat="1" ht="17.100000000000001" customHeight="1"/>
    <row r="164" s="490" customFormat="1" ht="17.100000000000001" customHeight="1"/>
    <row r="165" s="490" customFormat="1" ht="17.100000000000001" customHeight="1"/>
    <row r="166" s="490" customFormat="1" ht="17.100000000000001" customHeight="1"/>
    <row r="167" s="490" customFormat="1" ht="17.100000000000001" customHeight="1"/>
    <row r="168" s="490" customFormat="1" ht="17.100000000000001" customHeight="1"/>
    <row r="169" s="490" customFormat="1" ht="17.100000000000001" customHeight="1"/>
    <row r="170" s="490" customFormat="1" ht="17.100000000000001" customHeight="1"/>
    <row r="171" s="490" customFormat="1" ht="17.100000000000001" customHeight="1"/>
    <row r="172" s="490" customFormat="1" ht="17.100000000000001" customHeight="1"/>
    <row r="173" s="490" customFormat="1" ht="17.100000000000001" customHeight="1"/>
    <row r="174" s="490" customFormat="1" ht="17.100000000000001" customHeight="1"/>
    <row r="175" s="490" customFormat="1" ht="17.100000000000001" customHeight="1"/>
    <row r="176" s="490" customFormat="1" ht="17.100000000000001" customHeight="1"/>
    <row r="177" spans="1:3" s="490" customFormat="1" ht="17.100000000000001" customHeight="1"/>
    <row r="178" spans="1:3" s="490" customFormat="1" ht="17.100000000000001" customHeight="1"/>
    <row r="179" spans="1:3" s="490" customFormat="1" ht="17.100000000000001" customHeight="1"/>
    <row r="180" spans="1:3" s="490" customFormat="1" ht="17.100000000000001" customHeight="1"/>
    <row r="181" spans="1:3" s="490" customFormat="1" ht="17.100000000000001" customHeight="1"/>
    <row r="182" spans="1:3" s="490" customFormat="1" ht="17.100000000000001" customHeight="1"/>
    <row r="183" spans="1:3" s="490" customFormat="1" ht="17.100000000000001" customHeight="1"/>
    <row r="184" spans="1:3" s="490" customFormat="1" ht="17.100000000000001" customHeight="1"/>
    <row r="185" spans="1:3" s="490" customFormat="1" ht="17.100000000000001" customHeight="1"/>
    <row r="186" spans="1:3" s="490" customFormat="1" ht="17.100000000000001" customHeight="1"/>
    <row r="187" spans="1:3" s="490" customFormat="1" ht="17.100000000000001" customHeight="1"/>
    <row r="188" spans="1:3" s="490" customFormat="1" ht="17.100000000000001" customHeight="1"/>
    <row r="191" spans="1:3" s="22" customFormat="1" ht="17.100000000000001" customHeight="1">
      <c r="A191" s="28" t="s">
        <v>355</v>
      </c>
    </row>
    <row r="192" spans="1:3" s="30" customFormat="1" ht="18" customHeight="1">
      <c r="A192" s="235" t="s">
        <v>61</v>
      </c>
      <c r="B192" s="235" t="s">
        <v>356</v>
      </c>
      <c r="C192" s="235" t="s">
        <v>358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193"/>
  <sheetViews>
    <sheetView zoomScaleNormal="100" workbookViewId="0"/>
  </sheetViews>
  <sheetFormatPr defaultColWidth="9" defaultRowHeight="17.100000000000001" customHeight="1"/>
  <cols>
    <col min="1" max="36" width="10.44140625" style="208" customWidth="1"/>
    <col min="37" max="16384" width="9" style="208"/>
  </cols>
  <sheetData>
    <row r="1" spans="1:23" s="22" customFormat="1" ht="33" customHeight="1">
      <c r="A1" s="26" t="s">
        <v>58</v>
      </c>
    </row>
    <row r="2" spans="1:23" s="22" customFormat="1" ht="17.100000000000001" customHeight="1">
      <c r="A2" s="28" t="s">
        <v>45</v>
      </c>
      <c r="G2" s="209" t="s">
        <v>53</v>
      </c>
      <c r="J2" s="209" t="s">
        <v>116</v>
      </c>
      <c r="N2" s="28" t="s">
        <v>119</v>
      </c>
      <c r="Q2" s="28" t="s">
        <v>46</v>
      </c>
      <c r="U2" s="28" t="s">
        <v>838</v>
      </c>
    </row>
    <row r="3" spans="1:23" s="22" customFormat="1" ht="27">
      <c r="A3" s="23" t="s">
        <v>47</v>
      </c>
      <c r="B3" s="25" t="s">
        <v>48</v>
      </c>
      <c r="C3" s="25" t="s">
        <v>49</v>
      </c>
      <c r="D3" s="23" t="s">
        <v>50</v>
      </c>
      <c r="E3" s="25" t="s">
        <v>51</v>
      </c>
      <c r="F3" s="25" t="s">
        <v>52</v>
      </c>
      <c r="G3" s="25" t="s">
        <v>53</v>
      </c>
      <c r="H3" s="25"/>
      <c r="I3" s="25"/>
      <c r="J3" s="23" t="s">
        <v>117</v>
      </c>
      <c r="K3" s="25" t="s">
        <v>95</v>
      </c>
      <c r="L3" s="25" t="s">
        <v>54</v>
      </c>
      <c r="M3" s="25" t="s">
        <v>118</v>
      </c>
      <c r="N3" s="25" t="s">
        <v>120</v>
      </c>
      <c r="O3" s="210" t="s">
        <v>121</v>
      </c>
      <c r="P3" s="210" t="s">
        <v>122</v>
      </c>
      <c r="Q3" s="25" t="s">
        <v>68</v>
      </c>
      <c r="R3" s="25" t="s">
        <v>69</v>
      </c>
      <c r="S3" s="25" t="s">
        <v>123</v>
      </c>
      <c r="U3" s="25" t="s">
        <v>68</v>
      </c>
      <c r="V3" s="25" t="s">
        <v>69</v>
      </c>
      <c r="W3" s="25" t="s">
        <v>123</v>
      </c>
    </row>
    <row r="4" spans="1:23" s="22" customFormat="1" ht="17.100000000000001" customHeight="1">
      <c r="A4" s="48"/>
      <c r="B4" s="36"/>
      <c r="C4" s="36"/>
      <c r="D4" s="36"/>
      <c r="E4" s="36"/>
      <c r="F4" s="36"/>
      <c r="G4" s="36"/>
      <c r="H4" s="191"/>
      <c r="I4" s="191"/>
      <c r="J4" s="36"/>
      <c r="K4" s="36"/>
      <c r="L4" s="191"/>
      <c r="M4" s="191"/>
      <c r="N4" s="36"/>
      <c r="O4" s="36"/>
      <c r="P4" s="36"/>
      <c r="Q4" s="37"/>
      <c r="R4" s="37"/>
      <c r="S4" s="37"/>
      <c r="U4" s="37"/>
      <c r="V4" s="37"/>
      <c r="W4" s="37"/>
    </row>
    <row r="5" spans="1:23" s="22" customFormat="1" ht="17.100000000000001" customHeight="1">
      <c r="A5" s="48"/>
      <c r="B5" s="36"/>
      <c r="C5" s="36"/>
      <c r="D5" s="36"/>
      <c r="E5" s="36"/>
      <c r="F5" s="36"/>
      <c r="G5" s="36"/>
      <c r="H5" s="191"/>
      <c r="I5" s="191"/>
      <c r="J5" s="36"/>
      <c r="K5" s="36"/>
      <c r="L5" s="191"/>
      <c r="M5" s="191"/>
      <c r="N5" s="36"/>
      <c r="O5" s="36"/>
      <c r="P5" s="37"/>
      <c r="Q5" s="37"/>
      <c r="R5" s="37"/>
      <c r="S5" s="37"/>
      <c r="U5" s="37"/>
      <c r="V5" s="37"/>
      <c r="W5" s="37"/>
    </row>
    <row r="6" spans="1:23" s="22" customFormat="1" ht="17.100000000000001" customHeight="1">
      <c r="A6" s="48"/>
      <c r="B6" s="36"/>
      <c r="C6" s="36"/>
      <c r="D6" s="36"/>
      <c r="E6" s="36"/>
      <c r="F6" s="36"/>
      <c r="G6" s="36"/>
      <c r="H6" s="191"/>
      <c r="I6" s="191"/>
      <c r="J6" s="36"/>
      <c r="K6" s="36"/>
      <c r="L6" s="191"/>
      <c r="M6" s="191"/>
      <c r="N6" s="36"/>
      <c r="O6" s="36"/>
      <c r="P6" s="37"/>
      <c r="Q6" s="37"/>
      <c r="R6" s="37"/>
      <c r="S6" s="37"/>
      <c r="U6" s="37"/>
      <c r="V6" s="37"/>
      <c r="W6" s="37"/>
    </row>
    <row r="7" spans="1:23" s="22" customFormat="1" ht="17.100000000000001" customHeight="1">
      <c r="A7" s="48"/>
      <c r="B7" s="36"/>
      <c r="C7" s="36"/>
      <c r="D7" s="36"/>
      <c r="E7" s="36"/>
      <c r="F7" s="36"/>
      <c r="G7" s="36"/>
      <c r="H7" s="191"/>
      <c r="I7" s="191"/>
      <c r="J7" s="36"/>
      <c r="K7" s="36"/>
      <c r="L7" s="191"/>
      <c r="M7" s="191"/>
      <c r="N7" s="36"/>
      <c r="O7" s="36"/>
      <c r="P7" s="37"/>
      <c r="Q7" s="37"/>
      <c r="R7" s="37"/>
      <c r="S7" s="37"/>
      <c r="U7" s="37"/>
      <c r="V7" s="37"/>
      <c r="W7" s="37"/>
    </row>
    <row r="8" spans="1:23" s="22" customFormat="1" ht="17.100000000000001" customHeight="1">
      <c r="A8" s="48"/>
      <c r="B8" s="36"/>
      <c r="C8" s="36"/>
      <c r="D8" s="36"/>
      <c r="E8" s="36"/>
      <c r="F8" s="36"/>
      <c r="G8" s="36"/>
      <c r="H8" s="191"/>
      <c r="I8" s="191"/>
      <c r="J8" s="36"/>
      <c r="K8" s="36"/>
      <c r="L8" s="191"/>
      <c r="M8" s="191"/>
      <c r="N8" s="36"/>
      <c r="O8" s="36"/>
      <c r="P8" s="37"/>
      <c r="Q8" s="37"/>
      <c r="R8" s="37"/>
      <c r="S8" s="37"/>
      <c r="U8" s="37"/>
      <c r="V8" s="37"/>
      <c r="W8" s="37"/>
    </row>
    <row r="9" spans="1:23" s="22" customFormat="1" ht="17.100000000000001" customHeight="1">
      <c r="A9" s="48"/>
      <c r="B9" s="36"/>
      <c r="C9" s="36"/>
      <c r="D9" s="36"/>
      <c r="E9" s="36"/>
      <c r="F9" s="36"/>
      <c r="G9" s="36"/>
      <c r="H9" s="191"/>
      <c r="I9" s="191"/>
      <c r="J9" s="36"/>
      <c r="K9" s="36"/>
      <c r="L9" s="191"/>
      <c r="M9" s="191"/>
      <c r="N9" s="36"/>
      <c r="O9" s="36"/>
      <c r="P9" s="37"/>
      <c r="Q9" s="37"/>
      <c r="R9" s="37"/>
      <c r="S9" s="37"/>
      <c r="U9" s="37"/>
      <c r="V9" s="37"/>
      <c r="W9" s="37"/>
    </row>
    <row r="10" spans="1:23" s="22" customFormat="1" ht="17.100000000000001" customHeight="1">
      <c r="A10" s="48"/>
      <c r="B10" s="36"/>
      <c r="C10" s="36"/>
      <c r="D10" s="36"/>
      <c r="E10" s="36"/>
      <c r="F10" s="36"/>
      <c r="G10" s="36"/>
      <c r="H10" s="191"/>
      <c r="I10" s="191"/>
      <c r="J10" s="36"/>
      <c r="K10" s="36"/>
      <c r="L10" s="191"/>
      <c r="M10" s="191"/>
      <c r="N10" s="36"/>
      <c r="O10" s="36"/>
      <c r="P10" s="37"/>
      <c r="Q10" s="37"/>
      <c r="R10" s="37"/>
      <c r="S10" s="37"/>
      <c r="U10" s="37"/>
      <c r="V10" s="37"/>
      <c r="W10" s="37"/>
    </row>
    <row r="11" spans="1:23" s="22" customFormat="1" ht="17.100000000000001" customHeight="1">
      <c r="A11" s="48"/>
      <c r="B11" s="36"/>
      <c r="C11" s="36"/>
      <c r="D11" s="36"/>
      <c r="E11" s="36"/>
      <c r="F11" s="36"/>
      <c r="G11" s="36"/>
      <c r="H11" s="191"/>
      <c r="I11" s="191"/>
      <c r="J11" s="36"/>
      <c r="K11" s="36"/>
      <c r="L11" s="191"/>
      <c r="M11" s="191"/>
      <c r="N11" s="36"/>
      <c r="O11" s="36"/>
      <c r="P11" s="37"/>
      <c r="Q11" s="37"/>
      <c r="R11" s="37"/>
      <c r="S11" s="37"/>
      <c r="U11" s="37"/>
      <c r="V11" s="37"/>
      <c r="W11" s="37"/>
    </row>
    <row r="12" spans="1:23" s="22" customFormat="1" ht="17.100000000000001" customHeight="1">
      <c r="A12" s="48"/>
      <c r="B12" s="36"/>
      <c r="C12" s="36"/>
      <c r="D12" s="36"/>
      <c r="E12" s="36"/>
      <c r="F12" s="36"/>
      <c r="G12" s="36"/>
      <c r="H12" s="191"/>
      <c r="I12" s="191"/>
      <c r="J12" s="36"/>
      <c r="K12" s="36"/>
      <c r="L12" s="191"/>
      <c r="M12" s="191"/>
      <c r="N12" s="36"/>
      <c r="O12" s="36"/>
      <c r="P12" s="37"/>
      <c r="Q12" s="37"/>
      <c r="R12" s="37"/>
      <c r="S12" s="37"/>
      <c r="U12" s="37"/>
      <c r="V12" s="37"/>
      <c r="W12" s="37"/>
    </row>
    <row r="13" spans="1:23" s="22" customFormat="1" ht="17.100000000000001" customHeight="1">
      <c r="A13" s="48"/>
      <c r="B13" s="36"/>
      <c r="C13" s="36"/>
      <c r="D13" s="36"/>
      <c r="E13" s="36"/>
      <c r="F13" s="36"/>
      <c r="G13" s="36"/>
      <c r="H13" s="191"/>
      <c r="I13" s="191"/>
      <c r="J13" s="36"/>
      <c r="K13" s="36"/>
      <c r="L13" s="191"/>
      <c r="M13" s="191"/>
      <c r="N13" s="36"/>
      <c r="O13" s="36"/>
      <c r="P13" s="37"/>
      <c r="Q13" s="37"/>
      <c r="R13" s="37"/>
      <c r="S13" s="37"/>
      <c r="U13" s="37"/>
      <c r="V13" s="37"/>
      <c r="W13" s="37"/>
    </row>
    <row r="14" spans="1:23" s="22" customFormat="1" ht="17.100000000000001" customHeight="1">
      <c r="A14" s="48"/>
      <c r="B14" s="36"/>
      <c r="C14" s="36"/>
      <c r="D14" s="36"/>
      <c r="E14" s="36"/>
      <c r="F14" s="36"/>
      <c r="G14" s="36"/>
      <c r="H14" s="191"/>
      <c r="I14" s="191"/>
      <c r="J14" s="36"/>
      <c r="K14" s="36"/>
      <c r="L14" s="191"/>
      <c r="M14" s="191"/>
      <c r="N14" s="36"/>
      <c r="O14" s="36"/>
      <c r="P14" s="37"/>
      <c r="Q14" s="37"/>
      <c r="R14" s="37"/>
      <c r="S14" s="37"/>
      <c r="U14" s="37"/>
      <c r="V14" s="37"/>
      <c r="W14" s="37"/>
    </row>
    <row r="15" spans="1:23" s="22" customFormat="1" ht="17.100000000000001" customHeight="1">
      <c r="A15" s="48"/>
      <c r="B15" s="36"/>
      <c r="C15" s="36"/>
      <c r="D15" s="36"/>
      <c r="E15" s="36"/>
      <c r="F15" s="36"/>
      <c r="G15" s="36"/>
      <c r="H15" s="191"/>
      <c r="I15" s="191"/>
      <c r="J15" s="36"/>
      <c r="K15" s="36"/>
      <c r="L15" s="94"/>
      <c r="M15" s="94"/>
      <c r="N15" s="37"/>
      <c r="O15" s="37"/>
      <c r="P15" s="37"/>
      <c r="Q15" s="37"/>
      <c r="R15" s="37"/>
      <c r="S15" s="37"/>
      <c r="U15" s="37"/>
      <c r="V15" s="37"/>
      <c r="W15" s="37"/>
    </row>
    <row r="16" spans="1:23" s="22" customFormat="1" ht="17.100000000000001" customHeight="1">
      <c r="A16" s="48"/>
      <c r="B16" s="36"/>
      <c r="C16" s="36"/>
      <c r="D16" s="36"/>
      <c r="E16" s="36"/>
      <c r="F16" s="36"/>
      <c r="G16" s="36"/>
      <c r="H16" s="191"/>
      <c r="I16" s="191"/>
      <c r="J16" s="36"/>
      <c r="K16" s="36"/>
      <c r="L16" s="94"/>
      <c r="M16" s="94"/>
      <c r="N16" s="37"/>
      <c r="O16" s="37"/>
      <c r="P16" s="37"/>
      <c r="Q16" s="37"/>
      <c r="R16" s="37"/>
      <c r="S16" s="37"/>
      <c r="U16" s="37"/>
      <c r="V16" s="37"/>
      <c r="W16" s="37"/>
    </row>
    <row r="17" spans="1:23" s="22" customFormat="1" ht="17.100000000000001" customHeight="1">
      <c r="A17" s="48"/>
      <c r="B17" s="36"/>
      <c r="C17" s="36"/>
      <c r="D17" s="36"/>
      <c r="E17" s="36"/>
      <c r="F17" s="36"/>
      <c r="G17" s="36"/>
      <c r="H17" s="191"/>
      <c r="I17" s="191"/>
      <c r="J17" s="36"/>
      <c r="K17" s="36"/>
      <c r="L17" s="94"/>
      <c r="M17" s="94"/>
      <c r="N17" s="37"/>
      <c r="O17" s="37"/>
      <c r="P17" s="37"/>
      <c r="Q17" s="37"/>
      <c r="R17" s="37"/>
      <c r="S17" s="37"/>
      <c r="U17" s="37"/>
      <c r="V17" s="37"/>
      <c r="W17" s="37"/>
    </row>
    <row r="18" spans="1:23" s="22" customFormat="1" ht="17.100000000000001" customHeight="1">
      <c r="A18" s="48"/>
      <c r="B18" s="36"/>
      <c r="C18" s="36"/>
      <c r="D18" s="36"/>
      <c r="E18" s="36"/>
      <c r="F18" s="36"/>
      <c r="G18" s="36"/>
      <c r="H18" s="191"/>
      <c r="I18" s="191"/>
      <c r="J18" s="36"/>
      <c r="K18" s="36"/>
      <c r="L18" s="94"/>
      <c r="M18" s="94"/>
      <c r="N18" s="37"/>
      <c r="O18" s="37"/>
      <c r="P18" s="37"/>
      <c r="Q18" s="37"/>
      <c r="R18" s="37"/>
      <c r="S18" s="37"/>
      <c r="U18" s="37"/>
      <c r="V18" s="37"/>
      <c r="W18" s="37"/>
    </row>
    <row r="19" spans="1:23" s="22" customFormat="1" ht="17.100000000000001" customHeight="1">
      <c r="A19" s="48"/>
      <c r="B19" s="36"/>
      <c r="C19" s="36"/>
      <c r="D19" s="36"/>
      <c r="E19" s="36"/>
      <c r="F19" s="36"/>
      <c r="G19" s="36"/>
      <c r="H19" s="191"/>
      <c r="I19" s="191"/>
      <c r="J19" s="36"/>
      <c r="K19" s="36"/>
      <c r="L19" s="94"/>
      <c r="M19" s="94"/>
      <c r="N19" s="37"/>
      <c r="O19" s="37"/>
      <c r="P19" s="37"/>
      <c r="Q19" s="37"/>
      <c r="R19" s="37"/>
      <c r="S19" s="37"/>
      <c r="U19" s="37"/>
      <c r="V19" s="37"/>
      <c r="W19" s="37"/>
    </row>
    <row r="20" spans="1:23" s="22" customFormat="1" ht="17.100000000000001" customHeight="1">
      <c r="A20" s="48"/>
      <c r="B20" s="36"/>
      <c r="C20" s="36"/>
      <c r="D20" s="36"/>
      <c r="E20" s="36"/>
      <c r="F20" s="36"/>
      <c r="G20" s="36"/>
      <c r="H20" s="191"/>
      <c r="I20" s="191"/>
      <c r="J20" s="36"/>
      <c r="K20" s="36"/>
      <c r="L20" s="94"/>
      <c r="M20" s="94"/>
      <c r="N20" s="37"/>
      <c r="O20" s="37"/>
      <c r="P20" s="37"/>
      <c r="Q20" s="37"/>
      <c r="R20" s="37"/>
      <c r="S20" s="37"/>
      <c r="U20" s="37"/>
      <c r="V20" s="37"/>
      <c r="W20" s="37"/>
    </row>
    <row r="21" spans="1:23" s="22" customFormat="1" ht="17.100000000000001" customHeight="1">
      <c r="A21" s="48"/>
      <c r="B21" s="36"/>
      <c r="C21" s="36"/>
      <c r="D21" s="36"/>
      <c r="E21" s="36"/>
      <c r="F21" s="36"/>
      <c r="G21" s="36"/>
      <c r="H21" s="191"/>
      <c r="I21" s="191"/>
      <c r="J21" s="36"/>
      <c r="K21" s="36"/>
      <c r="L21" s="94"/>
      <c r="M21" s="94"/>
      <c r="N21" s="37"/>
      <c r="O21" s="37"/>
      <c r="P21" s="37"/>
      <c r="Q21" s="37"/>
      <c r="R21" s="37"/>
      <c r="S21" s="37"/>
      <c r="U21" s="37"/>
      <c r="V21" s="37"/>
      <c r="W21" s="37"/>
    </row>
    <row r="22" spans="1:23" s="22" customFormat="1" ht="17.100000000000001" customHeight="1">
      <c r="A22" s="49"/>
      <c r="B22" s="24"/>
      <c r="C22" s="24"/>
      <c r="D22" s="24"/>
      <c r="E22" s="24"/>
      <c r="F22" s="24"/>
      <c r="G22" s="24"/>
      <c r="H22" s="191"/>
      <c r="I22" s="191"/>
      <c r="J22" s="24"/>
      <c r="K22" s="24"/>
      <c r="L22" s="94"/>
      <c r="M22" s="94"/>
      <c r="N22" s="37"/>
      <c r="O22" s="37"/>
      <c r="P22" s="37"/>
      <c r="Q22" s="37"/>
      <c r="R22" s="37"/>
      <c r="S22" s="37"/>
      <c r="U22" s="37"/>
      <c r="V22" s="37"/>
      <c r="W22" s="37"/>
    </row>
    <row r="23" spans="1:23" s="22" customFormat="1" ht="17.100000000000001" customHeight="1">
      <c r="A23" s="62"/>
      <c r="B23" s="63"/>
      <c r="C23" s="63"/>
      <c r="D23" s="63"/>
      <c r="E23" s="63"/>
      <c r="F23" s="63"/>
      <c r="G23" s="63"/>
      <c r="H23" s="191"/>
      <c r="I23" s="191"/>
      <c r="J23" s="63"/>
      <c r="K23" s="63"/>
      <c r="L23" s="94"/>
      <c r="M23" s="94"/>
      <c r="N23" s="64"/>
      <c r="O23" s="64"/>
      <c r="P23" s="64"/>
      <c r="Q23" s="64"/>
      <c r="R23" s="64"/>
      <c r="S23" s="64"/>
      <c r="U23" s="64"/>
      <c r="V23" s="64"/>
      <c r="W23" s="64"/>
    </row>
    <row r="24" spans="1:23" s="22" customFormat="1" ht="17.100000000000001" customHeight="1">
      <c r="A24" s="62"/>
      <c r="B24" s="63"/>
      <c r="C24" s="63"/>
      <c r="D24" s="63"/>
      <c r="E24" s="63"/>
      <c r="F24" s="63"/>
      <c r="G24" s="63"/>
      <c r="H24" s="191"/>
      <c r="I24" s="191"/>
      <c r="J24" s="63"/>
      <c r="K24" s="63"/>
      <c r="L24" s="94"/>
      <c r="M24" s="94"/>
      <c r="N24" s="64"/>
      <c r="O24" s="64"/>
      <c r="P24" s="64"/>
      <c r="Q24" s="64"/>
      <c r="R24" s="64"/>
      <c r="S24" s="64"/>
      <c r="U24" s="64"/>
      <c r="V24" s="64"/>
      <c r="W24" s="64"/>
    </row>
    <row r="25" spans="1:23" s="22" customFormat="1" ht="17.100000000000001" customHeight="1">
      <c r="A25" s="21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94"/>
      <c r="M25" s="94"/>
      <c r="N25" s="94"/>
      <c r="O25" s="94"/>
      <c r="P25" s="94"/>
      <c r="Q25" s="94"/>
      <c r="R25" s="94"/>
      <c r="S25" s="94"/>
      <c r="U25" s="94"/>
      <c r="V25" s="94"/>
      <c r="W25" s="94"/>
    </row>
    <row r="26" spans="1:23" s="22" customFormat="1" ht="17.100000000000001" customHeight="1">
      <c r="A26" s="211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94"/>
      <c r="M26" s="94"/>
      <c r="N26" s="94"/>
      <c r="O26" s="94"/>
      <c r="P26" s="94"/>
      <c r="Q26" s="94"/>
      <c r="R26" s="94"/>
      <c r="S26" s="94"/>
      <c r="U26" s="94"/>
      <c r="V26" s="94"/>
      <c r="W26" s="94"/>
    </row>
    <row r="27" spans="1:23" s="22" customFormat="1" ht="17.100000000000001" customHeight="1">
      <c r="A27" s="211"/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94"/>
      <c r="M27" s="94"/>
      <c r="N27" s="94"/>
      <c r="O27" s="94"/>
      <c r="P27" s="94"/>
      <c r="Q27" s="94"/>
      <c r="R27" s="94"/>
      <c r="S27" s="94"/>
      <c r="U27" s="94"/>
      <c r="V27" s="94"/>
      <c r="W27" s="94"/>
    </row>
    <row r="28" spans="1:23" s="22" customFormat="1" ht="17.100000000000001" customHeight="1">
      <c r="A28" s="21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94"/>
      <c r="M28" s="94"/>
      <c r="N28" s="94"/>
      <c r="O28" s="94"/>
      <c r="P28" s="94"/>
      <c r="Q28" s="94"/>
      <c r="R28" s="94"/>
      <c r="S28" s="94"/>
      <c r="U28" s="94"/>
      <c r="V28" s="94"/>
      <c r="W28" s="94"/>
    </row>
    <row r="29" spans="1:23" s="22" customFormat="1" ht="17.100000000000001" customHeight="1">
      <c r="A29" s="21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94"/>
      <c r="M29" s="94"/>
      <c r="N29" s="94"/>
      <c r="O29" s="94"/>
      <c r="P29" s="94"/>
      <c r="Q29" s="94"/>
      <c r="R29" s="94"/>
      <c r="S29" s="94"/>
      <c r="U29" s="94"/>
      <c r="V29" s="94"/>
      <c r="W29" s="94"/>
    </row>
    <row r="30" spans="1:23" s="22" customFormat="1" ht="17.100000000000001" customHeight="1">
      <c r="A30" s="21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94"/>
      <c r="M30" s="94"/>
      <c r="N30" s="94"/>
      <c r="O30" s="94"/>
      <c r="P30" s="94"/>
      <c r="Q30" s="94"/>
      <c r="R30" s="94"/>
      <c r="S30" s="94"/>
      <c r="U30" s="94"/>
      <c r="V30" s="94"/>
      <c r="W30" s="94"/>
    </row>
    <row r="31" spans="1:23" s="22" customFormat="1" ht="17.100000000000001" customHeight="1">
      <c r="A31" s="21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94"/>
      <c r="M31" s="94"/>
      <c r="N31" s="94"/>
      <c r="O31" s="94"/>
      <c r="P31" s="94"/>
      <c r="Q31" s="94"/>
      <c r="R31" s="94"/>
      <c r="S31" s="94"/>
      <c r="U31" s="94"/>
      <c r="V31" s="94"/>
      <c r="W31" s="94"/>
    </row>
    <row r="32" spans="1:23" s="22" customFormat="1" ht="17.100000000000001" customHeight="1">
      <c r="A32" s="21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94"/>
      <c r="M32" s="94"/>
      <c r="N32" s="94"/>
      <c r="O32" s="94"/>
      <c r="P32" s="94"/>
      <c r="Q32" s="94"/>
      <c r="R32" s="94"/>
      <c r="S32" s="94"/>
      <c r="U32" s="94"/>
      <c r="V32" s="94"/>
      <c r="W32" s="94"/>
    </row>
    <row r="33" spans="1:23" s="22" customFormat="1" ht="17.100000000000001" customHeight="1">
      <c r="A33" s="494"/>
      <c r="B33" s="495"/>
      <c r="C33" s="495"/>
      <c r="D33" s="495"/>
      <c r="E33" s="495"/>
      <c r="F33" s="495"/>
      <c r="G33" s="495"/>
      <c r="H33" s="495"/>
      <c r="I33" s="495"/>
      <c r="J33" s="495"/>
      <c r="K33" s="495"/>
      <c r="L33" s="496"/>
      <c r="M33" s="496"/>
      <c r="N33" s="496"/>
      <c r="O33" s="496"/>
      <c r="P33" s="496"/>
      <c r="Q33" s="496"/>
      <c r="R33" s="496"/>
      <c r="S33" s="496"/>
      <c r="U33" s="496"/>
      <c r="V33" s="496"/>
      <c r="W33" s="496"/>
    </row>
    <row r="34" spans="1:23" s="22" customFormat="1" ht="17.100000000000001" customHeight="1">
      <c r="A34" s="494"/>
      <c r="B34" s="495"/>
      <c r="C34" s="495"/>
      <c r="D34" s="495"/>
      <c r="E34" s="495"/>
      <c r="F34" s="495"/>
      <c r="G34" s="495"/>
      <c r="H34" s="495"/>
      <c r="I34" s="495"/>
      <c r="J34" s="495"/>
      <c r="K34" s="495"/>
      <c r="L34" s="496"/>
      <c r="M34" s="496"/>
      <c r="N34" s="496"/>
      <c r="O34" s="496"/>
      <c r="P34" s="496"/>
      <c r="Q34" s="496"/>
      <c r="R34" s="496"/>
      <c r="S34" s="496"/>
      <c r="U34" s="496"/>
      <c r="V34" s="496"/>
      <c r="W34" s="496"/>
    </row>
    <row r="35" spans="1:23" s="22" customFormat="1" ht="17.100000000000001" customHeight="1">
      <c r="A35" s="494"/>
      <c r="B35" s="495"/>
      <c r="C35" s="495"/>
      <c r="D35" s="495"/>
      <c r="E35" s="495"/>
      <c r="F35" s="495"/>
      <c r="G35" s="495"/>
      <c r="H35" s="495"/>
      <c r="I35" s="495"/>
      <c r="J35" s="495"/>
      <c r="K35" s="495"/>
      <c r="L35" s="496"/>
      <c r="M35" s="496"/>
      <c r="N35" s="496"/>
      <c r="O35" s="496"/>
      <c r="P35" s="496"/>
      <c r="Q35" s="496"/>
      <c r="R35" s="496"/>
      <c r="S35" s="496"/>
      <c r="U35" s="496"/>
      <c r="V35" s="496"/>
      <c r="W35" s="496"/>
    </row>
    <row r="36" spans="1:23" s="22" customFormat="1" ht="17.100000000000001" customHeight="1">
      <c r="A36" s="494"/>
      <c r="B36" s="495"/>
      <c r="C36" s="495"/>
      <c r="D36" s="495"/>
      <c r="E36" s="495"/>
      <c r="F36" s="495"/>
      <c r="G36" s="495"/>
      <c r="H36" s="495"/>
      <c r="I36" s="495"/>
      <c r="J36" s="495"/>
      <c r="K36" s="495"/>
      <c r="L36" s="496"/>
      <c r="M36" s="496"/>
      <c r="N36" s="496"/>
      <c r="O36" s="496"/>
      <c r="P36" s="496"/>
      <c r="Q36" s="496"/>
      <c r="R36" s="496"/>
      <c r="S36" s="496"/>
      <c r="U36" s="496"/>
      <c r="V36" s="496"/>
      <c r="W36" s="496"/>
    </row>
    <row r="37" spans="1:23" s="22" customFormat="1" ht="17.100000000000001" customHeight="1">
      <c r="A37" s="494"/>
      <c r="B37" s="495"/>
      <c r="C37" s="495"/>
      <c r="D37" s="495"/>
      <c r="E37" s="495"/>
      <c r="F37" s="495"/>
      <c r="G37" s="495"/>
      <c r="H37" s="495"/>
      <c r="I37" s="495"/>
      <c r="J37" s="495"/>
      <c r="K37" s="495"/>
      <c r="L37" s="496"/>
      <c r="M37" s="496"/>
      <c r="N37" s="496"/>
      <c r="O37" s="496"/>
      <c r="P37" s="496"/>
      <c r="Q37" s="496"/>
      <c r="R37" s="496"/>
      <c r="S37" s="496"/>
      <c r="U37" s="496"/>
      <c r="V37" s="496"/>
      <c r="W37" s="496"/>
    </row>
    <row r="38" spans="1:23" s="22" customFormat="1" ht="17.100000000000001" customHeight="1">
      <c r="A38" s="494"/>
      <c r="B38" s="495"/>
      <c r="C38" s="495"/>
      <c r="D38" s="495"/>
      <c r="E38" s="495"/>
      <c r="F38" s="495"/>
      <c r="G38" s="495"/>
      <c r="H38" s="495"/>
      <c r="I38" s="495"/>
      <c r="J38" s="495"/>
      <c r="K38" s="495"/>
      <c r="L38" s="496"/>
      <c r="M38" s="496"/>
      <c r="N38" s="496"/>
      <c r="O38" s="496"/>
      <c r="P38" s="496"/>
      <c r="Q38" s="496"/>
      <c r="R38" s="496"/>
      <c r="S38" s="496"/>
      <c r="U38" s="496"/>
      <c r="V38" s="496"/>
      <c r="W38" s="496"/>
    </row>
    <row r="39" spans="1:23" s="22" customFormat="1" ht="17.100000000000001" customHeight="1">
      <c r="A39" s="494"/>
      <c r="B39" s="495"/>
      <c r="C39" s="495"/>
      <c r="D39" s="495"/>
      <c r="E39" s="495"/>
      <c r="F39" s="495"/>
      <c r="G39" s="495"/>
      <c r="H39" s="495"/>
      <c r="I39" s="495"/>
      <c r="J39" s="495"/>
      <c r="K39" s="495"/>
      <c r="L39" s="496"/>
      <c r="M39" s="496"/>
      <c r="N39" s="496"/>
      <c r="O39" s="496"/>
      <c r="P39" s="496"/>
      <c r="Q39" s="496"/>
      <c r="R39" s="496"/>
      <c r="S39" s="496"/>
      <c r="U39" s="496"/>
      <c r="V39" s="496"/>
      <c r="W39" s="496"/>
    </row>
    <row r="40" spans="1:23" s="22" customFormat="1" ht="17.100000000000001" customHeight="1">
      <c r="A40" s="494"/>
      <c r="B40" s="495"/>
      <c r="C40" s="495"/>
      <c r="D40" s="495"/>
      <c r="E40" s="495"/>
      <c r="F40" s="495"/>
      <c r="G40" s="495"/>
      <c r="H40" s="495"/>
      <c r="I40" s="495"/>
      <c r="J40" s="495"/>
      <c r="K40" s="495"/>
      <c r="L40" s="496"/>
      <c r="M40" s="496"/>
      <c r="N40" s="496"/>
      <c r="O40" s="496"/>
      <c r="P40" s="496"/>
      <c r="Q40" s="496"/>
      <c r="R40" s="496"/>
      <c r="S40" s="496"/>
      <c r="U40" s="496"/>
      <c r="V40" s="496"/>
      <c r="W40" s="496"/>
    </row>
    <row r="41" spans="1:23" s="22" customFormat="1" ht="17.100000000000001" customHeight="1">
      <c r="A41" s="494"/>
      <c r="B41" s="495"/>
      <c r="C41" s="495"/>
      <c r="D41" s="495"/>
      <c r="E41" s="495"/>
      <c r="F41" s="495"/>
      <c r="G41" s="495"/>
      <c r="H41" s="495"/>
      <c r="I41" s="495"/>
      <c r="J41" s="495"/>
      <c r="K41" s="495"/>
      <c r="L41" s="496"/>
      <c r="M41" s="496"/>
      <c r="N41" s="496"/>
      <c r="O41" s="496"/>
      <c r="P41" s="496"/>
      <c r="Q41" s="496"/>
      <c r="R41" s="496"/>
      <c r="S41" s="496"/>
      <c r="U41" s="496"/>
      <c r="V41" s="496"/>
      <c r="W41" s="496"/>
    </row>
    <row r="42" spans="1:23" s="22" customFormat="1" ht="17.100000000000001" customHeight="1">
      <c r="A42" s="494"/>
      <c r="B42" s="495"/>
      <c r="C42" s="495"/>
      <c r="D42" s="495"/>
      <c r="E42" s="495"/>
      <c r="F42" s="495"/>
      <c r="G42" s="495"/>
      <c r="H42" s="495"/>
      <c r="I42" s="495"/>
      <c r="J42" s="495"/>
      <c r="K42" s="495"/>
      <c r="L42" s="496"/>
      <c r="M42" s="496"/>
      <c r="N42" s="496"/>
      <c r="O42" s="496"/>
      <c r="P42" s="496"/>
      <c r="Q42" s="496"/>
      <c r="R42" s="496"/>
      <c r="S42" s="496"/>
      <c r="U42" s="496"/>
      <c r="V42" s="496"/>
      <c r="W42" s="496"/>
    </row>
    <row r="43" spans="1:23" s="22" customFormat="1" ht="17.100000000000001" customHeight="1">
      <c r="A43" s="494"/>
      <c r="B43" s="495"/>
      <c r="C43" s="495"/>
      <c r="D43" s="495"/>
      <c r="E43" s="495"/>
      <c r="F43" s="495"/>
      <c r="G43" s="495"/>
      <c r="H43" s="495"/>
      <c r="I43" s="495"/>
      <c r="J43" s="495"/>
      <c r="K43" s="495"/>
      <c r="L43" s="496"/>
      <c r="M43" s="496"/>
      <c r="N43" s="496"/>
      <c r="O43" s="496"/>
      <c r="P43" s="496"/>
      <c r="Q43" s="496"/>
      <c r="R43" s="496"/>
      <c r="S43" s="496"/>
      <c r="U43" s="496"/>
      <c r="V43" s="496"/>
      <c r="W43" s="496"/>
    </row>
    <row r="44" spans="1:23" s="22" customFormat="1" ht="17.100000000000001" customHeight="1">
      <c r="A44" s="494"/>
      <c r="B44" s="495"/>
      <c r="C44" s="495"/>
      <c r="D44" s="495"/>
      <c r="E44" s="495"/>
      <c r="F44" s="495"/>
      <c r="G44" s="495"/>
      <c r="H44" s="495"/>
      <c r="I44" s="495"/>
      <c r="J44" s="495"/>
      <c r="K44" s="495"/>
      <c r="L44" s="496"/>
      <c r="M44" s="496"/>
      <c r="N44" s="496"/>
      <c r="O44" s="496"/>
      <c r="P44" s="496"/>
      <c r="Q44" s="496"/>
      <c r="R44" s="496"/>
      <c r="S44" s="496"/>
      <c r="U44" s="496"/>
      <c r="V44" s="496"/>
      <c r="W44" s="496"/>
    </row>
    <row r="45" spans="1:23" s="22" customFormat="1" ht="17.100000000000001" customHeight="1">
      <c r="A45" s="494"/>
      <c r="B45" s="495"/>
      <c r="C45" s="495"/>
      <c r="D45" s="495"/>
      <c r="E45" s="495"/>
      <c r="F45" s="495"/>
      <c r="G45" s="495"/>
      <c r="H45" s="495"/>
      <c r="I45" s="495"/>
      <c r="J45" s="495"/>
      <c r="K45" s="495"/>
      <c r="L45" s="496"/>
      <c r="M45" s="496"/>
      <c r="N45" s="496"/>
      <c r="O45" s="496"/>
      <c r="P45" s="496"/>
      <c r="Q45" s="496"/>
      <c r="R45" s="496"/>
      <c r="S45" s="496"/>
      <c r="U45" s="496"/>
      <c r="V45" s="496"/>
      <c r="W45" s="496"/>
    </row>
    <row r="46" spans="1:23" s="22" customFormat="1" ht="17.100000000000001" customHeight="1">
      <c r="A46" s="494"/>
      <c r="B46" s="495"/>
      <c r="C46" s="495"/>
      <c r="D46" s="495"/>
      <c r="E46" s="495"/>
      <c r="F46" s="495"/>
      <c r="G46" s="495"/>
      <c r="H46" s="495"/>
      <c r="I46" s="495"/>
      <c r="J46" s="495"/>
      <c r="K46" s="495"/>
      <c r="L46" s="496"/>
      <c r="M46" s="496"/>
      <c r="N46" s="496"/>
      <c r="O46" s="496"/>
      <c r="P46" s="496"/>
      <c r="Q46" s="496"/>
      <c r="R46" s="496"/>
      <c r="S46" s="496"/>
      <c r="U46" s="496"/>
      <c r="V46" s="496"/>
      <c r="W46" s="496"/>
    </row>
    <row r="47" spans="1:23" s="22" customFormat="1" ht="17.100000000000001" customHeight="1">
      <c r="A47" s="494"/>
      <c r="B47" s="495"/>
      <c r="C47" s="495"/>
      <c r="D47" s="495"/>
      <c r="E47" s="495"/>
      <c r="F47" s="495"/>
      <c r="G47" s="495"/>
      <c r="H47" s="495"/>
      <c r="I47" s="495"/>
      <c r="J47" s="495"/>
      <c r="K47" s="495"/>
      <c r="L47" s="496"/>
      <c r="M47" s="496"/>
      <c r="N47" s="496"/>
      <c r="O47" s="496"/>
      <c r="P47" s="496"/>
      <c r="Q47" s="496"/>
      <c r="R47" s="496"/>
      <c r="S47" s="496"/>
      <c r="U47" s="496"/>
      <c r="V47" s="496"/>
      <c r="W47" s="496"/>
    </row>
    <row r="48" spans="1:23" s="22" customFormat="1" ht="17.100000000000001" customHeight="1">
      <c r="A48" s="494"/>
      <c r="B48" s="495"/>
      <c r="C48" s="495"/>
      <c r="D48" s="495"/>
      <c r="E48" s="495"/>
      <c r="F48" s="495"/>
      <c r="G48" s="495"/>
      <c r="H48" s="495"/>
      <c r="I48" s="495"/>
      <c r="J48" s="495"/>
      <c r="K48" s="495"/>
      <c r="L48" s="496"/>
      <c r="M48" s="496"/>
      <c r="N48" s="496"/>
      <c r="O48" s="496"/>
      <c r="P48" s="496"/>
      <c r="Q48" s="496"/>
      <c r="R48" s="496"/>
      <c r="S48" s="496"/>
      <c r="U48" s="496"/>
      <c r="V48" s="496"/>
      <c r="W48" s="496"/>
    </row>
    <row r="49" spans="1:23" s="22" customFormat="1" ht="17.100000000000001" customHeight="1">
      <c r="A49" s="494"/>
      <c r="B49" s="495"/>
      <c r="C49" s="495"/>
      <c r="D49" s="495"/>
      <c r="E49" s="495"/>
      <c r="F49" s="495"/>
      <c r="G49" s="495"/>
      <c r="H49" s="495"/>
      <c r="I49" s="495"/>
      <c r="J49" s="495"/>
      <c r="K49" s="495"/>
      <c r="L49" s="496"/>
      <c r="M49" s="496"/>
      <c r="N49" s="496"/>
      <c r="O49" s="496"/>
      <c r="P49" s="496"/>
      <c r="Q49" s="496"/>
      <c r="R49" s="496"/>
      <c r="S49" s="496"/>
      <c r="U49" s="496"/>
      <c r="V49" s="496"/>
      <c r="W49" s="496"/>
    </row>
    <row r="50" spans="1:23" s="22" customFormat="1" ht="17.100000000000001" customHeight="1">
      <c r="A50" s="494"/>
      <c r="B50" s="495"/>
      <c r="C50" s="495"/>
      <c r="D50" s="495"/>
      <c r="E50" s="495"/>
      <c r="F50" s="495"/>
      <c r="G50" s="495"/>
      <c r="H50" s="495"/>
      <c r="I50" s="495"/>
      <c r="J50" s="495"/>
      <c r="K50" s="495"/>
      <c r="L50" s="496"/>
      <c r="M50" s="496"/>
      <c r="N50" s="496"/>
      <c r="O50" s="496"/>
      <c r="P50" s="496"/>
      <c r="Q50" s="496"/>
      <c r="R50" s="496"/>
      <c r="S50" s="496"/>
      <c r="U50" s="496"/>
      <c r="V50" s="496"/>
      <c r="W50" s="496"/>
    </row>
    <row r="51" spans="1:23" s="22" customFormat="1" ht="17.100000000000001" customHeight="1">
      <c r="A51" s="494"/>
      <c r="B51" s="495"/>
      <c r="C51" s="495"/>
      <c r="D51" s="495"/>
      <c r="E51" s="495"/>
      <c r="F51" s="495"/>
      <c r="G51" s="495"/>
      <c r="H51" s="495"/>
      <c r="I51" s="495"/>
      <c r="J51" s="495"/>
      <c r="K51" s="495"/>
      <c r="L51" s="496"/>
      <c r="M51" s="496"/>
      <c r="N51" s="496"/>
      <c r="O51" s="496"/>
      <c r="P51" s="496"/>
      <c r="Q51" s="496"/>
      <c r="R51" s="496"/>
      <c r="S51" s="496"/>
      <c r="U51" s="496"/>
      <c r="V51" s="496"/>
      <c r="W51" s="496"/>
    </row>
    <row r="52" spans="1:23" s="22" customFormat="1" ht="17.100000000000001" customHeight="1">
      <c r="A52" s="494"/>
      <c r="B52" s="495"/>
      <c r="C52" s="495"/>
      <c r="D52" s="495"/>
      <c r="E52" s="495"/>
      <c r="F52" s="495"/>
      <c r="G52" s="495"/>
      <c r="H52" s="495"/>
      <c r="I52" s="495"/>
      <c r="J52" s="495"/>
      <c r="K52" s="495"/>
      <c r="L52" s="496"/>
      <c r="M52" s="496"/>
      <c r="N52" s="496"/>
      <c r="O52" s="496"/>
      <c r="P52" s="496"/>
      <c r="Q52" s="496"/>
      <c r="R52" s="496"/>
      <c r="S52" s="496"/>
      <c r="U52" s="496"/>
      <c r="V52" s="496"/>
      <c r="W52" s="496"/>
    </row>
    <row r="53" spans="1:23" s="22" customFormat="1" ht="17.100000000000001" customHeight="1">
      <c r="A53" s="494"/>
      <c r="B53" s="495"/>
      <c r="C53" s="495"/>
      <c r="D53" s="495"/>
      <c r="E53" s="495"/>
      <c r="F53" s="495"/>
      <c r="G53" s="495"/>
      <c r="H53" s="495"/>
      <c r="I53" s="495"/>
      <c r="J53" s="495"/>
      <c r="K53" s="495"/>
      <c r="L53" s="496"/>
      <c r="M53" s="496"/>
      <c r="N53" s="496"/>
      <c r="O53" s="496"/>
      <c r="P53" s="496"/>
      <c r="Q53" s="496"/>
      <c r="R53" s="496"/>
      <c r="S53" s="496"/>
      <c r="U53" s="496"/>
      <c r="V53" s="496"/>
      <c r="W53" s="496"/>
    </row>
    <row r="54" spans="1:23" s="22" customFormat="1" ht="17.100000000000001" customHeight="1">
      <c r="A54" s="494"/>
      <c r="B54" s="495"/>
      <c r="C54" s="495"/>
      <c r="D54" s="495"/>
      <c r="E54" s="495"/>
      <c r="F54" s="495"/>
      <c r="G54" s="495"/>
      <c r="H54" s="495"/>
      <c r="I54" s="495"/>
      <c r="J54" s="495"/>
      <c r="K54" s="495"/>
      <c r="L54" s="496"/>
      <c r="M54" s="496"/>
      <c r="N54" s="496"/>
      <c r="O54" s="496"/>
      <c r="P54" s="496"/>
      <c r="Q54" s="496"/>
      <c r="R54" s="496"/>
      <c r="S54" s="496"/>
      <c r="U54" s="496"/>
      <c r="V54" s="496"/>
      <c r="W54" s="496"/>
    </row>
    <row r="55" spans="1:23" s="22" customFormat="1" ht="17.100000000000001" customHeight="1">
      <c r="A55" s="494"/>
      <c r="B55" s="495"/>
      <c r="C55" s="495"/>
      <c r="D55" s="495"/>
      <c r="E55" s="495"/>
      <c r="F55" s="495"/>
      <c r="G55" s="495"/>
      <c r="H55" s="495"/>
      <c r="I55" s="495"/>
      <c r="J55" s="495"/>
      <c r="K55" s="495"/>
      <c r="L55" s="496"/>
      <c r="M55" s="496"/>
      <c r="N55" s="496"/>
      <c r="O55" s="496"/>
      <c r="P55" s="496"/>
      <c r="Q55" s="496"/>
      <c r="R55" s="496"/>
      <c r="S55" s="496"/>
      <c r="U55" s="496"/>
      <c r="V55" s="496"/>
      <c r="W55" s="496"/>
    </row>
    <row r="56" spans="1:23" s="22" customFormat="1" ht="17.100000000000001" customHeight="1">
      <c r="A56" s="494"/>
      <c r="B56" s="495"/>
      <c r="C56" s="495"/>
      <c r="D56" s="495"/>
      <c r="E56" s="495"/>
      <c r="F56" s="495"/>
      <c r="G56" s="495"/>
      <c r="H56" s="495"/>
      <c r="I56" s="495"/>
      <c r="J56" s="495"/>
      <c r="K56" s="495"/>
      <c r="L56" s="496"/>
      <c r="M56" s="496"/>
      <c r="N56" s="496"/>
      <c r="O56" s="496"/>
      <c r="P56" s="496"/>
      <c r="Q56" s="496"/>
      <c r="R56" s="496"/>
      <c r="S56" s="496"/>
      <c r="U56" s="496"/>
      <c r="V56" s="496"/>
      <c r="W56" s="496"/>
    </row>
    <row r="57" spans="1:23" s="22" customFormat="1" ht="17.100000000000001" customHeight="1">
      <c r="A57" s="494"/>
      <c r="B57" s="495"/>
      <c r="C57" s="495"/>
      <c r="D57" s="495"/>
      <c r="E57" s="495"/>
      <c r="F57" s="495"/>
      <c r="G57" s="495"/>
      <c r="H57" s="495"/>
      <c r="I57" s="495"/>
      <c r="J57" s="495"/>
      <c r="K57" s="495"/>
      <c r="L57" s="496"/>
      <c r="M57" s="496"/>
      <c r="N57" s="496"/>
      <c r="O57" s="496"/>
      <c r="P57" s="496"/>
      <c r="Q57" s="496"/>
      <c r="R57" s="496"/>
      <c r="S57" s="496"/>
      <c r="U57" s="496"/>
      <c r="V57" s="496"/>
      <c r="W57" s="496"/>
    </row>
    <row r="58" spans="1:23" s="22" customFormat="1" ht="17.100000000000001" customHeight="1">
      <c r="A58" s="494"/>
      <c r="B58" s="495"/>
      <c r="C58" s="495"/>
      <c r="D58" s="495"/>
      <c r="E58" s="495"/>
      <c r="F58" s="495"/>
      <c r="G58" s="495"/>
      <c r="H58" s="495"/>
      <c r="I58" s="495"/>
      <c r="J58" s="495"/>
      <c r="K58" s="495"/>
      <c r="L58" s="496"/>
      <c r="M58" s="496"/>
      <c r="N58" s="496"/>
      <c r="O58" s="496"/>
      <c r="P58" s="496"/>
      <c r="Q58" s="496"/>
      <c r="R58" s="496"/>
      <c r="S58" s="496"/>
      <c r="U58" s="496"/>
      <c r="V58" s="496"/>
      <c r="W58" s="496"/>
    </row>
    <row r="59" spans="1:23" s="22" customFormat="1" ht="17.100000000000001" customHeight="1">
      <c r="A59" s="494"/>
      <c r="B59" s="495"/>
      <c r="C59" s="495"/>
      <c r="D59" s="495"/>
      <c r="E59" s="495"/>
      <c r="F59" s="495"/>
      <c r="G59" s="495"/>
      <c r="H59" s="495"/>
      <c r="I59" s="495"/>
      <c r="J59" s="495"/>
      <c r="K59" s="495"/>
      <c r="L59" s="496"/>
      <c r="M59" s="496"/>
      <c r="N59" s="496"/>
      <c r="O59" s="496"/>
      <c r="P59" s="496"/>
      <c r="Q59" s="496"/>
      <c r="R59" s="496"/>
      <c r="S59" s="496"/>
      <c r="U59" s="496"/>
      <c r="V59" s="496"/>
      <c r="W59" s="496"/>
    </row>
    <row r="60" spans="1:23" s="22" customFormat="1" ht="17.100000000000001" customHeight="1">
      <c r="A60" s="494"/>
      <c r="B60" s="495"/>
      <c r="C60" s="495"/>
      <c r="D60" s="495"/>
      <c r="E60" s="495"/>
      <c r="F60" s="495"/>
      <c r="G60" s="495"/>
      <c r="H60" s="495"/>
      <c r="I60" s="495"/>
      <c r="J60" s="495"/>
      <c r="K60" s="495"/>
      <c r="L60" s="496"/>
      <c r="M60" s="496"/>
      <c r="N60" s="496"/>
      <c r="O60" s="496"/>
      <c r="P60" s="496"/>
      <c r="Q60" s="496"/>
      <c r="R60" s="496"/>
      <c r="S60" s="496"/>
      <c r="U60" s="496"/>
      <c r="V60" s="496"/>
      <c r="W60" s="496"/>
    </row>
    <row r="61" spans="1:23" s="22" customFormat="1" ht="17.100000000000001" customHeight="1">
      <c r="A61" s="494"/>
      <c r="B61" s="495"/>
      <c r="C61" s="495"/>
      <c r="D61" s="495"/>
      <c r="E61" s="495"/>
      <c r="F61" s="495"/>
      <c r="G61" s="495"/>
      <c r="H61" s="495"/>
      <c r="I61" s="495"/>
      <c r="J61" s="495"/>
      <c r="K61" s="495"/>
      <c r="L61" s="496"/>
      <c r="M61" s="496"/>
      <c r="N61" s="496"/>
      <c r="O61" s="496"/>
      <c r="P61" s="496"/>
      <c r="Q61" s="496"/>
      <c r="R61" s="496"/>
      <c r="S61" s="496"/>
      <c r="U61" s="496"/>
      <c r="V61" s="496"/>
      <c r="W61" s="496"/>
    </row>
    <row r="62" spans="1:23" s="22" customFormat="1" ht="17.100000000000001" customHeight="1">
      <c r="A62" s="494"/>
      <c r="B62" s="495"/>
      <c r="C62" s="495"/>
      <c r="D62" s="495"/>
      <c r="E62" s="495"/>
      <c r="F62" s="495"/>
      <c r="G62" s="495"/>
      <c r="H62" s="495"/>
      <c r="I62" s="495"/>
      <c r="J62" s="495"/>
      <c r="K62" s="495"/>
      <c r="L62" s="496"/>
      <c r="M62" s="496"/>
      <c r="N62" s="496"/>
      <c r="O62" s="496"/>
      <c r="P62" s="496"/>
      <c r="Q62" s="496"/>
      <c r="R62" s="496"/>
      <c r="S62" s="496"/>
      <c r="U62" s="496"/>
      <c r="V62" s="496"/>
      <c r="W62" s="496"/>
    </row>
    <row r="63" spans="1:23" s="22" customFormat="1" ht="17.100000000000001" customHeight="1">
      <c r="A63" s="49"/>
      <c r="B63" s="24"/>
      <c r="C63" s="24"/>
      <c r="D63" s="24"/>
      <c r="E63" s="24"/>
      <c r="F63" s="24"/>
      <c r="G63" s="24"/>
      <c r="H63" s="191"/>
      <c r="I63" s="191"/>
      <c r="J63" s="24"/>
      <c r="K63" s="24"/>
      <c r="L63" s="94"/>
      <c r="M63" s="94"/>
      <c r="N63" s="37"/>
      <c r="O63" s="37"/>
      <c r="P63" s="37"/>
      <c r="Q63" s="37"/>
      <c r="R63" s="37"/>
      <c r="S63" s="37"/>
      <c r="U63" s="37"/>
      <c r="V63" s="37"/>
      <c r="W63" s="37"/>
    </row>
    <row r="64" spans="1:23" s="22" customFormat="1" ht="17.100000000000001" customHeight="1"/>
    <row r="65" spans="1:36" s="22" customFormat="1" ht="17.100000000000001" customHeight="1">
      <c r="A65" s="28" t="s">
        <v>366</v>
      </c>
    </row>
    <row r="66" spans="1:36" s="30" customFormat="1" ht="18" customHeight="1">
      <c r="A66" s="235" t="s">
        <v>61</v>
      </c>
      <c r="B66" s="235" t="s">
        <v>62</v>
      </c>
      <c r="C66" s="91" t="s">
        <v>124</v>
      </c>
      <c r="D66" s="91"/>
      <c r="E66" s="92"/>
      <c r="F66" s="91"/>
      <c r="G66" s="91"/>
      <c r="H66" s="91"/>
      <c r="I66" s="91"/>
      <c r="J66" s="91"/>
      <c r="K66" s="91"/>
      <c r="L66" s="91" t="s">
        <v>125</v>
      </c>
      <c r="M66" s="91" t="s">
        <v>126</v>
      </c>
      <c r="N66" s="91" t="s">
        <v>127</v>
      </c>
      <c r="O66" s="91" t="s">
        <v>128</v>
      </c>
      <c r="P66" s="91" t="s">
        <v>129</v>
      </c>
      <c r="Q66" s="91" t="s">
        <v>130</v>
      </c>
      <c r="R66" s="91" t="s">
        <v>131</v>
      </c>
      <c r="S66" s="91" t="s">
        <v>130</v>
      </c>
      <c r="T66" s="91" t="s">
        <v>961</v>
      </c>
      <c r="U66" s="91"/>
      <c r="V66" s="91" t="s">
        <v>962</v>
      </c>
      <c r="W66" s="91" t="s">
        <v>64</v>
      </c>
      <c r="X66" s="91"/>
      <c r="Y66" s="91" t="s">
        <v>953</v>
      </c>
      <c r="Z66" s="91" t="s">
        <v>954</v>
      </c>
      <c r="AA66" s="91" t="s">
        <v>955</v>
      </c>
      <c r="AB66" s="91" t="s">
        <v>956</v>
      </c>
      <c r="AC66" s="91" t="s">
        <v>957</v>
      </c>
      <c r="AD66" s="91" t="s">
        <v>960</v>
      </c>
      <c r="AE66" s="91" t="s">
        <v>958</v>
      </c>
      <c r="AF66" s="91" t="s">
        <v>959</v>
      </c>
      <c r="AG66" s="91"/>
      <c r="AH66" s="91"/>
      <c r="AI66" s="91" t="s">
        <v>65</v>
      </c>
      <c r="AJ66" s="22"/>
    </row>
    <row r="67" spans="1:36" s="297" customFormat="1" ht="17.100000000000001" customHeight="1"/>
    <row r="68" spans="1:36" s="297" customFormat="1" ht="17.100000000000001" customHeight="1"/>
    <row r="69" spans="1:36" s="297" customFormat="1" ht="17.100000000000001" customHeight="1"/>
    <row r="70" spans="1:36" s="297" customFormat="1" ht="17.100000000000001" customHeight="1"/>
    <row r="71" spans="1:36" s="297" customFormat="1" ht="17.100000000000001" customHeight="1"/>
    <row r="72" spans="1:36" s="297" customFormat="1" ht="17.100000000000001" customHeight="1"/>
    <row r="73" spans="1:36" s="297" customFormat="1" ht="17.100000000000001" customHeight="1"/>
    <row r="74" spans="1:36" s="297" customFormat="1" ht="17.100000000000001" customHeight="1"/>
    <row r="75" spans="1:36" s="297" customFormat="1" ht="17.100000000000001" customHeight="1"/>
    <row r="76" spans="1:36" s="297" customFormat="1" ht="17.100000000000001" customHeight="1"/>
    <row r="77" spans="1:36" s="297" customFormat="1" ht="17.100000000000001" customHeight="1"/>
    <row r="78" spans="1:36" s="297" customFormat="1" ht="17.100000000000001" customHeight="1"/>
    <row r="79" spans="1:36" s="297" customFormat="1" ht="17.100000000000001" customHeight="1"/>
    <row r="80" spans="1:36" s="297" customFormat="1" ht="17.100000000000001" customHeight="1"/>
    <row r="81" s="297" customFormat="1" ht="17.100000000000001" customHeight="1"/>
    <row r="82" s="297" customFormat="1" ht="17.100000000000001" customHeight="1"/>
    <row r="83" s="297" customFormat="1" ht="17.100000000000001" customHeight="1"/>
    <row r="84" s="297" customFormat="1" ht="17.100000000000001" customHeight="1"/>
    <row r="85" s="297" customFormat="1" ht="17.100000000000001" customHeight="1"/>
    <row r="86" s="297" customFormat="1" ht="17.100000000000001" customHeight="1"/>
    <row r="87" s="297" customFormat="1" ht="17.100000000000001" customHeight="1"/>
    <row r="88" s="297" customFormat="1" ht="17.100000000000001" customHeight="1"/>
    <row r="89" s="297" customFormat="1" ht="17.100000000000001" customHeight="1"/>
    <row r="90" s="297" customFormat="1" ht="17.100000000000001" customHeight="1"/>
    <row r="91" s="297" customFormat="1" ht="17.100000000000001" customHeight="1"/>
    <row r="92" s="297" customFormat="1" ht="17.100000000000001" customHeight="1"/>
    <row r="93" s="297" customFormat="1" ht="17.100000000000001" customHeight="1"/>
    <row r="94" s="297" customFormat="1" ht="17.100000000000001" customHeight="1"/>
    <row r="95" s="297" customFormat="1" ht="17.100000000000001" customHeight="1"/>
    <row r="96" s="490" customFormat="1" ht="17.100000000000001" customHeight="1"/>
    <row r="97" s="490" customFormat="1" ht="17.100000000000001" customHeight="1"/>
    <row r="98" s="490" customFormat="1" ht="17.100000000000001" customHeight="1"/>
    <row r="99" s="490" customFormat="1" ht="17.100000000000001" customHeight="1"/>
    <row r="100" s="490" customFormat="1" ht="17.100000000000001" customHeight="1"/>
    <row r="101" s="490" customFormat="1" ht="17.100000000000001" customHeight="1"/>
    <row r="102" s="490" customFormat="1" ht="17.100000000000001" customHeight="1"/>
    <row r="103" s="490" customFormat="1" ht="17.100000000000001" customHeight="1"/>
    <row r="104" s="490" customFormat="1" ht="17.100000000000001" customHeight="1"/>
    <row r="105" s="490" customFormat="1" ht="17.100000000000001" customHeight="1"/>
    <row r="106" s="490" customFormat="1" ht="17.100000000000001" customHeight="1"/>
    <row r="107" s="490" customFormat="1" ht="17.100000000000001" customHeight="1"/>
    <row r="108" s="490" customFormat="1" ht="17.100000000000001" customHeight="1"/>
    <row r="109" s="490" customFormat="1" ht="17.100000000000001" customHeight="1"/>
    <row r="110" s="490" customFormat="1" ht="17.100000000000001" customHeight="1"/>
    <row r="111" s="490" customFormat="1" ht="17.100000000000001" customHeight="1"/>
    <row r="112" s="490" customFormat="1" ht="17.100000000000001" customHeight="1"/>
    <row r="113" spans="1:1" s="490" customFormat="1" ht="17.100000000000001" customHeight="1"/>
    <row r="114" spans="1:1" s="490" customFormat="1" ht="17.100000000000001" customHeight="1"/>
    <row r="115" spans="1:1" s="490" customFormat="1" ht="17.100000000000001" customHeight="1"/>
    <row r="116" spans="1:1" s="490" customFormat="1" ht="17.100000000000001" customHeight="1"/>
    <row r="117" spans="1:1" s="490" customFormat="1" ht="17.100000000000001" customHeight="1"/>
    <row r="118" spans="1:1" s="490" customFormat="1" ht="17.100000000000001" customHeight="1"/>
    <row r="119" spans="1:1" s="490" customFormat="1" ht="17.100000000000001" customHeight="1"/>
    <row r="120" spans="1:1" s="490" customFormat="1" ht="17.100000000000001" customHeight="1"/>
    <row r="121" spans="1:1" s="490" customFormat="1" ht="17.100000000000001" customHeight="1"/>
    <row r="122" spans="1:1" s="490" customFormat="1" ht="17.100000000000001" customHeight="1"/>
    <row r="123" spans="1:1" s="490" customFormat="1" ht="17.100000000000001" customHeight="1"/>
    <row r="124" spans="1:1" s="490" customFormat="1" ht="17.100000000000001" customHeight="1"/>
    <row r="125" spans="1:1" s="490" customFormat="1" ht="17.100000000000001" customHeight="1"/>
    <row r="126" spans="1:1" s="297" customFormat="1" ht="17.100000000000001" customHeight="1"/>
    <row r="127" spans="1:1" s="297" customFormat="1" ht="17.100000000000001" customHeight="1"/>
    <row r="128" spans="1:1" s="22" customFormat="1" ht="17.100000000000001" customHeight="1">
      <c r="A128" s="28" t="s">
        <v>354</v>
      </c>
    </row>
    <row r="129" spans="1:17" s="30" customFormat="1" ht="18" customHeight="1">
      <c r="A129" s="235">
        <v>1</v>
      </c>
      <c r="B129" s="235">
        <v>2</v>
      </c>
      <c r="C129" s="91">
        <v>3</v>
      </c>
      <c r="D129" s="91">
        <v>4</v>
      </c>
      <c r="E129" s="92">
        <v>5</v>
      </c>
      <c r="F129" s="91">
        <v>6</v>
      </c>
      <c r="G129" s="91">
        <v>7</v>
      </c>
      <c r="H129" s="91">
        <v>8</v>
      </c>
      <c r="I129" s="91">
        <v>9</v>
      </c>
      <c r="J129" s="91">
        <v>10</v>
      </c>
      <c r="K129" s="91">
        <v>11</v>
      </c>
      <c r="L129" s="91">
        <v>12</v>
      </c>
      <c r="M129" s="91">
        <v>13</v>
      </c>
      <c r="N129" s="91">
        <v>14</v>
      </c>
      <c r="O129" s="91">
        <v>15</v>
      </c>
      <c r="P129" s="91">
        <v>16</v>
      </c>
      <c r="Q129" s="22"/>
    </row>
    <row r="130" spans="1:17" s="297" customFormat="1" ht="17.100000000000001" customHeight="1"/>
    <row r="131" spans="1:17" s="297" customFormat="1" ht="17.100000000000001" customHeight="1"/>
    <row r="132" spans="1:17" s="297" customFormat="1" ht="17.100000000000001" customHeight="1"/>
    <row r="133" spans="1:17" s="297" customFormat="1" ht="17.100000000000001" customHeight="1"/>
    <row r="134" spans="1:17" s="297" customFormat="1" ht="17.100000000000001" customHeight="1"/>
    <row r="135" spans="1:17" s="297" customFormat="1" ht="17.100000000000001" customHeight="1"/>
    <row r="136" spans="1:17" s="297" customFormat="1" ht="17.100000000000001" customHeight="1"/>
    <row r="137" spans="1:17" s="297" customFormat="1" ht="17.100000000000001" customHeight="1"/>
    <row r="138" spans="1:17" s="297" customFormat="1" ht="17.100000000000001" customHeight="1"/>
    <row r="139" spans="1:17" s="297" customFormat="1" ht="17.100000000000001" customHeight="1"/>
    <row r="140" spans="1:17" s="297" customFormat="1" ht="17.100000000000001" customHeight="1"/>
    <row r="141" spans="1:17" s="297" customFormat="1" ht="17.100000000000001" customHeight="1"/>
    <row r="142" spans="1:17" s="297" customFormat="1" ht="17.100000000000001" customHeight="1"/>
    <row r="143" spans="1:17" s="297" customFormat="1" ht="17.100000000000001" customHeight="1"/>
    <row r="144" spans="1:17" s="297" customFormat="1" ht="17.100000000000001" customHeight="1"/>
    <row r="145" s="297" customFormat="1" ht="17.100000000000001" customHeight="1"/>
    <row r="146" s="297" customFormat="1" ht="17.100000000000001" customHeight="1"/>
    <row r="147" s="297" customFormat="1" ht="17.100000000000001" customHeight="1"/>
    <row r="148" s="297" customFormat="1" ht="17.100000000000001" customHeight="1"/>
    <row r="149" s="297" customFormat="1" ht="17.100000000000001" customHeight="1"/>
    <row r="150" s="297" customFormat="1" ht="17.100000000000001" customHeight="1"/>
    <row r="151" s="297" customFormat="1" ht="17.100000000000001" customHeight="1"/>
    <row r="152" s="297" customFormat="1" ht="17.100000000000001" customHeight="1"/>
    <row r="153" s="297" customFormat="1" ht="17.100000000000001" customHeight="1"/>
    <row r="154" s="297" customFormat="1" ht="17.100000000000001" customHeight="1"/>
    <row r="155" s="297" customFormat="1" ht="17.100000000000001" customHeight="1"/>
    <row r="156" s="297" customFormat="1" ht="17.100000000000001" customHeight="1"/>
    <row r="157" s="297" customFormat="1" ht="17.100000000000001" customHeight="1"/>
    <row r="158" s="297" customFormat="1" ht="17.100000000000001" customHeight="1"/>
    <row r="159" s="490" customFormat="1" ht="17.100000000000001" customHeight="1"/>
    <row r="160" s="490" customFormat="1" ht="17.100000000000001" customHeight="1"/>
    <row r="161" s="490" customFormat="1" ht="17.100000000000001" customHeight="1"/>
    <row r="162" s="490" customFormat="1" ht="17.100000000000001" customHeight="1"/>
    <row r="163" s="490" customFormat="1" ht="17.100000000000001" customHeight="1"/>
    <row r="164" s="490" customFormat="1" ht="17.100000000000001" customHeight="1"/>
    <row r="165" s="490" customFormat="1" ht="17.100000000000001" customHeight="1"/>
    <row r="166" s="490" customFormat="1" ht="17.100000000000001" customHeight="1"/>
    <row r="167" s="490" customFormat="1" ht="17.100000000000001" customHeight="1"/>
    <row r="168" s="490" customFormat="1" ht="17.100000000000001" customHeight="1"/>
    <row r="169" s="490" customFormat="1" ht="17.100000000000001" customHeight="1"/>
    <row r="170" s="490" customFormat="1" ht="17.100000000000001" customHeight="1"/>
    <row r="171" s="490" customFormat="1" ht="17.100000000000001" customHeight="1"/>
    <row r="172" s="490" customFormat="1" ht="17.100000000000001" customHeight="1"/>
    <row r="173" s="490" customFormat="1" ht="17.100000000000001" customHeight="1"/>
    <row r="174" s="490" customFormat="1" ht="17.100000000000001" customHeight="1"/>
    <row r="175" s="490" customFormat="1" ht="17.100000000000001" customHeight="1"/>
    <row r="176" s="490" customFormat="1" ht="17.100000000000001" customHeight="1"/>
    <row r="177" spans="1:3" s="490" customFormat="1" ht="17.100000000000001" customHeight="1"/>
    <row r="178" spans="1:3" s="490" customFormat="1" ht="17.100000000000001" customHeight="1"/>
    <row r="179" spans="1:3" s="490" customFormat="1" ht="17.100000000000001" customHeight="1"/>
    <row r="180" spans="1:3" s="490" customFormat="1" ht="17.100000000000001" customHeight="1"/>
    <row r="181" spans="1:3" s="490" customFormat="1" ht="17.100000000000001" customHeight="1"/>
    <row r="182" spans="1:3" s="490" customFormat="1" ht="17.100000000000001" customHeight="1"/>
    <row r="183" spans="1:3" s="490" customFormat="1" ht="17.100000000000001" customHeight="1"/>
    <row r="184" spans="1:3" s="490" customFormat="1" ht="17.100000000000001" customHeight="1"/>
    <row r="185" spans="1:3" s="490" customFormat="1" ht="17.100000000000001" customHeight="1"/>
    <row r="186" spans="1:3" s="490" customFormat="1" ht="17.100000000000001" customHeight="1"/>
    <row r="187" spans="1:3" s="490" customFormat="1" ht="17.100000000000001" customHeight="1"/>
    <row r="188" spans="1:3" s="490" customFormat="1" ht="17.100000000000001" customHeight="1"/>
    <row r="189" spans="1:3" s="297" customFormat="1" ht="17.100000000000001" customHeight="1"/>
    <row r="190" spans="1:3" s="297" customFormat="1" ht="17.100000000000001" customHeight="1"/>
    <row r="191" spans="1:3" s="22" customFormat="1" ht="17.100000000000001" customHeight="1">
      <c r="A191" s="28" t="s">
        <v>355</v>
      </c>
    </row>
    <row r="192" spans="1:3" s="30" customFormat="1" ht="18" customHeight="1">
      <c r="A192" s="235" t="s">
        <v>61</v>
      </c>
      <c r="B192" s="235" t="s">
        <v>356</v>
      </c>
      <c r="C192" s="235" t="s">
        <v>359</v>
      </c>
    </row>
    <row r="193" s="297" customFormat="1" ht="17.100000000000001" customHeight="1"/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192"/>
  <sheetViews>
    <sheetView zoomScaleNormal="100" workbookViewId="0"/>
  </sheetViews>
  <sheetFormatPr defaultColWidth="9" defaultRowHeight="17.100000000000001" customHeight="1"/>
  <cols>
    <col min="1" max="36" width="10.44140625" style="208" customWidth="1"/>
    <col min="37" max="16384" width="9" style="208"/>
  </cols>
  <sheetData>
    <row r="1" spans="1:23" s="22" customFormat="1" ht="33" customHeight="1">
      <c r="A1" s="26" t="s">
        <v>58</v>
      </c>
    </row>
    <row r="2" spans="1:23" s="22" customFormat="1" ht="17.100000000000001" customHeight="1">
      <c r="A2" s="28" t="s">
        <v>45</v>
      </c>
      <c r="G2" s="209" t="s">
        <v>53</v>
      </c>
      <c r="J2" s="209" t="s">
        <v>116</v>
      </c>
      <c r="N2" s="28" t="s">
        <v>119</v>
      </c>
      <c r="Q2" s="28" t="s">
        <v>46</v>
      </c>
      <c r="U2" s="28" t="s">
        <v>838</v>
      </c>
    </row>
    <row r="3" spans="1:23" s="22" customFormat="1" ht="27">
      <c r="A3" s="23" t="s">
        <v>47</v>
      </c>
      <c r="B3" s="25" t="s">
        <v>48</v>
      </c>
      <c r="C3" s="25" t="s">
        <v>49</v>
      </c>
      <c r="D3" s="23" t="s">
        <v>50</v>
      </c>
      <c r="E3" s="25" t="s">
        <v>51</v>
      </c>
      <c r="F3" s="25" t="s">
        <v>52</v>
      </c>
      <c r="G3" s="25" t="s">
        <v>53</v>
      </c>
      <c r="H3" s="25"/>
      <c r="I3" s="25"/>
      <c r="J3" s="23" t="s">
        <v>117</v>
      </c>
      <c r="K3" s="25" t="s">
        <v>95</v>
      </c>
      <c r="L3" s="25" t="s">
        <v>54</v>
      </c>
      <c r="M3" s="25" t="s">
        <v>118</v>
      </c>
      <c r="N3" s="25" t="s">
        <v>120</v>
      </c>
      <c r="O3" s="210" t="s">
        <v>121</v>
      </c>
      <c r="P3" s="210" t="s">
        <v>122</v>
      </c>
      <c r="Q3" s="25" t="s">
        <v>68</v>
      </c>
      <c r="R3" s="25" t="s">
        <v>69</v>
      </c>
      <c r="S3" s="25" t="s">
        <v>123</v>
      </c>
      <c r="U3" s="25" t="s">
        <v>68</v>
      </c>
      <c r="V3" s="25" t="s">
        <v>69</v>
      </c>
      <c r="W3" s="25" t="s">
        <v>123</v>
      </c>
    </row>
    <row r="4" spans="1:23" s="22" customFormat="1" ht="17.100000000000001" customHeight="1">
      <c r="A4" s="48"/>
      <c r="B4" s="36"/>
      <c r="C4" s="36"/>
      <c r="D4" s="36"/>
      <c r="E4" s="36"/>
      <c r="F4" s="36"/>
      <c r="G4" s="36"/>
      <c r="H4" s="191"/>
      <c r="I4" s="191"/>
      <c r="J4" s="36"/>
      <c r="K4" s="36"/>
      <c r="L4" s="191"/>
      <c r="M4" s="191"/>
      <c r="N4" s="36"/>
      <c r="O4" s="36"/>
      <c r="P4" s="36"/>
      <c r="Q4" s="37"/>
      <c r="R4" s="37"/>
      <c r="S4" s="37"/>
      <c r="U4" s="37"/>
      <c r="V4" s="37"/>
      <c r="W4" s="37"/>
    </row>
    <row r="5" spans="1:23" s="22" customFormat="1" ht="17.100000000000001" customHeight="1">
      <c r="A5" s="48"/>
      <c r="B5" s="36"/>
      <c r="C5" s="36"/>
      <c r="D5" s="36"/>
      <c r="E5" s="36"/>
      <c r="F5" s="36"/>
      <c r="G5" s="36"/>
      <c r="H5" s="191"/>
      <c r="I5" s="191"/>
      <c r="J5" s="36"/>
      <c r="K5" s="36"/>
      <c r="L5" s="191"/>
      <c r="M5" s="191"/>
      <c r="N5" s="36"/>
      <c r="O5" s="36"/>
      <c r="P5" s="37"/>
      <c r="Q5" s="37"/>
      <c r="R5" s="37"/>
      <c r="S5" s="37"/>
      <c r="U5" s="37"/>
      <c r="V5" s="37"/>
      <c r="W5" s="37"/>
    </row>
    <row r="6" spans="1:23" s="22" customFormat="1" ht="17.100000000000001" customHeight="1">
      <c r="A6" s="48"/>
      <c r="B6" s="36"/>
      <c r="C6" s="36"/>
      <c r="D6" s="36"/>
      <c r="E6" s="36"/>
      <c r="F6" s="36"/>
      <c r="G6" s="36"/>
      <c r="H6" s="191"/>
      <c r="I6" s="191"/>
      <c r="J6" s="36"/>
      <c r="K6" s="36"/>
      <c r="L6" s="191"/>
      <c r="M6" s="191"/>
      <c r="N6" s="36"/>
      <c r="O6" s="36"/>
      <c r="P6" s="37"/>
      <c r="Q6" s="37"/>
      <c r="R6" s="37"/>
      <c r="S6" s="37"/>
      <c r="U6" s="37"/>
      <c r="V6" s="37"/>
      <c r="W6" s="37"/>
    </row>
    <row r="7" spans="1:23" s="22" customFormat="1" ht="17.100000000000001" customHeight="1">
      <c r="A7" s="48"/>
      <c r="B7" s="36"/>
      <c r="C7" s="36"/>
      <c r="D7" s="36"/>
      <c r="E7" s="36"/>
      <c r="F7" s="36"/>
      <c r="G7" s="36"/>
      <c r="H7" s="191"/>
      <c r="I7" s="191"/>
      <c r="J7" s="36"/>
      <c r="K7" s="36"/>
      <c r="L7" s="191"/>
      <c r="M7" s="191"/>
      <c r="N7" s="36"/>
      <c r="O7" s="36"/>
      <c r="P7" s="37"/>
      <c r="Q7" s="37"/>
      <c r="R7" s="37"/>
      <c r="S7" s="37"/>
      <c r="U7" s="37"/>
      <c r="V7" s="37"/>
      <c r="W7" s="37"/>
    </row>
    <row r="8" spans="1:23" s="22" customFormat="1" ht="17.100000000000001" customHeight="1">
      <c r="A8" s="48"/>
      <c r="B8" s="36"/>
      <c r="C8" s="36"/>
      <c r="D8" s="36"/>
      <c r="E8" s="36"/>
      <c r="F8" s="36"/>
      <c r="G8" s="36"/>
      <c r="H8" s="191"/>
      <c r="I8" s="191"/>
      <c r="J8" s="36"/>
      <c r="K8" s="36"/>
      <c r="L8" s="191"/>
      <c r="M8" s="191"/>
      <c r="N8" s="36"/>
      <c r="O8" s="36"/>
      <c r="P8" s="37"/>
      <c r="Q8" s="37"/>
      <c r="R8" s="37"/>
      <c r="S8" s="37"/>
      <c r="U8" s="37"/>
      <c r="V8" s="37"/>
      <c r="W8" s="37"/>
    </row>
    <row r="9" spans="1:23" s="22" customFormat="1" ht="17.100000000000001" customHeight="1">
      <c r="A9" s="48"/>
      <c r="B9" s="36"/>
      <c r="C9" s="36"/>
      <c r="D9" s="36"/>
      <c r="E9" s="36"/>
      <c r="F9" s="36"/>
      <c r="G9" s="36"/>
      <c r="H9" s="191"/>
      <c r="I9" s="191"/>
      <c r="J9" s="36"/>
      <c r="K9" s="36"/>
      <c r="L9" s="191"/>
      <c r="M9" s="191"/>
      <c r="N9" s="36"/>
      <c r="O9" s="36"/>
      <c r="P9" s="37"/>
      <c r="Q9" s="37"/>
      <c r="R9" s="37"/>
      <c r="S9" s="37"/>
      <c r="U9" s="37"/>
      <c r="V9" s="37"/>
      <c r="W9" s="37"/>
    </row>
    <row r="10" spans="1:23" s="22" customFormat="1" ht="17.100000000000001" customHeight="1">
      <c r="A10" s="48"/>
      <c r="B10" s="36"/>
      <c r="C10" s="36"/>
      <c r="D10" s="36"/>
      <c r="E10" s="36"/>
      <c r="F10" s="36"/>
      <c r="G10" s="36"/>
      <c r="H10" s="191"/>
      <c r="I10" s="191"/>
      <c r="J10" s="36"/>
      <c r="K10" s="36"/>
      <c r="L10" s="191"/>
      <c r="M10" s="191"/>
      <c r="N10" s="36"/>
      <c r="O10" s="36"/>
      <c r="P10" s="37"/>
      <c r="Q10" s="37"/>
      <c r="R10" s="37"/>
      <c r="S10" s="37"/>
      <c r="U10" s="37"/>
      <c r="V10" s="37"/>
      <c r="W10" s="37"/>
    </row>
    <row r="11" spans="1:23" s="22" customFormat="1" ht="17.100000000000001" customHeight="1">
      <c r="A11" s="48"/>
      <c r="B11" s="36"/>
      <c r="C11" s="36"/>
      <c r="D11" s="36"/>
      <c r="E11" s="36"/>
      <c r="F11" s="36"/>
      <c r="G11" s="36"/>
      <c r="H11" s="191"/>
      <c r="I11" s="191"/>
      <c r="J11" s="36"/>
      <c r="K11" s="36"/>
      <c r="L11" s="191"/>
      <c r="M11" s="191"/>
      <c r="N11" s="36"/>
      <c r="O11" s="36"/>
      <c r="P11" s="37"/>
      <c r="Q11" s="37"/>
      <c r="R11" s="37"/>
      <c r="S11" s="37"/>
      <c r="U11" s="37"/>
      <c r="V11" s="37"/>
      <c r="W11" s="37"/>
    </row>
    <row r="12" spans="1:23" s="22" customFormat="1" ht="17.100000000000001" customHeight="1">
      <c r="A12" s="48"/>
      <c r="B12" s="36"/>
      <c r="C12" s="36"/>
      <c r="D12" s="36"/>
      <c r="E12" s="36"/>
      <c r="F12" s="36"/>
      <c r="G12" s="36"/>
      <c r="H12" s="191"/>
      <c r="I12" s="191"/>
      <c r="J12" s="36"/>
      <c r="K12" s="36"/>
      <c r="L12" s="191"/>
      <c r="M12" s="191"/>
      <c r="N12" s="36"/>
      <c r="O12" s="36"/>
      <c r="P12" s="37"/>
      <c r="Q12" s="37"/>
      <c r="R12" s="37"/>
      <c r="S12" s="37"/>
      <c r="U12" s="37"/>
      <c r="V12" s="37"/>
      <c r="W12" s="37"/>
    </row>
    <row r="13" spans="1:23" s="22" customFormat="1" ht="17.100000000000001" customHeight="1">
      <c r="A13" s="48"/>
      <c r="B13" s="36"/>
      <c r="C13" s="36"/>
      <c r="D13" s="36"/>
      <c r="E13" s="36"/>
      <c r="F13" s="36"/>
      <c r="G13" s="36"/>
      <c r="H13" s="191"/>
      <c r="I13" s="191"/>
      <c r="J13" s="36"/>
      <c r="K13" s="36"/>
      <c r="L13" s="191"/>
      <c r="M13" s="191"/>
      <c r="N13" s="36"/>
      <c r="O13" s="36"/>
      <c r="P13" s="37"/>
      <c r="Q13" s="37"/>
      <c r="R13" s="37"/>
      <c r="S13" s="37"/>
      <c r="U13" s="37"/>
      <c r="V13" s="37"/>
      <c r="W13" s="37"/>
    </row>
    <row r="14" spans="1:23" s="22" customFormat="1" ht="17.100000000000001" customHeight="1">
      <c r="A14" s="48"/>
      <c r="B14" s="36"/>
      <c r="C14" s="36"/>
      <c r="D14" s="36"/>
      <c r="E14" s="36"/>
      <c r="F14" s="36"/>
      <c r="G14" s="36"/>
      <c r="H14" s="191"/>
      <c r="I14" s="191"/>
      <c r="J14" s="36"/>
      <c r="K14" s="36"/>
      <c r="L14" s="191"/>
      <c r="M14" s="191"/>
      <c r="N14" s="36"/>
      <c r="O14" s="36"/>
      <c r="P14" s="37"/>
      <c r="Q14" s="37"/>
      <c r="R14" s="37"/>
      <c r="S14" s="37"/>
      <c r="U14" s="37"/>
      <c r="V14" s="37"/>
      <c r="W14" s="37"/>
    </row>
    <row r="15" spans="1:23" s="22" customFormat="1" ht="17.100000000000001" customHeight="1">
      <c r="A15" s="48"/>
      <c r="B15" s="36"/>
      <c r="C15" s="36"/>
      <c r="D15" s="36"/>
      <c r="E15" s="36"/>
      <c r="F15" s="36"/>
      <c r="G15" s="36"/>
      <c r="H15" s="191"/>
      <c r="I15" s="191"/>
      <c r="J15" s="36"/>
      <c r="K15" s="36"/>
      <c r="L15" s="94"/>
      <c r="M15" s="94"/>
      <c r="N15" s="37"/>
      <c r="O15" s="37"/>
      <c r="P15" s="37"/>
      <c r="Q15" s="37"/>
      <c r="R15" s="37"/>
      <c r="S15" s="37"/>
      <c r="U15" s="37"/>
      <c r="V15" s="37"/>
      <c r="W15" s="37"/>
    </row>
    <row r="16" spans="1:23" s="22" customFormat="1" ht="17.100000000000001" customHeight="1">
      <c r="A16" s="48"/>
      <c r="B16" s="36"/>
      <c r="C16" s="36"/>
      <c r="D16" s="36"/>
      <c r="E16" s="36"/>
      <c r="F16" s="36"/>
      <c r="G16" s="36"/>
      <c r="H16" s="191"/>
      <c r="I16" s="191"/>
      <c r="J16" s="36"/>
      <c r="K16" s="36"/>
      <c r="L16" s="94"/>
      <c r="M16" s="94"/>
      <c r="N16" s="37"/>
      <c r="O16" s="37"/>
      <c r="P16" s="37"/>
      <c r="Q16" s="37"/>
      <c r="R16" s="37"/>
      <c r="S16" s="37"/>
      <c r="U16" s="37"/>
      <c r="V16" s="37"/>
      <c r="W16" s="37"/>
    </row>
    <row r="17" spans="1:23" s="22" customFormat="1" ht="17.100000000000001" customHeight="1">
      <c r="A17" s="48"/>
      <c r="B17" s="36"/>
      <c r="C17" s="36"/>
      <c r="D17" s="36"/>
      <c r="E17" s="36"/>
      <c r="F17" s="36"/>
      <c r="G17" s="36"/>
      <c r="H17" s="191"/>
      <c r="I17" s="191"/>
      <c r="J17" s="36"/>
      <c r="K17" s="36"/>
      <c r="L17" s="94"/>
      <c r="M17" s="94"/>
      <c r="N17" s="37"/>
      <c r="O17" s="37"/>
      <c r="P17" s="37"/>
      <c r="Q17" s="37"/>
      <c r="R17" s="37"/>
      <c r="S17" s="37"/>
      <c r="U17" s="37"/>
      <c r="V17" s="37"/>
      <c r="W17" s="37"/>
    </row>
    <row r="18" spans="1:23" s="22" customFormat="1" ht="17.100000000000001" customHeight="1">
      <c r="A18" s="48"/>
      <c r="B18" s="36"/>
      <c r="C18" s="36"/>
      <c r="D18" s="36"/>
      <c r="E18" s="36"/>
      <c r="F18" s="36"/>
      <c r="G18" s="36"/>
      <c r="H18" s="191"/>
      <c r="I18" s="191"/>
      <c r="J18" s="36"/>
      <c r="K18" s="36"/>
      <c r="L18" s="94"/>
      <c r="M18" s="94"/>
      <c r="N18" s="37"/>
      <c r="O18" s="37"/>
      <c r="P18" s="37"/>
      <c r="Q18" s="37"/>
      <c r="R18" s="37"/>
      <c r="S18" s="37"/>
      <c r="U18" s="37"/>
      <c r="V18" s="37"/>
      <c r="W18" s="37"/>
    </row>
    <row r="19" spans="1:23" s="22" customFormat="1" ht="17.100000000000001" customHeight="1">
      <c r="A19" s="48"/>
      <c r="B19" s="36"/>
      <c r="C19" s="36"/>
      <c r="D19" s="36"/>
      <c r="E19" s="36"/>
      <c r="F19" s="36"/>
      <c r="G19" s="36"/>
      <c r="H19" s="191"/>
      <c r="I19" s="191"/>
      <c r="J19" s="36"/>
      <c r="K19" s="36"/>
      <c r="L19" s="94"/>
      <c r="M19" s="94"/>
      <c r="N19" s="37"/>
      <c r="O19" s="37"/>
      <c r="P19" s="37"/>
      <c r="Q19" s="37"/>
      <c r="R19" s="37"/>
      <c r="S19" s="37"/>
      <c r="U19" s="37"/>
      <c r="V19" s="37"/>
      <c r="W19" s="37"/>
    </row>
    <row r="20" spans="1:23" s="22" customFormat="1" ht="17.100000000000001" customHeight="1">
      <c r="A20" s="48"/>
      <c r="B20" s="36"/>
      <c r="C20" s="36"/>
      <c r="D20" s="36"/>
      <c r="E20" s="36"/>
      <c r="F20" s="36"/>
      <c r="G20" s="36"/>
      <c r="H20" s="191"/>
      <c r="I20" s="191"/>
      <c r="J20" s="36"/>
      <c r="K20" s="36"/>
      <c r="L20" s="94"/>
      <c r="M20" s="94"/>
      <c r="N20" s="37"/>
      <c r="O20" s="37"/>
      <c r="P20" s="37"/>
      <c r="Q20" s="37"/>
      <c r="R20" s="37"/>
      <c r="S20" s="37"/>
      <c r="U20" s="37"/>
      <c r="V20" s="37"/>
      <c r="W20" s="37"/>
    </row>
    <row r="21" spans="1:23" s="22" customFormat="1" ht="17.100000000000001" customHeight="1">
      <c r="A21" s="48"/>
      <c r="B21" s="36"/>
      <c r="C21" s="36"/>
      <c r="D21" s="36"/>
      <c r="E21" s="36"/>
      <c r="F21" s="36"/>
      <c r="G21" s="36"/>
      <c r="H21" s="191"/>
      <c r="I21" s="191"/>
      <c r="J21" s="36"/>
      <c r="K21" s="36"/>
      <c r="L21" s="94"/>
      <c r="M21" s="94"/>
      <c r="N21" s="37"/>
      <c r="O21" s="37"/>
      <c r="P21" s="37"/>
      <c r="Q21" s="37"/>
      <c r="R21" s="37"/>
      <c r="S21" s="37"/>
      <c r="U21" s="37"/>
      <c r="V21" s="37"/>
      <c r="W21" s="37"/>
    </row>
    <row r="22" spans="1:23" s="22" customFormat="1" ht="17.100000000000001" customHeight="1">
      <c r="A22" s="49"/>
      <c r="B22" s="24"/>
      <c r="C22" s="24"/>
      <c r="D22" s="24"/>
      <c r="E22" s="24"/>
      <c r="F22" s="24"/>
      <c r="G22" s="24"/>
      <c r="H22" s="191"/>
      <c r="I22" s="191"/>
      <c r="J22" s="24"/>
      <c r="K22" s="24"/>
      <c r="L22" s="94"/>
      <c r="M22" s="94"/>
      <c r="N22" s="37"/>
      <c r="O22" s="37"/>
      <c r="P22" s="37"/>
      <c r="Q22" s="37"/>
      <c r="R22" s="37"/>
      <c r="S22" s="37"/>
      <c r="U22" s="37"/>
      <c r="V22" s="37"/>
      <c r="W22" s="37"/>
    </row>
    <row r="23" spans="1:23" s="22" customFormat="1" ht="17.100000000000001" customHeight="1">
      <c r="A23" s="62"/>
      <c r="B23" s="63"/>
      <c r="C23" s="63"/>
      <c r="D23" s="63"/>
      <c r="E23" s="63"/>
      <c r="F23" s="63"/>
      <c r="G23" s="63"/>
      <c r="H23" s="191"/>
      <c r="I23" s="191"/>
      <c r="J23" s="63"/>
      <c r="K23" s="63"/>
      <c r="L23" s="94"/>
      <c r="M23" s="94"/>
      <c r="N23" s="64"/>
      <c r="O23" s="64"/>
      <c r="P23" s="64"/>
      <c r="Q23" s="64"/>
      <c r="R23" s="64"/>
      <c r="S23" s="64"/>
      <c r="U23" s="64"/>
      <c r="V23" s="64"/>
      <c r="W23" s="64"/>
    </row>
    <row r="24" spans="1:23" s="22" customFormat="1" ht="17.100000000000001" customHeight="1">
      <c r="A24" s="62"/>
      <c r="B24" s="63"/>
      <c r="C24" s="63"/>
      <c r="D24" s="63"/>
      <c r="E24" s="63"/>
      <c r="F24" s="63"/>
      <c r="G24" s="63"/>
      <c r="H24" s="191"/>
      <c r="I24" s="191"/>
      <c r="J24" s="63"/>
      <c r="K24" s="63"/>
      <c r="L24" s="94"/>
      <c r="M24" s="94"/>
      <c r="N24" s="64"/>
      <c r="O24" s="64"/>
      <c r="P24" s="64"/>
      <c r="Q24" s="64"/>
      <c r="R24" s="64"/>
      <c r="S24" s="64"/>
      <c r="U24" s="64"/>
      <c r="V24" s="64"/>
      <c r="W24" s="64"/>
    </row>
    <row r="25" spans="1:23" s="22" customFormat="1" ht="17.100000000000001" customHeight="1">
      <c r="A25" s="21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94"/>
      <c r="M25" s="94"/>
      <c r="N25" s="94"/>
      <c r="O25" s="94"/>
      <c r="P25" s="94"/>
      <c r="Q25" s="94"/>
      <c r="R25" s="94"/>
      <c r="S25" s="94"/>
      <c r="U25" s="94"/>
      <c r="V25" s="94"/>
      <c r="W25" s="94"/>
    </row>
    <row r="26" spans="1:23" s="22" customFormat="1" ht="17.100000000000001" customHeight="1">
      <c r="A26" s="211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94"/>
      <c r="M26" s="94"/>
      <c r="N26" s="94"/>
      <c r="O26" s="94"/>
      <c r="P26" s="94"/>
      <c r="Q26" s="94"/>
      <c r="R26" s="94"/>
      <c r="S26" s="94"/>
      <c r="U26" s="94"/>
      <c r="V26" s="94"/>
      <c r="W26" s="94"/>
    </row>
    <row r="27" spans="1:23" s="22" customFormat="1" ht="17.100000000000001" customHeight="1">
      <c r="A27" s="211"/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94"/>
      <c r="M27" s="94"/>
      <c r="N27" s="94"/>
      <c r="O27" s="94"/>
      <c r="P27" s="94"/>
      <c r="Q27" s="94"/>
      <c r="R27" s="94"/>
      <c r="S27" s="94"/>
      <c r="U27" s="94"/>
      <c r="V27" s="94"/>
      <c r="W27" s="94"/>
    </row>
    <row r="28" spans="1:23" s="22" customFormat="1" ht="17.100000000000001" customHeight="1">
      <c r="A28" s="21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94"/>
      <c r="M28" s="94"/>
      <c r="N28" s="94"/>
      <c r="O28" s="94"/>
      <c r="P28" s="94"/>
      <c r="Q28" s="94"/>
      <c r="R28" s="94"/>
      <c r="S28" s="94"/>
      <c r="U28" s="94"/>
      <c r="V28" s="94"/>
      <c r="W28" s="94"/>
    </row>
    <row r="29" spans="1:23" s="22" customFormat="1" ht="17.100000000000001" customHeight="1">
      <c r="A29" s="21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94"/>
      <c r="M29" s="94"/>
      <c r="N29" s="94"/>
      <c r="O29" s="94"/>
      <c r="P29" s="94"/>
      <c r="Q29" s="94"/>
      <c r="R29" s="94"/>
      <c r="S29" s="94"/>
      <c r="U29" s="94"/>
      <c r="V29" s="94"/>
      <c r="W29" s="94"/>
    </row>
    <row r="30" spans="1:23" s="22" customFormat="1" ht="17.100000000000001" customHeight="1">
      <c r="A30" s="21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94"/>
      <c r="M30" s="94"/>
      <c r="N30" s="94"/>
      <c r="O30" s="94"/>
      <c r="P30" s="94"/>
      <c r="Q30" s="94"/>
      <c r="R30" s="94"/>
      <c r="S30" s="94"/>
      <c r="U30" s="94"/>
      <c r="V30" s="94"/>
      <c r="W30" s="94"/>
    </row>
    <row r="31" spans="1:23" s="22" customFormat="1" ht="17.100000000000001" customHeight="1">
      <c r="A31" s="21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94"/>
      <c r="M31" s="94"/>
      <c r="N31" s="94"/>
      <c r="O31" s="94"/>
      <c r="P31" s="94"/>
      <c r="Q31" s="94"/>
      <c r="R31" s="94"/>
      <c r="S31" s="94"/>
      <c r="U31" s="94"/>
      <c r="V31" s="94"/>
      <c r="W31" s="94"/>
    </row>
    <row r="32" spans="1:23" s="22" customFormat="1" ht="17.100000000000001" customHeight="1">
      <c r="A32" s="21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94"/>
      <c r="M32" s="94"/>
      <c r="N32" s="94"/>
      <c r="O32" s="94"/>
      <c r="P32" s="94"/>
      <c r="Q32" s="94"/>
      <c r="R32" s="94"/>
      <c r="S32" s="94"/>
      <c r="U32" s="94"/>
      <c r="V32" s="94"/>
      <c r="W32" s="94"/>
    </row>
    <row r="33" spans="1:23" s="22" customFormat="1" ht="17.100000000000001" customHeight="1">
      <c r="A33" s="494"/>
      <c r="B33" s="495"/>
      <c r="C33" s="495"/>
      <c r="D33" s="495"/>
      <c r="E33" s="495"/>
      <c r="F33" s="495"/>
      <c r="G33" s="495"/>
      <c r="H33" s="495"/>
      <c r="I33" s="495"/>
      <c r="J33" s="495"/>
      <c r="K33" s="495"/>
      <c r="L33" s="496"/>
      <c r="M33" s="496"/>
      <c r="N33" s="496"/>
      <c r="O33" s="496"/>
      <c r="P33" s="496"/>
      <c r="Q33" s="496"/>
      <c r="R33" s="496"/>
      <c r="S33" s="496"/>
      <c r="U33" s="496"/>
      <c r="V33" s="496"/>
      <c r="W33" s="496"/>
    </row>
    <row r="34" spans="1:23" s="22" customFormat="1" ht="17.100000000000001" customHeight="1">
      <c r="A34" s="494"/>
      <c r="B34" s="495"/>
      <c r="C34" s="495"/>
      <c r="D34" s="495"/>
      <c r="E34" s="495"/>
      <c r="F34" s="495"/>
      <c r="G34" s="495"/>
      <c r="H34" s="495"/>
      <c r="I34" s="495"/>
      <c r="J34" s="495"/>
      <c r="K34" s="495"/>
      <c r="L34" s="496"/>
      <c r="M34" s="496"/>
      <c r="N34" s="496"/>
      <c r="O34" s="496"/>
      <c r="P34" s="496"/>
      <c r="Q34" s="496"/>
      <c r="R34" s="496"/>
      <c r="S34" s="496"/>
      <c r="U34" s="496"/>
      <c r="V34" s="496"/>
      <c r="W34" s="496"/>
    </row>
    <row r="35" spans="1:23" s="22" customFormat="1" ht="17.100000000000001" customHeight="1">
      <c r="A35" s="494"/>
      <c r="B35" s="495"/>
      <c r="C35" s="495"/>
      <c r="D35" s="495"/>
      <c r="E35" s="495"/>
      <c r="F35" s="495"/>
      <c r="G35" s="495"/>
      <c r="H35" s="495"/>
      <c r="I35" s="495"/>
      <c r="J35" s="495"/>
      <c r="K35" s="495"/>
      <c r="L35" s="496"/>
      <c r="M35" s="496"/>
      <c r="N35" s="496"/>
      <c r="O35" s="496"/>
      <c r="P35" s="496"/>
      <c r="Q35" s="496"/>
      <c r="R35" s="496"/>
      <c r="S35" s="496"/>
      <c r="U35" s="496"/>
      <c r="V35" s="496"/>
      <c r="W35" s="496"/>
    </row>
    <row r="36" spans="1:23" s="22" customFormat="1" ht="17.100000000000001" customHeight="1">
      <c r="A36" s="494"/>
      <c r="B36" s="495"/>
      <c r="C36" s="495"/>
      <c r="D36" s="495"/>
      <c r="E36" s="495"/>
      <c r="F36" s="495"/>
      <c r="G36" s="495"/>
      <c r="H36" s="495"/>
      <c r="I36" s="495"/>
      <c r="J36" s="495"/>
      <c r="K36" s="495"/>
      <c r="L36" s="496"/>
      <c r="M36" s="496"/>
      <c r="N36" s="496"/>
      <c r="O36" s="496"/>
      <c r="P36" s="496"/>
      <c r="Q36" s="496"/>
      <c r="R36" s="496"/>
      <c r="S36" s="496"/>
      <c r="U36" s="496"/>
      <c r="V36" s="496"/>
      <c r="W36" s="496"/>
    </row>
    <row r="37" spans="1:23" s="22" customFormat="1" ht="17.100000000000001" customHeight="1">
      <c r="A37" s="494"/>
      <c r="B37" s="495"/>
      <c r="C37" s="495"/>
      <c r="D37" s="495"/>
      <c r="E37" s="495"/>
      <c r="F37" s="495"/>
      <c r="G37" s="495"/>
      <c r="H37" s="495"/>
      <c r="I37" s="495"/>
      <c r="J37" s="495"/>
      <c r="K37" s="495"/>
      <c r="L37" s="496"/>
      <c r="M37" s="496"/>
      <c r="N37" s="496"/>
      <c r="O37" s="496"/>
      <c r="P37" s="496"/>
      <c r="Q37" s="496"/>
      <c r="R37" s="496"/>
      <c r="S37" s="496"/>
      <c r="U37" s="496"/>
      <c r="V37" s="496"/>
      <c r="W37" s="496"/>
    </row>
    <row r="38" spans="1:23" s="22" customFormat="1" ht="17.100000000000001" customHeight="1">
      <c r="A38" s="494"/>
      <c r="B38" s="495"/>
      <c r="C38" s="495"/>
      <c r="D38" s="495"/>
      <c r="E38" s="495"/>
      <c r="F38" s="495"/>
      <c r="G38" s="495"/>
      <c r="H38" s="495"/>
      <c r="I38" s="495"/>
      <c r="J38" s="495"/>
      <c r="K38" s="495"/>
      <c r="L38" s="496"/>
      <c r="M38" s="496"/>
      <c r="N38" s="496"/>
      <c r="O38" s="496"/>
      <c r="P38" s="496"/>
      <c r="Q38" s="496"/>
      <c r="R38" s="496"/>
      <c r="S38" s="496"/>
      <c r="U38" s="496"/>
      <c r="V38" s="496"/>
      <c r="W38" s="496"/>
    </row>
    <row r="39" spans="1:23" s="22" customFormat="1" ht="17.100000000000001" customHeight="1">
      <c r="A39" s="494"/>
      <c r="B39" s="495"/>
      <c r="C39" s="495"/>
      <c r="D39" s="495"/>
      <c r="E39" s="495"/>
      <c r="F39" s="495"/>
      <c r="G39" s="495"/>
      <c r="H39" s="495"/>
      <c r="I39" s="495"/>
      <c r="J39" s="495"/>
      <c r="K39" s="495"/>
      <c r="L39" s="496"/>
      <c r="M39" s="496"/>
      <c r="N39" s="496"/>
      <c r="O39" s="496"/>
      <c r="P39" s="496"/>
      <c r="Q39" s="496"/>
      <c r="R39" s="496"/>
      <c r="S39" s="496"/>
      <c r="U39" s="496"/>
      <c r="V39" s="496"/>
      <c r="W39" s="496"/>
    </row>
    <row r="40" spans="1:23" s="22" customFormat="1" ht="17.100000000000001" customHeight="1">
      <c r="A40" s="494"/>
      <c r="B40" s="495"/>
      <c r="C40" s="495"/>
      <c r="D40" s="495"/>
      <c r="E40" s="495"/>
      <c r="F40" s="495"/>
      <c r="G40" s="495"/>
      <c r="H40" s="495"/>
      <c r="I40" s="495"/>
      <c r="J40" s="495"/>
      <c r="K40" s="495"/>
      <c r="L40" s="496"/>
      <c r="M40" s="496"/>
      <c r="N40" s="496"/>
      <c r="O40" s="496"/>
      <c r="P40" s="496"/>
      <c r="Q40" s="496"/>
      <c r="R40" s="496"/>
      <c r="S40" s="496"/>
      <c r="U40" s="496"/>
      <c r="V40" s="496"/>
      <c r="W40" s="496"/>
    </row>
    <row r="41" spans="1:23" s="22" customFormat="1" ht="17.100000000000001" customHeight="1">
      <c r="A41" s="494"/>
      <c r="B41" s="495"/>
      <c r="C41" s="495"/>
      <c r="D41" s="495"/>
      <c r="E41" s="495"/>
      <c r="F41" s="495"/>
      <c r="G41" s="495"/>
      <c r="H41" s="495"/>
      <c r="I41" s="495"/>
      <c r="J41" s="495"/>
      <c r="K41" s="495"/>
      <c r="L41" s="496"/>
      <c r="M41" s="496"/>
      <c r="N41" s="496"/>
      <c r="O41" s="496"/>
      <c r="P41" s="496"/>
      <c r="Q41" s="496"/>
      <c r="R41" s="496"/>
      <c r="S41" s="496"/>
      <c r="U41" s="496"/>
      <c r="V41" s="496"/>
      <c r="W41" s="496"/>
    </row>
    <row r="42" spans="1:23" s="22" customFormat="1" ht="17.100000000000001" customHeight="1">
      <c r="A42" s="494"/>
      <c r="B42" s="495"/>
      <c r="C42" s="495"/>
      <c r="D42" s="495"/>
      <c r="E42" s="495"/>
      <c r="F42" s="495"/>
      <c r="G42" s="495"/>
      <c r="H42" s="495"/>
      <c r="I42" s="495"/>
      <c r="J42" s="495"/>
      <c r="K42" s="495"/>
      <c r="L42" s="496"/>
      <c r="M42" s="496"/>
      <c r="N42" s="496"/>
      <c r="O42" s="496"/>
      <c r="P42" s="496"/>
      <c r="Q42" s="496"/>
      <c r="R42" s="496"/>
      <c r="S42" s="496"/>
      <c r="U42" s="496"/>
      <c r="V42" s="496"/>
      <c r="W42" s="496"/>
    </row>
    <row r="43" spans="1:23" s="22" customFormat="1" ht="17.100000000000001" customHeight="1">
      <c r="A43" s="494"/>
      <c r="B43" s="495"/>
      <c r="C43" s="495"/>
      <c r="D43" s="495"/>
      <c r="E43" s="495"/>
      <c r="F43" s="495"/>
      <c r="G43" s="495"/>
      <c r="H43" s="495"/>
      <c r="I43" s="495"/>
      <c r="J43" s="495"/>
      <c r="K43" s="495"/>
      <c r="L43" s="496"/>
      <c r="M43" s="496"/>
      <c r="N43" s="496"/>
      <c r="O43" s="496"/>
      <c r="P43" s="496"/>
      <c r="Q43" s="496"/>
      <c r="R43" s="496"/>
      <c r="S43" s="496"/>
      <c r="U43" s="496"/>
      <c r="V43" s="496"/>
      <c r="W43" s="496"/>
    </row>
    <row r="44" spans="1:23" s="22" customFormat="1" ht="17.100000000000001" customHeight="1">
      <c r="A44" s="494"/>
      <c r="B44" s="495"/>
      <c r="C44" s="495"/>
      <c r="D44" s="495"/>
      <c r="E44" s="495"/>
      <c r="F44" s="495"/>
      <c r="G44" s="495"/>
      <c r="H44" s="495"/>
      <c r="I44" s="495"/>
      <c r="J44" s="495"/>
      <c r="K44" s="495"/>
      <c r="L44" s="496"/>
      <c r="M44" s="496"/>
      <c r="N44" s="496"/>
      <c r="O44" s="496"/>
      <c r="P44" s="496"/>
      <c r="Q44" s="496"/>
      <c r="R44" s="496"/>
      <c r="S44" s="496"/>
      <c r="U44" s="496"/>
      <c r="V44" s="496"/>
      <c r="W44" s="496"/>
    </row>
    <row r="45" spans="1:23" s="22" customFormat="1" ht="17.100000000000001" customHeight="1">
      <c r="A45" s="494"/>
      <c r="B45" s="495"/>
      <c r="C45" s="495"/>
      <c r="D45" s="495"/>
      <c r="E45" s="495"/>
      <c r="F45" s="495"/>
      <c r="G45" s="495"/>
      <c r="H45" s="495"/>
      <c r="I45" s="495"/>
      <c r="J45" s="495"/>
      <c r="K45" s="495"/>
      <c r="L45" s="496"/>
      <c r="M45" s="496"/>
      <c r="N45" s="496"/>
      <c r="O45" s="496"/>
      <c r="P45" s="496"/>
      <c r="Q45" s="496"/>
      <c r="R45" s="496"/>
      <c r="S45" s="496"/>
      <c r="U45" s="496"/>
      <c r="V45" s="496"/>
      <c r="W45" s="496"/>
    </row>
    <row r="46" spans="1:23" s="22" customFormat="1" ht="17.100000000000001" customHeight="1">
      <c r="A46" s="494"/>
      <c r="B46" s="495"/>
      <c r="C46" s="495"/>
      <c r="D46" s="495"/>
      <c r="E46" s="495"/>
      <c r="F46" s="495"/>
      <c r="G46" s="495"/>
      <c r="H46" s="495"/>
      <c r="I46" s="495"/>
      <c r="J46" s="495"/>
      <c r="K46" s="495"/>
      <c r="L46" s="496"/>
      <c r="M46" s="496"/>
      <c r="N46" s="496"/>
      <c r="O46" s="496"/>
      <c r="P46" s="496"/>
      <c r="Q46" s="496"/>
      <c r="R46" s="496"/>
      <c r="S46" s="496"/>
      <c r="U46" s="496"/>
      <c r="V46" s="496"/>
      <c r="W46" s="496"/>
    </row>
    <row r="47" spans="1:23" s="22" customFormat="1" ht="17.100000000000001" customHeight="1">
      <c r="A47" s="494"/>
      <c r="B47" s="495"/>
      <c r="C47" s="495"/>
      <c r="D47" s="495"/>
      <c r="E47" s="495"/>
      <c r="F47" s="495"/>
      <c r="G47" s="495"/>
      <c r="H47" s="495"/>
      <c r="I47" s="495"/>
      <c r="J47" s="495"/>
      <c r="K47" s="495"/>
      <c r="L47" s="496"/>
      <c r="M47" s="496"/>
      <c r="N47" s="496"/>
      <c r="O47" s="496"/>
      <c r="P47" s="496"/>
      <c r="Q47" s="496"/>
      <c r="R47" s="496"/>
      <c r="S47" s="496"/>
      <c r="U47" s="496"/>
      <c r="V47" s="496"/>
      <c r="W47" s="496"/>
    </row>
    <row r="48" spans="1:23" s="22" customFormat="1" ht="17.100000000000001" customHeight="1">
      <c r="A48" s="494"/>
      <c r="B48" s="495"/>
      <c r="C48" s="495"/>
      <c r="D48" s="495"/>
      <c r="E48" s="495"/>
      <c r="F48" s="495"/>
      <c r="G48" s="495"/>
      <c r="H48" s="495"/>
      <c r="I48" s="495"/>
      <c r="J48" s="495"/>
      <c r="K48" s="495"/>
      <c r="L48" s="496"/>
      <c r="M48" s="496"/>
      <c r="N48" s="496"/>
      <c r="O48" s="496"/>
      <c r="P48" s="496"/>
      <c r="Q48" s="496"/>
      <c r="R48" s="496"/>
      <c r="S48" s="496"/>
      <c r="U48" s="496"/>
      <c r="V48" s="496"/>
      <c r="W48" s="496"/>
    </row>
    <row r="49" spans="1:23" s="22" customFormat="1" ht="17.100000000000001" customHeight="1">
      <c r="A49" s="494"/>
      <c r="B49" s="495"/>
      <c r="C49" s="495"/>
      <c r="D49" s="495"/>
      <c r="E49" s="495"/>
      <c r="F49" s="495"/>
      <c r="G49" s="495"/>
      <c r="H49" s="495"/>
      <c r="I49" s="495"/>
      <c r="J49" s="495"/>
      <c r="K49" s="495"/>
      <c r="L49" s="496"/>
      <c r="M49" s="496"/>
      <c r="N49" s="496"/>
      <c r="O49" s="496"/>
      <c r="P49" s="496"/>
      <c r="Q49" s="496"/>
      <c r="R49" s="496"/>
      <c r="S49" s="496"/>
      <c r="U49" s="496"/>
      <c r="V49" s="496"/>
      <c r="W49" s="496"/>
    </row>
    <row r="50" spans="1:23" s="22" customFormat="1" ht="17.100000000000001" customHeight="1">
      <c r="A50" s="494"/>
      <c r="B50" s="495"/>
      <c r="C50" s="495"/>
      <c r="D50" s="495"/>
      <c r="E50" s="495"/>
      <c r="F50" s="495"/>
      <c r="G50" s="495"/>
      <c r="H50" s="495"/>
      <c r="I50" s="495"/>
      <c r="J50" s="495"/>
      <c r="K50" s="495"/>
      <c r="L50" s="496"/>
      <c r="M50" s="496"/>
      <c r="N50" s="496"/>
      <c r="O50" s="496"/>
      <c r="P50" s="496"/>
      <c r="Q50" s="496"/>
      <c r="R50" s="496"/>
      <c r="S50" s="496"/>
      <c r="U50" s="496"/>
      <c r="V50" s="496"/>
      <c r="W50" s="496"/>
    </row>
    <row r="51" spans="1:23" s="22" customFormat="1" ht="17.100000000000001" customHeight="1">
      <c r="A51" s="494"/>
      <c r="B51" s="495"/>
      <c r="C51" s="495"/>
      <c r="D51" s="495"/>
      <c r="E51" s="495"/>
      <c r="F51" s="495"/>
      <c r="G51" s="495"/>
      <c r="H51" s="495"/>
      <c r="I51" s="495"/>
      <c r="J51" s="495"/>
      <c r="K51" s="495"/>
      <c r="L51" s="496"/>
      <c r="M51" s="496"/>
      <c r="N51" s="496"/>
      <c r="O51" s="496"/>
      <c r="P51" s="496"/>
      <c r="Q51" s="496"/>
      <c r="R51" s="496"/>
      <c r="S51" s="496"/>
      <c r="U51" s="496"/>
      <c r="V51" s="496"/>
      <c r="W51" s="496"/>
    </row>
    <row r="52" spans="1:23" s="22" customFormat="1" ht="17.100000000000001" customHeight="1">
      <c r="A52" s="494"/>
      <c r="B52" s="495"/>
      <c r="C52" s="495"/>
      <c r="D52" s="495"/>
      <c r="E52" s="495"/>
      <c r="F52" s="495"/>
      <c r="G52" s="495"/>
      <c r="H52" s="495"/>
      <c r="I52" s="495"/>
      <c r="J52" s="495"/>
      <c r="K52" s="495"/>
      <c r="L52" s="496"/>
      <c r="M52" s="496"/>
      <c r="N52" s="496"/>
      <c r="O52" s="496"/>
      <c r="P52" s="496"/>
      <c r="Q52" s="496"/>
      <c r="R52" s="496"/>
      <c r="S52" s="496"/>
      <c r="U52" s="496"/>
      <c r="V52" s="496"/>
      <c r="W52" s="496"/>
    </row>
    <row r="53" spans="1:23" s="22" customFormat="1" ht="17.100000000000001" customHeight="1">
      <c r="A53" s="494"/>
      <c r="B53" s="495"/>
      <c r="C53" s="495"/>
      <c r="D53" s="495"/>
      <c r="E53" s="495"/>
      <c r="F53" s="495"/>
      <c r="G53" s="495"/>
      <c r="H53" s="495"/>
      <c r="I53" s="495"/>
      <c r="J53" s="495"/>
      <c r="K53" s="495"/>
      <c r="L53" s="496"/>
      <c r="M53" s="496"/>
      <c r="N53" s="496"/>
      <c r="O53" s="496"/>
      <c r="P53" s="496"/>
      <c r="Q53" s="496"/>
      <c r="R53" s="496"/>
      <c r="S53" s="496"/>
      <c r="U53" s="496"/>
      <c r="V53" s="496"/>
      <c r="W53" s="496"/>
    </row>
    <row r="54" spans="1:23" s="22" customFormat="1" ht="17.100000000000001" customHeight="1">
      <c r="A54" s="494"/>
      <c r="B54" s="495"/>
      <c r="C54" s="495"/>
      <c r="D54" s="495"/>
      <c r="E54" s="495"/>
      <c r="F54" s="495"/>
      <c r="G54" s="495"/>
      <c r="H54" s="495"/>
      <c r="I54" s="495"/>
      <c r="J54" s="495"/>
      <c r="K54" s="495"/>
      <c r="L54" s="496"/>
      <c r="M54" s="496"/>
      <c r="N54" s="496"/>
      <c r="O54" s="496"/>
      <c r="P54" s="496"/>
      <c r="Q54" s="496"/>
      <c r="R54" s="496"/>
      <c r="S54" s="496"/>
      <c r="U54" s="496"/>
      <c r="V54" s="496"/>
      <c r="W54" s="496"/>
    </row>
    <row r="55" spans="1:23" s="22" customFormat="1" ht="17.100000000000001" customHeight="1">
      <c r="A55" s="494"/>
      <c r="B55" s="495"/>
      <c r="C55" s="495"/>
      <c r="D55" s="495"/>
      <c r="E55" s="495"/>
      <c r="F55" s="495"/>
      <c r="G55" s="495"/>
      <c r="H55" s="495"/>
      <c r="I55" s="495"/>
      <c r="J55" s="495"/>
      <c r="K55" s="495"/>
      <c r="L55" s="496"/>
      <c r="M55" s="496"/>
      <c r="N55" s="496"/>
      <c r="O55" s="496"/>
      <c r="P55" s="496"/>
      <c r="Q55" s="496"/>
      <c r="R55" s="496"/>
      <c r="S55" s="496"/>
      <c r="U55" s="496"/>
      <c r="V55" s="496"/>
      <c r="W55" s="496"/>
    </row>
    <row r="56" spans="1:23" s="22" customFormat="1" ht="17.100000000000001" customHeight="1">
      <c r="A56" s="494"/>
      <c r="B56" s="495"/>
      <c r="C56" s="495"/>
      <c r="D56" s="495"/>
      <c r="E56" s="495"/>
      <c r="F56" s="495"/>
      <c r="G56" s="495"/>
      <c r="H56" s="495"/>
      <c r="I56" s="495"/>
      <c r="J56" s="495"/>
      <c r="K56" s="495"/>
      <c r="L56" s="496"/>
      <c r="M56" s="496"/>
      <c r="N56" s="496"/>
      <c r="O56" s="496"/>
      <c r="P56" s="496"/>
      <c r="Q56" s="496"/>
      <c r="R56" s="496"/>
      <c r="S56" s="496"/>
      <c r="U56" s="496"/>
      <c r="V56" s="496"/>
      <c r="W56" s="496"/>
    </row>
    <row r="57" spans="1:23" s="22" customFormat="1" ht="17.100000000000001" customHeight="1">
      <c r="A57" s="494"/>
      <c r="B57" s="495"/>
      <c r="C57" s="495"/>
      <c r="D57" s="495"/>
      <c r="E57" s="495"/>
      <c r="F57" s="495"/>
      <c r="G57" s="495"/>
      <c r="H57" s="495"/>
      <c r="I57" s="495"/>
      <c r="J57" s="495"/>
      <c r="K57" s="495"/>
      <c r="L57" s="496"/>
      <c r="M57" s="496"/>
      <c r="N57" s="496"/>
      <c r="O57" s="496"/>
      <c r="P57" s="496"/>
      <c r="Q57" s="496"/>
      <c r="R57" s="496"/>
      <c r="S57" s="496"/>
      <c r="U57" s="496"/>
      <c r="V57" s="496"/>
      <c r="W57" s="496"/>
    </row>
    <row r="58" spans="1:23" s="22" customFormat="1" ht="17.100000000000001" customHeight="1">
      <c r="A58" s="494"/>
      <c r="B58" s="495"/>
      <c r="C58" s="495"/>
      <c r="D58" s="495"/>
      <c r="E58" s="495"/>
      <c r="F58" s="495"/>
      <c r="G58" s="495"/>
      <c r="H58" s="495"/>
      <c r="I58" s="495"/>
      <c r="J58" s="495"/>
      <c r="K58" s="495"/>
      <c r="L58" s="496"/>
      <c r="M58" s="496"/>
      <c r="N58" s="496"/>
      <c r="O58" s="496"/>
      <c r="P58" s="496"/>
      <c r="Q58" s="496"/>
      <c r="R58" s="496"/>
      <c r="S58" s="496"/>
      <c r="U58" s="496"/>
      <c r="V58" s="496"/>
      <c r="W58" s="496"/>
    </row>
    <row r="59" spans="1:23" s="22" customFormat="1" ht="17.100000000000001" customHeight="1">
      <c r="A59" s="494"/>
      <c r="B59" s="495"/>
      <c r="C59" s="495"/>
      <c r="D59" s="495"/>
      <c r="E59" s="495"/>
      <c r="F59" s="495"/>
      <c r="G59" s="495"/>
      <c r="H59" s="495"/>
      <c r="I59" s="495"/>
      <c r="J59" s="495"/>
      <c r="K59" s="495"/>
      <c r="L59" s="496"/>
      <c r="M59" s="496"/>
      <c r="N59" s="496"/>
      <c r="O59" s="496"/>
      <c r="P59" s="496"/>
      <c r="Q59" s="496"/>
      <c r="R59" s="496"/>
      <c r="S59" s="496"/>
      <c r="U59" s="496"/>
      <c r="V59" s="496"/>
      <c r="W59" s="496"/>
    </row>
    <row r="60" spans="1:23" s="22" customFormat="1" ht="17.100000000000001" customHeight="1">
      <c r="A60" s="494"/>
      <c r="B60" s="495"/>
      <c r="C60" s="495"/>
      <c r="D60" s="495"/>
      <c r="E60" s="495"/>
      <c r="F60" s="495"/>
      <c r="G60" s="495"/>
      <c r="H60" s="495"/>
      <c r="I60" s="495"/>
      <c r="J60" s="495"/>
      <c r="K60" s="495"/>
      <c r="L60" s="496"/>
      <c r="M60" s="496"/>
      <c r="N60" s="496"/>
      <c r="O60" s="496"/>
      <c r="P60" s="496"/>
      <c r="Q60" s="496"/>
      <c r="R60" s="496"/>
      <c r="S60" s="496"/>
      <c r="U60" s="496"/>
      <c r="V60" s="496"/>
      <c r="W60" s="496"/>
    </row>
    <row r="61" spans="1:23" s="22" customFormat="1" ht="17.100000000000001" customHeight="1">
      <c r="A61" s="494"/>
      <c r="B61" s="495"/>
      <c r="C61" s="495"/>
      <c r="D61" s="495"/>
      <c r="E61" s="495"/>
      <c r="F61" s="495"/>
      <c r="G61" s="495"/>
      <c r="H61" s="495"/>
      <c r="I61" s="495"/>
      <c r="J61" s="495"/>
      <c r="K61" s="495"/>
      <c r="L61" s="496"/>
      <c r="M61" s="496"/>
      <c r="N61" s="496"/>
      <c r="O61" s="496"/>
      <c r="P61" s="496"/>
      <c r="Q61" s="496"/>
      <c r="R61" s="496"/>
      <c r="S61" s="496"/>
      <c r="U61" s="496"/>
      <c r="V61" s="496"/>
      <c r="W61" s="496"/>
    </row>
    <row r="62" spans="1:23" s="22" customFormat="1" ht="17.100000000000001" customHeight="1">
      <c r="A62" s="494"/>
      <c r="B62" s="495"/>
      <c r="C62" s="495"/>
      <c r="D62" s="495"/>
      <c r="E62" s="495"/>
      <c r="F62" s="495"/>
      <c r="G62" s="495"/>
      <c r="H62" s="495"/>
      <c r="I62" s="495"/>
      <c r="J62" s="495"/>
      <c r="K62" s="495"/>
      <c r="L62" s="496"/>
      <c r="M62" s="496"/>
      <c r="N62" s="496"/>
      <c r="O62" s="496"/>
      <c r="P62" s="496"/>
      <c r="Q62" s="496"/>
      <c r="R62" s="496"/>
      <c r="S62" s="496"/>
      <c r="U62" s="496"/>
      <c r="V62" s="496"/>
      <c r="W62" s="496"/>
    </row>
    <row r="63" spans="1:23" s="22" customFormat="1" ht="17.100000000000001" customHeight="1">
      <c r="A63" s="49"/>
      <c r="B63" s="24"/>
      <c r="C63" s="24"/>
      <c r="D63" s="24"/>
      <c r="E63" s="24"/>
      <c r="F63" s="24"/>
      <c r="G63" s="24"/>
      <c r="H63" s="191"/>
      <c r="I63" s="191"/>
      <c r="J63" s="24"/>
      <c r="K63" s="24"/>
      <c r="L63" s="94"/>
      <c r="M63" s="94"/>
      <c r="N63" s="37"/>
      <c r="O63" s="37"/>
      <c r="P63" s="37"/>
      <c r="Q63" s="37"/>
      <c r="R63" s="37"/>
      <c r="S63" s="37"/>
      <c r="U63" s="37"/>
      <c r="V63" s="37"/>
      <c r="W63" s="37"/>
    </row>
    <row r="64" spans="1:23" s="22" customFormat="1" ht="17.100000000000001" customHeight="1"/>
    <row r="65" spans="1:36" s="22" customFormat="1" ht="17.100000000000001" customHeight="1">
      <c r="A65" s="28" t="s">
        <v>365</v>
      </c>
    </row>
    <row r="66" spans="1:36" s="30" customFormat="1" ht="18" customHeight="1">
      <c r="A66" s="235" t="s">
        <v>61</v>
      </c>
      <c r="B66" s="235" t="s">
        <v>62</v>
      </c>
      <c r="C66" s="91" t="s">
        <v>124</v>
      </c>
      <c r="D66" s="91"/>
      <c r="E66" s="92"/>
      <c r="F66" s="91"/>
      <c r="G66" s="91"/>
      <c r="H66" s="91"/>
      <c r="I66" s="91"/>
      <c r="J66" s="91"/>
      <c r="K66" s="91"/>
      <c r="L66" s="91" t="s">
        <v>125</v>
      </c>
      <c r="M66" s="91" t="s">
        <v>126</v>
      </c>
      <c r="N66" s="91" t="s">
        <v>127</v>
      </c>
      <c r="O66" s="91" t="s">
        <v>128</v>
      </c>
      <c r="P66" s="91" t="s">
        <v>129</v>
      </c>
      <c r="Q66" s="91" t="s">
        <v>130</v>
      </c>
      <c r="R66" s="91" t="s">
        <v>131</v>
      </c>
      <c r="S66" s="91" t="s">
        <v>130</v>
      </c>
      <c r="T66" s="91" t="s">
        <v>961</v>
      </c>
      <c r="U66" s="91"/>
      <c r="V66" s="91" t="s">
        <v>962</v>
      </c>
      <c r="W66" s="91" t="s">
        <v>64</v>
      </c>
      <c r="X66" s="91"/>
      <c r="Y66" s="91" t="s">
        <v>953</v>
      </c>
      <c r="Z66" s="91" t="s">
        <v>954</v>
      </c>
      <c r="AA66" s="91" t="s">
        <v>955</v>
      </c>
      <c r="AB66" s="91" t="s">
        <v>956</v>
      </c>
      <c r="AC66" s="91" t="s">
        <v>957</v>
      </c>
      <c r="AD66" s="91" t="s">
        <v>960</v>
      </c>
      <c r="AE66" s="91" t="s">
        <v>958</v>
      </c>
      <c r="AF66" s="91" t="s">
        <v>959</v>
      </c>
      <c r="AG66" s="91"/>
      <c r="AH66" s="91"/>
      <c r="AI66" s="91" t="s">
        <v>65</v>
      </c>
      <c r="AJ66" s="22"/>
    </row>
    <row r="67" spans="1:36" s="297" customFormat="1" ht="17.100000000000001" customHeight="1"/>
    <row r="68" spans="1:36" s="297" customFormat="1" ht="17.100000000000001" customHeight="1"/>
    <row r="69" spans="1:36" s="297" customFormat="1" ht="17.100000000000001" customHeight="1"/>
    <row r="70" spans="1:36" s="297" customFormat="1" ht="17.100000000000001" customHeight="1"/>
    <row r="71" spans="1:36" s="297" customFormat="1" ht="17.100000000000001" customHeight="1"/>
    <row r="72" spans="1:36" s="297" customFormat="1" ht="17.100000000000001" customHeight="1"/>
    <row r="73" spans="1:36" s="297" customFormat="1" ht="17.100000000000001" customHeight="1"/>
    <row r="74" spans="1:36" s="297" customFormat="1" ht="17.100000000000001" customHeight="1"/>
    <row r="75" spans="1:36" s="297" customFormat="1" ht="17.100000000000001" customHeight="1"/>
    <row r="76" spans="1:36" s="297" customFormat="1" ht="17.100000000000001" customHeight="1"/>
    <row r="77" spans="1:36" s="297" customFormat="1" ht="17.100000000000001" customHeight="1"/>
    <row r="78" spans="1:36" s="297" customFormat="1" ht="17.100000000000001" customHeight="1"/>
    <row r="79" spans="1:36" s="297" customFormat="1" ht="17.100000000000001" customHeight="1"/>
    <row r="80" spans="1:36" s="297" customFormat="1" ht="17.100000000000001" customHeight="1"/>
    <row r="81" s="297" customFormat="1" ht="17.100000000000001" customHeight="1"/>
    <row r="82" s="297" customFormat="1" ht="17.100000000000001" customHeight="1"/>
    <row r="83" s="297" customFormat="1" ht="17.100000000000001" customHeight="1"/>
    <row r="84" s="297" customFormat="1" ht="17.100000000000001" customHeight="1"/>
    <row r="85" s="297" customFormat="1" ht="17.100000000000001" customHeight="1"/>
    <row r="86" s="297" customFormat="1" ht="17.100000000000001" customHeight="1"/>
    <row r="87" s="297" customFormat="1" ht="17.100000000000001" customHeight="1"/>
    <row r="88" s="297" customFormat="1" ht="17.100000000000001" customHeight="1"/>
    <row r="89" s="297" customFormat="1" ht="17.100000000000001" customHeight="1"/>
    <row r="90" s="297" customFormat="1" ht="17.100000000000001" customHeight="1"/>
    <row r="91" s="297" customFormat="1" ht="17.100000000000001" customHeight="1"/>
    <row r="92" s="297" customFormat="1" ht="17.100000000000001" customHeight="1"/>
    <row r="93" s="297" customFormat="1" ht="17.100000000000001" customHeight="1"/>
    <row r="94" s="297" customFormat="1" ht="17.100000000000001" customHeight="1"/>
    <row r="95" s="297" customFormat="1" ht="17.100000000000001" customHeight="1"/>
    <row r="96" s="490" customFormat="1" ht="17.100000000000001" customHeight="1"/>
    <row r="97" s="490" customFormat="1" ht="17.100000000000001" customHeight="1"/>
    <row r="98" s="490" customFormat="1" ht="17.100000000000001" customHeight="1"/>
    <row r="99" s="490" customFormat="1" ht="17.100000000000001" customHeight="1"/>
    <row r="100" s="490" customFormat="1" ht="17.100000000000001" customHeight="1"/>
    <row r="101" s="490" customFormat="1" ht="17.100000000000001" customHeight="1"/>
    <row r="102" s="490" customFormat="1" ht="17.100000000000001" customHeight="1"/>
    <row r="103" s="490" customFormat="1" ht="17.100000000000001" customHeight="1"/>
    <row r="104" s="490" customFormat="1" ht="17.100000000000001" customHeight="1"/>
    <row r="105" s="490" customFormat="1" ht="17.100000000000001" customHeight="1"/>
    <row r="106" s="490" customFormat="1" ht="17.100000000000001" customHeight="1"/>
    <row r="107" s="490" customFormat="1" ht="17.100000000000001" customHeight="1"/>
    <row r="108" s="490" customFormat="1" ht="17.100000000000001" customHeight="1"/>
    <row r="109" s="490" customFormat="1" ht="17.100000000000001" customHeight="1"/>
    <row r="110" s="490" customFormat="1" ht="17.100000000000001" customHeight="1"/>
    <row r="111" s="490" customFormat="1" ht="17.100000000000001" customHeight="1"/>
    <row r="112" s="490" customFormat="1" ht="17.100000000000001" customHeight="1"/>
    <row r="113" spans="1:1" s="490" customFormat="1" ht="17.100000000000001" customHeight="1"/>
    <row r="114" spans="1:1" s="490" customFormat="1" ht="17.100000000000001" customHeight="1"/>
    <row r="115" spans="1:1" s="490" customFormat="1" ht="17.100000000000001" customHeight="1"/>
    <row r="116" spans="1:1" s="490" customFormat="1" ht="17.100000000000001" customHeight="1"/>
    <row r="117" spans="1:1" s="490" customFormat="1" ht="17.100000000000001" customHeight="1"/>
    <row r="118" spans="1:1" s="490" customFormat="1" ht="17.100000000000001" customHeight="1"/>
    <row r="119" spans="1:1" s="490" customFormat="1" ht="17.100000000000001" customHeight="1"/>
    <row r="120" spans="1:1" s="490" customFormat="1" ht="17.100000000000001" customHeight="1"/>
    <row r="121" spans="1:1" s="490" customFormat="1" ht="17.100000000000001" customHeight="1"/>
    <row r="122" spans="1:1" s="490" customFormat="1" ht="17.100000000000001" customHeight="1"/>
    <row r="123" spans="1:1" s="490" customFormat="1" ht="17.100000000000001" customHeight="1"/>
    <row r="124" spans="1:1" s="490" customFormat="1" ht="17.100000000000001" customHeight="1"/>
    <row r="125" spans="1:1" s="490" customFormat="1" ht="17.100000000000001" customHeight="1"/>
    <row r="126" spans="1:1" s="297" customFormat="1" ht="17.100000000000001" customHeight="1"/>
    <row r="127" spans="1:1" s="297" customFormat="1" ht="17.100000000000001" customHeight="1"/>
    <row r="128" spans="1:1" s="22" customFormat="1" ht="17.100000000000001" customHeight="1">
      <c r="A128" s="28" t="s">
        <v>354</v>
      </c>
    </row>
    <row r="129" spans="1:17" s="30" customFormat="1" ht="18" customHeight="1">
      <c r="A129" s="235">
        <v>1</v>
      </c>
      <c r="B129" s="235">
        <v>2</v>
      </c>
      <c r="C129" s="91">
        <v>3</v>
      </c>
      <c r="D129" s="91">
        <v>4</v>
      </c>
      <c r="E129" s="92">
        <v>5</v>
      </c>
      <c r="F129" s="91">
        <v>6</v>
      </c>
      <c r="G129" s="91">
        <v>7</v>
      </c>
      <c r="H129" s="91">
        <v>8</v>
      </c>
      <c r="I129" s="91">
        <v>9</v>
      </c>
      <c r="J129" s="91">
        <v>10</v>
      </c>
      <c r="K129" s="91">
        <v>11</v>
      </c>
      <c r="L129" s="91">
        <v>12</v>
      </c>
      <c r="M129" s="91">
        <v>13</v>
      </c>
      <c r="N129" s="91">
        <v>14</v>
      </c>
      <c r="O129" s="91">
        <v>15</v>
      </c>
      <c r="P129" s="91">
        <v>16</v>
      </c>
      <c r="Q129" s="22"/>
    </row>
    <row r="130" spans="1:17" s="297" customFormat="1" ht="17.100000000000001" customHeight="1"/>
    <row r="131" spans="1:17" s="297" customFormat="1" ht="17.100000000000001" customHeight="1"/>
    <row r="132" spans="1:17" s="297" customFormat="1" ht="17.100000000000001" customHeight="1"/>
    <row r="133" spans="1:17" s="297" customFormat="1" ht="17.100000000000001" customHeight="1"/>
    <row r="134" spans="1:17" s="297" customFormat="1" ht="17.100000000000001" customHeight="1"/>
    <row r="135" spans="1:17" s="297" customFormat="1" ht="17.100000000000001" customHeight="1"/>
    <row r="136" spans="1:17" s="297" customFormat="1" ht="17.100000000000001" customHeight="1"/>
    <row r="137" spans="1:17" s="297" customFormat="1" ht="17.100000000000001" customHeight="1"/>
    <row r="138" spans="1:17" s="297" customFormat="1" ht="17.100000000000001" customHeight="1"/>
    <row r="139" spans="1:17" s="297" customFormat="1" ht="17.100000000000001" customHeight="1"/>
    <row r="140" spans="1:17" s="297" customFormat="1" ht="17.100000000000001" customHeight="1"/>
    <row r="141" spans="1:17" s="297" customFormat="1" ht="17.100000000000001" customHeight="1"/>
    <row r="142" spans="1:17" s="297" customFormat="1" ht="17.100000000000001" customHeight="1"/>
    <row r="143" spans="1:17" s="297" customFormat="1" ht="17.100000000000001" customHeight="1"/>
    <row r="144" spans="1:17" s="297" customFormat="1" ht="17.100000000000001" customHeight="1"/>
    <row r="145" s="297" customFormat="1" ht="17.100000000000001" customHeight="1"/>
    <row r="146" s="297" customFormat="1" ht="17.100000000000001" customHeight="1"/>
    <row r="147" s="297" customFormat="1" ht="17.100000000000001" customHeight="1"/>
    <row r="148" s="297" customFormat="1" ht="17.100000000000001" customHeight="1"/>
    <row r="149" s="297" customFormat="1" ht="17.100000000000001" customHeight="1"/>
    <row r="150" s="297" customFormat="1" ht="17.100000000000001" customHeight="1"/>
    <row r="151" s="297" customFormat="1" ht="17.100000000000001" customHeight="1"/>
    <row r="152" s="297" customFormat="1" ht="17.100000000000001" customHeight="1"/>
    <row r="153" s="297" customFormat="1" ht="17.100000000000001" customHeight="1"/>
    <row r="154" s="297" customFormat="1" ht="17.100000000000001" customHeight="1"/>
    <row r="155" s="297" customFormat="1" ht="17.100000000000001" customHeight="1"/>
    <row r="156" s="297" customFormat="1" ht="17.100000000000001" customHeight="1"/>
    <row r="157" s="297" customFormat="1" ht="17.100000000000001" customHeight="1"/>
    <row r="158" s="297" customFormat="1" ht="17.100000000000001" customHeight="1"/>
    <row r="159" s="490" customFormat="1" ht="17.100000000000001" customHeight="1"/>
    <row r="160" s="490" customFormat="1" ht="17.100000000000001" customHeight="1"/>
    <row r="161" s="490" customFormat="1" ht="17.100000000000001" customHeight="1"/>
    <row r="162" s="490" customFormat="1" ht="17.100000000000001" customHeight="1"/>
    <row r="163" s="490" customFormat="1" ht="17.100000000000001" customHeight="1"/>
    <row r="164" s="490" customFormat="1" ht="17.100000000000001" customHeight="1"/>
    <row r="165" s="490" customFormat="1" ht="17.100000000000001" customHeight="1"/>
    <row r="166" s="490" customFormat="1" ht="17.100000000000001" customHeight="1"/>
    <row r="167" s="490" customFormat="1" ht="17.100000000000001" customHeight="1"/>
    <row r="168" s="490" customFormat="1" ht="17.100000000000001" customHeight="1"/>
    <row r="169" s="490" customFormat="1" ht="17.100000000000001" customHeight="1"/>
    <row r="170" s="490" customFormat="1" ht="17.100000000000001" customHeight="1"/>
    <row r="171" s="490" customFormat="1" ht="17.100000000000001" customHeight="1"/>
    <row r="172" s="490" customFormat="1" ht="17.100000000000001" customHeight="1"/>
    <row r="173" s="490" customFormat="1" ht="17.100000000000001" customHeight="1"/>
    <row r="174" s="490" customFormat="1" ht="17.100000000000001" customHeight="1"/>
    <row r="175" s="490" customFormat="1" ht="17.100000000000001" customHeight="1"/>
    <row r="176" s="490" customFormat="1" ht="17.100000000000001" customHeight="1"/>
    <row r="177" spans="1:3" s="490" customFormat="1" ht="17.100000000000001" customHeight="1"/>
    <row r="178" spans="1:3" s="490" customFormat="1" ht="17.100000000000001" customHeight="1"/>
    <row r="179" spans="1:3" s="490" customFormat="1" ht="17.100000000000001" customHeight="1"/>
    <row r="180" spans="1:3" s="490" customFormat="1" ht="17.100000000000001" customHeight="1"/>
    <row r="181" spans="1:3" s="490" customFormat="1" ht="17.100000000000001" customHeight="1"/>
    <row r="182" spans="1:3" s="490" customFormat="1" ht="17.100000000000001" customHeight="1"/>
    <row r="183" spans="1:3" s="490" customFormat="1" ht="17.100000000000001" customHeight="1"/>
    <row r="184" spans="1:3" s="490" customFormat="1" ht="17.100000000000001" customHeight="1"/>
    <row r="185" spans="1:3" s="490" customFormat="1" ht="17.100000000000001" customHeight="1"/>
    <row r="186" spans="1:3" s="490" customFormat="1" ht="17.100000000000001" customHeight="1"/>
    <row r="187" spans="1:3" s="490" customFormat="1" ht="17.100000000000001" customHeight="1"/>
    <row r="188" spans="1:3" s="490" customFormat="1" ht="17.100000000000001" customHeight="1"/>
    <row r="189" spans="1:3" s="297" customFormat="1" ht="17.100000000000001" customHeight="1"/>
    <row r="190" spans="1:3" s="297" customFormat="1" ht="17.100000000000001" customHeight="1"/>
    <row r="191" spans="1:3" s="22" customFormat="1" ht="17.100000000000001" customHeight="1">
      <c r="A191" s="28" t="s">
        <v>355</v>
      </c>
    </row>
    <row r="192" spans="1:3" s="30" customFormat="1" ht="18" customHeight="1">
      <c r="A192" s="235" t="s">
        <v>61</v>
      </c>
      <c r="B192" s="235" t="s">
        <v>356</v>
      </c>
      <c r="C192" s="235" t="s">
        <v>358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192"/>
  <sheetViews>
    <sheetView zoomScaleNormal="100" workbookViewId="0"/>
  </sheetViews>
  <sheetFormatPr defaultColWidth="9" defaultRowHeight="17.100000000000001" customHeight="1"/>
  <cols>
    <col min="1" max="36" width="10.44140625" style="208" customWidth="1"/>
    <col min="37" max="16384" width="9" style="208"/>
  </cols>
  <sheetData>
    <row r="1" spans="1:23" s="22" customFormat="1" ht="33" customHeight="1">
      <c r="A1" s="26" t="s">
        <v>58</v>
      </c>
    </row>
    <row r="2" spans="1:23" s="22" customFormat="1" ht="17.100000000000001" customHeight="1">
      <c r="A2" s="28" t="s">
        <v>45</v>
      </c>
      <c r="G2" s="209" t="s">
        <v>53</v>
      </c>
      <c r="J2" s="209" t="s">
        <v>116</v>
      </c>
      <c r="N2" s="28" t="s">
        <v>119</v>
      </c>
      <c r="Q2" s="28" t="s">
        <v>46</v>
      </c>
      <c r="U2" s="28" t="s">
        <v>838</v>
      </c>
    </row>
    <row r="3" spans="1:23" s="22" customFormat="1" ht="27">
      <c r="A3" s="23" t="s">
        <v>47</v>
      </c>
      <c r="B3" s="25" t="s">
        <v>48</v>
      </c>
      <c r="C3" s="25" t="s">
        <v>49</v>
      </c>
      <c r="D3" s="23" t="s">
        <v>50</v>
      </c>
      <c r="E3" s="25" t="s">
        <v>51</v>
      </c>
      <c r="F3" s="25" t="s">
        <v>52</v>
      </c>
      <c r="G3" s="25" t="s">
        <v>53</v>
      </c>
      <c r="H3" s="25"/>
      <c r="I3" s="25"/>
      <c r="J3" s="23" t="s">
        <v>117</v>
      </c>
      <c r="K3" s="25" t="s">
        <v>95</v>
      </c>
      <c r="L3" s="25" t="s">
        <v>54</v>
      </c>
      <c r="M3" s="25" t="s">
        <v>118</v>
      </c>
      <c r="N3" s="25" t="s">
        <v>120</v>
      </c>
      <c r="O3" s="210" t="s">
        <v>121</v>
      </c>
      <c r="P3" s="210" t="s">
        <v>122</v>
      </c>
      <c r="Q3" s="25" t="s">
        <v>68</v>
      </c>
      <c r="R3" s="25" t="s">
        <v>69</v>
      </c>
      <c r="S3" s="25" t="s">
        <v>123</v>
      </c>
      <c r="U3" s="25" t="s">
        <v>68</v>
      </c>
      <c r="V3" s="25" t="s">
        <v>69</v>
      </c>
      <c r="W3" s="25" t="s">
        <v>123</v>
      </c>
    </row>
    <row r="4" spans="1:23" s="22" customFormat="1" ht="17.100000000000001" customHeight="1">
      <c r="A4" s="48"/>
      <c r="B4" s="36"/>
      <c r="C4" s="36"/>
      <c r="D4" s="36"/>
      <c r="E4" s="36"/>
      <c r="F4" s="36"/>
      <c r="G4" s="36"/>
      <c r="H4" s="191"/>
      <c r="I4" s="191"/>
      <c r="J4" s="36"/>
      <c r="K4" s="36"/>
      <c r="L4" s="191"/>
      <c r="M4" s="191"/>
      <c r="N4" s="36"/>
      <c r="O4" s="36"/>
      <c r="P4" s="36"/>
      <c r="Q4" s="37"/>
      <c r="R4" s="37"/>
      <c r="S4" s="37"/>
      <c r="U4" s="37"/>
      <c r="V4" s="37"/>
      <c r="W4" s="37"/>
    </row>
    <row r="5" spans="1:23" s="22" customFormat="1" ht="17.100000000000001" customHeight="1">
      <c r="A5" s="48"/>
      <c r="B5" s="36"/>
      <c r="C5" s="36"/>
      <c r="D5" s="36"/>
      <c r="E5" s="36"/>
      <c r="F5" s="36"/>
      <c r="G5" s="36"/>
      <c r="H5" s="191"/>
      <c r="I5" s="191"/>
      <c r="J5" s="36"/>
      <c r="K5" s="36"/>
      <c r="L5" s="191"/>
      <c r="M5" s="191"/>
      <c r="N5" s="36"/>
      <c r="O5" s="36"/>
      <c r="P5" s="37"/>
      <c r="Q5" s="37"/>
      <c r="R5" s="37"/>
      <c r="S5" s="37"/>
      <c r="U5" s="37"/>
      <c r="V5" s="37"/>
      <c r="W5" s="37"/>
    </row>
    <row r="6" spans="1:23" s="22" customFormat="1" ht="17.100000000000001" customHeight="1">
      <c r="A6" s="48"/>
      <c r="B6" s="36"/>
      <c r="C6" s="36"/>
      <c r="D6" s="36"/>
      <c r="E6" s="36"/>
      <c r="F6" s="36"/>
      <c r="G6" s="36"/>
      <c r="H6" s="191"/>
      <c r="I6" s="191"/>
      <c r="J6" s="36"/>
      <c r="K6" s="36"/>
      <c r="L6" s="191"/>
      <c r="M6" s="191"/>
      <c r="N6" s="36"/>
      <c r="O6" s="36"/>
      <c r="P6" s="37"/>
      <c r="Q6" s="37"/>
      <c r="R6" s="37"/>
      <c r="S6" s="37"/>
      <c r="U6" s="37"/>
      <c r="V6" s="37"/>
      <c r="W6" s="37"/>
    </row>
    <row r="7" spans="1:23" s="22" customFormat="1" ht="17.100000000000001" customHeight="1">
      <c r="A7" s="48"/>
      <c r="B7" s="36"/>
      <c r="C7" s="36"/>
      <c r="D7" s="36"/>
      <c r="E7" s="36"/>
      <c r="F7" s="36"/>
      <c r="G7" s="36"/>
      <c r="H7" s="191"/>
      <c r="I7" s="191"/>
      <c r="J7" s="36"/>
      <c r="K7" s="36"/>
      <c r="L7" s="191"/>
      <c r="M7" s="191"/>
      <c r="N7" s="36"/>
      <c r="O7" s="36"/>
      <c r="P7" s="37"/>
      <c r="Q7" s="37"/>
      <c r="R7" s="37"/>
      <c r="S7" s="37"/>
      <c r="U7" s="37"/>
      <c r="V7" s="37"/>
      <c r="W7" s="37"/>
    </row>
    <row r="8" spans="1:23" s="22" customFormat="1" ht="17.100000000000001" customHeight="1">
      <c r="A8" s="48"/>
      <c r="B8" s="36"/>
      <c r="C8" s="36"/>
      <c r="D8" s="36"/>
      <c r="E8" s="36"/>
      <c r="F8" s="36"/>
      <c r="G8" s="36"/>
      <c r="H8" s="191"/>
      <c r="I8" s="191"/>
      <c r="J8" s="36"/>
      <c r="K8" s="36"/>
      <c r="L8" s="191"/>
      <c r="M8" s="191"/>
      <c r="N8" s="36"/>
      <c r="O8" s="36"/>
      <c r="P8" s="37"/>
      <c r="Q8" s="37"/>
      <c r="R8" s="37"/>
      <c r="S8" s="37"/>
      <c r="U8" s="37"/>
      <c r="V8" s="37"/>
      <c r="W8" s="37"/>
    </row>
    <row r="9" spans="1:23" s="22" customFormat="1" ht="17.100000000000001" customHeight="1">
      <c r="A9" s="48"/>
      <c r="B9" s="36"/>
      <c r="C9" s="36"/>
      <c r="D9" s="36"/>
      <c r="E9" s="36"/>
      <c r="F9" s="36"/>
      <c r="G9" s="36"/>
      <c r="H9" s="191"/>
      <c r="I9" s="191"/>
      <c r="J9" s="36"/>
      <c r="K9" s="36"/>
      <c r="L9" s="191"/>
      <c r="M9" s="191"/>
      <c r="N9" s="36"/>
      <c r="O9" s="36"/>
      <c r="P9" s="37"/>
      <c r="Q9" s="37"/>
      <c r="R9" s="37"/>
      <c r="S9" s="37"/>
      <c r="U9" s="37"/>
      <c r="V9" s="37"/>
      <c r="W9" s="37"/>
    </row>
    <row r="10" spans="1:23" s="22" customFormat="1" ht="17.100000000000001" customHeight="1">
      <c r="A10" s="48"/>
      <c r="B10" s="36"/>
      <c r="C10" s="36"/>
      <c r="D10" s="36"/>
      <c r="E10" s="36"/>
      <c r="F10" s="36"/>
      <c r="G10" s="36"/>
      <c r="H10" s="191"/>
      <c r="I10" s="191"/>
      <c r="J10" s="36"/>
      <c r="K10" s="36"/>
      <c r="L10" s="191"/>
      <c r="M10" s="191"/>
      <c r="N10" s="36"/>
      <c r="O10" s="36"/>
      <c r="P10" s="37"/>
      <c r="Q10" s="37"/>
      <c r="R10" s="37"/>
      <c r="S10" s="37"/>
      <c r="U10" s="37"/>
      <c r="V10" s="37"/>
      <c r="W10" s="37"/>
    </row>
    <row r="11" spans="1:23" s="22" customFormat="1" ht="17.100000000000001" customHeight="1">
      <c r="A11" s="48"/>
      <c r="B11" s="36"/>
      <c r="C11" s="36"/>
      <c r="D11" s="36"/>
      <c r="E11" s="36"/>
      <c r="F11" s="36"/>
      <c r="G11" s="36"/>
      <c r="H11" s="191"/>
      <c r="I11" s="191"/>
      <c r="J11" s="36"/>
      <c r="K11" s="36"/>
      <c r="L11" s="191"/>
      <c r="M11" s="191"/>
      <c r="N11" s="36"/>
      <c r="O11" s="36"/>
      <c r="P11" s="37"/>
      <c r="Q11" s="37"/>
      <c r="R11" s="37"/>
      <c r="S11" s="37"/>
      <c r="U11" s="37"/>
      <c r="V11" s="37"/>
      <c r="W11" s="37"/>
    </row>
    <row r="12" spans="1:23" s="22" customFormat="1" ht="17.100000000000001" customHeight="1">
      <c r="A12" s="48"/>
      <c r="B12" s="36"/>
      <c r="C12" s="36"/>
      <c r="D12" s="36"/>
      <c r="E12" s="36"/>
      <c r="F12" s="36"/>
      <c r="G12" s="36"/>
      <c r="H12" s="191"/>
      <c r="I12" s="191"/>
      <c r="J12" s="36"/>
      <c r="K12" s="36"/>
      <c r="L12" s="191"/>
      <c r="M12" s="191"/>
      <c r="N12" s="36"/>
      <c r="O12" s="36"/>
      <c r="P12" s="37"/>
      <c r="Q12" s="37"/>
      <c r="R12" s="37"/>
      <c r="S12" s="37"/>
      <c r="U12" s="37"/>
      <c r="V12" s="37"/>
      <c r="W12" s="37"/>
    </row>
    <row r="13" spans="1:23" s="22" customFormat="1" ht="17.100000000000001" customHeight="1">
      <c r="A13" s="48"/>
      <c r="B13" s="36"/>
      <c r="C13" s="36"/>
      <c r="D13" s="36"/>
      <c r="E13" s="36"/>
      <c r="F13" s="36"/>
      <c r="G13" s="36"/>
      <c r="H13" s="191"/>
      <c r="I13" s="191"/>
      <c r="J13" s="36"/>
      <c r="K13" s="36"/>
      <c r="L13" s="191"/>
      <c r="M13" s="191"/>
      <c r="N13" s="36"/>
      <c r="O13" s="36"/>
      <c r="P13" s="37"/>
      <c r="Q13" s="37"/>
      <c r="R13" s="37"/>
      <c r="S13" s="37"/>
      <c r="U13" s="37"/>
      <c r="V13" s="37"/>
      <c r="W13" s="37"/>
    </row>
    <row r="14" spans="1:23" s="22" customFormat="1" ht="17.100000000000001" customHeight="1">
      <c r="A14" s="48"/>
      <c r="B14" s="36"/>
      <c r="C14" s="36"/>
      <c r="D14" s="36"/>
      <c r="E14" s="36"/>
      <c r="F14" s="36"/>
      <c r="G14" s="36"/>
      <c r="H14" s="191"/>
      <c r="I14" s="191"/>
      <c r="J14" s="36"/>
      <c r="K14" s="36"/>
      <c r="L14" s="191"/>
      <c r="M14" s="191"/>
      <c r="N14" s="36"/>
      <c r="O14" s="36"/>
      <c r="P14" s="37"/>
      <c r="Q14" s="37"/>
      <c r="R14" s="37"/>
      <c r="S14" s="37"/>
      <c r="U14" s="37"/>
      <c r="V14" s="37"/>
      <c r="W14" s="37"/>
    </row>
    <row r="15" spans="1:23" s="22" customFormat="1" ht="17.100000000000001" customHeight="1">
      <c r="A15" s="48"/>
      <c r="B15" s="36"/>
      <c r="C15" s="36"/>
      <c r="D15" s="36"/>
      <c r="E15" s="36"/>
      <c r="F15" s="36"/>
      <c r="G15" s="36"/>
      <c r="H15" s="191"/>
      <c r="I15" s="191"/>
      <c r="J15" s="36"/>
      <c r="K15" s="36"/>
      <c r="L15" s="94"/>
      <c r="M15" s="94"/>
      <c r="N15" s="37"/>
      <c r="O15" s="37"/>
      <c r="P15" s="37"/>
      <c r="Q15" s="37"/>
      <c r="R15" s="37"/>
      <c r="S15" s="37"/>
      <c r="U15" s="37"/>
      <c r="V15" s="37"/>
      <c r="W15" s="37"/>
    </row>
    <row r="16" spans="1:23" s="22" customFormat="1" ht="17.100000000000001" customHeight="1">
      <c r="A16" s="48"/>
      <c r="B16" s="36"/>
      <c r="C16" s="36"/>
      <c r="D16" s="36"/>
      <c r="E16" s="36"/>
      <c r="F16" s="36"/>
      <c r="G16" s="36"/>
      <c r="H16" s="191"/>
      <c r="I16" s="191"/>
      <c r="J16" s="36"/>
      <c r="K16" s="36"/>
      <c r="L16" s="94"/>
      <c r="M16" s="94"/>
      <c r="N16" s="37"/>
      <c r="O16" s="37"/>
      <c r="P16" s="37"/>
      <c r="Q16" s="37"/>
      <c r="R16" s="37"/>
      <c r="S16" s="37"/>
      <c r="U16" s="37"/>
      <c r="V16" s="37"/>
      <c r="W16" s="37"/>
    </row>
    <row r="17" spans="1:23" s="22" customFormat="1" ht="17.100000000000001" customHeight="1">
      <c r="A17" s="48"/>
      <c r="B17" s="36"/>
      <c r="C17" s="36"/>
      <c r="D17" s="36"/>
      <c r="E17" s="36"/>
      <c r="F17" s="36"/>
      <c r="G17" s="36"/>
      <c r="H17" s="191"/>
      <c r="I17" s="191"/>
      <c r="J17" s="36"/>
      <c r="K17" s="36"/>
      <c r="L17" s="94"/>
      <c r="M17" s="94"/>
      <c r="N17" s="37"/>
      <c r="O17" s="37"/>
      <c r="P17" s="37"/>
      <c r="Q17" s="37"/>
      <c r="R17" s="37"/>
      <c r="S17" s="37"/>
      <c r="U17" s="37"/>
      <c r="V17" s="37"/>
      <c r="W17" s="37"/>
    </row>
    <row r="18" spans="1:23" s="22" customFormat="1" ht="17.100000000000001" customHeight="1">
      <c r="A18" s="48"/>
      <c r="B18" s="36"/>
      <c r="C18" s="36"/>
      <c r="D18" s="36"/>
      <c r="E18" s="36"/>
      <c r="F18" s="36"/>
      <c r="G18" s="36"/>
      <c r="H18" s="191"/>
      <c r="I18" s="191"/>
      <c r="J18" s="36"/>
      <c r="K18" s="36"/>
      <c r="L18" s="94"/>
      <c r="M18" s="94"/>
      <c r="N18" s="37"/>
      <c r="O18" s="37"/>
      <c r="P18" s="37"/>
      <c r="Q18" s="37"/>
      <c r="R18" s="37"/>
      <c r="S18" s="37"/>
      <c r="U18" s="37"/>
      <c r="V18" s="37"/>
      <c r="W18" s="37"/>
    </row>
    <row r="19" spans="1:23" s="22" customFormat="1" ht="17.100000000000001" customHeight="1">
      <c r="A19" s="48"/>
      <c r="B19" s="36"/>
      <c r="C19" s="36"/>
      <c r="D19" s="36"/>
      <c r="E19" s="36"/>
      <c r="F19" s="36"/>
      <c r="G19" s="36"/>
      <c r="H19" s="191"/>
      <c r="I19" s="191"/>
      <c r="J19" s="36"/>
      <c r="K19" s="36"/>
      <c r="L19" s="94"/>
      <c r="M19" s="94"/>
      <c r="N19" s="37"/>
      <c r="O19" s="37"/>
      <c r="P19" s="37"/>
      <c r="Q19" s="37"/>
      <c r="R19" s="37"/>
      <c r="S19" s="37"/>
      <c r="U19" s="37"/>
      <c r="V19" s="37"/>
      <c r="W19" s="37"/>
    </row>
    <row r="20" spans="1:23" s="22" customFormat="1" ht="17.100000000000001" customHeight="1">
      <c r="A20" s="48"/>
      <c r="B20" s="36"/>
      <c r="C20" s="36"/>
      <c r="D20" s="36"/>
      <c r="E20" s="36"/>
      <c r="F20" s="36"/>
      <c r="G20" s="36"/>
      <c r="H20" s="191"/>
      <c r="I20" s="191"/>
      <c r="J20" s="36"/>
      <c r="K20" s="36"/>
      <c r="L20" s="94"/>
      <c r="M20" s="94"/>
      <c r="N20" s="37"/>
      <c r="O20" s="37"/>
      <c r="P20" s="37"/>
      <c r="Q20" s="37"/>
      <c r="R20" s="37"/>
      <c r="S20" s="37"/>
      <c r="U20" s="37"/>
      <c r="V20" s="37"/>
      <c r="W20" s="37"/>
    </row>
    <row r="21" spans="1:23" s="22" customFormat="1" ht="17.100000000000001" customHeight="1">
      <c r="A21" s="48"/>
      <c r="B21" s="36"/>
      <c r="C21" s="36"/>
      <c r="D21" s="36"/>
      <c r="E21" s="36"/>
      <c r="F21" s="36"/>
      <c r="G21" s="36"/>
      <c r="H21" s="191"/>
      <c r="I21" s="191"/>
      <c r="J21" s="36"/>
      <c r="K21" s="36"/>
      <c r="L21" s="94"/>
      <c r="M21" s="94"/>
      <c r="N21" s="37"/>
      <c r="O21" s="37"/>
      <c r="P21" s="37"/>
      <c r="Q21" s="37"/>
      <c r="R21" s="37"/>
      <c r="S21" s="37"/>
      <c r="U21" s="37"/>
      <c r="V21" s="37"/>
      <c r="W21" s="37"/>
    </row>
    <row r="22" spans="1:23" s="22" customFormat="1" ht="17.100000000000001" customHeight="1">
      <c r="A22" s="49"/>
      <c r="B22" s="24"/>
      <c r="C22" s="24"/>
      <c r="D22" s="24"/>
      <c r="E22" s="24"/>
      <c r="F22" s="24"/>
      <c r="G22" s="24"/>
      <c r="H22" s="191"/>
      <c r="I22" s="191"/>
      <c r="J22" s="24"/>
      <c r="K22" s="24"/>
      <c r="L22" s="94"/>
      <c r="M22" s="94"/>
      <c r="N22" s="37"/>
      <c r="O22" s="37"/>
      <c r="P22" s="37"/>
      <c r="Q22" s="37"/>
      <c r="R22" s="37"/>
      <c r="S22" s="37"/>
      <c r="U22" s="37"/>
      <c r="V22" s="37"/>
      <c r="W22" s="37"/>
    </row>
    <row r="23" spans="1:23" s="22" customFormat="1" ht="17.100000000000001" customHeight="1">
      <c r="A23" s="62"/>
      <c r="B23" s="63"/>
      <c r="C23" s="63"/>
      <c r="D23" s="63"/>
      <c r="E23" s="63"/>
      <c r="F23" s="63"/>
      <c r="G23" s="63"/>
      <c r="H23" s="191"/>
      <c r="I23" s="191"/>
      <c r="J23" s="63"/>
      <c r="K23" s="63"/>
      <c r="L23" s="94"/>
      <c r="M23" s="94"/>
      <c r="N23" s="64"/>
      <c r="O23" s="64"/>
      <c r="P23" s="64"/>
      <c r="Q23" s="64"/>
      <c r="R23" s="64"/>
      <c r="S23" s="64"/>
      <c r="U23" s="64"/>
      <c r="V23" s="64"/>
      <c r="W23" s="64"/>
    </row>
    <row r="24" spans="1:23" s="22" customFormat="1" ht="17.100000000000001" customHeight="1">
      <c r="A24" s="62"/>
      <c r="B24" s="63"/>
      <c r="C24" s="63"/>
      <c r="D24" s="63"/>
      <c r="E24" s="63"/>
      <c r="F24" s="63"/>
      <c r="G24" s="63"/>
      <c r="H24" s="191"/>
      <c r="I24" s="191"/>
      <c r="J24" s="63"/>
      <c r="K24" s="63"/>
      <c r="L24" s="94"/>
      <c r="M24" s="94"/>
      <c r="N24" s="64"/>
      <c r="O24" s="64"/>
      <c r="P24" s="64"/>
      <c r="Q24" s="64"/>
      <c r="R24" s="64"/>
      <c r="S24" s="64"/>
      <c r="U24" s="64"/>
      <c r="V24" s="64"/>
      <c r="W24" s="64"/>
    </row>
    <row r="25" spans="1:23" s="22" customFormat="1" ht="17.100000000000001" customHeight="1">
      <c r="A25" s="21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94"/>
      <c r="M25" s="94"/>
      <c r="N25" s="94"/>
      <c r="O25" s="94"/>
      <c r="P25" s="94"/>
      <c r="Q25" s="94"/>
      <c r="R25" s="94"/>
      <c r="S25" s="94"/>
      <c r="U25" s="94"/>
      <c r="V25" s="94"/>
      <c r="W25" s="94"/>
    </row>
    <row r="26" spans="1:23" s="22" customFormat="1" ht="17.100000000000001" customHeight="1">
      <c r="A26" s="211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94"/>
      <c r="M26" s="94"/>
      <c r="N26" s="94"/>
      <c r="O26" s="94"/>
      <c r="P26" s="94"/>
      <c r="Q26" s="94"/>
      <c r="R26" s="94"/>
      <c r="S26" s="94"/>
      <c r="U26" s="94"/>
      <c r="V26" s="94"/>
      <c r="W26" s="94"/>
    </row>
    <row r="27" spans="1:23" s="22" customFormat="1" ht="17.100000000000001" customHeight="1">
      <c r="A27" s="211"/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94"/>
      <c r="M27" s="94"/>
      <c r="N27" s="94"/>
      <c r="O27" s="94"/>
      <c r="P27" s="94"/>
      <c r="Q27" s="94"/>
      <c r="R27" s="94"/>
      <c r="S27" s="94"/>
      <c r="U27" s="94"/>
      <c r="V27" s="94"/>
      <c r="W27" s="94"/>
    </row>
    <row r="28" spans="1:23" s="22" customFormat="1" ht="17.100000000000001" customHeight="1">
      <c r="A28" s="21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94"/>
      <c r="M28" s="94"/>
      <c r="N28" s="94"/>
      <c r="O28" s="94"/>
      <c r="P28" s="94"/>
      <c r="Q28" s="94"/>
      <c r="R28" s="94"/>
      <c r="S28" s="94"/>
      <c r="U28" s="94"/>
      <c r="V28" s="94"/>
      <c r="W28" s="94"/>
    </row>
    <row r="29" spans="1:23" s="22" customFormat="1" ht="17.100000000000001" customHeight="1">
      <c r="A29" s="21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94"/>
      <c r="M29" s="94"/>
      <c r="N29" s="94"/>
      <c r="O29" s="94"/>
      <c r="P29" s="94"/>
      <c r="Q29" s="94"/>
      <c r="R29" s="94"/>
      <c r="S29" s="94"/>
      <c r="U29" s="94"/>
      <c r="V29" s="94"/>
      <c r="W29" s="94"/>
    </row>
    <row r="30" spans="1:23" s="22" customFormat="1" ht="17.100000000000001" customHeight="1">
      <c r="A30" s="21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94"/>
      <c r="M30" s="94"/>
      <c r="N30" s="94"/>
      <c r="O30" s="94"/>
      <c r="P30" s="94"/>
      <c r="Q30" s="94"/>
      <c r="R30" s="94"/>
      <c r="S30" s="94"/>
      <c r="U30" s="94"/>
      <c r="V30" s="94"/>
      <c r="W30" s="94"/>
    </row>
    <row r="31" spans="1:23" s="22" customFormat="1" ht="17.100000000000001" customHeight="1">
      <c r="A31" s="21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94"/>
      <c r="M31" s="94"/>
      <c r="N31" s="94"/>
      <c r="O31" s="94"/>
      <c r="P31" s="94"/>
      <c r="Q31" s="94"/>
      <c r="R31" s="94"/>
      <c r="S31" s="94"/>
      <c r="U31" s="94"/>
      <c r="V31" s="94"/>
      <c r="W31" s="94"/>
    </row>
    <row r="32" spans="1:23" s="22" customFormat="1" ht="17.100000000000001" customHeight="1">
      <c r="A32" s="21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94"/>
      <c r="M32" s="94"/>
      <c r="N32" s="94"/>
      <c r="O32" s="94"/>
      <c r="P32" s="94"/>
      <c r="Q32" s="94"/>
      <c r="R32" s="94"/>
      <c r="S32" s="94"/>
      <c r="U32" s="94"/>
      <c r="V32" s="94"/>
      <c r="W32" s="94"/>
    </row>
    <row r="33" spans="1:23" s="22" customFormat="1" ht="17.100000000000001" customHeight="1">
      <c r="A33" s="494"/>
      <c r="B33" s="495"/>
      <c r="C33" s="495"/>
      <c r="D33" s="495"/>
      <c r="E33" s="495"/>
      <c r="F33" s="495"/>
      <c r="G33" s="495"/>
      <c r="H33" s="495"/>
      <c r="I33" s="495"/>
      <c r="J33" s="495"/>
      <c r="K33" s="495"/>
      <c r="L33" s="496"/>
      <c r="M33" s="496"/>
      <c r="N33" s="496"/>
      <c r="O33" s="496"/>
      <c r="P33" s="496"/>
      <c r="Q33" s="496"/>
      <c r="R33" s="496"/>
      <c r="S33" s="496"/>
      <c r="U33" s="496"/>
      <c r="V33" s="496"/>
      <c r="W33" s="496"/>
    </row>
    <row r="34" spans="1:23" s="22" customFormat="1" ht="17.100000000000001" customHeight="1">
      <c r="A34" s="494"/>
      <c r="B34" s="495"/>
      <c r="C34" s="495"/>
      <c r="D34" s="495"/>
      <c r="E34" s="495"/>
      <c r="F34" s="495"/>
      <c r="G34" s="495"/>
      <c r="H34" s="495"/>
      <c r="I34" s="495"/>
      <c r="J34" s="495"/>
      <c r="K34" s="495"/>
      <c r="L34" s="496"/>
      <c r="M34" s="496"/>
      <c r="N34" s="496"/>
      <c r="O34" s="496"/>
      <c r="P34" s="496"/>
      <c r="Q34" s="496"/>
      <c r="R34" s="496"/>
      <c r="S34" s="496"/>
      <c r="U34" s="496"/>
      <c r="V34" s="496"/>
      <c r="W34" s="496"/>
    </row>
    <row r="35" spans="1:23" s="22" customFormat="1" ht="17.100000000000001" customHeight="1">
      <c r="A35" s="494"/>
      <c r="B35" s="495"/>
      <c r="C35" s="495"/>
      <c r="D35" s="495"/>
      <c r="E35" s="495"/>
      <c r="F35" s="495"/>
      <c r="G35" s="495"/>
      <c r="H35" s="495"/>
      <c r="I35" s="495"/>
      <c r="J35" s="495"/>
      <c r="K35" s="495"/>
      <c r="L35" s="496"/>
      <c r="M35" s="496"/>
      <c r="N35" s="496"/>
      <c r="O35" s="496"/>
      <c r="P35" s="496"/>
      <c r="Q35" s="496"/>
      <c r="R35" s="496"/>
      <c r="S35" s="496"/>
      <c r="U35" s="496"/>
      <c r="V35" s="496"/>
      <c r="W35" s="496"/>
    </row>
    <row r="36" spans="1:23" s="22" customFormat="1" ht="17.100000000000001" customHeight="1">
      <c r="A36" s="494"/>
      <c r="B36" s="495"/>
      <c r="C36" s="495"/>
      <c r="D36" s="495"/>
      <c r="E36" s="495"/>
      <c r="F36" s="495"/>
      <c r="G36" s="495"/>
      <c r="H36" s="495"/>
      <c r="I36" s="495"/>
      <c r="J36" s="495"/>
      <c r="K36" s="495"/>
      <c r="L36" s="496"/>
      <c r="M36" s="496"/>
      <c r="N36" s="496"/>
      <c r="O36" s="496"/>
      <c r="P36" s="496"/>
      <c r="Q36" s="496"/>
      <c r="R36" s="496"/>
      <c r="S36" s="496"/>
      <c r="U36" s="496"/>
      <c r="V36" s="496"/>
      <c r="W36" s="496"/>
    </row>
    <row r="37" spans="1:23" s="22" customFormat="1" ht="17.100000000000001" customHeight="1">
      <c r="A37" s="494"/>
      <c r="B37" s="495"/>
      <c r="C37" s="495"/>
      <c r="D37" s="495"/>
      <c r="E37" s="495"/>
      <c r="F37" s="495"/>
      <c r="G37" s="495"/>
      <c r="H37" s="495"/>
      <c r="I37" s="495"/>
      <c r="J37" s="495"/>
      <c r="K37" s="495"/>
      <c r="L37" s="496"/>
      <c r="M37" s="496"/>
      <c r="N37" s="496"/>
      <c r="O37" s="496"/>
      <c r="P37" s="496"/>
      <c r="Q37" s="496"/>
      <c r="R37" s="496"/>
      <c r="S37" s="496"/>
      <c r="U37" s="496"/>
      <c r="V37" s="496"/>
      <c r="W37" s="496"/>
    </row>
    <row r="38" spans="1:23" s="22" customFormat="1" ht="17.100000000000001" customHeight="1">
      <c r="A38" s="494"/>
      <c r="B38" s="495"/>
      <c r="C38" s="495"/>
      <c r="D38" s="495"/>
      <c r="E38" s="495"/>
      <c r="F38" s="495"/>
      <c r="G38" s="495"/>
      <c r="H38" s="495"/>
      <c r="I38" s="495"/>
      <c r="J38" s="495"/>
      <c r="K38" s="495"/>
      <c r="L38" s="496"/>
      <c r="M38" s="496"/>
      <c r="N38" s="496"/>
      <c r="O38" s="496"/>
      <c r="P38" s="496"/>
      <c r="Q38" s="496"/>
      <c r="R38" s="496"/>
      <c r="S38" s="496"/>
      <c r="U38" s="496"/>
      <c r="V38" s="496"/>
      <c r="W38" s="496"/>
    </row>
    <row r="39" spans="1:23" s="22" customFormat="1" ht="17.100000000000001" customHeight="1">
      <c r="A39" s="494"/>
      <c r="B39" s="495"/>
      <c r="C39" s="495"/>
      <c r="D39" s="495"/>
      <c r="E39" s="495"/>
      <c r="F39" s="495"/>
      <c r="G39" s="495"/>
      <c r="H39" s="495"/>
      <c r="I39" s="495"/>
      <c r="J39" s="495"/>
      <c r="K39" s="495"/>
      <c r="L39" s="496"/>
      <c r="M39" s="496"/>
      <c r="N39" s="496"/>
      <c r="O39" s="496"/>
      <c r="P39" s="496"/>
      <c r="Q39" s="496"/>
      <c r="R39" s="496"/>
      <c r="S39" s="496"/>
      <c r="U39" s="496"/>
      <c r="V39" s="496"/>
      <c r="W39" s="496"/>
    </row>
    <row r="40" spans="1:23" s="22" customFormat="1" ht="17.100000000000001" customHeight="1">
      <c r="A40" s="494"/>
      <c r="B40" s="495"/>
      <c r="C40" s="495"/>
      <c r="D40" s="495"/>
      <c r="E40" s="495"/>
      <c r="F40" s="495"/>
      <c r="G40" s="495"/>
      <c r="H40" s="495"/>
      <c r="I40" s="495"/>
      <c r="J40" s="495"/>
      <c r="K40" s="495"/>
      <c r="L40" s="496"/>
      <c r="M40" s="496"/>
      <c r="N40" s="496"/>
      <c r="O40" s="496"/>
      <c r="P40" s="496"/>
      <c r="Q40" s="496"/>
      <c r="R40" s="496"/>
      <c r="S40" s="496"/>
      <c r="U40" s="496"/>
      <c r="V40" s="496"/>
      <c r="W40" s="496"/>
    </row>
    <row r="41" spans="1:23" s="22" customFormat="1" ht="17.100000000000001" customHeight="1">
      <c r="A41" s="494"/>
      <c r="B41" s="495"/>
      <c r="C41" s="495"/>
      <c r="D41" s="495"/>
      <c r="E41" s="495"/>
      <c r="F41" s="495"/>
      <c r="G41" s="495"/>
      <c r="H41" s="495"/>
      <c r="I41" s="495"/>
      <c r="J41" s="495"/>
      <c r="K41" s="495"/>
      <c r="L41" s="496"/>
      <c r="M41" s="496"/>
      <c r="N41" s="496"/>
      <c r="O41" s="496"/>
      <c r="P41" s="496"/>
      <c r="Q41" s="496"/>
      <c r="R41" s="496"/>
      <c r="S41" s="496"/>
      <c r="U41" s="496"/>
      <c r="V41" s="496"/>
      <c r="W41" s="496"/>
    </row>
    <row r="42" spans="1:23" s="22" customFormat="1" ht="17.100000000000001" customHeight="1">
      <c r="A42" s="494"/>
      <c r="B42" s="495"/>
      <c r="C42" s="495"/>
      <c r="D42" s="495"/>
      <c r="E42" s="495"/>
      <c r="F42" s="495"/>
      <c r="G42" s="495"/>
      <c r="H42" s="495"/>
      <c r="I42" s="495"/>
      <c r="J42" s="495"/>
      <c r="K42" s="495"/>
      <c r="L42" s="496"/>
      <c r="M42" s="496"/>
      <c r="N42" s="496"/>
      <c r="O42" s="496"/>
      <c r="P42" s="496"/>
      <c r="Q42" s="496"/>
      <c r="R42" s="496"/>
      <c r="S42" s="496"/>
      <c r="U42" s="496"/>
      <c r="V42" s="496"/>
      <c r="W42" s="496"/>
    </row>
    <row r="43" spans="1:23" s="22" customFormat="1" ht="17.100000000000001" customHeight="1">
      <c r="A43" s="494"/>
      <c r="B43" s="495"/>
      <c r="C43" s="495"/>
      <c r="D43" s="495"/>
      <c r="E43" s="495"/>
      <c r="F43" s="495"/>
      <c r="G43" s="495"/>
      <c r="H43" s="495"/>
      <c r="I43" s="495"/>
      <c r="J43" s="495"/>
      <c r="K43" s="495"/>
      <c r="L43" s="496"/>
      <c r="M43" s="496"/>
      <c r="N43" s="496"/>
      <c r="O43" s="496"/>
      <c r="P43" s="496"/>
      <c r="Q43" s="496"/>
      <c r="R43" s="496"/>
      <c r="S43" s="496"/>
      <c r="U43" s="496"/>
      <c r="V43" s="496"/>
      <c r="W43" s="496"/>
    </row>
    <row r="44" spans="1:23" s="22" customFormat="1" ht="17.100000000000001" customHeight="1">
      <c r="A44" s="494"/>
      <c r="B44" s="495"/>
      <c r="C44" s="495"/>
      <c r="D44" s="495"/>
      <c r="E44" s="495"/>
      <c r="F44" s="495"/>
      <c r="G44" s="495"/>
      <c r="H44" s="495"/>
      <c r="I44" s="495"/>
      <c r="J44" s="495"/>
      <c r="K44" s="495"/>
      <c r="L44" s="496"/>
      <c r="M44" s="496"/>
      <c r="N44" s="496"/>
      <c r="O44" s="496"/>
      <c r="P44" s="496"/>
      <c r="Q44" s="496"/>
      <c r="R44" s="496"/>
      <c r="S44" s="496"/>
      <c r="U44" s="496"/>
      <c r="V44" s="496"/>
      <c r="W44" s="496"/>
    </row>
    <row r="45" spans="1:23" s="22" customFormat="1" ht="17.100000000000001" customHeight="1">
      <c r="A45" s="494"/>
      <c r="B45" s="495"/>
      <c r="C45" s="495"/>
      <c r="D45" s="495"/>
      <c r="E45" s="495"/>
      <c r="F45" s="495"/>
      <c r="G45" s="495"/>
      <c r="H45" s="495"/>
      <c r="I45" s="495"/>
      <c r="J45" s="495"/>
      <c r="K45" s="495"/>
      <c r="L45" s="496"/>
      <c r="M45" s="496"/>
      <c r="N45" s="496"/>
      <c r="O45" s="496"/>
      <c r="P45" s="496"/>
      <c r="Q45" s="496"/>
      <c r="R45" s="496"/>
      <c r="S45" s="496"/>
      <c r="U45" s="496"/>
      <c r="V45" s="496"/>
      <c r="W45" s="496"/>
    </row>
    <row r="46" spans="1:23" s="22" customFormat="1" ht="17.100000000000001" customHeight="1">
      <c r="A46" s="494"/>
      <c r="B46" s="495"/>
      <c r="C46" s="495"/>
      <c r="D46" s="495"/>
      <c r="E46" s="495"/>
      <c r="F46" s="495"/>
      <c r="G46" s="495"/>
      <c r="H46" s="495"/>
      <c r="I46" s="495"/>
      <c r="J46" s="495"/>
      <c r="K46" s="495"/>
      <c r="L46" s="496"/>
      <c r="M46" s="496"/>
      <c r="N46" s="496"/>
      <c r="O46" s="496"/>
      <c r="P46" s="496"/>
      <c r="Q46" s="496"/>
      <c r="R46" s="496"/>
      <c r="S46" s="496"/>
      <c r="U46" s="496"/>
      <c r="V46" s="496"/>
      <c r="W46" s="496"/>
    </row>
    <row r="47" spans="1:23" s="22" customFormat="1" ht="17.100000000000001" customHeight="1">
      <c r="A47" s="494"/>
      <c r="B47" s="495"/>
      <c r="C47" s="495"/>
      <c r="D47" s="495"/>
      <c r="E47" s="495"/>
      <c r="F47" s="495"/>
      <c r="G47" s="495"/>
      <c r="H47" s="495"/>
      <c r="I47" s="495"/>
      <c r="J47" s="495"/>
      <c r="K47" s="495"/>
      <c r="L47" s="496"/>
      <c r="M47" s="496"/>
      <c r="N47" s="496"/>
      <c r="O47" s="496"/>
      <c r="P47" s="496"/>
      <c r="Q47" s="496"/>
      <c r="R47" s="496"/>
      <c r="S47" s="496"/>
      <c r="U47" s="496"/>
      <c r="V47" s="496"/>
      <c r="W47" s="496"/>
    </row>
    <row r="48" spans="1:23" s="22" customFormat="1" ht="17.100000000000001" customHeight="1">
      <c r="A48" s="494"/>
      <c r="B48" s="495"/>
      <c r="C48" s="495"/>
      <c r="D48" s="495"/>
      <c r="E48" s="495"/>
      <c r="F48" s="495"/>
      <c r="G48" s="495"/>
      <c r="H48" s="495"/>
      <c r="I48" s="495"/>
      <c r="J48" s="495"/>
      <c r="K48" s="495"/>
      <c r="L48" s="496"/>
      <c r="M48" s="496"/>
      <c r="N48" s="496"/>
      <c r="O48" s="496"/>
      <c r="P48" s="496"/>
      <c r="Q48" s="496"/>
      <c r="R48" s="496"/>
      <c r="S48" s="496"/>
      <c r="U48" s="496"/>
      <c r="V48" s="496"/>
      <c r="W48" s="496"/>
    </row>
    <row r="49" spans="1:23" s="22" customFormat="1" ht="17.100000000000001" customHeight="1">
      <c r="A49" s="494"/>
      <c r="B49" s="495"/>
      <c r="C49" s="495"/>
      <c r="D49" s="495"/>
      <c r="E49" s="495"/>
      <c r="F49" s="495"/>
      <c r="G49" s="495"/>
      <c r="H49" s="495"/>
      <c r="I49" s="495"/>
      <c r="J49" s="495"/>
      <c r="K49" s="495"/>
      <c r="L49" s="496"/>
      <c r="M49" s="496"/>
      <c r="N49" s="496"/>
      <c r="O49" s="496"/>
      <c r="P49" s="496"/>
      <c r="Q49" s="496"/>
      <c r="R49" s="496"/>
      <c r="S49" s="496"/>
      <c r="U49" s="496"/>
      <c r="V49" s="496"/>
      <c r="W49" s="496"/>
    </row>
    <row r="50" spans="1:23" s="22" customFormat="1" ht="17.100000000000001" customHeight="1">
      <c r="A50" s="494"/>
      <c r="B50" s="495"/>
      <c r="C50" s="495"/>
      <c r="D50" s="495"/>
      <c r="E50" s="495"/>
      <c r="F50" s="495"/>
      <c r="G50" s="495"/>
      <c r="H50" s="495"/>
      <c r="I50" s="495"/>
      <c r="J50" s="495"/>
      <c r="K50" s="495"/>
      <c r="L50" s="496"/>
      <c r="M50" s="496"/>
      <c r="N50" s="496"/>
      <c r="O50" s="496"/>
      <c r="P50" s="496"/>
      <c r="Q50" s="496"/>
      <c r="R50" s="496"/>
      <c r="S50" s="496"/>
      <c r="U50" s="496"/>
      <c r="V50" s="496"/>
      <c r="W50" s="496"/>
    </row>
    <row r="51" spans="1:23" s="22" customFormat="1" ht="17.100000000000001" customHeight="1">
      <c r="A51" s="494"/>
      <c r="B51" s="495"/>
      <c r="C51" s="495"/>
      <c r="D51" s="495"/>
      <c r="E51" s="495"/>
      <c r="F51" s="495"/>
      <c r="G51" s="495"/>
      <c r="H51" s="495"/>
      <c r="I51" s="495"/>
      <c r="J51" s="495"/>
      <c r="K51" s="495"/>
      <c r="L51" s="496"/>
      <c r="M51" s="496"/>
      <c r="N51" s="496"/>
      <c r="O51" s="496"/>
      <c r="P51" s="496"/>
      <c r="Q51" s="496"/>
      <c r="R51" s="496"/>
      <c r="S51" s="496"/>
      <c r="U51" s="496"/>
      <c r="V51" s="496"/>
      <c r="W51" s="496"/>
    </row>
    <row r="52" spans="1:23" s="22" customFormat="1" ht="17.100000000000001" customHeight="1">
      <c r="A52" s="494"/>
      <c r="B52" s="495"/>
      <c r="C52" s="495"/>
      <c r="D52" s="495"/>
      <c r="E52" s="495"/>
      <c r="F52" s="495"/>
      <c r="G52" s="495"/>
      <c r="H52" s="495"/>
      <c r="I52" s="495"/>
      <c r="J52" s="495"/>
      <c r="K52" s="495"/>
      <c r="L52" s="496"/>
      <c r="M52" s="496"/>
      <c r="N52" s="496"/>
      <c r="O52" s="496"/>
      <c r="P52" s="496"/>
      <c r="Q52" s="496"/>
      <c r="R52" s="496"/>
      <c r="S52" s="496"/>
      <c r="U52" s="496"/>
      <c r="V52" s="496"/>
      <c r="W52" s="496"/>
    </row>
    <row r="53" spans="1:23" s="22" customFormat="1" ht="17.100000000000001" customHeight="1">
      <c r="A53" s="494"/>
      <c r="B53" s="495"/>
      <c r="C53" s="495"/>
      <c r="D53" s="495"/>
      <c r="E53" s="495"/>
      <c r="F53" s="495"/>
      <c r="G53" s="495"/>
      <c r="H53" s="495"/>
      <c r="I53" s="495"/>
      <c r="J53" s="495"/>
      <c r="K53" s="495"/>
      <c r="L53" s="496"/>
      <c r="M53" s="496"/>
      <c r="N53" s="496"/>
      <c r="O53" s="496"/>
      <c r="P53" s="496"/>
      <c r="Q53" s="496"/>
      <c r="R53" s="496"/>
      <c r="S53" s="496"/>
      <c r="U53" s="496"/>
      <c r="V53" s="496"/>
      <c r="W53" s="496"/>
    </row>
    <row r="54" spans="1:23" s="22" customFormat="1" ht="17.100000000000001" customHeight="1">
      <c r="A54" s="494"/>
      <c r="B54" s="495"/>
      <c r="C54" s="495"/>
      <c r="D54" s="495"/>
      <c r="E54" s="495"/>
      <c r="F54" s="495"/>
      <c r="G54" s="495"/>
      <c r="H54" s="495"/>
      <c r="I54" s="495"/>
      <c r="J54" s="495"/>
      <c r="K54" s="495"/>
      <c r="L54" s="496"/>
      <c r="M54" s="496"/>
      <c r="N54" s="496"/>
      <c r="O54" s="496"/>
      <c r="P54" s="496"/>
      <c r="Q54" s="496"/>
      <c r="R54" s="496"/>
      <c r="S54" s="496"/>
      <c r="U54" s="496"/>
      <c r="V54" s="496"/>
      <c r="W54" s="496"/>
    </row>
    <row r="55" spans="1:23" s="22" customFormat="1" ht="17.100000000000001" customHeight="1">
      <c r="A55" s="494"/>
      <c r="B55" s="495"/>
      <c r="C55" s="495"/>
      <c r="D55" s="495"/>
      <c r="E55" s="495"/>
      <c r="F55" s="495"/>
      <c r="G55" s="495"/>
      <c r="H55" s="495"/>
      <c r="I55" s="495"/>
      <c r="J55" s="495"/>
      <c r="K55" s="495"/>
      <c r="L55" s="496"/>
      <c r="M55" s="496"/>
      <c r="N55" s="496"/>
      <c r="O55" s="496"/>
      <c r="P55" s="496"/>
      <c r="Q55" s="496"/>
      <c r="R55" s="496"/>
      <c r="S55" s="496"/>
      <c r="U55" s="496"/>
      <c r="V55" s="496"/>
      <c r="W55" s="496"/>
    </row>
    <row r="56" spans="1:23" s="22" customFormat="1" ht="17.100000000000001" customHeight="1">
      <c r="A56" s="494"/>
      <c r="B56" s="495"/>
      <c r="C56" s="495"/>
      <c r="D56" s="495"/>
      <c r="E56" s="495"/>
      <c r="F56" s="495"/>
      <c r="G56" s="495"/>
      <c r="H56" s="495"/>
      <c r="I56" s="495"/>
      <c r="J56" s="495"/>
      <c r="K56" s="495"/>
      <c r="L56" s="496"/>
      <c r="M56" s="496"/>
      <c r="N56" s="496"/>
      <c r="O56" s="496"/>
      <c r="P56" s="496"/>
      <c r="Q56" s="496"/>
      <c r="R56" s="496"/>
      <c r="S56" s="496"/>
      <c r="U56" s="496"/>
      <c r="V56" s="496"/>
      <c r="W56" s="496"/>
    </row>
    <row r="57" spans="1:23" s="22" customFormat="1" ht="17.100000000000001" customHeight="1">
      <c r="A57" s="494"/>
      <c r="B57" s="495"/>
      <c r="C57" s="495"/>
      <c r="D57" s="495"/>
      <c r="E57" s="495"/>
      <c r="F57" s="495"/>
      <c r="G57" s="495"/>
      <c r="H57" s="495"/>
      <c r="I57" s="495"/>
      <c r="J57" s="495"/>
      <c r="K57" s="495"/>
      <c r="L57" s="496"/>
      <c r="M57" s="496"/>
      <c r="N57" s="496"/>
      <c r="O57" s="496"/>
      <c r="P57" s="496"/>
      <c r="Q57" s="496"/>
      <c r="R57" s="496"/>
      <c r="S57" s="496"/>
      <c r="U57" s="496"/>
      <c r="V57" s="496"/>
      <c r="W57" s="496"/>
    </row>
    <row r="58" spans="1:23" s="22" customFormat="1" ht="17.100000000000001" customHeight="1">
      <c r="A58" s="494"/>
      <c r="B58" s="495"/>
      <c r="C58" s="495"/>
      <c r="D58" s="495"/>
      <c r="E58" s="495"/>
      <c r="F58" s="495"/>
      <c r="G58" s="495"/>
      <c r="H58" s="495"/>
      <c r="I58" s="495"/>
      <c r="J58" s="495"/>
      <c r="K58" s="495"/>
      <c r="L58" s="496"/>
      <c r="M58" s="496"/>
      <c r="N58" s="496"/>
      <c r="O58" s="496"/>
      <c r="P58" s="496"/>
      <c r="Q58" s="496"/>
      <c r="R58" s="496"/>
      <c r="S58" s="496"/>
      <c r="U58" s="496"/>
      <c r="V58" s="496"/>
      <c r="W58" s="496"/>
    </row>
    <row r="59" spans="1:23" s="22" customFormat="1" ht="17.100000000000001" customHeight="1">
      <c r="A59" s="494"/>
      <c r="B59" s="495"/>
      <c r="C59" s="495"/>
      <c r="D59" s="495"/>
      <c r="E59" s="495"/>
      <c r="F59" s="495"/>
      <c r="G59" s="495"/>
      <c r="H59" s="495"/>
      <c r="I59" s="495"/>
      <c r="J59" s="495"/>
      <c r="K59" s="495"/>
      <c r="L59" s="496"/>
      <c r="M59" s="496"/>
      <c r="N59" s="496"/>
      <c r="O59" s="496"/>
      <c r="P59" s="496"/>
      <c r="Q59" s="496"/>
      <c r="R59" s="496"/>
      <c r="S59" s="496"/>
      <c r="U59" s="496"/>
      <c r="V59" s="496"/>
      <c r="W59" s="496"/>
    </row>
    <row r="60" spans="1:23" s="22" customFormat="1" ht="17.100000000000001" customHeight="1">
      <c r="A60" s="494"/>
      <c r="B60" s="495"/>
      <c r="C60" s="495"/>
      <c r="D60" s="495"/>
      <c r="E60" s="495"/>
      <c r="F60" s="495"/>
      <c r="G60" s="495"/>
      <c r="H60" s="495"/>
      <c r="I60" s="495"/>
      <c r="J60" s="495"/>
      <c r="K60" s="495"/>
      <c r="L60" s="496"/>
      <c r="M60" s="496"/>
      <c r="N60" s="496"/>
      <c r="O60" s="496"/>
      <c r="P60" s="496"/>
      <c r="Q60" s="496"/>
      <c r="R60" s="496"/>
      <c r="S60" s="496"/>
      <c r="U60" s="496"/>
      <c r="V60" s="496"/>
      <c r="W60" s="496"/>
    </row>
    <row r="61" spans="1:23" s="22" customFormat="1" ht="17.100000000000001" customHeight="1">
      <c r="A61" s="494"/>
      <c r="B61" s="495"/>
      <c r="C61" s="495"/>
      <c r="D61" s="495"/>
      <c r="E61" s="495"/>
      <c r="F61" s="495"/>
      <c r="G61" s="495"/>
      <c r="H61" s="495"/>
      <c r="I61" s="495"/>
      <c r="J61" s="495"/>
      <c r="K61" s="495"/>
      <c r="L61" s="496"/>
      <c r="M61" s="496"/>
      <c r="N61" s="496"/>
      <c r="O61" s="496"/>
      <c r="P61" s="496"/>
      <c r="Q61" s="496"/>
      <c r="R61" s="496"/>
      <c r="S61" s="496"/>
      <c r="U61" s="496"/>
      <c r="V61" s="496"/>
      <c r="W61" s="496"/>
    </row>
    <row r="62" spans="1:23" s="22" customFormat="1" ht="17.100000000000001" customHeight="1">
      <c r="A62" s="494"/>
      <c r="B62" s="495"/>
      <c r="C62" s="495"/>
      <c r="D62" s="495"/>
      <c r="E62" s="495"/>
      <c r="F62" s="495"/>
      <c r="G62" s="495"/>
      <c r="H62" s="495"/>
      <c r="I62" s="495"/>
      <c r="J62" s="495"/>
      <c r="K62" s="495"/>
      <c r="L62" s="496"/>
      <c r="M62" s="496"/>
      <c r="N62" s="496"/>
      <c r="O62" s="496"/>
      <c r="P62" s="496"/>
      <c r="Q62" s="496"/>
      <c r="R62" s="496"/>
      <c r="S62" s="496"/>
      <c r="U62" s="496"/>
      <c r="V62" s="496"/>
      <c r="W62" s="496"/>
    </row>
    <row r="63" spans="1:23" s="22" customFormat="1" ht="17.100000000000001" customHeight="1">
      <c r="A63" s="49"/>
      <c r="B63" s="24"/>
      <c r="C63" s="24"/>
      <c r="D63" s="24"/>
      <c r="E63" s="24"/>
      <c r="F63" s="24"/>
      <c r="G63" s="24"/>
      <c r="H63" s="191"/>
      <c r="I63" s="191"/>
      <c r="J63" s="24"/>
      <c r="K63" s="24"/>
      <c r="L63" s="94"/>
      <c r="M63" s="94"/>
      <c r="N63" s="37"/>
      <c r="O63" s="37"/>
      <c r="P63" s="37"/>
      <c r="Q63" s="37"/>
      <c r="R63" s="37"/>
      <c r="S63" s="37"/>
      <c r="U63" s="37"/>
      <c r="V63" s="37"/>
      <c r="W63" s="37"/>
    </row>
    <row r="64" spans="1:23" s="22" customFormat="1" ht="17.100000000000001" customHeight="1"/>
    <row r="65" spans="1:36" s="22" customFormat="1" ht="17.100000000000001" customHeight="1">
      <c r="A65" s="28" t="s">
        <v>366</v>
      </c>
    </row>
    <row r="66" spans="1:36" s="30" customFormat="1" ht="18" customHeight="1">
      <c r="A66" s="235" t="s">
        <v>61</v>
      </c>
      <c r="B66" s="235" t="s">
        <v>62</v>
      </c>
      <c r="C66" s="91" t="s">
        <v>124</v>
      </c>
      <c r="D66" s="91"/>
      <c r="E66" s="92"/>
      <c r="F66" s="91"/>
      <c r="G66" s="91"/>
      <c r="H66" s="91"/>
      <c r="I66" s="91"/>
      <c r="J66" s="91"/>
      <c r="K66" s="91"/>
      <c r="L66" s="91" t="s">
        <v>125</v>
      </c>
      <c r="M66" s="91" t="s">
        <v>126</v>
      </c>
      <c r="N66" s="91" t="s">
        <v>127</v>
      </c>
      <c r="O66" s="91" t="s">
        <v>128</v>
      </c>
      <c r="P66" s="91" t="s">
        <v>129</v>
      </c>
      <c r="Q66" s="91" t="s">
        <v>130</v>
      </c>
      <c r="R66" s="91" t="s">
        <v>131</v>
      </c>
      <c r="S66" s="91" t="s">
        <v>130</v>
      </c>
      <c r="T66" s="91" t="s">
        <v>961</v>
      </c>
      <c r="U66" s="91"/>
      <c r="V66" s="91" t="s">
        <v>962</v>
      </c>
      <c r="W66" s="91" t="s">
        <v>64</v>
      </c>
      <c r="X66" s="91"/>
      <c r="Y66" s="91" t="s">
        <v>953</v>
      </c>
      <c r="Z66" s="91" t="s">
        <v>954</v>
      </c>
      <c r="AA66" s="91" t="s">
        <v>955</v>
      </c>
      <c r="AB66" s="91" t="s">
        <v>956</v>
      </c>
      <c r="AC66" s="91" t="s">
        <v>957</v>
      </c>
      <c r="AD66" s="91" t="s">
        <v>960</v>
      </c>
      <c r="AE66" s="91" t="s">
        <v>958</v>
      </c>
      <c r="AF66" s="91" t="s">
        <v>959</v>
      </c>
      <c r="AG66" s="91"/>
      <c r="AH66" s="91"/>
      <c r="AI66" s="91" t="s">
        <v>65</v>
      </c>
      <c r="AJ66" s="22"/>
    </row>
    <row r="67" spans="1:36" s="297" customFormat="1" ht="17.100000000000001" customHeight="1"/>
    <row r="68" spans="1:36" s="297" customFormat="1" ht="17.100000000000001" customHeight="1"/>
    <row r="69" spans="1:36" s="297" customFormat="1" ht="17.100000000000001" customHeight="1"/>
    <row r="70" spans="1:36" s="297" customFormat="1" ht="17.100000000000001" customHeight="1"/>
    <row r="71" spans="1:36" s="297" customFormat="1" ht="17.100000000000001" customHeight="1"/>
    <row r="72" spans="1:36" s="297" customFormat="1" ht="17.100000000000001" customHeight="1"/>
    <row r="73" spans="1:36" s="297" customFormat="1" ht="17.100000000000001" customHeight="1"/>
    <row r="74" spans="1:36" s="297" customFormat="1" ht="17.100000000000001" customHeight="1"/>
    <row r="75" spans="1:36" s="297" customFormat="1" ht="17.100000000000001" customHeight="1"/>
    <row r="76" spans="1:36" s="297" customFormat="1" ht="17.100000000000001" customHeight="1"/>
    <row r="77" spans="1:36" s="297" customFormat="1" ht="17.100000000000001" customHeight="1"/>
    <row r="78" spans="1:36" s="297" customFormat="1" ht="17.100000000000001" customHeight="1"/>
    <row r="79" spans="1:36" s="297" customFormat="1" ht="17.100000000000001" customHeight="1"/>
    <row r="80" spans="1:36" s="297" customFormat="1" ht="17.100000000000001" customHeight="1"/>
    <row r="81" s="297" customFormat="1" ht="17.100000000000001" customHeight="1"/>
    <row r="82" s="297" customFormat="1" ht="17.100000000000001" customHeight="1"/>
    <row r="83" s="297" customFormat="1" ht="17.100000000000001" customHeight="1"/>
    <row r="84" s="297" customFormat="1" ht="17.100000000000001" customHeight="1"/>
    <row r="85" s="297" customFormat="1" ht="17.100000000000001" customHeight="1"/>
    <row r="86" s="297" customFormat="1" ht="17.100000000000001" customHeight="1"/>
    <row r="87" s="297" customFormat="1" ht="17.100000000000001" customHeight="1"/>
    <row r="88" s="297" customFormat="1" ht="17.100000000000001" customHeight="1"/>
    <row r="89" s="297" customFormat="1" ht="17.100000000000001" customHeight="1"/>
    <row r="90" s="297" customFormat="1" ht="17.100000000000001" customHeight="1"/>
    <row r="91" s="297" customFormat="1" ht="17.100000000000001" customHeight="1"/>
    <row r="92" s="297" customFormat="1" ht="17.100000000000001" customHeight="1"/>
    <row r="93" s="297" customFormat="1" ht="17.100000000000001" customHeight="1"/>
    <row r="94" s="297" customFormat="1" ht="17.100000000000001" customHeight="1"/>
    <row r="95" s="297" customFormat="1" ht="17.100000000000001" customHeight="1"/>
    <row r="96" s="490" customFormat="1" ht="17.100000000000001" customHeight="1"/>
    <row r="97" s="490" customFormat="1" ht="17.100000000000001" customHeight="1"/>
    <row r="98" s="490" customFormat="1" ht="17.100000000000001" customHeight="1"/>
    <row r="99" s="490" customFormat="1" ht="17.100000000000001" customHeight="1"/>
    <row r="100" s="490" customFormat="1" ht="17.100000000000001" customHeight="1"/>
    <row r="101" s="490" customFormat="1" ht="17.100000000000001" customHeight="1"/>
    <row r="102" s="490" customFormat="1" ht="17.100000000000001" customHeight="1"/>
    <row r="103" s="490" customFormat="1" ht="17.100000000000001" customHeight="1"/>
    <row r="104" s="490" customFormat="1" ht="17.100000000000001" customHeight="1"/>
    <row r="105" s="490" customFormat="1" ht="17.100000000000001" customHeight="1"/>
    <row r="106" s="490" customFormat="1" ht="17.100000000000001" customHeight="1"/>
    <row r="107" s="490" customFormat="1" ht="17.100000000000001" customHeight="1"/>
    <row r="108" s="490" customFormat="1" ht="17.100000000000001" customHeight="1"/>
    <row r="109" s="490" customFormat="1" ht="17.100000000000001" customHeight="1"/>
    <row r="110" s="490" customFormat="1" ht="17.100000000000001" customHeight="1"/>
    <row r="111" s="490" customFormat="1" ht="17.100000000000001" customHeight="1"/>
    <row r="112" s="490" customFormat="1" ht="17.100000000000001" customHeight="1"/>
    <row r="113" spans="1:1" s="490" customFormat="1" ht="17.100000000000001" customHeight="1"/>
    <row r="114" spans="1:1" s="490" customFormat="1" ht="17.100000000000001" customHeight="1"/>
    <row r="115" spans="1:1" s="490" customFormat="1" ht="17.100000000000001" customHeight="1"/>
    <row r="116" spans="1:1" s="490" customFormat="1" ht="17.100000000000001" customHeight="1"/>
    <row r="117" spans="1:1" s="490" customFormat="1" ht="17.100000000000001" customHeight="1"/>
    <row r="118" spans="1:1" s="490" customFormat="1" ht="17.100000000000001" customHeight="1"/>
    <row r="119" spans="1:1" s="490" customFormat="1" ht="17.100000000000001" customHeight="1"/>
    <row r="120" spans="1:1" s="490" customFormat="1" ht="17.100000000000001" customHeight="1"/>
    <row r="121" spans="1:1" s="490" customFormat="1" ht="17.100000000000001" customHeight="1"/>
    <row r="122" spans="1:1" s="490" customFormat="1" ht="17.100000000000001" customHeight="1"/>
    <row r="123" spans="1:1" s="490" customFormat="1" ht="17.100000000000001" customHeight="1"/>
    <row r="124" spans="1:1" s="490" customFormat="1" ht="17.100000000000001" customHeight="1"/>
    <row r="125" spans="1:1" s="490" customFormat="1" ht="17.100000000000001" customHeight="1"/>
    <row r="126" spans="1:1" s="297" customFormat="1" ht="17.100000000000001" customHeight="1"/>
    <row r="127" spans="1:1" s="297" customFormat="1" ht="17.100000000000001" customHeight="1"/>
    <row r="128" spans="1:1" s="22" customFormat="1" ht="17.100000000000001" customHeight="1">
      <c r="A128" s="28" t="s">
        <v>354</v>
      </c>
    </row>
    <row r="129" spans="1:17" s="30" customFormat="1" ht="18" customHeight="1">
      <c r="A129" s="235">
        <v>1</v>
      </c>
      <c r="B129" s="235">
        <v>2</v>
      </c>
      <c r="C129" s="91">
        <v>3</v>
      </c>
      <c r="D129" s="91">
        <v>4</v>
      </c>
      <c r="E129" s="92">
        <v>5</v>
      </c>
      <c r="F129" s="91">
        <v>6</v>
      </c>
      <c r="G129" s="91">
        <v>7</v>
      </c>
      <c r="H129" s="91">
        <v>8</v>
      </c>
      <c r="I129" s="91">
        <v>9</v>
      </c>
      <c r="J129" s="91">
        <v>10</v>
      </c>
      <c r="K129" s="91">
        <v>11</v>
      </c>
      <c r="L129" s="91">
        <v>12</v>
      </c>
      <c r="M129" s="91">
        <v>13</v>
      </c>
      <c r="N129" s="91">
        <v>14</v>
      </c>
      <c r="O129" s="91">
        <v>15</v>
      </c>
      <c r="P129" s="91">
        <v>16</v>
      </c>
      <c r="Q129" s="22"/>
    </row>
    <row r="130" spans="1:17" s="297" customFormat="1" ht="17.100000000000001" customHeight="1"/>
    <row r="131" spans="1:17" s="297" customFormat="1" ht="17.100000000000001" customHeight="1"/>
    <row r="132" spans="1:17" s="297" customFormat="1" ht="17.100000000000001" customHeight="1"/>
    <row r="133" spans="1:17" s="297" customFormat="1" ht="17.100000000000001" customHeight="1"/>
    <row r="134" spans="1:17" s="297" customFormat="1" ht="17.100000000000001" customHeight="1"/>
    <row r="135" spans="1:17" s="297" customFormat="1" ht="17.100000000000001" customHeight="1"/>
    <row r="136" spans="1:17" s="297" customFormat="1" ht="17.100000000000001" customHeight="1"/>
    <row r="137" spans="1:17" s="297" customFormat="1" ht="17.100000000000001" customHeight="1"/>
    <row r="138" spans="1:17" s="297" customFormat="1" ht="17.100000000000001" customHeight="1"/>
    <row r="139" spans="1:17" s="297" customFormat="1" ht="17.100000000000001" customHeight="1"/>
    <row r="140" spans="1:17" s="297" customFormat="1" ht="17.100000000000001" customHeight="1"/>
    <row r="141" spans="1:17" s="297" customFormat="1" ht="17.100000000000001" customHeight="1"/>
    <row r="142" spans="1:17" s="297" customFormat="1" ht="17.100000000000001" customHeight="1"/>
    <row r="143" spans="1:17" s="297" customFormat="1" ht="17.100000000000001" customHeight="1"/>
    <row r="144" spans="1:17" s="297" customFormat="1" ht="17.100000000000001" customHeight="1"/>
    <row r="145" s="297" customFormat="1" ht="17.100000000000001" customHeight="1"/>
    <row r="146" s="297" customFormat="1" ht="17.100000000000001" customHeight="1"/>
    <row r="147" s="297" customFormat="1" ht="17.100000000000001" customHeight="1"/>
    <row r="148" s="297" customFormat="1" ht="17.100000000000001" customHeight="1"/>
    <row r="149" s="297" customFormat="1" ht="17.100000000000001" customHeight="1"/>
    <row r="150" s="297" customFormat="1" ht="17.100000000000001" customHeight="1"/>
    <row r="151" s="297" customFormat="1" ht="17.100000000000001" customHeight="1"/>
    <row r="152" s="297" customFormat="1" ht="17.100000000000001" customHeight="1"/>
    <row r="153" s="297" customFormat="1" ht="17.100000000000001" customHeight="1"/>
    <row r="154" s="297" customFormat="1" ht="17.100000000000001" customHeight="1"/>
    <row r="155" s="297" customFormat="1" ht="17.100000000000001" customHeight="1"/>
    <row r="156" s="297" customFormat="1" ht="17.100000000000001" customHeight="1"/>
    <row r="157" s="297" customFormat="1" ht="17.100000000000001" customHeight="1"/>
    <row r="158" s="297" customFormat="1" ht="17.100000000000001" customHeight="1"/>
    <row r="159" s="490" customFormat="1" ht="17.100000000000001" customHeight="1"/>
    <row r="160" s="490" customFormat="1" ht="17.100000000000001" customHeight="1"/>
    <row r="161" s="490" customFormat="1" ht="17.100000000000001" customHeight="1"/>
    <row r="162" s="490" customFormat="1" ht="17.100000000000001" customHeight="1"/>
    <row r="163" s="490" customFormat="1" ht="17.100000000000001" customHeight="1"/>
    <row r="164" s="490" customFormat="1" ht="17.100000000000001" customHeight="1"/>
    <row r="165" s="490" customFormat="1" ht="17.100000000000001" customHeight="1"/>
    <row r="166" s="490" customFormat="1" ht="17.100000000000001" customHeight="1"/>
    <row r="167" s="490" customFormat="1" ht="17.100000000000001" customHeight="1"/>
    <row r="168" s="490" customFormat="1" ht="17.100000000000001" customHeight="1"/>
    <row r="169" s="490" customFormat="1" ht="17.100000000000001" customHeight="1"/>
    <row r="170" s="490" customFormat="1" ht="17.100000000000001" customHeight="1"/>
    <row r="171" s="490" customFormat="1" ht="17.100000000000001" customHeight="1"/>
    <row r="172" s="490" customFormat="1" ht="17.100000000000001" customHeight="1"/>
    <row r="173" s="490" customFormat="1" ht="17.100000000000001" customHeight="1"/>
    <row r="174" s="490" customFormat="1" ht="17.100000000000001" customHeight="1"/>
    <row r="175" s="490" customFormat="1" ht="17.100000000000001" customHeight="1"/>
    <row r="176" s="490" customFormat="1" ht="17.100000000000001" customHeight="1"/>
    <row r="177" spans="1:3" s="490" customFormat="1" ht="17.100000000000001" customHeight="1"/>
    <row r="178" spans="1:3" s="490" customFormat="1" ht="17.100000000000001" customHeight="1"/>
    <row r="179" spans="1:3" s="490" customFormat="1" ht="17.100000000000001" customHeight="1"/>
    <row r="180" spans="1:3" s="490" customFormat="1" ht="17.100000000000001" customHeight="1"/>
    <row r="181" spans="1:3" s="490" customFormat="1" ht="17.100000000000001" customHeight="1"/>
    <row r="182" spans="1:3" s="490" customFormat="1" ht="17.100000000000001" customHeight="1"/>
    <row r="183" spans="1:3" s="490" customFormat="1" ht="17.100000000000001" customHeight="1"/>
    <row r="184" spans="1:3" s="490" customFormat="1" ht="17.100000000000001" customHeight="1"/>
    <row r="185" spans="1:3" s="490" customFormat="1" ht="17.100000000000001" customHeight="1"/>
    <row r="186" spans="1:3" s="490" customFormat="1" ht="17.100000000000001" customHeight="1"/>
    <row r="187" spans="1:3" s="490" customFormat="1" ht="17.100000000000001" customHeight="1"/>
    <row r="188" spans="1:3" s="490" customFormat="1" ht="17.100000000000001" customHeight="1"/>
    <row r="189" spans="1:3" s="297" customFormat="1" ht="17.100000000000001" customHeight="1"/>
    <row r="190" spans="1:3" s="297" customFormat="1" ht="17.100000000000001" customHeight="1"/>
    <row r="191" spans="1:3" s="22" customFormat="1" ht="17.100000000000001" customHeight="1">
      <c r="A191" s="28" t="s">
        <v>355</v>
      </c>
    </row>
    <row r="192" spans="1:3" s="30" customFormat="1" ht="18" customHeight="1">
      <c r="A192" s="235" t="s">
        <v>61</v>
      </c>
      <c r="B192" s="235" t="s">
        <v>357</v>
      </c>
      <c r="C192" s="235" t="s">
        <v>358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18</vt:i4>
      </vt:variant>
      <vt:variant>
        <vt:lpstr>이름이 지정된 범위</vt:lpstr>
      </vt:variant>
      <vt:variant>
        <vt:i4>47</vt:i4>
      </vt:variant>
    </vt:vector>
  </HeadingPairs>
  <TitlesOfParts>
    <vt:vector size="65" baseType="lpstr">
      <vt:lpstr>기본정보</vt:lpstr>
      <vt:lpstr>교정결과</vt:lpstr>
      <vt:lpstr>교정결과-E</vt:lpstr>
      <vt:lpstr>교정결과-HY</vt:lpstr>
      <vt:lpstr>판정결과</vt:lpstr>
      <vt:lpstr>부록</vt:lpstr>
      <vt:lpstr>RAWDATA</vt:lpstr>
      <vt:lpstr>측정불확도추정보고서</vt:lpstr>
      <vt:lpstr>표준압력</vt:lpstr>
      <vt:lpstr>압력교정기</vt:lpstr>
      <vt:lpstr>분동식압력계</vt:lpstr>
      <vt:lpstr>Calcu</vt:lpstr>
      <vt:lpstr>Calcu_ADJ</vt:lpstr>
      <vt:lpstr>STD_Data</vt:lpstr>
      <vt:lpstr>Pressure_1_R1</vt:lpstr>
      <vt:lpstr>Pressure_1_R2</vt:lpstr>
      <vt:lpstr>Pressure_1_R3</vt:lpstr>
      <vt:lpstr>Pressure_1_R4</vt:lpstr>
      <vt:lpstr>'교정결과-E'!B_Tag</vt:lpstr>
      <vt:lpstr>'교정결과-HY'!B_Tag</vt:lpstr>
      <vt:lpstr>B_Tag</vt:lpstr>
      <vt:lpstr>판정결과!B_Tag_2</vt:lpstr>
      <vt:lpstr>B_Tag_3</vt:lpstr>
      <vt:lpstr>Pressure_1_R1_CMC</vt:lpstr>
      <vt:lpstr>Pressure_1_R1_Condition</vt:lpstr>
      <vt:lpstr>Pressure_1_R1_Resolution</vt:lpstr>
      <vt:lpstr>Pressure_1_R1_Result</vt:lpstr>
      <vt:lpstr>Pressure_1_R1_Result_ADJ</vt:lpstr>
      <vt:lpstr>Pressure_1_R1_Spec</vt:lpstr>
      <vt:lpstr>Pressure_1_R1_STD1</vt:lpstr>
      <vt:lpstr>Pressure_1_R1_STD2</vt:lpstr>
      <vt:lpstr>Pressure_1_R1_STD3</vt:lpstr>
      <vt:lpstr>Pressure_1_R2!Pressure_1_R2_CMC</vt:lpstr>
      <vt:lpstr>Pressure_1_R2!Pressure_1_R2_Condition</vt:lpstr>
      <vt:lpstr>Pressure_1_R2!Pressure_1_R2_Resolution</vt:lpstr>
      <vt:lpstr>Pressure_1_R2!Pressure_1_R2_Result</vt:lpstr>
      <vt:lpstr>Pressure_1_R2_Result_ADJ</vt:lpstr>
      <vt:lpstr>Pressure_1_R2!Pressure_1_R2_Spec</vt:lpstr>
      <vt:lpstr>Pressure_1_R2!Pressure_1_R2_STD1</vt:lpstr>
      <vt:lpstr>Pressure_1_R2_STD2</vt:lpstr>
      <vt:lpstr>Pressure_1_R2_STD3</vt:lpstr>
      <vt:lpstr>Pressure_1_R3!Pressure_1_R3_CMC</vt:lpstr>
      <vt:lpstr>Pressure_1_R3!Pressure_1_R3_Condition</vt:lpstr>
      <vt:lpstr>Pressure_1_R3!Pressure_1_R3_Resolution</vt:lpstr>
      <vt:lpstr>Pressure_1_R3!Pressure_1_R3_Result</vt:lpstr>
      <vt:lpstr>Pressure_1_R3_Result_ADJ</vt:lpstr>
      <vt:lpstr>Pressure_1_R3!Pressure_1_R3_Spec</vt:lpstr>
      <vt:lpstr>Pressure_1_R3!Pressure_1_R3_STD1</vt:lpstr>
      <vt:lpstr>Pressure_1_R3_STD2</vt:lpstr>
      <vt:lpstr>Pressure_1_R3_STD3</vt:lpstr>
      <vt:lpstr>Pressure_1_R4!Pressure_1_R4_CMC</vt:lpstr>
      <vt:lpstr>Pressure_1_R4!Pressure_1_R4_Condition</vt:lpstr>
      <vt:lpstr>Pressure_1_R4!Pressure_1_R4_Resolution</vt:lpstr>
      <vt:lpstr>Pressure_1_R4!Pressure_1_R4_Result</vt:lpstr>
      <vt:lpstr>Pressure_1_R4_Result_ADJ</vt:lpstr>
      <vt:lpstr>Pressure_1_R4!Pressure_1_R4_Spec</vt:lpstr>
      <vt:lpstr>Pressure_1_R4!Pressure_1_R4_STD1</vt:lpstr>
      <vt:lpstr>Pressure_1_R4_STD2</vt:lpstr>
      <vt:lpstr>Pressure_1_R4_STD3</vt:lpstr>
      <vt:lpstr>기본정보!Print_Area</vt:lpstr>
      <vt:lpstr>교정결과!Print_Titles</vt:lpstr>
      <vt:lpstr>'교정결과-E'!Print_Titles</vt:lpstr>
      <vt:lpstr>'교정결과-HY'!Print_Titles</vt:lpstr>
      <vt:lpstr>부록!Print_Titles</vt:lpstr>
      <vt:lpstr>판정결과!Print_Titles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노트북-5</dc:creator>
  <cp:lastModifiedBy>Jey Jey</cp:lastModifiedBy>
  <cp:lastPrinted>2021-12-16T06:25:23Z</cp:lastPrinted>
  <dcterms:created xsi:type="dcterms:W3CDTF">2004-11-10T00:11:43Z</dcterms:created>
  <dcterms:modified xsi:type="dcterms:W3CDTF">2021-12-16T06:25:33Z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C:\Users\LG\Documents\MCT\Templates\20411-1.xlsx</vt:lpwstr>
  </property>
</Properties>
</file>